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328"/>
  <workbookPr defaultThemeVersion="124226"/>
  <mc:AlternateContent xmlns:mc="http://schemas.openxmlformats.org/markup-compatibility/2006">
    <mc:Choice Requires="x15">
      <x15ac:absPath xmlns:x15ac="http://schemas.microsoft.com/office/spreadsheetml/2010/11/ac" url="G:\AQMG_Projects\Emissions Platforms\2014\v2\"/>
    </mc:Choice>
  </mc:AlternateContent>
  <xr:revisionPtr revIDLastSave="0" documentId="13_ncr:1_{B44EE420-14B4-4E8B-ABC0-729C6EA92072}" xr6:coauthVersionLast="41" xr6:coauthVersionMax="41" xr10:uidLastSave="{00000000-0000-0000-0000-000000000000}"/>
  <bookViews>
    <workbookView xWindow="1714" yWindow="1166" windowWidth="16457" windowHeight="7937" tabRatio="650" firstSheet="2" activeTab="2" xr2:uid="{00000000-000D-0000-FFFF-FFFF00000000}"/>
  </bookViews>
  <sheets>
    <sheet name="README" sheetId="19" r:id="rId1"/>
    <sheet name="State Totals 12" sheetId="30" r:id="rId2"/>
    <sheet name="All Sectors 12" sheetId="21" r:id="rId3"/>
    <sheet name="Model Species 12" sheetId="20" r:id="rId4"/>
    <sheet name="Model Species 36" sheetId="47" r:id="rId5"/>
    <sheet name="afdust" sheetId="1" r:id="rId6"/>
    <sheet name="ag" sheetId="48" r:id="rId7"/>
    <sheet name="biogenics 36" sheetId="46" r:id="rId8"/>
    <sheet name="biogenics 12" sheetId="29" r:id="rId9"/>
    <sheet name="rail" sheetId="3" r:id="rId10"/>
    <sheet name="cmv_c1c2" sheetId="4" r:id="rId11"/>
    <sheet name="cmv_c3 36" sheetId="38" r:id="rId12"/>
    <sheet name="cmv_c3 12" sheetId="51" r:id="rId13"/>
    <sheet name="nonpt" sheetId="9" r:id="rId14"/>
    <sheet name="ptagfire" sheetId="33" r:id="rId15"/>
    <sheet name="nonroad" sheetId="5" r:id="rId16"/>
    <sheet name="onroad all" sheetId="14" r:id="rId17"/>
    <sheet name="othar 12US1" sheetId="6" r:id="rId18"/>
    <sheet name="othar 36US3" sheetId="44" r:id="rId19"/>
    <sheet name="onroad_can 12US1" sheetId="7" r:id="rId20"/>
    <sheet name="onroad_can 36US3" sheetId="41" r:id="rId21"/>
    <sheet name="onroad_mex 12US1" sheetId="37" r:id="rId22"/>
    <sheet name="onroad_mex 36US3" sheetId="42" r:id="rId23"/>
    <sheet name="othpt 12US1" sheetId="8" r:id="rId24"/>
    <sheet name="othpt 36US3" sheetId="43" r:id="rId25"/>
    <sheet name="othafdust 12US1" sheetId="32" r:id="rId26"/>
    <sheet name="othafdust 36US3" sheetId="45" r:id="rId27"/>
    <sheet name="othptdust 12US1" sheetId="49" r:id="rId28"/>
    <sheet name="othptdust 36US3" sheetId="50" r:id="rId29"/>
    <sheet name="ptfire" sheetId="34" r:id="rId30"/>
    <sheet name="ptfire_othna 12US1" sheetId="36" r:id="rId31"/>
    <sheet name="ptfire_othna 36US3" sheetId="39" r:id="rId32"/>
    <sheet name="ptegu_summer" sheetId="11" r:id="rId33"/>
    <sheet name="ptegu_winter" sheetId="52" r:id="rId34"/>
    <sheet name="ptnonipm" sheetId="12" r:id="rId35"/>
    <sheet name="pt_oilgas" sheetId="25" r:id="rId36"/>
    <sheet name="np_oilgas" sheetId="27" r:id="rId37"/>
    <sheet name="rwc" sheetId="13" r:id="rId38"/>
  </sheets>
  <definedNames>
    <definedName name="_2011ea_v6_11f_12US2_cbo5_soa_ag_state" localSheetId="6">ag!#REF!</definedName>
    <definedName name="_2011ea_v6_11f_12US2_cbo5_soa_ag_state_1" localSheetId="6">ag!#REF!</definedName>
    <definedName name="_xlnm._FilterDatabase" localSheetId="1" hidden="1">'State Totals 12'!$A$4:$I$53</definedName>
    <definedName name="annual_2011_draft_ptfire_12US2_cbo5_soa" localSheetId="29">ptfire!$Q$2:$BU$51</definedName>
    <definedName name="annual_2011ea_v6_11f_afdust_12US2_cmaq_cb05_soa_state" localSheetId="5">afdust!$F$2:$AA$56</definedName>
    <definedName name="annual_2011ea_v6_11f_afdust_12US2_cmaq_cb05_soa_state" localSheetId="25">'othafdust 12US1'!#REF!</definedName>
    <definedName name="annual_2011ea_v6_11f_afdust_12US2_cmaq_cb05_soa_state" localSheetId="26">'othafdust 36US3'!#REF!</definedName>
    <definedName name="annual_2011ea_v6_11f_afdust_12US2_cmaq_cb05_soa_state" localSheetId="27">'othptdust 12US1'!#REF!</definedName>
    <definedName name="annual_2011ea_v6_11f_afdust_12US2_cmaq_cb05_soa_state" localSheetId="28">'othptdust 36US3'!#REF!</definedName>
    <definedName name="annual_2011ea_v6_11f_afdust_12US2_cmaq_cb05_soa_state_1" localSheetId="5">afdust!$F$2:$AA$56</definedName>
    <definedName name="annual_2011ea_v6_11f_c1c2rail_12US2_cbo5_soa_state" localSheetId="6">ag!$I$2:$AM$54</definedName>
    <definedName name="annual_2011ea_v6_11f_c1c2rail_12US2_cbo5_soa_state" localSheetId="9">rail!$P$2:$BW$54</definedName>
    <definedName name="annual_2011ea_v6_11f_c3marine_12US2_cbo5_soa_state" localSheetId="10">cmv_c1c2!$R$2:$BZ$56</definedName>
    <definedName name="annual_2011ea_v6_11f_c3marine_12US2_cbo5_soa_state" localSheetId="12">'cmv_c3 12'!$Q$2:$BV$56</definedName>
    <definedName name="annual_2011ea_v6_11f_c3marine_12US2_cbo5_soa_state" localSheetId="11">'cmv_c3 36'!$Q$2:$BV$56</definedName>
    <definedName name="annual_2011ea_v6_11f_nonpt_12US2_cbo5_soa_state" localSheetId="13">nonpt!$S$2:$BY$54</definedName>
    <definedName name="annual_2011ea_v6_11f_nonpt_12US2_cbo5_soa_state" localSheetId="14">ptagfire!$O$2:$BS$54</definedName>
    <definedName name="annual_2011ea_v6_11f_nonroad_12US2_cbo5_soa_state" localSheetId="15">nonroad!$P$2:$BV$58</definedName>
    <definedName name="annual_2011ea_v6_11f_othar_12US2_cmaq_cb05_soa_state" localSheetId="17">'othar 12US1'!$J$2:$BM$47</definedName>
    <definedName name="annual_2011ea_v6_11f_othar_12US2_cmaq_cb05_soa_state" localSheetId="18">'othar 36US3'!$J$2:$BM$47</definedName>
    <definedName name="annual_2011ea_v6_11f_othar_12US2_cmaq_cb05_soa_state" localSheetId="30">'ptfire_othna 12US1'!$J$2:$BN$48</definedName>
    <definedName name="annual_2011ea_v6_11f_othar_12US2_cmaq_cb05_soa_state" localSheetId="31">'ptfire_othna 36US3'!$J$2:$BN$48</definedName>
    <definedName name="annual_2011ea_v6_11f_othon_12US2_cmaq_cb05_soa_state" localSheetId="19">'onroad_can 12US1'!$J$2:$BM$47</definedName>
    <definedName name="annual_2011ea_v6_11f_othon_12US2_cmaq_cb05_soa_state" localSheetId="20">'onroad_can 36US3'!$J$2:$BM$47</definedName>
    <definedName name="annual_2011ea_v6_11f_othon_12US2_cmaq_cb05_soa_state" localSheetId="21">'onroad_mex 12US1'!$P$2:$BS$34</definedName>
    <definedName name="annual_2011ea_v6_11f_othon_12US2_cmaq_cb05_soa_state" localSheetId="22">'onroad_mex 36US3'!$P$2:$BS$34</definedName>
    <definedName name="annual_2011ea_v6_11f_othpt_12US2_cmaq_cb05_soa_state" localSheetId="23">'othpt 12US1'!$M$2:$BR$47</definedName>
    <definedName name="annual_2011ea_v6_11f_othpt_12US2_cmaq_cb05_soa_state" localSheetId="24">'othpt 36US3'!$M$2:$BR$47</definedName>
    <definedName name="annual_2011ea_v6_11f_ptipm_12US2_cbo5_soa_state" localSheetId="32">ptegu_summer!$S$2:$BX$54</definedName>
    <definedName name="annual_2011ea_v6_11f_ptipm_12US2_cbo5_soa_state" localSheetId="33">ptegu_winter!$S$2:$BX$54</definedName>
    <definedName name="annual_2011ea_v6_11f_ptnonipm_12US2_cbo5_soa_state" localSheetId="35">pt_oilgas!$S$2:$BY$54</definedName>
    <definedName name="annual_2011ea_v6_11f_ptnonipm_12US2_cbo5_soa_state" localSheetId="34">ptnonipm!$S$2:$BY$54</definedName>
    <definedName name="annual_2011ea_v6_11f_rwc_12US2_cbo5_soa_state" localSheetId="37">rwc!$Q$2:$BV$54</definedName>
    <definedName name="beis" localSheetId="6">#REF!</definedName>
    <definedName name="beis" localSheetId="7">'biogenics 36'!$A$2:$O$51</definedName>
    <definedName name="beis" localSheetId="21">#REF!</definedName>
    <definedName name="beis" localSheetId="22">#REF!</definedName>
    <definedName name="beis">'biogenics 12'!$A$2:$O$51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47" i="21" l="1"/>
  <c r="D47" i="21"/>
  <c r="E47" i="21"/>
  <c r="F47" i="21"/>
  <c r="G47" i="21"/>
  <c r="H47" i="21"/>
  <c r="B47" i="21"/>
  <c r="C46" i="21"/>
  <c r="D46" i="21"/>
  <c r="E46" i="21"/>
  <c r="F46" i="21"/>
  <c r="G46" i="21"/>
  <c r="H46" i="21"/>
  <c r="B46" i="21"/>
  <c r="H44" i="21"/>
  <c r="G44" i="21"/>
  <c r="F44" i="21"/>
  <c r="E44" i="21"/>
  <c r="D44" i="21"/>
  <c r="C44" i="21"/>
  <c r="B44" i="21"/>
  <c r="H15" i="21"/>
  <c r="G15" i="21"/>
  <c r="F15" i="21"/>
  <c r="E15" i="21"/>
  <c r="D15" i="21"/>
  <c r="C15" i="21"/>
  <c r="B15" i="21"/>
  <c r="H51" i="43" l="1"/>
  <c r="G51" i="43"/>
  <c r="F51" i="43"/>
  <c r="E51" i="43"/>
  <c r="D51" i="43"/>
  <c r="C51" i="43"/>
  <c r="B51" i="43"/>
  <c r="H50" i="43"/>
  <c r="G50" i="43"/>
  <c r="F50" i="43"/>
  <c r="E50" i="43"/>
  <c r="D50" i="43"/>
  <c r="C50" i="43"/>
  <c r="B50" i="43"/>
  <c r="H49" i="43"/>
  <c r="G49" i="43"/>
  <c r="F49" i="43"/>
  <c r="E49" i="43"/>
  <c r="D49" i="43"/>
  <c r="C49" i="43"/>
  <c r="B49" i="43"/>
  <c r="D35" i="47"/>
  <c r="D35" i="20"/>
  <c r="T61" i="12" l="1"/>
  <c r="V61" i="12"/>
  <c r="W61" i="12"/>
  <c r="X61" i="12"/>
  <c r="Y61" i="12"/>
  <c r="AA61" i="12"/>
  <c r="AB61" i="12"/>
  <c r="AC61" i="12"/>
  <c r="AD61" i="12"/>
  <c r="AE61" i="12"/>
  <c r="AF61" i="12"/>
  <c r="AG61" i="12"/>
  <c r="AH61" i="12"/>
  <c r="AI61" i="12"/>
  <c r="AJ61" i="12"/>
  <c r="AK61" i="12"/>
  <c r="AL61" i="12"/>
  <c r="AM61" i="12"/>
  <c r="AN61" i="12"/>
  <c r="AO61" i="12"/>
  <c r="AP61" i="12"/>
  <c r="AQ61" i="12"/>
  <c r="AR61" i="12"/>
  <c r="AS61" i="12"/>
  <c r="AT61" i="12"/>
  <c r="AU61" i="12"/>
  <c r="AV61" i="12"/>
  <c r="AW61" i="12"/>
  <c r="AX61" i="12"/>
  <c r="AY61" i="12"/>
  <c r="AZ61" i="12"/>
  <c r="BA61" i="12"/>
  <c r="BB61" i="12"/>
  <c r="BC61" i="12"/>
  <c r="BD61" i="12"/>
  <c r="BE61" i="12"/>
  <c r="BF61" i="12"/>
  <c r="BG61" i="12"/>
  <c r="BH61" i="12"/>
  <c r="BI61" i="12"/>
  <c r="BJ61" i="12"/>
  <c r="BK61" i="12"/>
  <c r="BL61" i="12"/>
  <c r="BM61" i="12"/>
  <c r="BN61" i="12"/>
  <c r="BO61" i="12"/>
  <c r="BP61" i="12"/>
  <c r="BQ61" i="12"/>
  <c r="BR61" i="12"/>
  <c r="BS61" i="12"/>
  <c r="BT61" i="12"/>
  <c r="BU61" i="12"/>
  <c r="BV61" i="12"/>
  <c r="BW61" i="12"/>
  <c r="BX61" i="12"/>
  <c r="BY61" i="12"/>
  <c r="BZ61" i="12"/>
  <c r="CA61" i="12"/>
  <c r="CB61" i="12"/>
  <c r="CO55" i="14" l="1"/>
  <c r="CN55" i="14"/>
  <c r="N38" i="42" l="1"/>
  <c r="M38" i="42"/>
  <c r="L38" i="42"/>
  <c r="K38" i="42"/>
  <c r="J38" i="42"/>
  <c r="I38" i="42"/>
  <c r="H38" i="42"/>
  <c r="G38" i="42"/>
  <c r="F38" i="42"/>
  <c r="E38" i="42"/>
  <c r="D38" i="42"/>
  <c r="C38" i="42"/>
  <c r="B38" i="42"/>
  <c r="N36" i="42"/>
  <c r="M36" i="42"/>
  <c r="L36" i="42"/>
  <c r="K36" i="42"/>
  <c r="J36" i="42"/>
  <c r="I36" i="42"/>
  <c r="H36" i="42"/>
  <c r="G36" i="42"/>
  <c r="F36" i="42"/>
  <c r="E36" i="42"/>
  <c r="D36" i="42"/>
  <c r="C36" i="42"/>
  <c r="B36" i="42"/>
  <c r="CN56" i="13"/>
  <c r="CM56" i="13"/>
  <c r="CL56" i="13"/>
  <c r="CK56" i="13"/>
  <c r="CI56" i="13"/>
  <c r="CH56" i="13"/>
  <c r="CG56" i="13"/>
  <c r="CF56" i="13"/>
  <c r="CE56" i="13"/>
  <c r="CD56" i="13"/>
  <c r="CC56" i="13"/>
  <c r="CB56" i="13"/>
  <c r="CA56" i="13"/>
  <c r="CN55" i="13"/>
  <c r="CM55" i="13"/>
  <c r="CL55" i="13"/>
  <c r="CK55" i="13"/>
  <c r="CI55" i="13"/>
  <c r="CH55" i="13"/>
  <c r="CG55" i="13"/>
  <c r="CF55" i="13"/>
  <c r="CE55" i="13"/>
  <c r="CD55" i="13"/>
  <c r="CC55" i="13"/>
  <c r="CB55" i="13"/>
  <c r="CA55" i="13"/>
  <c r="CN54" i="13"/>
  <c r="CM54" i="13"/>
  <c r="CL54" i="13"/>
  <c r="CK54" i="13"/>
  <c r="CI54" i="13"/>
  <c r="CH54" i="13"/>
  <c r="CG54" i="13"/>
  <c r="CF54" i="13"/>
  <c r="CE54" i="13"/>
  <c r="CD54" i="13"/>
  <c r="CC54" i="13"/>
  <c r="CB54" i="13"/>
  <c r="CA54" i="13"/>
  <c r="C18" i="32" l="1"/>
  <c r="B18" i="32"/>
  <c r="R3" i="47" l="1"/>
  <c r="P3" i="47"/>
  <c r="N3" i="47"/>
  <c r="AZ61" i="1"/>
  <c r="S3" i="47" s="1"/>
  <c r="AY61" i="1"/>
  <c r="AX61" i="1"/>
  <c r="Q3" i="47" s="1"/>
  <c r="AW61" i="1"/>
  <c r="AV61" i="1"/>
  <c r="AU61" i="1"/>
  <c r="AT61" i="1"/>
  <c r="AS61" i="1"/>
  <c r="AR61" i="1"/>
  <c r="AQ61" i="1"/>
  <c r="AP61" i="1"/>
  <c r="AO61" i="1"/>
  <c r="AN61" i="1"/>
  <c r="AM61" i="1"/>
  <c r="AL61" i="1"/>
  <c r="O3" i="47" s="1"/>
  <c r="AK61" i="1"/>
  <c r="AJ61" i="1"/>
  <c r="M3" i="47" s="1"/>
  <c r="AI61" i="1"/>
  <c r="AH61" i="1"/>
  <c r="AA61" i="1"/>
  <c r="Z61" i="1"/>
  <c r="Y61" i="1"/>
  <c r="X61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C61" i="1"/>
  <c r="B61" i="1"/>
  <c r="C18" i="50" l="1"/>
  <c r="B18" i="50"/>
  <c r="B18" i="45"/>
  <c r="C18" i="45"/>
  <c r="H51" i="6"/>
  <c r="G51" i="6"/>
  <c r="F51" i="6"/>
  <c r="E51" i="6"/>
  <c r="D51" i="6"/>
  <c r="C51" i="6"/>
  <c r="B51" i="6"/>
  <c r="H50" i="6"/>
  <c r="G50" i="6"/>
  <c r="F50" i="6"/>
  <c r="E50" i="6"/>
  <c r="D50" i="6"/>
  <c r="C50" i="6"/>
  <c r="B50" i="6"/>
  <c r="H49" i="6"/>
  <c r="G49" i="6"/>
  <c r="F49" i="6"/>
  <c r="E49" i="6"/>
  <c r="D49" i="6"/>
  <c r="C49" i="6"/>
  <c r="B49" i="6"/>
  <c r="CA63" i="52" l="1"/>
  <c r="BZ63" i="52"/>
  <c r="BY63" i="52"/>
  <c r="BX63" i="52"/>
  <c r="BW63" i="52"/>
  <c r="BV63" i="52"/>
  <c r="BU63" i="52"/>
  <c r="BT63" i="52"/>
  <c r="BS63" i="52"/>
  <c r="BR63" i="52"/>
  <c r="BQ63" i="52"/>
  <c r="BP63" i="52"/>
  <c r="BO63" i="52"/>
  <c r="BN63" i="52"/>
  <c r="BM63" i="52"/>
  <c r="BL63" i="52"/>
  <c r="BK63" i="52"/>
  <c r="BJ63" i="52"/>
  <c r="BI63" i="52"/>
  <c r="BH63" i="52"/>
  <c r="BG63" i="52"/>
  <c r="BF63" i="52"/>
  <c r="BE63" i="52"/>
  <c r="BD63" i="52"/>
  <c r="BC63" i="52"/>
  <c r="BB63" i="52"/>
  <c r="BA63" i="52"/>
  <c r="AZ63" i="52"/>
  <c r="AY63" i="52"/>
  <c r="AX63" i="52"/>
  <c r="AW63" i="52"/>
  <c r="AV63" i="52"/>
  <c r="AU63" i="52"/>
  <c r="AT63" i="52"/>
  <c r="AS63" i="52"/>
  <c r="AR63" i="52"/>
  <c r="AQ63" i="52"/>
  <c r="AP63" i="52"/>
  <c r="AO63" i="52"/>
  <c r="AN63" i="52"/>
  <c r="AM63" i="52"/>
  <c r="AL63" i="52"/>
  <c r="AK63" i="52"/>
  <c r="AJ63" i="52"/>
  <c r="AI63" i="52"/>
  <c r="AH63" i="52"/>
  <c r="AG63" i="52"/>
  <c r="AF63" i="52"/>
  <c r="AE63" i="52"/>
  <c r="AD63" i="52"/>
  <c r="AC63" i="52"/>
  <c r="AB63" i="52"/>
  <c r="AA63" i="52"/>
  <c r="Y63" i="52"/>
  <c r="X63" i="52"/>
  <c r="W63" i="52"/>
  <c r="V63" i="52"/>
  <c r="T63" i="52"/>
  <c r="Q63" i="52"/>
  <c r="P63" i="52"/>
  <c r="O63" i="52"/>
  <c r="N63" i="52"/>
  <c r="M63" i="52"/>
  <c r="L63" i="52"/>
  <c r="K63" i="52"/>
  <c r="J63" i="52"/>
  <c r="I63" i="52"/>
  <c r="H63" i="52"/>
  <c r="G63" i="52"/>
  <c r="F63" i="52"/>
  <c r="E63" i="52"/>
  <c r="D63" i="52"/>
  <c r="C63" i="52"/>
  <c r="B63" i="52"/>
  <c r="CA62" i="52"/>
  <c r="BZ62" i="52"/>
  <c r="BY62" i="52"/>
  <c r="BX62" i="52"/>
  <c r="BW62" i="52"/>
  <c r="BV62" i="52"/>
  <c r="BU62" i="52"/>
  <c r="BT62" i="52"/>
  <c r="BS62" i="52"/>
  <c r="BR62" i="52"/>
  <c r="BQ62" i="52"/>
  <c r="BP62" i="52"/>
  <c r="BO62" i="52"/>
  <c r="BN62" i="52"/>
  <c r="BM62" i="52"/>
  <c r="BL62" i="52"/>
  <c r="BK62" i="52"/>
  <c r="BJ62" i="52"/>
  <c r="BI62" i="52"/>
  <c r="BH62" i="52"/>
  <c r="BG62" i="52"/>
  <c r="BF62" i="52"/>
  <c r="BE62" i="52"/>
  <c r="BD62" i="52"/>
  <c r="BC62" i="52"/>
  <c r="BB62" i="52"/>
  <c r="BA62" i="52"/>
  <c r="AZ62" i="52"/>
  <c r="AY62" i="52"/>
  <c r="AX62" i="52"/>
  <c r="AW62" i="52"/>
  <c r="AV62" i="52"/>
  <c r="AU62" i="52"/>
  <c r="AT62" i="52"/>
  <c r="AS62" i="52"/>
  <c r="AR62" i="52"/>
  <c r="AQ62" i="52"/>
  <c r="AP62" i="52"/>
  <c r="AO62" i="52"/>
  <c r="AN62" i="52"/>
  <c r="AM62" i="52"/>
  <c r="AL62" i="52"/>
  <c r="AK62" i="52"/>
  <c r="AJ62" i="52"/>
  <c r="AI62" i="52"/>
  <c r="AH62" i="52"/>
  <c r="AG62" i="52"/>
  <c r="AF62" i="52"/>
  <c r="AE62" i="52"/>
  <c r="AD62" i="52"/>
  <c r="AC62" i="52"/>
  <c r="AB62" i="52"/>
  <c r="AA62" i="52"/>
  <c r="Y62" i="52"/>
  <c r="X62" i="52"/>
  <c r="W62" i="52"/>
  <c r="V62" i="52"/>
  <c r="T62" i="52"/>
  <c r="Q62" i="52"/>
  <c r="P62" i="52"/>
  <c r="O62" i="52"/>
  <c r="N62" i="52"/>
  <c r="M62" i="52"/>
  <c r="L62" i="52"/>
  <c r="K62" i="52"/>
  <c r="J62" i="52"/>
  <c r="I62" i="52"/>
  <c r="H62" i="52"/>
  <c r="G62" i="52"/>
  <c r="F62" i="52"/>
  <c r="E62" i="52"/>
  <c r="D62" i="52"/>
  <c r="C62" i="52"/>
  <c r="B62" i="52"/>
  <c r="CA61" i="52"/>
  <c r="BZ61" i="52"/>
  <c r="BY61" i="52"/>
  <c r="BX61" i="52"/>
  <c r="BW61" i="52"/>
  <c r="BV61" i="52"/>
  <c r="BU61" i="52"/>
  <c r="BT61" i="52"/>
  <c r="BS61" i="52"/>
  <c r="BR61" i="52"/>
  <c r="BQ61" i="52"/>
  <c r="BP61" i="52"/>
  <c r="BO61" i="52"/>
  <c r="BN61" i="52"/>
  <c r="BM61" i="52"/>
  <c r="BL61" i="52"/>
  <c r="BK61" i="52"/>
  <c r="BJ61" i="52"/>
  <c r="BI61" i="52"/>
  <c r="BH61" i="52"/>
  <c r="BG61" i="52"/>
  <c r="BF61" i="52"/>
  <c r="BE61" i="52"/>
  <c r="BD61" i="52"/>
  <c r="BC61" i="52"/>
  <c r="BB61" i="52"/>
  <c r="BA61" i="52"/>
  <c r="AZ61" i="52"/>
  <c r="AY61" i="52"/>
  <c r="AX61" i="52"/>
  <c r="AW61" i="52"/>
  <c r="AV61" i="52"/>
  <c r="AU61" i="52"/>
  <c r="AT61" i="52"/>
  <c r="AS61" i="52"/>
  <c r="AR61" i="52"/>
  <c r="AQ61" i="52"/>
  <c r="AP61" i="52"/>
  <c r="AO61" i="52"/>
  <c r="AN61" i="52"/>
  <c r="AM61" i="52"/>
  <c r="AL61" i="52"/>
  <c r="AK61" i="52"/>
  <c r="AJ61" i="52"/>
  <c r="AI61" i="52"/>
  <c r="AH61" i="52"/>
  <c r="AG61" i="52"/>
  <c r="AF61" i="52"/>
  <c r="AE61" i="52"/>
  <c r="AD61" i="52"/>
  <c r="AC61" i="52"/>
  <c r="AB61" i="52"/>
  <c r="AA61" i="52"/>
  <c r="Y61" i="52"/>
  <c r="X61" i="52"/>
  <c r="W61" i="52"/>
  <c r="V61" i="52"/>
  <c r="T61" i="52"/>
  <c r="Q61" i="52"/>
  <c r="CR61" i="52" s="1"/>
  <c r="P61" i="52"/>
  <c r="CQ61" i="52" s="1"/>
  <c r="O61" i="52"/>
  <c r="CP61" i="52" s="1"/>
  <c r="N61" i="52"/>
  <c r="M61" i="52"/>
  <c r="CN61" i="52" s="1"/>
  <c r="L61" i="52"/>
  <c r="K61" i="52"/>
  <c r="J61" i="52"/>
  <c r="I61" i="52"/>
  <c r="H61" i="52"/>
  <c r="G61" i="52"/>
  <c r="F61" i="52"/>
  <c r="E61" i="52"/>
  <c r="CF61" i="52" s="1"/>
  <c r="D61" i="52"/>
  <c r="C61" i="52"/>
  <c r="B61" i="52"/>
  <c r="CR60" i="52"/>
  <c r="CQ60" i="52"/>
  <c r="CP60" i="52"/>
  <c r="CN60" i="52"/>
  <c r="CI60" i="52"/>
  <c r="CH60" i="52"/>
  <c r="CG60" i="52"/>
  <c r="CF60" i="52"/>
  <c r="CE60" i="52"/>
  <c r="CD60" i="52"/>
  <c r="CC60" i="52"/>
  <c r="CR59" i="52"/>
  <c r="CQ59" i="52"/>
  <c r="CP59" i="52"/>
  <c r="CN59" i="52"/>
  <c r="CI59" i="52"/>
  <c r="CH59" i="52"/>
  <c r="CG59" i="52"/>
  <c r="CF59" i="52"/>
  <c r="CE59" i="52"/>
  <c r="CD59" i="52"/>
  <c r="CC59" i="52"/>
  <c r="CR58" i="52"/>
  <c r="CQ58" i="52"/>
  <c r="CP58" i="52"/>
  <c r="CN58" i="52"/>
  <c r="CI58" i="52"/>
  <c r="CH58" i="52"/>
  <c r="CG58" i="52"/>
  <c r="CF58" i="52"/>
  <c r="CE58" i="52"/>
  <c r="CD58" i="52"/>
  <c r="CC58" i="52"/>
  <c r="CR57" i="52"/>
  <c r="CQ57" i="52"/>
  <c r="CP57" i="52"/>
  <c r="CN57" i="52"/>
  <c r="CI57" i="52"/>
  <c r="CH57" i="52"/>
  <c r="CG57" i="52"/>
  <c r="CF57" i="52"/>
  <c r="CE57" i="52"/>
  <c r="CD57" i="52"/>
  <c r="CC57" i="52"/>
  <c r="CR56" i="52"/>
  <c r="CQ56" i="52"/>
  <c r="CP56" i="52"/>
  <c r="CN56" i="52"/>
  <c r="CI56" i="52"/>
  <c r="CH56" i="52"/>
  <c r="CG56" i="52"/>
  <c r="CF56" i="52"/>
  <c r="CE56" i="52"/>
  <c r="CD56" i="52"/>
  <c r="CC56" i="52"/>
  <c r="CR55" i="52"/>
  <c r="CQ55" i="52"/>
  <c r="CP55" i="52"/>
  <c r="CN55" i="52"/>
  <c r="CI55" i="52"/>
  <c r="CH55" i="52"/>
  <c r="CG55" i="52"/>
  <c r="CF55" i="52"/>
  <c r="CE55" i="52"/>
  <c r="CD55" i="52"/>
  <c r="CC55" i="52"/>
  <c r="CR54" i="52"/>
  <c r="CQ54" i="52"/>
  <c r="CP54" i="52"/>
  <c r="CO54" i="52"/>
  <c r="CN54" i="52"/>
  <c r="CM54" i="52"/>
  <c r="CL54" i="52"/>
  <c r="CK54" i="52"/>
  <c r="CJ54" i="52"/>
  <c r="CI54" i="52"/>
  <c r="CH54" i="52"/>
  <c r="CG54" i="52"/>
  <c r="CF54" i="52"/>
  <c r="CE54" i="52"/>
  <c r="CD54" i="52"/>
  <c r="CC54" i="52"/>
  <c r="CR53" i="52"/>
  <c r="CQ53" i="52"/>
  <c r="CP53" i="52"/>
  <c r="CO53" i="52"/>
  <c r="CN53" i="52"/>
  <c r="CM53" i="52"/>
  <c r="CL53" i="52"/>
  <c r="CK53" i="52"/>
  <c r="CJ53" i="52"/>
  <c r="CI53" i="52"/>
  <c r="CH53" i="52"/>
  <c r="CG53" i="52"/>
  <c r="CF53" i="52"/>
  <c r="CE53" i="52"/>
  <c r="CD53" i="52"/>
  <c r="CC53" i="52"/>
  <c r="CR52" i="52"/>
  <c r="CQ52" i="52"/>
  <c r="CP52" i="52"/>
  <c r="CO52" i="52"/>
  <c r="CN52" i="52"/>
  <c r="CM52" i="52"/>
  <c r="CL52" i="52"/>
  <c r="CK52" i="52"/>
  <c r="CJ52" i="52"/>
  <c r="CI52" i="52"/>
  <c r="CH52" i="52"/>
  <c r="CG52" i="52"/>
  <c r="CF52" i="52"/>
  <c r="CE52" i="52"/>
  <c r="CD52" i="52"/>
  <c r="CC52" i="52"/>
  <c r="CR51" i="52"/>
  <c r="CQ51" i="52"/>
  <c r="CP51" i="52"/>
  <c r="CO51" i="52"/>
  <c r="CN51" i="52"/>
  <c r="CM51" i="52"/>
  <c r="CL51" i="52"/>
  <c r="CK51" i="52"/>
  <c r="CJ51" i="52"/>
  <c r="CI51" i="52"/>
  <c r="CH51" i="52"/>
  <c r="CG51" i="52"/>
  <c r="CF51" i="52"/>
  <c r="CE51" i="52"/>
  <c r="CD51" i="52"/>
  <c r="CC51" i="52"/>
  <c r="CR50" i="52"/>
  <c r="CQ50" i="52"/>
  <c r="CP50" i="52"/>
  <c r="CO50" i="52"/>
  <c r="CN50" i="52"/>
  <c r="CM50" i="52"/>
  <c r="CL50" i="52"/>
  <c r="CK50" i="52"/>
  <c r="CJ50" i="52"/>
  <c r="CI50" i="52"/>
  <c r="CH50" i="52"/>
  <c r="CG50" i="52"/>
  <c r="CF50" i="52"/>
  <c r="CE50" i="52"/>
  <c r="CD50" i="52"/>
  <c r="CC50" i="52"/>
  <c r="CR49" i="52"/>
  <c r="CQ49" i="52"/>
  <c r="CP49" i="52"/>
  <c r="CO49" i="52"/>
  <c r="CN49" i="52"/>
  <c r="CM49" i="52"/>
  <c r="CL49" i="52"/>
  <c r="CK49" i="52"/>
  <c r="CJ49" i="52"/>
  <c r="CI49" i="52"/>
  <c r="CH49" i="52"/>
  <c r="CG49" i="52"/>
  <c r="CF49" i="52"/>
  <c r="CE49" i="52"/>
  <c r="CD49" i="52"/>
  <c r="CC49" i="52"/>
  <c r="CR48" i="52"/>
  <c r="CQ48" i="52"/>
  <c r="CP48" i="52"/>
  <c r="CO48" i="52"/>
  <c r="CN48" i="52"/>
  <c r="CM48" i="52"/>
  <c r="CL48" i="52"/>
  <c r="CK48" i="52"/>
  <c r="CJ48" i="52"/>
  <c r="CI48" i="52"/>
  <c r="CH48" i="52"/>
  <c r="CG48" i="52"/>
  <c r="CF48" i="52"/>
  <c r="CE48" i="52"/>
  <c r="CD48" i="52"/>
  <c r="CC48" i="52"/>
  <c r="CR47" i="52"/>
  <c r="CQ47" i="52"/>
  <c r="CP47" i="52"/>
  <c r="CO47" i="52"/>
  <c r="CN47" i="52"/>
  <c r="CM47" i="52"/>
  <c r="CL47" i="52"/>
  <c r="CK47" i="52"/>
  <c r="CJ47" i="52"/>
  <c r="CI47" i="52"/>
  <c r="CH47" i="52"/>
  <c r="CG47" i="52"/>
  <c r="CF47" i="52"/>
  <c r="CE47" i="52"/>
  <c r="CD47" i="52"/>
  <c r="CC47" i="52"/>
  <c r="CR46" i="52"/>
  <c r="CQ46" i="52"/>
  <c r="CP46" i="52"/>
  <c r="CO46" i="52"/>
  <c r="CN46" i="52"/>
  <c r="CM46" i="52"/>
  <c r="CL46" i="52"/>
  <c r="CK46" i="52"/>
  <c r="CJ46" i="52"/>
  <c r="CI46" i="52"/>
  <c r="CH46" i="52"/>
  <c r="CG46" i="52"/>
  <c r="CF46" i="52"/>
  <c r="CE46" i="52"/>
  <c r="CD46" i="52"/>
  <c r="CC46" i="52"/>
  <c r="CR45" i="52"/>
  <c r="CQ45" i="52"/>
  <c r="CP45" i="52"/>
  <c r="CO45" i="52"/>
  <c r="CN45" i="52"/>
  <c r="CM45" i="52"/>
  <c r="CL45" i="52"/>
  <c r="CK45" i="52"/>
  <c r="CJ45" i="52"/>
  <c r="CI45" i="52"/>
  <c r="CH45" i="52"/>
  <c r="CG45" i="52"/>
  <c r="CF45" i="52"/>
  <c r="CE45" i="52"/>
  <c r="CD45" i="52"/>
  <c r="CC45" i="52"/>
  <c r="CR44" i="52"/>
  <c r="CQ44" i="52"/>
  <c r="CP44" i="52"/>
  <c r="CO44" i="52"/>
  <c r="CN44" i="52"/>
  <c r="CM44" i="52"/>
  <c r="CL44" i="52"/>
  <c r="CK44" i="52"/>
  <c r="CJ44" i="52"/>
  <c r="CI44" i="52"/>
  <c r="CH44" i="52"/>
  <c r="CG44" i="52"/>
  <c r="CF44" i="52"/>
  <c r="CE44" i="52"/>
  <c r="CD44" i="52"/>
  <c r="CC44" i="52"/>
  <c r="CR43" i="52"/>
  <c r="CQ43" i="52"/>
  <c r="CP43" i="52"/>
  <c r="CO43" i="52"/>
  <c r="CN43" i="52"/>
  <c r="CM43" i="52"/>
  <c r="CL43" i="52"/>
  <c r="CK43" i="52"/>
  <c r="CJ43" i="52"/>
  <c r="CI43" i="52"/>
  <c r="CH43" i="52"/>
  <c r="CG43" i="52"/>
  <c r="CF43" i="52"/>
  <c r="CE43" i="52"/>
  <c r="CD43" i="52"/>
  <c r="CC43" i="52"/>
  <c r="CR42" i="52"/>
  <c r="CQ42" i="52"/>
  <c r="CP42" i="52"/>
  <c r="CO42" i="52"/>
  <c r="CN42" i="52"/>
  <c r="CM42" i="52"/>
  <c r="CL42" i="52"/>
  <c r="CK42" i="52"/>
  <c r="CJ42" i="52"/>
  <c r="CI42" i="52"/>
  <c r="CH42" i="52"/>
  <c r="CG42" i="52"/>
  <c r="CF42" i="52"/>
  <c r="CE42" i="52"/>
  <c r="CD42" i="52"/>
  <c r="CC42" i="52"/>
  <c r="CR41" i="52"/>
  <c r="CQ41" i="52"/>
  <c r="CP41" i="52"/>
  <c r="CO41" i="52"/>
  <c r="CN41" i="52"/>
  <c r="CM41" i="52"/>
  <c r="CL41" i="52"/>
  <c r="CK41" i="52"/>
  <c r="CJ41" i="52"/>
  <c r="CI41" i="52"/>
  <c r="CH41" i="52"/>
  <c r="CG41" i="52"/>
  <c r="CF41" i="52"/>
  <c r="CE41" i="52"/>
  <c r="CD41" i="52"/>
  <c r="CC41" i="52"/>
  <c r="CR40" i="52"/>
  <c r="CQ40" i="52"/>
  <c r="CP40" i="52"/>
  <c r="CO40" i="52"/>
  <c r="CN40" i="52"/>
  <c r="CM40" i="52"/>
  <c r="CL40" i="52"/>
  <c r="CK40" i="52"/>
  <c r="CJ40" i="52"/>
  <c r="CI40" i="52"/>
  <c r="CH40" i="52"/>
  <c r="CG40" i="52"/>
  <c r="CF40" i="52"/>
  <c r="CE40" i="52"/>
  <c r="CD40" i="52"/>
  <c r="CC40" i="52"/>
  <c r="CR39" i="52"/>
  <c r="CQ39" i="52"/>
  <c r="CP39" i="52"/>
  <c r="CO39" i="52"/>
  <c r="CN39" i="52"/>
  <c r="CM39" i="52"/>
  <c r="CL39" i="52"/>
  <c r="CK39" i="52"/>
  <c r="CJ39" i="52"/>
  <c r="CI39" i="52"/>
  <c r="CH39" i="52"/>
  <c r="CG39" i="52"/>
  <c r="CF39" i="52"/>
  <c r="CE39" i="52"/>
  <c r="CD39" i="52"/>
  <c r="CC39" i="52"/>
  <c r="CR38" i="52"/>
  <c r="CQ38" i="52"/>
  <c r="CP38" i="52"/>
  <c r="CO38" i="52"/>
  <c r="CN38" i="52"/>
  <c r="CM38" i="52"/>
  <c r="CL38" i="52"/>
  <c r="CK38" i="52"/>
  <c r="CJ38" i="52"/>
  <c r="CI38" i="52"/>
  <c r="CH38" i="52"/>
  <c r="CG38" i="52"/>
  <c r="CF38" i="52"/>
  <c r="CE38" i="52"/>
  <c r="CD38" i="52"/>
  <c r="CC38" i="52"/>
  <c r="CR37" i="52"/>
  <c r="CQ37" i="52"/>
  <c r="CP37" i="52"/>
  <c r="CO37" i="52"/>
  <c r="CN37" i="52"/>
  <c r="CM37" i="52"/>
  <c r="CL37" i="52"/>
  <c r="CK37" i="52"/>
  <c r="CJ37" i="52"/>
  <c r="CI37" i="52"/>
  <c r="CH37" i="52"/>
  <c r="CG37" i="52"/>
  <c r="CF37" i="52"/>
  <c r="CE37" i="52"/>
  <c r="CD37" i="52"/>
  <c r="CC37" i="52"/>
  <c r="CR36" i="52"/>
  <c r="CQ36" i="52"/>
  <c r="CP36" i="52"/>
  <c r="CO36" i="52"/>
  <c r="CN36" i="52"/>
  <c r="CM36" i="52"/>
  <c r="CL36" i="52"/>
  <c r="CK36" i="52"/>
  <c r="CJ36" i="52"/>
  <c r="CI36" i="52"/>
  <c r="CH36" i="52"/>
  <c r="CG36" i="52"/>
  <c r="CF36" i="52"/>
  <c r="CE36" i="52"/>
  <c r="CD36" i="52"/>
  <c r="CC36" i="52"/>
  <c r="CR35" i="52"/>
  <c r="CQ35" i="52"/>
  <c r="CP35" i="52"/>
  <c r="CO35" i="52"/>
  <c r="CN35" i="52"/>
  <c r="CM35" i="52"/>
  <c r="CL35" i="52"/>
  <c r="CK35" i="52"/>
  <c r="CJ35" i="52"/>
  <c r="CI35" i="52"/>
  <c r="CH35" i="52"/>
  <c r="CG35" i="52"/>
  <c r="CF35" i="52"/>
  <c r="CE35" i="52"/>
  <c r="CD35" i="52"/>
  <c r="CC35" i="52"/>
  <c r="CR34" i="52"/>
  <c r="CQ34" i="52"/>
  <c r="CP34" i="52"/>
  <c r="CO34" i="52"/>
  <c r="CN34" i="52"/>
  <c r="CM34" i="52"/>
  <c r="CL34" i="52"/>
  <c r="CK34" i="52"/>
  <c r="CJ34" i="52"/>
  <c r="CI34" i="52"/>
  <c r="CH34" i="52"/>
  <c r="CG34" i="52"/>
  <c r="CF34" i="52"/>
  <c r="CE34" i="52"/>
  <c r="CD34" i="52"/>
  <c r="CC34" i="52"/>
  <c r="CR33" i="52"/>
  <c r="CQ33" i="52"/>
  <c r="CP33" i="52"/>
  <c r="CO33" i="52"/>
  <c r="CN33" i="52"/>
  <c r="CM33" i="52"/>
  <c r="CL33" i="52"/>
  <c r="CK33" i="52"/>
  <c r="CJ33" i="52"/>
  <c r="CI33" i="52"/>
  <c r="CH33" i="52"/>
  <c r="CG33" i="52"/>
  <c r="CF33" i="52"/>
  <c r="CE33" i="52"/>
  <c r="CD33" i="52"/>
  <c r="CC33" i="52"/>
  <c r="CR32" i="52"/>
  <c r="CQ32" i="52"/>
  <c r="CP32" i="52"/>
  <c r="CO32" i="52"/>
  <c r="CN32" i="52"/>
  <c r="CM32" i="52"/>
  <c r="CL32" i="52"/>
  <c r="CK32" i="52"/>
  <c r="CJ32" i="52"/>
  <c r="CI32" i="52"/>
  <c r="CH32" i="52"/>
  <c r="CG32" i="52"/>
  <c r="CF32" i="52"/>
  <c r="CE32" i="52"/>
  <c r="CD32" i="52"/>
  <c r="CC32" i="52"/>
  <c r="CR31" i="52"/>
  <c r="CQ31" i="52"/>
  <c r="CP31" i="52"/>
  <c r="CO31" i="52"/>
  <c r="CN31" i="52"/>
  <c r="CM31" i="52"/>
  <c r="CL31" i="52"/>
  <c r="CK31" i="52"/>
  <c r="CJ31" i="52"/>
  <c r="CI31" i="52"/>
  <c r="CH31" i="52"/>
  <c r="CG31" i="52"/>
  <c r="CF31" i="52"/>
  <c r="CE31" i="52"/>
  <c r="CD31" i="52"/>
  <c r="CC31" i="52"/>
  <c r="CR30" i="52"/>
  <c r="CQ30" i="52"/>
  <c r="CP30" i="52"/>
  <c r="CO30" i="52"/>
  <c r="CN30" i="52"/>
  <c r="CM30" i="52"/>
  <c r="CL30" i="52"/>
  <c r="CK30" i="52"/>
  <c r="CJ30" i="52"/>
  <c r="CI30" i="52"/>
  <c r="CH30" i="52"/>
  <c r="CG30" i="52"/>
  <c r="CF30" i="52"/>
  <c r="CE30" i="52"/>
  <c r="CD30" i="52"/>
  <c r="CC30" i="52"/>
  <c r="CR29" i="52"/>
  <c r="CQ29" i="52"/>
  <c r="CP29" i="52"/>
  <c r="CO29" i="52"/>
  <c r="CN29" i="52"/>
  <c r="CM29" i="52"/>
  <c r="CL29" i="52"/>
  <c r="CK29" i="52"/>
  <c r="CJ29" i="52"/>
  <c r="CI29" i="52"/>
  <c r="CH29" i="52"/>
  <c r="CG29" i="52"/>
  <c r="CF29" i="52"/>
  <c r="CE29" i="52"/>
  <c r="CD29" i="52"/>
  <c r="CC29" i="52"/>
  <c r="CR28" i="52"/>
  <c r="CQ28" i="52"/>
  <c r="CP28" i="52"/>
  <c r="CO28" i="52"/>
  <c r="CN28" i="52"/>
  <c r="CM28" i="52"/>
  <c r="CL28" i="52"/>
  <c r="CK28" i="52"/>
  <c r="CJ28" i="52"/>
  <c r="CI28" i="52"/>
  <c r="CH28" i="52"/>
  <c r="CG28" i="52"/>
  <c r="CF28" i="52"/>
  <c r="CE28" i="52"/>
  <c r="CD28" i="52"/>
  <c r="CC28" i="52"/>
  <c r="CR27" i="52"/>
  <c r="CQ27" i="52"/>
  <c r="CP27" i="52"/>
  <c r="CO27" i="52"/>
  <c r="CN27" i="52"/>
  <c r="CM27" i="52"/>
  <c r="CL27" i="52"/>
  <c r="CK27" i="52"/>
  <c r="CJ27" i="52"/>
  <c r="CI27" i="52"/>
  <c r="CH27" i="52"/>
  <c r="CG27" i="52"/>
  <c r="CF27" i="52"/>
  <c r="CE27" i="52"/>
  <c r="CD27" i="52"/>
  <c r="CC27" i="52"/>
  <c r="CR26" i="52"/>
  <c r="CQ26" i="52"/>
  <c r="CP26" i="52"/>
  <c r="CO26" i="52"/>
  <c r="CN26" i="52"/>
  <c r="CM26" i="52"/>
  <c r="CL26" i="52"/>
  <c r="CK26" i="52"/>
  <c r="CJ26" i="52"/>
  <c r="CI26" i="52"/>
  <c r="CH26" i="52"/>
  <c r="CG26" i="52"/>
  <c r="CF26" i="52"/>
  <c r="CE26" i="52"/>
  <c r="CD26" i="52"/>
  <c r="CC26" i="52"/>
  <c r="CR25" i="52"/>
  <c r="CQ25" i="52"/>
  <c r="CP25" i="52"/>
  <c r="CO25" i="52"/>
  <c r="CN25" i="52"/>
  <c r="CM25" i="52"/>
  <c r="CL25" i="52"/>
  <c r="CK25" i="52"/>
  <c r="CJ25" i="52"/>
  <c r="CI25" i="52"/>
  <c r="CH25" i="52"/>
  <c r="CG25" i="52"/>
  <c r="CF25" i="52"/>
  <c r="CE25" i="52"/>
  <c r="CD25" i="52"/>
  <c r="CC25" i="52"/>
  <c r="CR24" i="52"/>
  <c r="CQ24" i="52"/>
  <c r="CP24" i="52"/>
  <c r="CO24" i="52"/>
  <c r="CN24" i="52"/>
  <c r="CM24" i="52"/>
  <c r="CL24" i="52"/>
  <c r="CK24" i="52"/>
  <c r="CJ24" i="52"/>
  <c r="CI24" i="52"/>
  <c r="CH24" i="52"/>
  <c r="CG24" i="52"/>
  <c r="CF24" i="52"/>
  <c r="CE24" i="52"/>
  <c r="CD24" i="52"/>
  <c r="CC24" i="52"/>
  <c r="CR23" i="52"/>
  <c r="CQ23" i="52"/>
  <c r="CP23" i="52"/>
  <c r="CO23" i="52"/>
  <c r="CN23" i="52"/>
  <c r="CM23" i="52"/>
  <c r="CL23" i="52"/>
  <c r="CK23" i="52"/>
  <c r="CJ23" i="52"/>
  <c r="CI23" i="52"/>
  <c r="CH23" i="52"/>
  <c r="CG23" i="52"/>
  <c r="CF23" i="52"/>
  <c r="CE23" i="52"/>
  <c r="CD23" i="52"/>
  <c r="CC23" i="52"/>
  <c r="CR22" i="52"/>
  <c r="CQ22" i="52"/>
  <c r="CP22" i="52"/>
  <c r="CO22" i="52"/>
  <c r="CN22" i="52"/>
  <c r="CM22" i="52"/>
  <c r="CL22" i="52"/>
  <c r="CK22" i="52"/>
  <c r="CJ22" i="52"/>
  <c r="CI22" i="52"/>
  <c r="CH22" i="52"/>
  <c r="CG22" i="52"/>
  <c r="CF22" i="52"/>
  <c r="CE22" i="52"/>
  <c r="CD22" i="52"/>
  <c r="CC22" i="52"/>
  <c r="CR21" i="52"/>
  <c r="CQ21" i="52"/>
  <c r="CP21" i="52"/>
  <c r="CO21" i="52"/>
  <c r="CN21" i="52"/>
  <c r="CM21" i="52"/>
  <c r="CL21" i="52"/>
  <c r="CK21" i="52"/>
  <c r="CJ21" i="52"/>
  <c r="CI21" i="52"/>
  <c r="CH21" i="52"/>
  <c r="CG21" i="52"/>
  <c r="CF21" i="52"/>
  <c r="CE21" i="52"/>
  <c r="CD21" i="52"/>
  <c r="CC21" i="52"/>
  <c r="CR20" i="52"/>
  <c r="CQ20" i="52"/>
  <c r="CP20" i="52"/>
  <c r="CO20" i="52"/>
  <c r="CN20" i="52"/>
  <c r="CM20" i="52"/>
  <c r="CL20" i="52"/>
  <c r="CK20" i="52"/>
  <c r="CJ20" i="52"/>
  <c r="CI20" i="52"/>
  <c r="CH20" i="52"/>
  <c r="CG20" i="52"/>
  <c r="CF20" i="52"/>
  <c r="CE20" i="52"/>
  <c r="CD20" i="52"/>
  <c r="CC20" i="52"/>
  <c r="CR19" i="52"/>
  <c r="CQ19" i="52"/>
  <c r="CP19" i="52"/>
  <c r="CO19" i="52"/>
  <c r="CN19" i="52"/>
  <c r="CM19" i="52"/>
  <c r="CL19" i="52"/>
  <c r="CK19" i="52"/>
  <c r="CJ19" i="52"/>
  <c r="CI19" i="52"/>
  <c r="CH19" i="52"/>
  <c r="CG19" i="52"/>
  <c r="CF19" i="52"/>
  <c r="CE19" i="52"/>
  <c r="CD19" i="52"/>
  <c r="CC19" i="52"/>
  <c r="CR18" i="52"/>
  <c r="CQ18" i="52"/>
  <c r="CP18" i="52"/>
  <c r="CO18" i="52"/>
  <c r="CN18" i="52"/>
  <c r="CM18" i="52"/>
  <c r="CL18" i="52"/>
  <c r="CK18" i="52"/>
  <c r="CJ18" i="52"/>
  <c r="CI18" i="52"/>
  <c r="CH18" i="52"/>
  <c r="CG18" i="52"/>
  <c r="CF18" i="52"/>
  <c r="CE18" i="52"/>
  <c r="CD18" i="52"/>
  <c r="CC18" i="52"/>
  <c r="CR17" i="52"/>
  <c r="CQ17" i="52"/>
  <c r="CP17" i="52"/>
  <c r="CO17" i="52"/>
  <c r="CN17" i="52"/>
  <c r="CM17" i="52"/>
  <c r="CL17" i="52"/>
  <c r="CK17" i="52"/>
  <c r="CJ17" i="52"/>
  <c r="CI17" i="52"/>
  <c r="CH17" i="52"/>
  <c r="CG17" i="52"/>
  <c r="CF17" i="52"/>
  <c r="CE17" i="52"/>
  <c r="CD17" i="52"/>
  <c r="CC17" i="52"/>
  <c r="CR16" i="52"/>
  <c r="CQ16" i="52"/>
  <c r="CP16" i="52"/>
  <c r="CO16" i="52"/>
  <c r="CN16" i="52"/>
  <c r="CM16" i="52"/>
  <c r="CL16" i="52"/>
  <c r="CK16" i="52"/>
  <c r="CJ16" i="52"/>
  <c r="CI16" i="52"/>
  <c r="CH16" i="52"/>
  <c r="CG16" i="52"/>
  <c r="CF16" i="52"/>
  <c r="CE16" i="52"/>
  <c r="CD16" i="52"/>
  <c r="CC16" i="52"/>
  <c r="CR15" i="52"/>
  <c r="CQ15" i="52"/>
  <c r="CP15" i="52"/>
  <c r="CO15" i="52"/>
  <c r="CN15" i="52"/>
  <c r="CM15" i="52"/>
  <c r="CL15" i="52"/>
  <c r="CK15" i="52"/>
  <c r="CJ15" i="52"/>
  <c r="CI15" i="52"/>
  <c r="CH15" i="52"/>
  <c r="CG15" i="52"/>
  <c r="CF15" i="52"/>
  <c r="CE15" i="52"/>
  <c r="CD15" i="52"/>
  <c r="CC15" i="52"/>
  <c r="CR14" i="52"/>
  <c r="CQ14" i="52"/>
  <c r="CP14" i="52"/>
  <c r="CO14" i="52"/>
  <c r="CN14" i="52"/>
  <c r="CM14" i="52"/>
  <c r="CL14" i="52"/>
  <c r="CK14" i="52"/>
  <c r="CJ14" i="52"/>
  <c r="CI14" i="52"/>
  <c r="CH14" i="52"/>
  <c r="CG14" i="52"/>
  <c r="CF14" i="52"/>
  <c r="CE14" i="52"/>
  <c r="CD14" i="52"/>
  <c r="CC14" i="52"/>
  <c r="CR13" i="52"/>
  <c r="CQ13" i="52"/>
  <c r="CP13" i="52"/>
  <c r="CO13" i="52"/>
  <c r="CN13" i="52"/>
  <c r="CM13" i="52"/>
  <c r="CL13" i="52"/>
  <c r="CK13" i="52"/>
  <c r="CJ13" i="52"/>
  <c r="CI13" i="52"/>
  <c r="CH13" i="52"/>
  <c r="CG13" i="52"/>
  <c r="CF13" i="52"/>
  <c r="CE13" i="52"/>
  <c r="CD13" i="52"/>
  <c r="CC13" i="52"/>
  <c r="CR12" i="52"/>
  <c r="CQ12" i="52"/>
  <c r="CP12" i="52"/>
  <c r="CO12" i="52"/>
  <c r="CN12" i="52"/>
  <c r="CM12" i="52"/>
  <c r="CL12" i="52"/>
  <c r="CK12" i="52"/>
  <c r="CJ12" i="52"/>
  <c r="CI12" i="52"/>
  <c r="CH12" i="52"/>
  <c r="CG12" i="52"/>
  <c r="CF12" i="52"/>
  <c r="CE12" i="52"/>
  <c r="CD12" i="52"/>
  <c r="CC12" i="52"/>
  <c r="CR11" i="52"/>
  <c r="CQ11" i="52"/>
  <c r="CP11" i="52"/>
  <c r="CO11" i="52"/>
  <c r="CN11" i="52"/>
  <c r="CM11" i="52"/>
  <c r="CL11" i="52"/>
  <c r="CK11" i="52"/>
  <c r="CJ11" i="52"/>
  <c r="CI11" i="52"/>
  <c r="CH11" i="52"/>
  <c r="CG11" i="52"/>
  <c r="CF11" i="52"/>
  <c r="CE11" i="52"/>
  <c r="CD11" i="52"/>
  <c r="CC11" i="52"/>
  <c r="CR10" i="52"/>
  <c r="CQ10" i="52"/>
  <c r="CP10" i="52"/>
  <c r="CO10" i="52"/>
  <c r="CN10" i="52"/>
  <c r="CM10" i="52"/>
  <c r="CL10" i="52"/>
  <c r="CK10" i="52"/>
  <c r="CJ10" i="52"/>
  <c r="CI10" i="52"/>
  <c r="CH10" i="52"/>
  <c r="CG10" i="52"/>
  <c r="CF10" i="52"/>
  <c r="CE10" i="52"/>
  <c r="CD10" i="52"/>
  <c r="CC10" i="52"/>
  <c r="CR9" i="52"/>
  <c r="CQ9" i="52"/>
  <c r="CP9" i="52"/>
  <c r="CO9" i="52"/>
  <c r="CN9" i="52"/>
  <c r="CM9" i="52"/>
  <c r="CL9" i="52"/>
  <c r="CK9" i="52"/>
  <c r="CJ9" i="52"/>
  <c r="CI9" i="52"/>
  <c r="CH9" i="52"/>
  <c r="CG9" i="52"/>
  <c r="CF9" i="52"/>
  <c r="CE9" i="52"/>
  <c r="CD9" i="52"/>
  <c r="CC9" i="52"/>
  <c r="CR8" i="52"/>
  <c r="CQ8" i="52"/>
  <c r="CP8" i="52"/>
  <c r="CO8" i="52"/>
  <c r="CN8" i="52"/>
  <c r="CM8" i="52"/>
  <c r="CL8" i="52"/>
  <c r="CK8" i="52"/>
  <c r="CJ8" i="52"/>
  <c r="CI8" i="52"/>
  <c r="CH8" i="52"/>
  <c r="CG8" i="52"/>
  <c r="CF8" i="52"/>
  <c r="CE8" i="52"/>
  <c r="CD8" i="52"/>
  <c r="CC8" i="52"/>
  <c r="CR7" i="52"/>
  <c r="CQ7" i="52"/>
  <c r="CP7" i="52"/>
  <c r="CO7" i="52"/>
  <c r="CN7" i="52"/>
  <c r="CM7" i="52"/>
  <c r="CL7" i="52"/>
  <c r="CK7" i="52"/>
  <c r="CJ7" i="52"/>
  <c r="CI7" i="52"/>
  <c r="CH7" i="52"/>
  <c r="CG7" i="52"/>
  <c r="CF7" i="52"/>
  <c r="CE7" i="52"/>
  <c r="CD7" i="52"/>
  <c r="CC7" i="52"/>
  <c r="CR6" i="52"/>
  <c r="CQ6" i="52"/>
  <c r="CP6" i="52"/>
  <c r="CO6" i="52"/>
  <c r="CN6" i="52"/>
  <c r="CM6" i="52"/>
  <c r="CL6" i="52"/>
  <c r="CK6" i="52"/>
  <c r="CJ6" i="52"/>
  <c r="CI6" i="52"/>
  <c r="CH6" i="52"/>
  <c r="CG6" i="52"/>
  <c r="CF6" i="52"/>
  <c r="CE6" i="52"/>
  <c r="CD6" i="52"/>
  <c r="CC6" i="52"/>
  <c r="CR5" i="52"/>
  <c r="CQ5" i="52"/>
  <c r="CP5" i="52"/>
  <c r="CO5" i="52"/>
  <c r="CN5" i="52"/>
  <c r="CM5" i="52"/>
  <c r="CL5" i="52"/>
  <c r="CK5" i="52"/>
  <c r="CJ5" i="52"/>
  <c r="CI5" i="52"/>
  <c r="CH5" i="52"/>
  <c r="CG5" i="52"/>
  <c r="CF5" i="52"/>
  <c r="CE5" i="52"/>
  <c r="CD5" i="52"/>
  <c r="CC5" i="52"/>
  <c r="CR4" i="52"/>
  <c r="CQ4" i="52"/>
  <c r="CP4" i="52"/>
  <c r="CO4" i="52"/>
  <c r="CN4" i="52"/>
  <c r="CM4" i="52"/>
  <c r="CL4" i="52"/>
  <c r="CK4" i="52"/>
  <c r="CJ4" i="52"/>
  <c r="CI4" i="52"/>
  <c r="CH4" i="52"/>
  <c r="CG4" i="52"/>
  <c r="CF4" i="52"/>
  <c r="CE4" i="52"/>
  <c r="CD4" i="52"/>
  <c r="CC4" i="52"/>
  <c r="CR3" i="52"/>
  <c r="CQ3" i="52"/>
  <c r="CP3" i="52"/>
  <c r="CO3" i="52"/>
  <c r="CN3" i="52"/>
  <c r="CM3" i="52"/>
  <c r="CL3" i="52"/>
  <c r="CK3" i="52"/>
  <c r="CJ3" i="52"/>
  <c r="CI3" i="52"/>
  <c r="CH3" i="52"/>
  <c r="CG3" i="52"/>
  <c r="CF3" i="52"/>
  <c r="CE3" i="52"/>
  <c r="CD3" i="52"/>
  <c r="CC3" i="52"/>
  <c r="C20" i="20" l="1"/>
  <c r="C20" i="47"/>
  <c r="E20" i="20"/>
  <c r="E20" i="47"/>
  <c r="F20" i="20"/>
  <c r="F20" i="47"/>
  <c r="H20" i="20"/>
  <c r="H20" i="47"/>
  <c r="J20" i="20"/>
  <c r="J20" i="47"/>
  <c r="K20" i="20"/>
  <c r="K20" i="47"/>
  <c r="M20" i="20"/>
  <c r="M20" i="47"/>
  <c r="O20" i="20"/>
  <c r="O20" i="47"/>
  <c r="R20" i="20"/>
  <c r="R20" i="47"/>
  <c r="T20" i="20"/>
  <c r="T20" i="47"/>
  <c r="V20" i="20"/>
  <c r="V20" i="47"/>
  <c r="B20" i="20"/>
  <c r="B20" i="47"/>
  <c r="G20" i="20"/>
  <c r="G20" i="47"/>
  <c r="I20" i="20"/>
  <c r="I20" i="47"/>
  <c r="L20" i="20"/>
  <c r="L20" i="47"/>
  <c r="N20" i="20"/>
  <c r="N20" i="47"/>
  <c r="P20" i="20"/>
  <c r="P20" i="47"/>
  <c r="Q20" i="20"/>
  <c r="Q20" i="47"/>
  <c r="S20" i="20"/>
  <c r="S20" i="47"/>
  <c r="U20" i="20"/>
  <c r="U20" i="47"/>
  <c r="CD61" i="52"/>
  <c r="CH61" i="52"/>
  <c r="CC61" i="52"/>
  <c r="CE61" i="52"/>
  <c r="CG61" i="52"/>
  <c r="CI61" i="52"/>
  <c r="CN3" i="14"/>
  <c r="CO3" i="14"/>
  <c r="CN4" i="14"/>
  <c r="CO4" i="14"/>
  <c r="CN5" i="14"/>
  <c r="CO5" i="14"/>
  <c r="CN6" i="14"/>
  <c r="CO6" i="14"/>
  <c r="CN7" i="14"/>
  <c r="CO7" i="14"/>
  <c r="CN8" i="14"/>
  <c r="CO8" i="14"/>
  <c r="CN9" i="14"/>
  <c r="CO9" i="14"/>
  <c r="CN10" i="14"/>
  <c r="CO10" i="14"/>
  <c r="CN11" i="14"/>
  <c r="CO11" i="14"/>
  <c r="CN12" i="14"/>
  <c r="CO12" i="14"/>
  <c r="CN13" i="14"/>
  <c r="CO13" i="14"/>
  <c r="CN14" i="14"/>
  <c r="CO14" i="14"/>
  <c r="CN15" i="14"/>
  <c r="CO15" i="14"/>
  <c r="CN16" i="14"/>
  <c r="CO16" i="14"/>
  <c r="CN17" i="14"/>
  <c r="CO17" i="14"/>
  <c r="CN18" i="14"/>
  <c r="CO18" i="14"/>
  <c r="CN19" i="14"/>
  <c r="CO19" i="14"/>
  <c r="CN20" i="14"/>
  <c r="CO20" i="14"/>
  <c r="CN21" i="14"/>
  <c r="CO21" i="14"/>
  <c r="CN22" i="14"/>
  <c r="CO22" i="14"/>
  <c r="CN23" i="14"/>
  <c r="CO23" i="14"/>
  <c r="CN24" i="14"/>
  <c r="CO24" i="14"/>
  <c r="CN25" i="14"/>
  <c r="CO25" i="14"/>
  <c r="CN26" i="14"/>
  <c r="CO26" i="14"/>
  <c r="CN27" i="14"/>
  <c r="CO27" i="14"/>
  <c r="CN28" i="14"/>
  <c r="CO28" i="14"/>
  <c r="CN29" i="14"/>
  <c r="CO29" i="14"/>
  <c r="CN30" i="14"/>
  <c r="CO30" i="14"/>
  <c r="CN31" i="14"/>
  <c r="CO31" i="14"/>
  <c r="CN32" i="14"/>
  <c r="CO32" i="14"/>
  <c r="CN33" i="14"/>
  <c r="CO33" i="14"/>
  <c r="CN34" i="14"/>
  <c r="CO34" i="14"/>
  <c r="CN35" i="14"/>
  <c r="CO35" i="14"/>
  <c r="CN36" i="14"/>
  <c r="CO36" i="14"/>
  <c r="CN37" i="14"/>
  <c r="CO37" i="14"/>
  <c r="CN38" i="14"/>
  <c r="CO38" i="14"/>
  <c r="CN39" i="14"/>
  <c r="CO39" i="14"/>
  <c r="CN40" i="14"/>
  <c r="CO40" i="14"/>
  <c r="CN41" i="14"/>
  <c r="CO41" i="14"/>
  <c r="CN42" i="14"/>
  <c r="CO42" i="14"/>
  <c r="CN43" i="14"/>
  <c r="CO43" i="14"/>
  <c r="CN44" i="14"/>
  <c r="CO44" i="14"/>
  <c r="CN45" i="14"/>
  <c r="CO45" i="14"/>
  <c r="CN46" i="14"/>
  <c r="CO46" i="14"/>
  <c r="CN47" i="14"/>
  <c r="CO47" i="14"/>
  <c r="CN48" i="14"/>
  <c r="CO48" i="14"/>
  <c r="CN49" i="14"/>
  <c r="CO49" i="14"/>
  <c r="CN50" i="14"/>
  <c r="CO50" i="14"/>
  <c r="CN51" i="14"/>
  <c r="CO51" i="14"/>
  <c r="O63" i="51"/>
  <c r="N63" i="51"/>
  <c r="M63" i="51"/>
  <c r="L63" i="51"/>
  <c r="K63" i="51"/>
  <c r="J63" i="51"/>
  <c r="I63" i="51"/>
  <c r="H63" i="51"/>
  <c r="G63" i="51"/>
  <c r="F63" i="51"/>
  <c r="E63" i="51"/>
  <c r="D63" i="51"/>
  <c r="C63" i="51"/>
  <c r="B63" i="51"/>
  <c r="O62" i="51"/>
  <c r="N62" i="51"/>
  <c r="M62" i="51"/>
  <c r="L62" i="51"/>
  <c r="K62" i="51"/>
  <c r="J62" i="51"/>
  <c r="I62" i="51"/>
  <c r="H62" i="51"/>
  <c r="G62" i="51"/>
  <c r="F62" i="51"/>
  <c r="E62" i="51"/>
  <c r="D62" i="51"/>
  <c r="C62" i="51"/>
  <c r="B62" i="51"/>
  <c r="O61" i="51"/>
  <c r="N61" i="51"/>
  <c r="M61" i="51"/>
  <c r="L61" i="51"/>
  <c r="K61" i="51"/>
  <c r="J61" i="51"/>
  <c r="I61" i="51"/>
  <c r="H61" i="51"/>
  <c r="G61" i="51"/>
  <c r="F61" i="51"/>
  <c r="E61" i="51"/>
  <c r="D61" i="51"/>
  <c r="C61" i="51"/>
  <c r="B61" i="51"/>
  <c r="G62" i="38"/>
  <c r="H62" i="38"/>
  <c r="I62" i="38"/>
  <c r="J62" i="38"/>
  <c r="K62" i="38"/>
  <c r="L62" i="38"/>
  <c r="M62" i="38"/>
  <c r="N62" i="38"/>
  <c r="O62" i="38"/>
  <c r="G63" i="38"/>
  <c r="H63" i="38"/>
  <c r="I63" i="38"/>
  <c r="J63" i="38"/>
  <c r="K63" i="38"/>
  <c r="L63" i="38"/>
  <c r="M63" i="38"/>
  <c r="N63" i="38"/>
  <c r="O63" i="38"/>
  <c r="AZ63" i="1" l="1"/>
  <c r="AY63" i="1"/>
  <c r="AX63" i="1"/>
  <c r="AW63" i="1"/>
  <c r="AV63" i="1"/>
  <c r="AU63" i="1"/>
  <c r="AT63" i="1"/>
  <c r="AS63" i="1"/>
  <c r="AR63" i="1"/>
  <c r="AQ63" i="1"/>
  <c r="AP63" i="1"/>
  <c r="AO63" i="1"/>
  <c r="AN63" i="1"/>
  <c r="AM63" i="1"/>
  <c r="AL63" i="1"/>
  <c r="AK63" i="1"/>
  <c r="AJ63" i="1"/>
  <c r="AI63" i="1"/>
  <c r="AH63" i="1"/>
  <c r="AA63" i="1"/>
  <c r="Z63" i="1"/>
  <c r="Y63" i="1"/>
  <c r="X63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C63" i="1"/>
  <c r="B63" i="1"/>
  <c r="H45" i="21"/>
  <c r="G45" i="21"/>
  <c r="F45" i="21"/>
  <c r="E45" i="21"/>
  <c r="D45" i="21"/>
  <c r="C45" i="21"/>
  <c r="B45" i="21"/>
  <c r="BV61" i="51"/>
  <c r="BU61" i="51"/>
  <c r="BT61" i="51"/>
  <c r="BS61" i="51"/>
  <c r="BR61" i="51"/>
  <c r="BQ61" i="51"/>
  <c r="V8" i="20" s="1"/>
  <c r="BP61" i="51"/>
  <c r="U8" i="20" s="1"/>
  <c r="BO61" i="51"/>
  <c r="T8" i="20" s="1"/>
  <c r="BN61" i="51"/>
  <c r="S8" i="20" s="1"/>
  <c r="BM61" i="51"/>
  <c r="R8" i="20" s="1"/>
  <c r="BL61" i="51"/>
  <c r="Q8" i="20" s="1"/>
  <c r="BK61" i="51"/>
  <c r="BJ61" i="51"/>
  <c r="BI61" i="51"/>
  <c r="BH61" i="51"/>
  <c r="BG61" i="51"/>
  <c r="BF61" i="51"/>
  <c r="BE61" i="51"/>
  <c r="BD61" i="51"/>
  <c r="BC61" i="51"/>
  <c r="BB61" i="51"/>
  <c r="P8" i="20" s="1"/>
  <c r="BA61" i="51"/>
  <c r="AZ61" i="51"/>
  <c r="AY61" i="51"/>
  <c r="AX61" i="51"/>
  <c r="AW61" i="51"/>
  <c r="O8" i="20" s="1"/>
  <c r="AV61" i="51"/>
  <c r="N8" i="20" s="1"/>
  <c r="AU61" i="51"/>
  <c r="M8" i="20" s="1"/>
  <c r="AT61" i="51"/>
  <c r="AS61" i="51"/>
  <c r="AR61" i="51"/>
  <c r="AQ61" i="51"/>
  <c r="AP61" i="51"/>
  <c r="AO61" i="51"/>
  <c r="AN61" i="51"/>
  <c r="L8" i="20" s="1"/>
  <c r="AM61" i="51"/>
  <c r="K8" i="20" s="1"/>
  <c r="AL61" i="51"/>
  <c r="AK61" i="51"/>
  <c r="J8" i="20" s="1"/>
  <c r="AJ61" i="51"/>
  <c r="I8" i="20" s="1"/>
  <c r="AI61" i="51"/>
  <c r="AH61" i="51"/>
  <c r="AG61" i="51"/>
  <c r="AF61" i="51"/>
  <c r="AE61" i="51"/>
  <c r="H8" i="20" s="1"/>
  <c r="AD61" i="51"/>
  <c r="F8" i="20" s="1"/>
  <c r="AC61" i="51"/>
  <c r="AB61" i="51"/>
  <c r="AA61" i="51"/>
  <c r="Z61" i="51"/>
  <c r="Y61" i="51"/>
  <c r="X61" i="51"/>
  <c r="E8" i="20" s="1"/>
  <c r="W61" i="51"/>
  <c r="V61" i="51"/>
  <c r="C8" i="20" s="1"/>
  <c r="U61" i="51"/>
  <c r="B8" i="20" s="1"/>
  <c r="T61" i="51"/>
  <c r="S61" i="51"/>
  <c r="R61" i="51"/>
  <c r="CK60" i="51"/>
  <c r="CJ60" i="51"/>
  <c r="CI60" i="51"/>
  <c r="CH60" i="51"/>
  <c r="CG60" i="51"/>
  <c r="CF60" i="51"/>
  <c r="CE60" i="51"/>
  <c r="CD60" i="51"/>
  <c r="CC60" i="51"/>
  <c r="CB60" i="51"/>
  <c r="CA60" i="51"/>
  <c r="BZ60" i="51"/>
  <c r="BY60" i="51"/>
  <c r="BX60" i="51"/>
  <c r="CK59" i="51"/>
  <c r="CJ59" i="51"/>
  <c r="CI59" i="51"/>
  <c r="CH59" i="51"/>
  <c r="CG59" i="51"/>
  <c r="CF59" i="51"/>
  <c r="CE59" i="51"/>
  <c r="CD59" i="51"/>
  <c r="CC59" i="51"/>
  <c r="CB59" i="51"/>
  <c r="CA59" i="51"/>
  <c r="BZ59" i="51"/>
  <c r="BY59" i="51"/>
  <c r="BX59" i="51"/>
  <c r="CK58" i="51"/>
  <c r="CJ58" i="51"/>
  <c r="CI58" i="51"/>
  <c r="CH58" i="51"/>
  <c r="CG58" i="51"/>
  <c r="CF58" i="51"/>
  <c r="CE58" i="51"/>
  <c r="CD58" i="51"/>
  <c r="CC58" i="51"/>
  <c r="CB58" i="51"/>
  <c r="CA58" i="51"/>
  <c r="BZ58" i="51"/>
  <c r="BY58" i="51"/>
  <c r="BX58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CK56" i="51"/>
  <c r="CJ56" i="51"/>
  <c r="CI56" i="51"/>
  <c r="CH56" i="51"/>
  <c r="CG56" i="51"/>
  <c r="CF56" i="51"/>
  <c r="CE56" i="51"/>
  <c r="CD56" i="51"/>
  <c r="CC56" i="51"/>
  <c r="CB56" i="51"/>
  <c r="CA56" i="51"/>
  <c r="BZ56" i="51"/>
  <c r="BY56" i="51"/>
  <c r="BX56" i="51"/>
  <c r="CK55" i="51"/>
  <c r="CJ55" i="51"/>
  <c r="CI55" i="51"/>
  <c r="CH55" i="51"/>
  <c r="CG55" i="51"/>
  <c r="CF55" i="51"/>
  <c r="CE55" i="51"/>
  <c r="CD55" i="51"/>
  <c r="CC55" i="51"/>
  <c r="CB55" i="51"/>
  <c r="CA55" i="51"/>
  <c r="BZ55" i="51"/>
  <c r="BY55" i="51"/>
  <c r="BX55" i="51"/>
  <c r="CK54" i="51"/>
  <c r="CJ54" i="51"/>
  <c r="CI54" i="51"/>
  <c r="CH54" i="51"/>
  <c r="CG54" i="51"/>
  <c r="CF54" i="51"/>
  <c r="CE54" i="51"/>
  <c r="CD54" i="51"/>
  <c r="CC54" i="51"/>
  <c r="CB54" i="51"/>
  <c r="CA54" i="51"/>
  <c r="BZ54" i="51"/>
  <c r="BY54" i="51"/>
  <c r="BX54" i="51"/>
  <c r="CK53" i="51"/>
  <c r="CJ53" i="51"/>
  <c r="CI53" i="51"/>
  <c r="CH53" i="51"/>
  <c r="CG53" i="51"/>
  <c r="CF53" i="51"/>
  <c r="CE53" i="51"/>
  <c r="CD53" i="51"/>
  <c r="CC53" i="51"/>
  <c r="CB53" i="51"/>
  <c r="CA53" i="51"/>
  <c r="BZ53" i="51"/>
  <c r="BY53" i="51"/>
  <c r="BX53" i="51"/>
  <c r="CK52" i="51"/>
  <c r="CJ52" i="51"/>
  <c r="CI52" i="51"/>
  <c r="CH52" i="51"/>
  <c r="CG52" i="51"/>
  <c r="CF52" i="51"/>
  <c r="CE52" i="51"/>
  <c r="CD52" i="51"/>
  <c r="CC52" i="51"/>
  <c r="CB52" i="51"/>
  <c r="CA52" i="51"/>
  <c r="BZ52" i="51"/>
  <c r="BY52" i="51"/>
  <c r="BX52" i="51"/>
  <c r="CK51" i="51"/>
  <c r="CJ51" i="51"/>
  <c r="CI51" i="51"/>
  <c r="CH51" i="51"/>
  <c r="CG51" i="51"/>
  <c r="CF51" i="51"/>
  <c r="CE51" i="51"/>
  <c r="CD51" i="51"/>
  <c r="CC51" i="51"/>
  <c r="CB51" i="51"/>
  <c r="CA51" i="51"/>
  <c r="BZ51" i="51"/>
  <c r="BY51" i="51"/>
  <c r="BX51" i="51"/>
  <c r="CK50" i="51"/>
  <c r="CJ50" i="51"/>
  <c r="CI50" i="51"/>
  <c r="CH50" i="51"/>
  <c r="CG50" i="51"/>
  <c r="CF50" i="51"/>
  <c r="CE50" i="51"/>
  <c r="CD50" i="51"/>
  <c r="CC50" i="51"/>
  <c r="CB50" i="51"/>
  <c r="CA50" i="51"/>
  <c r="BZ50" i="51"/>
  <c r="BY50" i="51"/>
  <c r="BX50" i="51"/>
  <c r="CK49" i="51"/>
  <c r="CJ49" i="51"/>
  <c r="CI49" i="51"/>
  <c r="CH49" i="51"/>
  <c r="CG49" i="51"/>
  <c r="CF49" i="51"/>
  <c r="CE49" i="51"/>
  <c r="CD49" i="51"/>
  <c r="CC49" i="51"/>
  <c r="CB49" i="51"/>
  <c r="CA49" i="51"/>
  <c r="BZ49" i="51"/>
  <c r="BY49" i="51"/>
  <c r="BX49" i="51"/>
  <c r="CK48" i="51"/>
  <c r="CJ48" i="51"/>
  <c r="CI48" i="51"/>
  <c r="CH48" i="51"/>
  <c r="CG48" i="51"/>
  <c r="CF48" i="51"/>
  <c r="CE48" i="51"/>
  <c r="CD48" i="51"/>
  <c r="CC48" i="51"/>
  <c r="CB48" i="51"/>
  <c r="CA48" i="51"/>
  <c r="BZ48" i="51"/>
  <c r="BY48" i="51"/>
  <c r="BX48" i="51"/>
  <c r="CK47" i="51"/>
  <c r="CJ47" i="51"/>
  <c r="CI47" i="51"/>
  <c r="CH47" i="51"/>
  <c r="CG47" i="51"/>
  <c r="CF47" i="51"/>
  <c r="CE47" i="51"/>
  <c r="CD47" i="51"/>
  <c r="CC47" i="51"/>
  <c r="CB47" i="51"/>
  <c r="CA47" i="51"/>
  <c r="BZ47" i="51"/>
  <c r="BY47" i="51"/>
  <c r="BX47" i="51"/>
  <c r="CK46" i="51"/>
  <c r="CJ46" i="51"/>
  <c r="CI46" i="51"/>
  <c r="CH46" i="51"/>
  <c r="CG46" i="51"/>
  <c r="CF46" i="51"/>
  <c r="CE46" i="51"/>
  <c r="CD46" i="51"/>
  <c r="CC46" i="51"/>
  <c r="CB46" i="51"/>
  <c r="CA46" i="51"/>
  <c r="BZ46" i="51"/>
  <c r="BY46" i="51"/>
  <c r="BX46" i="51"/>
  <c r="CK45" i="51"/>
  <c r="CJ45" i="51"/>
  <c r="CI45" i="51"/>
  <c r="CH45" i="51"/>
  <c r="CG45" i="51"/>
  <c r="CF45" i="51"/>
  <c r="CE45" i="51"/>
  <c r="CD45" i="51"/>
  <c r="CC45" i="51"/>
  <c r="CB45" i="51"/>
  <c r="CA45" i="51"/>
  <c r="BZ45" i="51"/>
  <c r="BY45" i="51"/>
  <c r="BX45" i="51"/>
  <c r="CK44" i="51"/>
  <c r="CJ44" i="51"/>
  <c r="CI44" i="51"/>
  <c r="CH44" i="51"/>
  <c r="CG44" i="51"/>
  <c r="CF44" i="51"/>
  <c r="CE44" i="51"/>
  <c r="CD44" i="51"/>
  <c r="CC44" i="51"/>
  <c r="CB44" i="51"/>
  <c r="CA44" i="51"/>
  <c r="BZ44" i="51"/>
  <c r="BY44" i="51"/>
  <c r="BX44" i="51"/>
  <c r="CK43" i="51"/>
  <c r="CJ43" i="51"/>
  <c r="CI43" i="51"/>
  <c r="CH43" i="51"/>
  <c r="CG43" i="51"/>
  <c r="CF43" i="51"/>
  <c r="CE43" i="51"/>
  <c r="CD43" i="51"/>
  <c r="CC43" i="51"/>
  <c r="CB43" i="51"/>
  <c r="CA43" i="51"/>
  <c r="BZ43" i="51"/>
  <c r="BY43" i="51"/>
  <c r="BX43" i="51"/>
  <c r="CK42" i="51"/>
  <c r="CJ42" i="51"/>
  <c r="CI42" i="51"/>
  <c r="CH42" i="51"/>
  <c r="CG42" i="51"/>
  <c r="CF42" i="51"/>
  <c r="CE42" i="51"/>
  <c r="CD42" i="51"/>
  <c r="CC42" i="51"/>
  <c r="CB42" i="51"/>
  <c r="CA42" i="51"/>
  <c r="BZ42" i="51"/>
  <c r="BY42" i="51"/>
  <c r="BX42" i="51"/>
  <c r="CK41" i="51"/>
  <c r="CJ41" i="51"/>
  <c r="CI41" i="51"/>
  <c r="CH41" i="51"/>
  <c r="CG41" i="51"/>
  <c r="CF41" i="51"/>
  <c r="CE41" i="51"/>
  <c r="CD41" i="51"/>
  <c r="CC41" i="51"/>
  <c r="CB41" i="51"/>
  <c r="CA41" i="51"/>
  <c r="BZ41" i="51"/>
  <c r="BY41" i="51"/>
  <c r="BX41" i="51"/>
  <c r="CK40" i="51"/>
  <c r="CJ40" i="51"/>
  <c r="CI40" i="51"/>
  <c r="CH40" i="51"/>
  <c r="CG40" i="51"/>
  <c r="CF40" i="51"/>
  <c r="CE40" i="51"/>
  <c r="CD40" i="51"/>
  <c r="CC40" i="51"/>
  <c r="CB40" i="51"/>
  <c r="CA40" i="51"/>
  <c r="BZ40" i="51"/>
  <c r="BY40" i="51"/>
  <c r="BX40" i="51"/>
  <c r="CK39" i="51"/>
  <c r="CJ39" i="51"/>
  <c r="CI39" i="51"/>
  <c r="CH39" i="51"/>
  <c r="CG39" i="51"/>
  <c r="CF39" i="51"/>
  <c r="CE39" i="51"/>
  <c r="CD39" i="51"/>
  <c r="CC39" i="51"/>
  <c r="CB39" i="51"/>
  <c r="CA39" i="51"/>
  <c r="BZ39" i="51"/>
  <c r="BY39" i="51"/>
  <c r="BX39" i="51"/>
  <c r="CK38" i="51"/>
  <c r="CJ38" i="51"/>
  <c r="CI38" i="51"/>
  <c r="CH38" i="51"/>
  <c r="CG38" i="51"/>
  <c r="CF38" i="51"/>
  <c r="CE38" i="51"/>
  <c r="CD38" i="51"/>
  <c r="CC38" i="51"/>
  <c r="CB38" i="51"/>
  <c r="CA38" i="51"/>
  <c r="BZ38" i="51"/>
  <c r="BY38" i="51"/>
  <c r="BX38" i="51"/>
  <c r="CK37" i="51"/>
  <c r="CJ37" i="51"/>
  <c r="CI37" i="51"/>
  <c r="CH37" i="51"/>
  <c r="CG37" i="51"/>
  <c r="CF37" i="51"/>
  <c r="CE37" i="51"/>
  <c r="CD37" i="51"/>
  <c r="CC37" i="51"/>
  <c r="CB37" i="51"/>
  <c r="CA37" i="51"/>
  <c r="BZ37" i="51"/>
  <c r="BY37" i="51"/>
  <c r="BX37" i="51"/>
  <c r="CK36" i="51"/>
  <c r="CJ36" i="51"/>
  <c r="CI36" i="51"/>
  <c r="CH36" i="51"/>
  <c r="CG36" i="51"/>
  <c r="CF36" i="51"/>
  <c r="CE36" i="51"/>
  <c r="CD36" i="51"/>
  <c r="CC36" i="51"/>
  <c r="CB36" i="51"/>
  <c r="CA36" i="51"/>
  <c r="BZ36" i="51"/>
  <c r="BY36" i="51"/>
  <c r="BX36" i="51"/>
  <c r="CK35" i="51"/>
  <c r="CJ35" i="51"/>
  <c r="CI35" i="51"/>
  <c r="CH35" i="51"/>
  <c r="CG35" i="51"/>
  <c r="CF35" i="51"/>
  <c r="CE35" i="51"/>
  <c r="CD35" i="51"/>
  <c r="CC35" i="51"/>
  <c r="CB35" i="51"/>
  <c r="CA35" i="51"/>
  <c r="BZ35" i="51"/>
  <c r="BY35" i="51"/>
  <c r="BX35" i="51"/>
  <c r="CK34" i="51"/>
  <c r="CJ34" i="51"/>
  <c r="CI34" i="51"/>
  <c r="CH34" i="51"/>
  <c r="CG34" i="51"/>
  <c r="CF34" i="51"/>
  <c r="CE34" i="51"/>
  <c r="CD34" i="51"/>
  <c r="CC34" i="51"/>
  <c r="CB34" i="51"/>
  <c r="CA34" i="51"/>
  <c r="BZ34" i="51"/>
  <c r="BY34" i="51"/>
  <c r="BX34" i="51"/>
  <c r="CK33" i="51"/>
  <c r="CJ33" i="51"/>
  <c r="CI33" i="51"/>
  <c r="CH33" i="51"/>
  <c r="CG33" i="51"/>
  <c r="CF33" i="51"/>
  <c r="CE33" i="51"/>
  <c r="CD33" i="51"/>
  <c r="CC33" i="51"/>
  <c r="CB33" i="51"/>
  <c r="CA33" i="51"/>
  <c r="BZ33" i="51"/>
  <c r="BY33" i="51"/>
  <c r="BX33" i="51"/>
  <c r="CK32" i="51"/>
  <c r="CJ32" i="51"/>
  <c r="CI32" i="51"/>
  <c r="CH32" i="51"/>
  <c r="CG32" i="51"/>
  <c r="CF32" i="51"/>
  <c r="CE32" i="51"/>
  <c r="CD32" i="51"/>
  <c r="CC32" i="51"/>
  <c r="CB32" i="51"/>
  <c r="CA32" i="51"/>
  <c r="BZ32" i="51"/>
  <c r="BY32" i="51"/>
  <c r="BX32" i="51"/>
  <c r="CK31" i="51"/>
  <c r="CJ31" i="51"/>
  <c r="CI31" i="51"/>
  <c r="CH31" i="51"/>
  <c r="CG31" i="51"/>
  <c r="CF31" i="51"/>
  <c r="CE31" i="51"/>
  <c r="CD31" i="51"/>
  <c r="CC31" i="51"/>
  <c r="CB31" i="51"/>
  <c r="CA31" i="51"/>
  <c r="BZ31" i="51"/>
  <c r="BY31" i="51"/>
  <c r="BX31" i="51"/>
  <c r="CK30" i="51"/>
  <c r="CJ30" i="51"/>
  <c r="CI30" i="51"/>
  <c r="CH30" i="51"/>
  <c r="CG30" i="51"/>
  <c r="CF30" i="51"/>
  <c r="CE30" i="51"/>
  <c r="CD30" i="51"/>
  <c r="CC30" i="51"/>
  <c r="CB30" i="51"/>
  <c r="CA30" i="51"/>
  <c r="BZ30" i="51"/>
  <c r="BY30" i="51"/>
  <c r="BX30" i="51"/>
  <c r="CK29" i="51"/>
  <c r="CJ29" i="51"/>
  <c r="CI29" i="51"/>
  <c r="CH29" i="51"/>
  <c r="CG29" i="51"/>
  <c r="CF29" i="51"/>
  <c r="CE29" i="51"/>
  <c r="CD29" i="51"/>
  <c r="CC29" i="51"/>
  <c r="CB29" i="51"/>
  <c r="CA29" i="51"/>
  <c r="BZ29" i="51"/>
  <c r="BY29" i="51"/>
  <c r="BX29" i="51"/>
  <c r="CK28" i="51"/>
  <c r="CJ28" i="51"/>
  <c r="CI28" i="51"/>
  <c r="CH28" i="51"/>
  <c r="CG28" i="51"/>
  <c r="CF28" i="51"/>
  <c r="CE28" i="51"/>
  <c r="CD28" i="51"/>
  <c r="CC28" i="51"/>
  <c r="CB28" i="51"/>
  <c r="CA28" i="51"/>
  <c r="BZ28" i="51"/>
  <c r="BY28" i="51"/>
  <c r="BX28" i="51"/>
  <c r="CK27" i="51"/>
  <c r="CJ27" i="51"/>
  <c r="CI27" i="51"/>
  <c r="CH27" i="51"/>
  <c r="CG27" i="51"/>
  <c r="CF27" i="51"/>
  <c r="CE27" i="51"/>
  <c r="CD27" i="51"/>
  <c r="CC27" i="51"/>
  <c r="CB27" i="51"/>
  <c r="CA27" i="51"/>
  <c r="BZ27" i="51"/>
  <c r="BY27" i="51"/>
  <c r="BX27" i="51"/>
  <c r="CK26" i="51"/>
  <c r="CJ26" i="51"/>
  <c r="CI26" i="51"/>
  <c r="CH26" i="51"/>
  <c r="CG26" i="51"/>
  <c r="CF26" i="51"/>
  <c r="CE26" i="51"/>
  <c r="CD26" i="51"/>
  <c r="CC26" i="51"/>
  <c r="CB26" i="51"/>
  <c r="CA26" i="51"/>
  <c r="BZ26" i="51"/>
  <c r="BY26" i="51"/>
  <c r="BX26" i="51"/>
  <c r="CK25" i="51"/>
  <c r="CJ25" i="51"/>
  <c r="CI25" i="51"/>
  <c r="CH25" i="51"/>
  <c r="CG25" i="51"/>
  <c r="CF25" i="51"/>
  <c r="CE25" i="51"/>
  <c r="CD25" i="51"/>
  <c r="CC25" i="51"/>
  <c r="CB25" i="51"/>
  <c r="CA25" i="51"/>
  <c r="BZ25" i="51"/>
  <c r="BY25" i="51"/>
  <c r="BX25" i="51"/>
  <c r="CK24" i="51"/>
  <c r="CJ24" i="51"/>
  <c r="CI24" i="51"/>
  <c r="CH24" i="51"/>
  <c r="CG24" i="51"/>
  <c r="CF24" i="51"/>
  <c r="CE24" i="51"/>
  <c r="CD24" i="51"/>
  <c r="CC24" i="51"/>
  <c r="CB24" i="51"/>
  <c r="CA24" i="51"/>
  <c r="BZ24" i="51"/>
  <c r="BY24" i="51"/>
  <c r="BX24" i="51"/>
  <c r="CK23" i="51"/>
  <c r="CJ23" i="51"/>
  <c r="CI23" i="51"/>
  <c r="CH23" i="51"/>
  <c r="CG23" i="51"/>
  <c r="CF23" i="51"/>
  <c r="CE23" i="51"/>
  <c r="CD23" i="51"/>
  <c r="CC23" i="51"/>
  <c r="CB23" i="51"/>
  <c r="CA23" i="51"/>
  <c r="BZ23" i="51"/>
  <c r="BY23" i="51"/>
  <c r="BX23" i="51"/>
  <c r="CK22" i="51"/>
  <c r="CJ22" i="51"/>
  <c r="CI22" i="51"/>
  <c r="CH22" i="51"/>
  <c r="CG22" i="51"/>
  <c r="CF22" i="51"/>
  <c r="CE22" i="51"/>
  <c r="CD22" i="51"/>
  <c r="CC22" i="51"/>
  <c r="CB22" i="51"/>
  <c r="CA22" i="51"/>
  <c r="BZ22" i="51"/>
  <c r="BY22" i="51"/>
  <c r="BX22" i="51"/>
  <c r="CK21" i="51"/>
  <c r="CJ21" i="51"/>
  <c r="CI21" i="51"/>
  <c r="CH21" i="51"/>
  <c r="CG21" i="51"/>
  <c r="CF21" i="51"/>
  <c r="CE21" i="51"/>
  <c r="CD21" i="51"/>
  <c r="CC21" i="51"/>
  <c r="CB21" i="51"/>
  <c r="CA21" i="51"/>
  <c r="BZ21" i="51"/>
  <c r="BY21" i="51"/>
  <c r="BX21" i="51"/>
  <c r="CK20" i="51"/>
  <c r="CJ20" i="51"/>
  <c r="CI20" i="51"/>
  <c r="CH20" i="51"/>
  <c r="CG20" i="51"/>
  <c r="CF20" i="51"/>
  <c r="CE20" i="51"/>
  <c r="CD20" i="51"/>
  <c r="CC20" i="51"/>
  <c r="CB20" i="51"/>
  <c r="CA20" i="51"/>
  <c r="BZ20" i="51"/>
  <c r="BY20" i="51"/>
  <c r="BX20" i="51"/>
  <c r="CK19" i="51"/>
  <c r="CJ19" i="51"/>
  <c r="CI19" i="51"/>
  <c r="CH19" i="51"/>
  <c r="CG19" i="51"/>
  <c r="CF19" i="51"/>
  <c r="CE19" i="51"/>
  <c r="CD19" i="51"/>
  <c r="CC19" i="51"/>
  <c r="CB19" i="51"/>
  <c r="CA19" i="51"/>
  <c r="BZ19" i="51"/>
  <c r="BY19" i="51"/>
  <c r="BX19" i="51"/>
  <c r="CK18" i="51"/>
  <c r="CJ18" i="51"/>
  <c r="CI18" i="51"/>
  <c r="CH18" i="51"/>
  <c r="CG18" i="51"/>
  <c r="CF18" i="51"/>
  <c r="CE18" i="51"/>
  <c r="CD18" i="51"/>
  <c r="CC18" i="51"/>
  <c r="CB18" i="51"/>
  <c r="CA18" i="51"/>
  <c r="BZ18" i="51"/>
  <c r="BY18" i="51"/>
  <c r="BX18" i="51"/>
  <c r="CK17" i="51"/>
  <c r="CJ17" i="51"/>
  <c r="CI17" i="51"/>
  <c r="CH17" i="51"/>
  <c r="CG17" i="51"/>
  <c r="CF17" i="51"/>
  <c r="CE17" i="51"/>
  <c r="CD17" i="51"/>
  <c r="CC17" i="51"/>
  <c r="CB17" i="51"/>
  <c r="CA17" i="51"/>
  <c r="BZ17" i="51"/>
  <c r="BY17" i="51"/>
  <c r="BX17" i="51"/>
  <c r="CK16" i="51"/>
  <c r="CJ16" i="51"/>
  <c r="CI16" i="51"/>
  <c r="CH16" i="51"/>
  <c r="CG16" i="51"/>
  <c r="CF16" i="51"/>
  <c r="CE16" i="51"/>
  <c r="CD16" i="51"/>
  <c r="CC16" i="51"/>
  <c r="CB16" i="51"/>
  <c r="CA16" i="51"/>
  <c r="BZ16" i="51"/>
  <c r="BY16" i="51"/>
  <c r="BX16" i="51"/>
  <c r="CK15" i="51"/>
  <c r="CJ15" i="51"/>
  <c r="CI15" i="51"/>
  <c r="CH15" i="51"/>
  <c r="CG15" i="51"/>
  <c r="CF15" i="51"/>
  <c r="CE15" i="51"/>
  <c r="CD15" i="51"/>
  <c r="CC15" i="51"/>
  <c r="CB15" i="51"/>
  <c r="CA15" i="51"/>
  <c r="BZ15" i="51"/>
  <c r="BY15" i="51"/>
  <c r="BX15" i="51"/>
  <c r="CK14" i="51"/>
  <c r="CJ14" i="51"/>
  <c r="CI14" i="51"/>
  <c r="CH14" i="51"/>
  <c r="CG14" i="51"/>
  <c r="CF14" i="51"/>
  <c r="CE14" i="51"/>
  <c r="CD14" i="51"/>
  <c r="CC14" i="51"/>
  <c r="CB14" i="51"/>
  <c r="CA14" i="51"/>
  <c r="BZ14" i="51"/>
  <c r="BY14" i="51"/>
  <c r="BX14" i="51"/>
  <c r="CK13" i="51"/>
  <c r="CJ13" i="51"/>
  <c r="CI13" i="51"/>
  <c r="CH13" i="51"/>
  <c r="CG13" i="51"/>
  <c r="CF13" i="51"/>
  <c r="CE13" i="51"/>
  <c r="CD13" i="51"/>
  <c r="CC13" i="51"/>
  <c r="CB13" i="51"/>
  <c r="CA13" i="51"/>
  <c r="BZ13" i="51"/>
  <c r="BY13" i="51"/>
  <c r="BX13" i="51"/>
  <c r="CK12" i="51"/>
  <c r="CJ12" i="51"/>
  <c r="CI12" i="51"/>
  <c r="CH12" i="51"/>
  <c r="CG12" i="51"/>
  <c r="CF12" i="51"/>
  <c r="CE12" i="51"/>
  <c r="CD12" i="51"/>
  <c r="CC12" i="51"/>
  <c r="CB12" i="51"/>
  <c r="CA12" i="51"/>
  <c r="BZ12" i="51"/>
  <c r="BY12" i="51"/>
  <c r="BX12" i="51"/>
  <c r="CK11" i="51"/>
  <c r="CJ11" i="51"/>
  <c r="CI11" i="51"/>
  <c r="CH11" i="51"/>
  <c r="CG11" i="51"/>
  <c r="CF11" i="51"/>
  <c r="CE11" i="51"/>
  <c r="CD11" i="51"/>
  <c r="CC11" i="51"/>
  <c r="CB11" i="51"/>
  <c r="CA11" i="51"/>
  <c r="BZ11" i="51"/>
  <c r="BY11" i="51"/>
  <c r="BX11" i="51"/>
  <c r="CK10" i="51"/>
  <c r="CJ10" i="51"/>
  <c r="CI10" i="51"/>
  <c r="CH10" i="51"/>
  <c r="CG10" i="51"/>
  <c r="CF10" i="51"/>
  <c r="CE10" i="51"/>
  <c r="CD10" i="51"/>
  <c r="CC10" i="51"/>
  <c r="CB10" i="51"/>
  <c r="CA10" i="51"/>
  <c r="BZ10" i="51"/>
  <c r="BY10" i="51"/>
  <c r="BX10" i="51"/>
  <c r="CK9" i="51"/>
  <c r="CJ9" i="51"/>
  <c r="CI9" i="51"/>
  <c r="CH9" i="51"/>
  <c r="CG9" i="51"/>
  <c r="CF9" i="51"/>
  <c r="CE9" i="51"/>
  <c r="CD9" i="51"/>
  <c r="CC9" i="51"/>
  <c r="CB9" i="51"/>
  <c r="CA9" i="51"/>
  <c r="BZ9" i="51"/>
  <c r="BY9" i="51"/>
  <c r="BX9" i="51"/>
  <c r="CK8" i="51"/>
  <c r="CJ8" i="51"/>
  <c r="CI8" i="51"/>
  <c r="CH8" i="51"/>
  <c r="CG8" i="51"/>
  <c r="CF8" i="51"/>
  <c r="CE8" i="51"/>
  <c r="CD8" i="51"/>
  <c r="CC8" i="51"/>
  <c r="CB8" i="51"/>
  <c r="CA8" i="51"/>
  <c r="BZ8" i="51"/>
  <c r="BY8" i="51"/>
  <c r="BX8" i="51"/>
  <c r="CK7" i="51"/>
  <c r="CJ7" i="51"/>
  <c r="CI7" i="51"/>
  <c r="CH7" i="51"/>
  <c r="CG7" i="51"/>
  <c r="CF7" i="51"/>
  <c r="CE7" i="51"/>
  <c r="CD7" i="51"/>
  <c r="CC7" i="51"/>
  <c r="CB7" i="51"/>
  <c r="CA7" i="51"/>
  <c r="BZ7" i="51"/>
  <c r="BY7" i="51"/>
  <c r="BX7" i="51"/>
  <c r="CK6" i="51"/>
  <c r="CJ6" i="51"/>
  <c r="CI6" i="51"/>
  <c r="CH6" i="51"/>
  <c r="CG6" i="51"/>
  <c r="CF6" i="51"/>
  <c r="CE6" i="51"/>
  <c r="CD6" i="51"/>
  <c r="CC6" i="51"/>
  <c r="CB6" i="51"/>
  <c r="CA6" i="51"/>
  <c r="BZ6" i="51"/>
  <c r="BY6" i="51"/>
  <c r="BX6" i="51"/>
  <c r="CK5" i="51"/>
  <c r="CJ5" i="51"/>
  <c r="CI5" i="51"/>
  <c r="CH5" i="51"/>
  <c r="CG5" i="51"/>
  <c r="CF5" i="51"/>
  <c r="CE5" i="51"/>
  <c r="CD5" i="51"/>
  <c r="CC5" i="51"/>
  <c r="CB5" i="51"/>
  <c r="CA5" i="51"/>
  <c r="BZ5" i="51"/>
  <c r="BY5" i="51"/>
  <c r="BX5" i="51"/>
  <c r="CK4" i="51"/>
  <c r="CJ4" i="51"/>
  <c r="CI4" i="51"/>
  <c r="CH4" i="51"/>
  <c r="CG4" i="51"/>
  <c r="CF4" i="51"/>
  <c r="CE4" i="51"/>
  <c r="CD4" i="51"/>
  <c r="CC4" i="51"/>
  <c r="CB4" i="51"/>
  <c r="CA4" i="51"/>
  <c r="BZ4" i="51"/>
  <c r="BY4" i="51"/>
  <c r="BX4" i="51"/>
  <c r="CK3" i="51"/>
  <c r="CJ3" i="51"/>
  <c r="CI3" i="51"/>
  <c r="CH3" i="51"/>
  <c r="CG3" i="51"/>
  <c r="CF3" i="51"/>
  <c r="CE3" i="51"/>
  <c r="CD3" i="51"/>
  <c r="CC3" i="51"/>
  <c r="CB3" i="51"/>
  <c r="CA3" i="51"/>
  <c r="BZ3" i="51"/>
  <c r="BY3" i="51"/>
  <c r="BX3" i="51"/>
  <c r="D34" i="20" l="1"/>
  <c r="G34" i="20"/>
  <c r="T61" i="27" l="1"/>
  <c r="U61" i="27"/>
  <c r="V61" i="27"/>
  <c r="W61" i="27"/>
  <c r="X61" i="27"/>
  <c r="Y61" i="27"/>
  <c r="Z61" i="27"/>
  <c r="AA61" i="27"/>
  <c r="AB61" i="27"/>
  <c r="AC61" i="27"/>
  <c r="AD61" i="27"/>
  <c r="AE61" i="27"/>
  <c r="AF61" i="27"/>
  <c r="AG61" i="27"/>
  <c r="AH61" i="27"/>
  <c r="AI61" i="27"/>
  <c r="AJ61" i="27"/>
  <c r="AK61" i="27"/>
  <c r="AL61" i="27"/>
  <c r="AM61" i="27"/>
  <c r="AN61" i="27"/>
  <c r="AO61" i="27"/>
  <c r="AP61" i="27"/>
  <c r="AQ61" i="27"/>
  <c r="AR61" i="27"/>
  <c r="AS61" i="27"/>
  <c r="AT61" i="27"/>
  <c r="AU61" i="27"/>
  <c r="AV61" i="27"/>
  <c r="AW61" i="27"/>
  <c r="AX61" i="27"/>
  <c r="AY61" i="27"/>
  <c r="AZ61" i="27"/>
  <c r="BA61" i="27"/>
  <c r="BB61" i="27"/>
  <c r="BC61" i="27"/>
  <c r="BD61" i="27"/>
  <c r="BE61" i="27"/>
  <c r="BF61" i="27"/>
  <c r="BG61" i="27"/>
  <c r="BH61" i="27"/>
  <c r="BI61" i="27"/>
  <c r="BJ61" i="27"/>
  <c r="BK61" i="27"/>
  <c r="BL61" i="27"/>
  <c r="BM61" i="27"/>
  <c r="BN61" i="27"/>
  <c r="BO61" i="27"/>
  <c r="BP61" i="27"/>
  <c r="BQ61" i="27"/>
  <c r="BR61" i="27"/>
  <c r="BS61" i="27"/>
  <c r="BT61" i="27"/>
  <c r="BU61" i="27"/>
  <c r="BV61" i="27"/>
  <c r="BW61" i="27"/>
  <c r="BX61" i="27"/>
  <c r="BY61" i="27"/>
  <c r="BZ61" i="27"/>
  <c r="S61" i="27"/>
  <c r="D34" i="47"/>
  <c r="G34" i="47"/>
  <c r="CR58" i="12" l="1"/>
  <c r="CQ58" i="12"/>
  <c r="CR57" i="12"/>
  <c r="CQ57" i="12"/>
  <c r="CR56" i="12"/>
  <c r="CQ56" i="12"/>
  <c r="CR55" i="12"/>
  <c r="CQ55" i="12"/>
  <c r="CR54" i="12"/>
  <c r="CQ54" i="12"/>
  <c r="CQ4" i="12"/>
  <c r="CR4" i="12"/>
  <c r="CQ5" i="12"/>
  <c r="CR5" i="12"/>
  <c r="CQ6" i="12"/>
  <c r="CR6" i="12"/>
  <c r="CQ7" i="12"/>
  <c r="CR7" i="12"/>
  <c r="CQ8" i="12"/>
  <c r="CR8" i="12"/>
  <c r="CQ9" i="12"/>
  <c r="CR9" i="12"/>
  <c r="CQ10" i="12"/>
  <c r="CR10" i="12"/>
  <c r="CQ11" i="12"/>
  <c r="CR11" i="12"/>
  <c r="CQ12" i="12"/>
  <c r="CR12" i="12"/>
  <c r="CQ13" i="12"/>
  <c r="CR13" i="12"/>
  <c r="CQ14" i="12"/>
  <c r="CR14" i="12"/>
  <c r="CQ15" i="12"/>
  <c r="CR15" i="12"/>
  <c r="CQ16" i="12"/>
  <c r="CR16" i="12"/>
  <c r="CQ17" i="12"/>
  <c r="CR17" i="12"/>
  <c r="CQ18" i="12"/>
  <c r="CR18" i="12"/>
  <c r="CQ19" i="12"/>
  <c r="CR19" i="12"/>
  <c r="CQ20" i="12"/>
  <c r="CR20" i="12"/>
  <c r="CQ21" i="12"/>
  <c r="CR21" i="12"/>
  <c r="CQ22" i="12"/>
  <c r="CR22" i="12"/>
  <c r="CQ23" i="12"/>
  <c r="CR23" i="12"/>
  <c r="CQ24" i="12"/>
  <c r="CR24" i="12"/>
  <c r="CQ25" i="12"/>
  <c r="CR25" i="12"/>
  <c r="CQ26" i="12"/>
  <c r="CR26" i="12"/>
  <c r="CQ27" i="12"/>
  <c r="CR27" i="12"/>
  <c r="CQ28" i="12"/>
  <c r="CR28" i="12"/>
  <c r="CQ29" i="12"/>
  <c r="CR29" i="12"/>
  <c r="CQ30" i="12"/>
  <c r="CR30" i="12"/>
  <c r="CQ31" i="12"/>
  <c r="CR31" i="12"/>
  <c r="CQ32" i="12"/>
  <c r="CR32" i="12"/>
  <c r="CQ33" i="12"/>
  <c r="CR33" i="12"/>
  <c r="CQ34" i="12"/>
  <c r="CR34" i="12"/>
  <c r="CQ35" i="12"/>
  <c r="CR35" i="12"/>
  <c r="CQ36" i="12"/>
  <c r="CR36" i="12"/>
  <c r="CQ37" i="12"/>
  <c r="CR37" i="12"/>
  <c r="CQ38" i="12"/>
  <c r="CR38" i="12"/>
  <c r="CQ39" i="12"/>
  <c r="CR39" i="12"/>
  <c r="CQ40" i="12"/>
  <c r="CR40" i="12"/>
  <c r="CQ41" i="12"/>
  <c r="CR41" i="12"/>
  <c r="CQ42" i="12"/>
  <c r="CR42" i="12"/>
  <c r="CQ43" i="12"/>
  <c r="CR43" i="12"/>
  <c r="CQ44" i="12"/>
  <c r="CR44" i="12"/>
  <c r="CQ45" i="12"/>
  <c r="CR45" i="12"/>
  <c r="CQ46" i="12"/>
  <c r="CR46" i="12"/>
  <c r="CQ47" i="12"/>
  <c r="CR47" i="12"/>
  <c r="CQ48" i="12"/>
  <c r="CR48" i="12"/>
  <c r="CQ49" i="12"/>
  <c r="CR49" i="12"/>
  <c r="CQ50" i="12"/>
  <c r="CR50" i="12"/>
  <c r="CQ51" i="12"/>
  <c r="CR51" i="12"/>
  <c r="CR3" i="12"/>
  <c r="CQ3" i="12"/>
  <c r="BS13" i="7" l="1"/>
  <c r="BS14" i="7"/>
  <c r="BA13" i="50" l="1"/>
  <c r="AZ13" i="50" s="1"/>
  <c r="BA14" i="50"/>
  <c r="AZ14" i="50" s="1"/>
  <c r="BA15" i="50"/>
  <c r="AZ15" i="50" s="1"/>
  <c r="AY18" i="50" l="1"/>
  <c r="S14" i="47" s="1"/>
  <c r="AX18" i="50"/>
  <c r="R14" i="47" s="1"/>
  <c r="AW18" i="50"/>
  <c r="Q14" i="47" s="1"/>
  <c r="AV18" i="50"/>
  <c r="AU18" i="50"/>
  <c r="AT18" i="50"/>
  <c r="AS18" i="50"/>
  <c r="AR18" i="50"/>
  <c r="AQ18" i="50"/>
  <c r="AP18" i="50"/>
  <c r="AO18" i="50"/>
  <c r="AN18" i="50"/>
  <c r="P14" i="47" s="1"/>
  <c r="AM18" i="50"/>
  <c r="AL18" i="50"/>
  <c r="AK18" i="50"/>
  <c r="O14" i="47" s="1"/>
  <c r="AJ18" i="50"/>
  <c r="N14" i="47" s="1"/>
  <c r="AI18" i="50"/>
  <c r="M14" i="47" s="1"/>
  <c r="AH18" i="50"/>
  <c r="AG18" i="50"/>
  <c r="Z18" i="50"/>
  <c r="Y18" i="50"/>
  <c r="X18" i="50"/>
  <c r="W18" i="50"/>
  <c r="V18" i="50"/>
  <c r="U18" i="50"/>
  <c r="T18" i="50"/>
  <c r="S18" i="50"/>
  <c r="R18" i="50"/>
  <c r="Q18" i="50"/>
  <c r="P18" i="50"/>
  <c r="O18" i="50"/>
  <c r="N18" i="50"/>
  <c r="M18" i="50"/>
  <c r="L18" i="50"/>
  <c r="K18" i="50"/>
  <c r="J18" i="50"/>
  <c r="I18" i="50"/>
  <c r="H18" i="50"/>
  <c r="G18" i="50"/>
  <c r="F18" i="50"/>
  <c r="BD15" i="50"/>
  <c r="BC15" i="50"/>
  <c r="AC15" i="50"/>
  <c r="AB15" i="50"/>
  <c r="BD14" i="50"/>
  <c r="BC14" i="50"/>
  <c r="AC14" i="50"/>
  <c r="AB14" i="50"/>
  <c r="BD13" i="50"/>
  <c r="BC13" i="50"/>
  <c r="AC13" i="50"/>
  <c r="AB13" i="50"/>
  <c r="BA12" i="50"/>
  <c r="BD12" i="50" s="1"/>
  <c r="AC12" i="50"/>
  <c r="AB12" i="50"/>
  <c r="BA11" i="50"/>
  <c r="BD11" i="50" s="1"/>
  <c r="AC11" i="50"/>
  <c r="AB11" i="50"/>
  <c r="BA10" i="50"/>
  <c r="BD10" i="50" s="1"/>
  <c r="AC10" i="50"/>
  <c r="AB10" i="50"/>
  <c r="BA9" i="50"/>
  <c r="BD9" i="50" s="1"/>
  <c r="AC9" i="50"/>
  <c r="AB9" i="50"/>
  <c r="BA8" i="50"/>
  <c r="BD8" i="50" s="1"/>
  <c r="AC8" i="50"/>
  <c r="AB8" i="50"/>
  <c r="BA7" i="50"/>
  <c r="BD7" i="50" s="1"/>
  <c r="AC7" i="50"/>
  <c r="AB7" i="50"/>
  <c r="BA6" i="50"/>
  <c r="BD6" i="50" s="1"/>
  <c r="AC6" i="50"/>
  <c r="AB6" i="50"/>
  <c r="BA5" i="50"/>
  <c r="BD5" i="50" s="1"/>
  <c r="AC5" i="50"/>
  <c r="AB5" i="50"/>
  <c r="BA4" i="50"/>
  <c r="BD4" i="50" s="1"/>
  <c r="AC4" i="50"/>
  <c r="AB4" i="50"/>
  <c r="BA3" i="50"/>
  <c r="AC3" i="50"/>
  <c r="AB3" i="50"/>
  <c r="AY18" i="49"/>
  <c r="S14" i="20" s="1"/>
  <c r="AX18" i="49"/>
  <c r="R14" i="20" s="1"/>
  <c r="AW18" i="49"/>
  <c r="Q14" i="20" s="1"/>
  <c r="AV18" i="49"/>
  <c r="AU18" i="49"/>
  <c r="AT18" i="49"/>
  <c r="AS18" i="49"/>
  <c r="AR18" i="49"/>
  <c r="AQ18" i="49"/>
  <c r="AP18" i="49"/>
  <c r="AO18" i="49"/>
  <c r="AN18" i="49"/>
  <c r="P14" i="20" s="1"/>
  <c r="AM18" i="49"/>
  <c r="AL18" i="49"/>
  <c r="AK18" i="49"/>
  <c r="O14" i="20" s="1"/>
  <c r="AJ18" i="49"/>
  <c r="N14" i="20" s="1"/>
  <c r="AI18" i="49"/>
  <c r="M14" i="20" s="1"/>
  <c r="AH18" i="49"/>
  <c r="AG18" i="49"/>
  <c r="Z18" i="49"/>
  <c r="Y18" i="49"/>
  <c r="X18" i="49"/>
  <c r="W18" i="49"/>
  <c r="V18" i="49"/>
  <c r="U18" i="49"/>
  <c r="T18" i="49"/>
  <c r="S18" i="49"/>
  <c r="R18" i="49"/>
  <c r="Q18" i="49"/>
  <c r="P18" i="49"/>
  <c r="O18" i="49"/>
  <c r="N18" i="49"/>
  <c r="M18" i="49"/>
  <c r="L18" i="49"/>
  <c r="K18" i="49"/>
  <c r="J18" i="49"/>
  <c r="I18" i="49"/>
  <c r="H18" i="49"/>
  <c r="G18" i="49"/>
  <c r="F18" i="49"/>
  <c r="C18" i="49"/>
  <c r="B18" i="49"/>
  <c r="BD15" i="49"/>
  <c r="BC15" i="49"/>
  <c r="AC15" i="49"/>
  <c r="AB15" i="49"/>
  <c r="BA14" i="49"/>
  <c r="BD14" i="49" s="1"/>
  <c r="AZ14" i="49"/>
  <c r="BC14" i="49" s="1"/>
  <c r="AC14" i="49"/>
  <c r="AB14" i="49"/>
  <c r="BA13" i="49"/>
  <c r="BD13" i="49" s="1"/>
  <c r="AC13" i="49"/>
  <c r="AB13" i="49"/>
  <c r="BA12" i="49"/>
  <c r="BD12" i="49" s="1"/>
  <c r="AC12" i="49"/>
  <c r="AB12" i="49"/>
  <c r="BA11" i="49"/>
  <c r="BD11" i="49" s="1"/>
  <c r="AC11" i="49"/>
  <c r="AB11" i="49"/>
  <c r="BA10" i="49"/>
  <c r="BD10" i="49" s="1"/>
  <c r="AC10" i="49"/>
  <c r="AB10" i="49"/>
  <c r="BA9" i="49"/>
  <c r="BD9" i="49" s="1"/>
  <c r="AC9" i="49"/>
  <c r="AB9" i="49"/>
  <c r="BA8" i="49"/>
  <c r="BD8" i="49" s="1"/>
  <c r="AC8" i="49"/>
  <c r="AB8" i="49"/>
  <c r="BA7" i="49"/>
  <c r="BD7" i="49" s="1"/>
  <c r="AC7" i="49"/>
  <c r="AB7" i="49"/>
  <c r="BA6" i="49"/>
  <c r="BD6" i="49" s="1"/>
  <c r="AC6" i="49"/>
  <c r="AB6" i="49"/>
  <c r="BA5" i="49"/>
  <c r="BD5" i="49" s="1"/>
  <c r="AC5" i="49"/>
  <c r="AB5" i="49"/>
  <c r="BA4" i="49"/>
  <c r="BD4" i="49" s="1"/>
  <c r="AC4" i="49"/>
  <c r="AB4" i="49"/>
  <c r="BA3" i="49"/>
  <c r="AC3" i="49"/>
  <c r="AB3" i="49"/>
  <c r="BA18" i="49" l="1"/>
  <c r="F36" i="21" s="1"/>
  <c r="BA18" i="50"/>
  <c r="AZ3" i="49"/>
  <c r="BC3" i="49" s="1"/>
  <c r="AZ4" i="49"/>
  <c r="BC4" i="49" s="1"/>
  <c r="AZ5" i="49"/>
  <c r="BC5" i="49" s="1"/>
  <c r="AZ6" i="49"/>
  <c r="BC6" i="49" s="1"/>
  <c r="AZ7" i="49"/>
  <c r="BC7" i="49" s="1"/>
  <c r="AZ8" i="49"/>
  <c r="BC8" i="49" s="1"/>
  <c r="AZ9" i="49"/>
  <c r="BC9" i="49" s="1"/>
  <c r="AZ10" i="49"/>
  <c r="BC10" i="49" s="1"/>
  <c r="AZ11" i="49"/>
  <c r="BC11" i="49" s="1"/>
  <c r="AZ12" i="49"/>
  <c r="BC12" i="49" s="1"/>
  <c r="AZ13" i="49"/>
  <c r="BC13" i="49" s="1"/>
  <c r="AZ3" i="50"/>
  <c r="BC3" i="50" s="1"/>
  <c r="AZ4" i="50"/>
  <c r="BC4" i="50" s="1"/>
  <c r="AZ5" i="50"/>
  <c r="BC5" i="50" s="1"/>
  <c r="AZ6" i="50"/>
  <c r="BC6" i="50" s="1"/>
  <c r="AZ7" i="50"/>
  <c r="BC7" i="50" s="1"/>
  <c r="AZ8" i="50"/>
  <c r="BC8" i="50" s="1"/>
  <c r="AZ9" i="50"/>
  <c r="BC9" i="50" s="1"/>
  <c r="AZ10" i="50"/>
  <c r="BC10" i="50" s="1"/>
  <c r="AZ11" i="50"/>
  <c r="BC11" i="50" s="1"/>
  <c r="AZ12" i="50"/>
  <c r="BC12" i="50" s="1"/>
  <c r="BD3" i="49"/>
  <c r="BD3" i="50"/>
  <c r="CQ57" i="11"/>
  <c r="CP57" i="11"/>
  <c r="CQ56" i="11"/>
  <c r="CP56" i="11"/>
  <c r="CQ55" i="11"/>
  <c r="CP55" i="11"/>
  <c r="CQ54" i="11"/>
  <c r="CP54" i="11"/>
  <c r="CQ53" i="11"/>
  <c r="CP53" i="11"/>
  <c r="CQ52" i="11"/>
  <c r="CP52" i="11"/>
  <c r="CQ51" i="11"/>
  <c r="CP51" i="11"/>
  <c r="CQ50" i="11"/>
  <c r="CP50" i="11"/>
  <c r="CQ49" i="11"/>
  <c r="CP49" i="11"/>
  <c r="CQ48" i="11"/>
  <c r="CP48" i="11"/>
  <c r="CQ47" i="11"/>
  <c r="CP47" i="11"/>
  <c r="CQ46" i="11"/>
  <c r="CP46" i="11"/>
  <c r="CQ45" i="11"/>
  <c r="CP45" i="11"/>
  <c r="CQ44" i="11"/>
  <c r="CP44" i="11"/>
  <c r="CQ43" i="11"/>
  <c r="CP43" i="11"/>
  <c r="CQ42" i="11"/>
  <c r="CP42" i="11"/>
  <c r="CQ41" i="11"/>
  <c r="CP41" i="11"/>
  <c r="CQ40" i="11"/>
  <c r="CP40" i="11"/>
  <c r="CQ39" i="11"/>
  <c r="CP39" i="11"/>
  <c r="CQ38" i="11"/>
  <c r="CP38" i="11"/>
  <c r="CQ37" i="11"/>
  <c r="CP37" i="11"/>
  <c r="CQ36" i="11"/>
  <c r="CP36" i="11"/>
  <c r="CQ35" i="11"/>
  <c r="CP35" i="11"/>
  <c r="CQ34" i="11"/>
  <c r="CP34" i="11"/>
  <c r="CQ33" i="11"/>
  <c r="CP33" i="11"/>
  <c r="CQ32" i="11"/>
  <c r="CP32" i="11"/>
  <c r="CQ31" i="11"/>
  <c r="CP31" i="11"/>
  <c r="CQ30" i="11"/>
  <c r="CP30" i="11"/>
  <c r="CQ29" i="11"/>
  <c r="CP29" i="11"/>
  <c r="CQ28" i="11"/>
  <c r="CP28" i="11"/>
  <c r="CQ27" i="11"/>
  <c r="CP27" i="11"/>
  <c r="CQ26" i="11"/>
  <c r="CP26" i="11"/>
  <c r="CQ25" i="11"/>
  <c r="CP25" i="11"/>
  <c r="CQ24" i="11"/>
  <c r="CP24" i="11"/>
  <c r="CQ23" i="11"/>
  <c r="CP23" i="11"/>
  <c r="CQ22" i="11"/>
  <c r="CP22" i="11"/>
  <c r="CQ21" i="11"/>
  <c r="CP21" i="11"/>
  <c r="CQ20" i="11"/>
  <c r="CP20" i="11"/>
  <c r="CQ19" i="11"/>
  <c r="CP19" i="11"/>
  <c r="CQ18" i="11"/>
  <c r="CP18" i="11"/>
  <c r="CQ17" i="11"/>
  <c r="CP17" i="11"/>
  <c r="CQ16" i="11"/>
  <c r="CP16" i="11"/>
  <c r="CQ15" i="11"/>
  <c r="CP15" i="11"/>
  <c r="CQ14" i="11"/>
  <c r="CP14" i="11"/>
  <c r="CQ13" i="11"/>
  <c r="CP13" i="11"/>
  <c r="CQ12" i="11"/>
  <c r="CP12" i="11"/>
  <c r="CQ11" i="11"/>
  <c r="CP11" i="11"/>
  <c r="CQ10" i="11"/>
  <c r="CP10" i="11"/>
  <c r="CQ9" i="11"/>
  <c r="CP9" i="11"/>
  <c r="CQ8" i="11"/>
  <c r="CP8" i="11"/>
  <c r="CQ7" i="11"/>
  <c r="CP7" i="11"/>
  <c r="CQ6" i="11"/>
  <c r="CP6" i="11"/>
  <c r="CQ5" i="11"/>
  <c r="CP5" i="11"/>
  <c r="CQ4" i="11"/>
  <c r="CP4" i="11"/>
  <c r="CQ3" i="11"/>
  <c r="CP3" i="11"/>
  <c r="AZ18" i="49" l="1"/>
  <c r="E36" i="21" s="1"/>
  <c r="AZ18" i="50"/>
  <c r="CV55" i="14"/>
  <c r="CU55" i="14"/>
  <c r="CT55" i="14"/>
  <c r="CS55" i="14"/>
  <c r="CM55" i="34" l="1"/>
  <c r="CL55" i="34"/>
  <c r="CL4" i="34"/>
  <c r="CM4" i="34"/>
  <c r="CL5" i="34"/>
  <c r="CM5" i="34"/>
  <c r="CL6" i="34"/>
  <c r="CM6" i="34"/>
  <c r="CL7" i="34"/>
  <c r="CM7" i="34"/>
  <c r="CL8" i="34"/>
  <c r="CM8" i="34"/>
  <c r="CL9" i="34"/>
  <c r="CM9" i="34"/>
  <c r="CL10" i="34"/>
  <c r="CM10" i="34"/>
  <c r="CL11" i="34"/>
  <c r="CM11" i="34"/>
  <c r="CL12" i="34"/>
  <c r="CM12" i="34"/>
  <c r="CL13" i="34"/>
  <c r="CM13" i="34"/>
  <c r="CL14" i="34"/>
  <c r="CM14" i="34"/>
  <c r="CL15" i="34"/>
  <c r="CM15" i="34"/>
  <c r="CL16" i="34"/>
  <c r="CM16" i="34"/>
  <c r="CL17" i="34"/>
  <c r="CM17" i="34"/>
  <c r="CL18" i="34"/>
  <c r="CM18" i="34"/>
  <c r="CL19" i="34"/>
  <c r="CM19" i="34"/>
  <c r="CL20" i="34"/>
  <c r="CM20" i="34"/>
  <c r="CL21" i="34"/>
  <c r="CM21" i="34"/>
  <c r="CL22" i="34"/>
  <c r="CM22" i="34"/>
  <c r="CL23" i="34"/>
  <c r="CM23" i="34"/>
  <c r="CL24" i="34"/>
  <c r="CM24" i="34"/>
  <c r="CL25" i="34"/>
  <c r="CM25" i="34"/>
  <c r="CL26" i="34"/>
  <c r="CM26" i="34"/>
  <c r="CL27" i="34"/>
  <c r="CM27" i="34"/>
  <c r="CL28" i="34"/>
  <c r="CM28" i="34"/>
  <c r="CL29" i="34"/>
  <c r="CM29" i="34"/>
  <c r="CL30" i="34"/>
  <c r="CM30" i="34"/>
  <c r="CL31" i="34"/>
  <c r="CM31" i="34"/>
  <c r="CL32" i="34"/>
  <c r="CM32" i="34"/>
  <c r="CL33" i="34"/>
  <c r="CM33" i="34"/>
  <c r="CL34" i="34"/>
  <c r="CM34" i="34"/>
  <c r="CL35" i="34"/>
  <c r="CM35" i="34"/>
  <c r="CL36" i="34"/>
  <c r="CM36" i="34"/>
  <c r="CL37" i="34"/>
  <c r="CM37" i="34"/>
  <c r="CL38" i="34"/>
  <c r="CM38" i="34"/>
  <c r="CL39" i="34"/>
  <c r="CM39" i="34"/>
  <c r="CL40" i="34"/>
  <c r="CM40" i="34"/>
  <c r="CL41" i="34"/>
  <c r="CM41" i="34"/>
  <c r="CL42" i="34"/>
  <c r="CM42" i="34"/>
  <c r="CL43" i="34"/>
  <c r="CM43" i="34"/>
  <c r="CL44" i="34"/>
  <c r="CM44" i="34"/>
  <c r="CL45" i="34"/>
  <c r="CM45" i="34"/>
  <c r="CL46" i="34"/>
  <c r="CM46" i="34"/>
  <c r="CL47" i="34"/>
  <c r="CM47" i="34"/>
  <c r="CL48" i="34"/>
  <c r="CM48" i="34"/>
  <c r="CL49" i="34"/>
  <c r="CM49" i="34"/>
  <c r="CL50" i="34"/>
  <c r="CM50" i="34"/>
  <c r="CL51" i="34"/>
  <c r="CM51" i="34"/>
  <c r="CM3" i="34"/>
  <c r="CL3" i="34"/>
  <c r="CR59" i="25" l="1"/>
  <c r="CQ59" i="25"/>
  <c r="CR55" i="25"/>
  <c r="CQ55" i="25"/>
  <c r="CR54" i="25"/>
  <c r="CQ54" i="25"/>
  <c r="CQ4" i="25"/>
  <c r="CR4" i="25"/>
  <c r="CQ5" i="25"/>
  <c r="CR5" i="25"/>
  <c r="CQ6" i="25"/>
  <c r="CR6" i="25"/>
  <c r="CQ7" i="25"/>
  <c r="CR7" i="25"/>
  <c r="CQ8" i="25"/>
  <c r="CR8" i="25"/>
  <c r="CQ9" i="25"/>
  <c r="CR9" i="25"/>
  <c r="CQ10" i="25"/>
  <c r="CR10" i="25"/>
  <c r="CQ11" i="25"/>
  <c r="CR11" i="25"/>
  <c r="CQ12" i="25"/>
  <c r="CR12" i="25"/>
  <c r="CQ13" i="25"/>
  <c r="CR13" i="25"/>
  <c r="CQ14" i="25"/>
  <c r="CR14" i="25"/>
  <c r="CQ15" i="25"/>
  <c r="CR15" i="25"/>
  <c r="CQ16" i="25"/>
  <c r="CR16" i="25"/>
  <c r="CQ17" i="25"/>
  <c r="CR17" i="25"/>
  <c r="CQ18" i="25"/>
  <c r="CR18" i="25"/>
  <c r="CQ19" i="25"/>
  <c r="CR19" i="25"/>
  <c r="CQ20" i="25"/>
  <c r="CR20" i="25"/>
  <c r="CQ21" i="25"/>
  <c r="CR21" i="25"/>
  <c r="CQ22" i="25"/>
  <c r="CR22" i="25"/>
  <c r="CQ23" i="25"/>
  <c r="CR23" i="25"/>
  <c r="CQ24" i="25"/>
  <c r="CR24" i="25"/>
  <c r="CQ25" i="25"/>
  <c r="CR25" i="25"/>
  <c r="CQ26" i="25"/>
  <c r="CR26" i="25"/>
  <c r="CQ27" i="25"/>
  <c r="CR27" i="25"/>
  <c r="CQ28" i="25"/>
  <c r="CR28" i="25"/>
  <c r="CQ29" i="25"/>
  <c r="CR29" i="25"/>
  <c r="CQ30" i="25"/>
  <c r="CR30" i="25"/>
  <c r="CQ31" i="25"/>
  <c r="CR31" i="25"/>
  <c r="CQ32" i="25"/>
  <c r="CR32" i="25"/>
  <c r="CQ33" i="25"/>
  <c r="CR33" i="25"/>
  <c r="CQ34" i="25"/>
  <c r="CR34" i="25"/>
  <c r="CQ35" i="25"/>
  <c r="CR35" i="25"/>
  <c r="CQ36" i="25"/>
  <c r="CR36" i="25"/>
  <c r="CQ37" i="25"/>
  <c r="CR37" i="25"/>
  <c r="CQ38" i="25"/>
  <c r="CR38" i="25"/>
  <c r="CQ39" i="25"/>
  <c r="CR39" i="25"/>
  <c r="CQ40" i="25"/>
  <c r="CR40" i="25"/>
  <c r="CQ41" i="25"/>
  <c r="CR41" i="25"/>
  <c r="CQ42" i="25"/>
  <c r="CR42" i="25"/>
  <c r="CQ43" i="25"/>
  <c r="CR43" i="25"/>
  <c r="CQ44" i="25"/>
  <c r="CR44" i="25"/>
  <c r="CQ45" i="25"/>
  <c r="CR45" i="25"/>
  <c r="CQ46" i="25"/>
  <c r="CR46" i="25"/>
  <c r="CQ47" i="25"/>
  <c r="CR47" i="25"/>
  <c r="CQ48" i="25"/>
  <c r="CR48" i="25"/>
  <c r="CQ49" i="25"/>
  <c r="CR49" i="25"/>
  <c r="CQ50" i="25"/>
  <c r="CR50" i="25"/>
  <c r="CQ51" i="25"/>
  <c r="CR51" i="25"/>
  <c r="CQ52" i="25"/>
  <c r="CR52" i="25"/>
  <c r="CR3" i="25"/>
  <c r="CQ3" i="25"/>
  <c r="BB55" i="1" l="1"/>
  <c r="BH55" i="1" l="1"/>
  <c r="BA55" i="1"/>
  <c r="BE55" i="1"/>
  <c r="CD4" i="33"/>
  <c r="CD5" i="33"/>
  <c r="CD6" i="33"/>
  <c r="CD7" i="33"/>
  <c r="CD8" i="33"/>
  <c r="CD9" i="33"/>
  <c r="CD10" i="33"/>
  <c r="CD11" i="33"/>
  <c r="CD12" i="33"/>
  <c r="CD13" i="33"/>
  <c r="CD14" i="33"/>
  <c r="CD15" i="33"/>
  <c r="CD16" i="33"/>
  <c r="CD17" i="33"/>
  <c r="CD18" i="33"/>
  <c r="CD19" i="33"/>
  <c r="CD20" i="33"/>
  <c r="CD21" i="33"/>
  <c r="CD22" i="33"/>
  <c r="CD23" i="33"/>
  <c r="CD24" i="33"/>
  <c r="CD25" i="33"/>
  <c r="CD26" i="33"/>
  <c r="CD27" i="33"/>
  <c r="CD28" i="33"/>
  <c r="CD29" i="33"/>
  <c r="CD30" i="33"/>
  <c r="CD31" i="33"/>
  <c r="CD32" i="33"/>
  <c r="CD33" i="33"/>
  <c r="CD34" i="33"/>
  <c r="CD35" i="33"/>
  <c r="CD36" i="33"/>
  <c r="CD37" i="33"/>
  <c r="CD38" i="33"/>
  <c r="CD39" i="33"/>
  <c r="CD40" i="33"/>
  <c r="CD41" i="33"/>
  <c r="CD42" i="33"/>
  <c r="CD43" i="33"/>
  <c r="CD44" i="33"/>
  <c r="CD45" i="33"/>
  <c r="CD46" i="33"/>
  <c r="CD47" i="33"/>
  <c r="CD48" i="33"/>
  <c r="CD49" i="33"/>
  <c r="CD50" i="33"/>
  <c r="CD51" i="33"/>
  <c r="CD3" i="33"/>
  <c r="CG4" i="33"/>
  <c r="CH4" i="33"/>
  <c r="CG5" i="33"/>
  <c r="CH5" i="33"/>
  <c r="CG6" i="33"/>
  <c r="CH6" i="33"/>
  <c r="CG7" i="33"/>
  <c r="CH7" i="33"/>
  <c r="CG8" i="33"/>
  <c r="CH8" i="33"/>
  <c r="CG9" i="33"/>
  <c r="CH9" i="33"/>
  <c r="CG10" i="33"/>
  <c r="CH10" i="33"/>
  <c r="CG11" i="33"/>
  <c r="CH11" i="33"/>
  <c r="CG12" i="33"/>
  <c r="CH12" i="33"/>
  <c r="CG13" i="33"/>
  <c r="CH13" i="33"/>
  <c r="CG14" i="33"/>
  <c r="CH14" i="33"/>
  <c r="CG15" i="33"/>
  <c r="CH15" i="33"/>
  <c r="CG16" i="33"/>
  <c r="CH16" i="33"/>
  <c r="CG17" i="33"/>
  <c r="CH17" i="33"/>
  <c r="CG18" i="33"/>
  <c r="CH18" i="33"/>
  <c r="CG19" i="33"/>
  <c r="CH19" i="33"/>
  <c r="CG20" i="33"/>
  <c r="CH20" i="33"/>
  <c r="CG21" i="33"/>
  <c r="CH21" i="33"/>
  <c r="CG22" i="33"/>
  <c r="CH22" i="33"/>
  <c r="CG23" i="33"/>
  <c r="CH23" i="33"/>
  <c r="CG24" i="33"/>
  <c r="CH24" i="33"/>
  <c r="CG25" i="33"/>
  <c r="CH25" i="33"/>
  <c r="CG26" i="33"/>
  <c r="CH26" i="33"/>
  <c r="CG27" i="33"/>
  <c r="CH27" i="33"/>
  <c r="CG28" i="33"/>
  <c r="CH28" i="33"/>
  <c r="CG29" i="33"/>
  <c r="CH29" i="33"/>
  <c r="CG30" i="33"/>
  <c r="CH30" i="33"/>
  <c r="CG31" i="33"/>
  <c r="CH31" i="33"/>
  <c r="CG32" i="33"/>
  <c r="CH32" i="33"/>
  <c r="CG33" i="33"/>
  <c r="CH33" i="33"/>
  <c r="CG34" i="33"/>
  <c r="CH34" i="33"/>
  <c r="CG35" i="33"/>
  <c r="CH35" i="33"/>
  <c r="CG36" i="33"/>
  <c r="CH36" i="33"/>
  <c r="CG37" i="33"/>
  <c r="CH37" i="33"/>
  <c r="CG38" i="33"/>
  <c r="CH38" i="33"/>
  <c r="CG39" i="33"/>
  <c r="CH39" i="33"/>
  <c r="CG40" i="33"/>
  <c r="CH40" i="33"/>
  <c r="CG41" i="33"/>
  <c r="CH41" i="33"/>
  <c r="CG42" i="33"/>
  <c r="CH42" i="33"/>
  <c r="CG43" i="33"/>
  <c r="CH43" i="33"/>
  <c r="CG44" i="33"/>
  <c r="CH44" i="33"/>
  <c r="CG45" i="33"/>
  <c r="CH45" i="33"/>
  <c r="CG46" i="33"/>
  <c r="CH46" i="33"/>
  <c r="CG47" i="33"/>
  <c r="CH47" i="33"/>
  <c r="CG48" i="33"/>
  <c r="CH48" i="33"/>
  <c r="CG49" i="33"/>
  <c r="CH49" i="33"/>
  <c r="CG50" i="33"/>
  <c r="CH50" i="33"/>
  <c r="CG51" i="33"/>
  <c r="CH51" i="33"/>
  <c r="CH3" i="33"/>
  <c r="CG3" i="33"/>
  <c r="BD55" i="1" l="1"/>
  <c r="BG55" i="1"/>
  <c r="BR15" i="39"/>
  <c r="BS15" i="39"/>
  <c r="BT15" i="39"/>
  <c r="BU15" i="39"/>
  <c r="BV15" i="39"/>
  <c r="BW15" i="39"/>
  <c r="BX15" i="39"/>
  <c r="BY58" i="5"/>
  <c r="BY57" i="5"/>
  <c r="BY56" i="5"/>
  <c r="BY55" i="5"/>
  <c r="BY4" i="5"/>
  <c r="BY5" i="5"/>
  <c r="BY6" i="5"/>
  <c r="BY7" i="5"/>
  <c r="BY8" i="5"/>
  <c r="BY9" i="5"/>
  <c r="BY10" i="5"/>
  <c r="BY11" i="5"/>
  <c r="BY12" i="5"/>
  <c r="BY13" i="5"/>
  <c r="BY14" i="5"/>
  <c r="BY15" i="5"/>
  <c r="BY16" i="5"/>
  <c r="BY17" i="5"/>
  <c r="BY18" i="5"/>
  <c r="BY19" i="5"/>
  <c r="BY20" i="5"/>
  <c r="BY21" i="5"/>
  <c r="BY22" i="5"/>
  <c r="BY23" i="5"/>
  <c r="BY24" i="5"/>
  <c r="BY25" i="5"/>
  <c r="BY26" i="5"/>
  <c r="BY27" i="5"/>
  <c r="BY28" i="5"/>
  <c r="BY29" i="5"/>
  <c r="BY30" i="5"/>
  <c r="BY31" i="5"/>
  <c r="BY32" i="5"/>
  <c r="BY33" i="5"/>
  <c r="BY34" i="5"/>
  <c r="BY35" i="5"/>
  <c r="BY36" i="5"/>
  <c r="BY37" i="5"/>
  <c r="BY38" i="5"/>
  <c r="BY39" i="5"/>
  <c r="BY40" i="5"/>
  <c r="BY41" i="5"/>
  <c r="BY42" i="5"/>
  <c r="BY43" i="5"/>
  <c r="BY44" i="5"/>
  <c r="BY45" i="5"/>
  <c r="BY46" i="5"/>
  <c r="BY47" i="5"/>
  <c r="BY48" i="5"/>
  <c r="BY49" i="5"/>
  <c r="BY50" i="5"/>
  <c r="BY51" i="5"/>
  <c r="BY3" i="5"/>
  <c r="H62" i="36" l="1"/>
  <c r="G62" i="36"/>
  <c r="F62" i="36"/>
  <c r="E62" i="36"/>
  <c r="D62" i="36"/>
  <c r="C62" i="36"/>
  <c r="B62" i="36"/>
  <c r="H61" i="36"/>
  <c r="G61" i="36"/>
  <c r="F61" i="36"/>
  <c r="E61" i="36"/>
  <c r="D61" i="36"/>
  <c r="C61" i="36"/>
  <c r="B61" i="36"/>
  <c r="H60" i="36"/>
  <c r="G60" i="36"/>
  <c r="F60" i="36"/>
  <c r="E60" i="36"/>
  <c r="D60" i="36"/>
  <c r="C60" i="36"/>
  <c r="B60" i="36"/>
  <c r="H59" i="36"/>
  <c r="G59" i="36"/>
  <c r="F59" i="36"/>
  <c r="E59" i="36"/>
  <c r="D59" i="36"/>
  <c r="C59" i="36"/>
  <c r="B59" i="36"/>
  <c r="BX3" i="38" l="1"/>
  <c r="BY3" i="38"/>
  <c r="BX4" i="38"/>
  <c r="BY4" i="38"/>
  <c r="BX5" i="38"/>
  <c r="BY5" i="38"/>
  <c r="BX6" i="38"/>
  <c r="BY6" i="38"/>
  <c r="BX7" i="38"/>
  <c r="BY7" i="38"/>
  <c r="BX8" i="38"/>
  <c r="BY8" i="38"/>
  <c r="BX9" i="38"/>
  <c r="BY9" i="38"/>
  <c r="BX10" i="38"/>
  <c r="BY10" i="38"/>
  <c r="BX11" i="38"/>
  <c r="BY11" i="38"/>
  <c r="BX12" i="38"/>
  <c r="BY12" i="38"/>
  <c r="BX13" i="38"/>
  <c r="BY13" i="38"/>
  <c r="BX14" i="38"/>
  <c r="BY14" i="38"/>
  <c r="BX15" i="38"/>
  <c r="BY15" i="38"/>
  <c r="BX16" i="38"/>
  <c r="BY16" i="38"/>
  <c r="BX17" i="38"/>
  <c r="BY17" i="38"/>
  <c r="BX18" i="38"/>
  <c r="BY18" i="38"/>
  <c r="BX19" i="38"/>
  <c r="BY19" i="38"/>
  <c r="BX20" i="38"/>
  <c r="BY20" i="38"/>
  <c r="BX21" i="38"/>
  <c r="BY21" i="38"/>
  <c r="BX22" i="38"/>
  <c r="BY22" i="38"/>
  <c r="BX23" i="38"/>
  <c r="BY23" i="38"/>
  <c r="BX24" i="38"/>
  <c r="BY24" i="38"/>
  <c r="BX25" i="38"/>
  <c r="BY25" i="38"/>
  <c r="BX26" i="38"/>
  <c r="BY26" i="38"/>
  <c r="BX27" i="38"/>
  <c r="BY27" i="38"/>
  <c r="BX28" i="38"/>
  <c r="BY28" i="38"/>
  <c r="BX29" i="38"/>
  <c r="BY29" i="38"/>
  <c r="BX30" i="38"/>
  <c r="BY30" i="38"/>
  <c r="BX31" i="38"/>
  <c r="BY31" i="38"/>
  <c r="BX32" i="38"/>
  <c r="BY32" i="38"/>
  <c r="BX33" i="38"/>
  <c r="BY33" i="38"/>
  <c r="BX34" i="38"/>
  <c r="BY34" i="38"/>
  <c r="BX35" i="38"/>
  <c r="BY35" i="38"/>
  <c r="BX36" i="38"/>
  <c r="BY36" i="38"/>
  <c r="BX37" i="38"/>
  <c r="BY37" i="38"/>
  <c r="BX38" i="38"/>
  <c r="BY38" i="38"/>
  <c r="BX39" i="38"/>
  <c r="BY39" i="38"/>
  <c r="BX40" i="38"/>
  <c r="BY40" i="38"/>
  <c r="BX41" i="38"/>
  <c r="BY41" i="38"/>
  <c r="BX42" i="38"/>
  <c r="BY42" i="38"/>
  <c r="BX43" i="38"/>
  <c r="BY43" i="38"/>
  <c r="BX44" i="38"/>
  <c r="BY44" i="38"/>
  <c r="BX45" i="38"/>
  <c r="BY45" i="38"/>
  <c r="BX46" i="38"/>
  <c r="BY46" i="38"/>
  <c r="BX47" i="38"/>
  <c r="BY47" i="38"/>
  <c r="BX48" i="38"/>
  <c r="BY48" i="38"/>
  <c r="BX49" i="38"/>
  <c r="BY49" i="38"/>
  <c r="BX50" i="38"/>
  <c r="BY50" i="38"/>
  <c r="BX51" i="38"/>
  <c r="BY51" i="38"/>
  <c r="BX52" i="38"/>
  <c r="BY52" i="38"/>
  <c r="BX53" i="38"/>
  <c r="BY53" i="38"/>
  <c r="BX54" i="38"/>
  <c r="BY54" i="38"/>
  <c r="BX55" i="38"/>
  <c r="BY55" i="38"/>
  <c r="BX56" i="38"/>
  <c r="BY56" i="38"/>
  <c r="BX57" i="38"/>
  <c r="BY57" i="38"/>
  <c r="BX58" i="38"/>
  <c r="BY58" i="38"/>
  <c r="BX59" i="38"/>
  <c r="BY59" i="38"/>
  <c r="BX60" i="38"/>
  <c r="BY60" i="38"/>
  <c r="BR16" i="36" l="1"/>
  <c r="BS16" i="36"/>
  <c r="BT16" i="36"/>
  <c r="BU16" i="36"/>
  <c r="BV16" i="36"/>
  <c r="BW16" i="36"/>
  <c r="BX16" i="36"/>
  <c r="BR15" i="36"/>
  <c r="BS15" i="36"/>
  <c r="BT15" i="36"/>
  <c r="BU15" i="36"/>
  <c r="BV15" i="36"/>
  <c r="BW15" i="36"/>
  <c r="BX15" i="36"/>
  <c r="BV3" i="37"/>
  <c r="BV4" i="37"/>
  <c r="BV5" i="37"/>
  <c r="BV6" i="37"/>
  <c r="BV7" i="37"/>
  <c r="BV8" i="37"/>
  <c r="BV9" i="37"/>
  <c r="BV10" i="37"/>
  <c r="BV11" i="37"/>
  <c r="BV12" i="37"/>
  <c r="BV13" i="37"/>
  <c r="BV14" i="37"/>
  <c r="BV15" i="37"/>
  <c r="BV16" i="37"/>
  <c r="BV17" i="37"/>
  <c r="BV18" i="37"/>
  <c r="BV19" i="37"/>
  <c r="BV20" i="37"/>
  <c r="BV21" i="37"/>
  <c r="BV22" i="37"/>
  <c r="BV23" i="37"/>
  <c r="BV24" i="37"/>
  <c r="BV25" i="37"/>
  <c r="BV26" i="37"/>
  <c r="BV27" i="37"/>
  <c r="BV28" i="37"/>
  <c r="BV29" i="37"/>
  <c r="BV30" i="37"/>
  <c r="BV31" i="37"/>
  <c r="BV32" i="37"/>
  <c r="BV33" i="37"/>
  <c r="BV34" i="37"/>
  <c r="BR3" i="39" l="1"/>
  <c r="BS3" i="39"/>
  <c r="BT3" i="39"/>
  <c r="BU3" i="39"/>
  <c r="BV3" i="39"/>
  <c r="BW3" i="39"/>
  <c r="BX3" i="39"/>
  <c r="BR4" i="39"/>
  <c r="BS4" i="39"/>
  <c r="BT4" i="39"/>
  <c r="BU4" i="39"/>
  <c r="BV4" i="39"/>
  <c r="BW4" i="39"/>
  <c r="BX4" i="39"/>
  <c r="BR5" i="39"/>
  <c r="BS5" i="39"/>
  <c r="BT5" i="39"/>
  <c r="BU5" i="39"/>
  <c r="BV5" i="39"/>
  <c r="BW5" i="39"/>
  <c r="BX5" i="39"/>
  <c r="BR6" i="39"/>
  <c r="BS6" i="39"/>
  <c r="BT6" i="39"/>
  <c r="BU6" i="39"/>
  <c r="BV6" i="39"/>
  <c r="BW6" i="39"/>
  <c r="BX6" i="39"/>
  <c r="BR7" i="39"/>
  <c r="BS7" i="39"/>
  <c r="BT7" i="39"/>
  <c r="BU7" i="39"/>
  <c r="BV7" i="39"/>
  <c r="BW7" i="39"/>
  <c r="BX7" i="39"/>
  <c r="BR8" i="39"/>
  <c r="BS8" i="39"/>
  <c r="BT8" i="39"/>
  <c r="BU8" i="39"/>
  <c r="BV8" i="39"/>
  <c r="BW8" i="39"/>
  <c r="BX8" i="39"/>
  <c r="BR9" i="39"/>
  <c r="BS9" i="39"/>
  <c r="BT9" i="39"/>
  <c r="BU9" i="39"/>
  <c r="BV9" i="39"/>
  <c r="BW9" i="39"/>
  <c r="BX9" i="39"/>
  <c r="BR10" i="39"/>
  <c r="BS10" i="39"/>
  <c r="BT10" i="39"/>
  <c r="BU10" i="39"/>
  <c r="BV10" i="39"/>
  <c r="BW10" i="39"/>
  <c r="BX10" i="39"/>
  <c r="BR11" i="39"/>
  <c r="BS11" i="39"/>
  <c r="BT11" i="39"/>
  <c r="BU11" i="39"/>
  <c r="BV11" i="39"/>
  <c r="BW11" i="39"/>
  <c r="BX11" i="39"/>
  <c r="BR12" i="39"/>
  <c r="BS12" i="39"/>
  <c r="BT12" i="39"/>
  <c r="BU12" i="39"/>
  <c r="BV12" i="39"/>
  <c r="BW12" i="39"/>
  <c r="BX12" i="39"/>
  <c r="BR13" i="39"/>
  <c r="BS13" i="39"/>
  <c r="BT13" i="39"/>
  <c r="BU13" i="39"/>
  <c r="BV13" i="39"/>
  <c r="BW13" i="39"/>
  <c r="BX13" i="39"/>
  <c r="BR14" i="39"/>
  <c r="BS14" i="39"/>
  <c r="BT14" i="39"/>
  <c r="BU14" i="39"/>
  <c r="BV14" i="39"/>
  <c r="BW14" i="39"/>
  <c r="BX14" i="39"/>
  <c r="BR16" i="39"/>
  <c r="BS16" i="39"/>
  <c r="BT16" i="39"/>
  <c r="BU16" i="39"/>
  <c r="BV16" i="39"/>
  <c r="BW16" i="39"/>
  <c r="BX16" i="39"/>
  <c r="BR17" i="39"/>
  <c r="BS17" i="39"/>
  <c r="BT17" i="39"/>
  <c r="BU17" i="39"/>
  <c r="BV17" i="39"/>
  <c r="BW17" i="39"/>
  <c r="BX17" i="39"/>
  <c r="BR18" i="39"/>
  <c r="BS18" i="39"/>
  <c r="BT18" i="39"/>
  <c r="BU18" i="39"/>
  <c r="BV18" i="39"/>
  <c r="BW18" i="39"/>
  <c r="BX18" i="39"/>
  <c r="BR19" i="39"/>
  <c r="BS19" i="39"/>
  <c r="BT19" i="39"/>
  <c r="BU19" i="39"/>
  <c r="BV19" i="39"/>
  <c r="BW19" i="39"/>
  <c r="BX19" i="39"/>
  <c r="BR20" i="39"/>
  <c r="BS20" i="39"/>
  <c r="BT20" i="39"/>
  <c r="BU20" i="39"/>
  <c r="BV20" i="39"/>
  <c r="BW20" i="39"/>
  <c r="BX20" i="39"/>
  <c r="BR21" i="39"/>
  <c r="BS21" i="39"/>
  <c r="BT21" i="39"/>
  <c r="BU21" i="39"/>
  <c r="BV21" i="39"/>
  <c r="BW21" i="39"/>
  <c r="BX21" i="39"/>
  <c r="BR22" i="39"/>
  <c r="BS22" i="39"/>
  <c r="BT22" i="39"/>
  <c r="BU22" i="39"/>
  <c r="BV22" i="39"/>
  <c r="BW22" i="39"/>
  <c r="BX22" i="39"/>
  <c r="BR23" i="39"/>
  <c r="BS23" i="39"/>
  <c r="BT23" i="39"/>
  <c r="BU23" i="39"/>
  <c r="BV23" i="39"/>
  <c r="BW23" i="39"/>
  <c r="BX23" i="39"/>
  <c r="BR24" i="39"/>
  <c r="BS24" i="39"/>
  <c r="BT24" i="39"/>
  <c r="BU24" i="39"/>
  <c r="BV24" i="39"/>
  <c r="BW24" i="39"/>
  <c r="BX24" i="39"/>
  <c r="BR25" i="39"/>
  <c r="BS25" i="39"/>
  <c r="BT25" i="39"/>
  <c r="BU25" i="39"/>
  <c r="BV25" i="39"/>
  <c r="BW25" i="39"/>
  <c r="BX25" i="39"/>
  <c r="BR26" i="39"/>
  <c r="BS26" i="39"/>
  <c r="BT26" i="39"/>
  <c r="BU26" i="39"/>
  <c r="BV26" i="39"/>
  <c r="BW26" i="39"/>
  <c r="BX26" i="39"/>
  <c r="BR27" i="39"/>
  <c r="BS27" i="39"/>
  <c r="BT27" i="39"/>
  <c r="BU27" i="39"/>
  <c r="BV27" i="39"/>
  <c r="BW27" i="39"/>
  <c r="BX27" i="39"/>
  <c r="BR28" i="39"/>
  <c r="BS28" i="39"/>
  <c r="BT28" i="39"/>
  <c r="BU28" i="39"/>
  <c r="BV28" i="39"/>
  <c r="BW28" i="39"/>
  <c r="BX28" i="39"/>
  <c r="BR29" i="39"/>
  <c r="BS29" i="39"/>
  <c r="BT29" i="39"/>
  <c r="BU29" i="39"/>
  <c r="BV29" i="39"/>
  <c r="BW29" i="39"/>
  <c r="BX29" i="39"/>
  <c r="BR30" i="39"/>
  <c r="BS30" i="39"/>
  <c r="BT30" i="39"/>
  <c r="BU30" i="39"/>
  <c r="BV30" i="39"/>
  <c r="BW30" i="39"/>
  <c r="BX30" i="39"/>
  <c r="BR31" i="39"/>
  <c r="BS31" i="39"/>
  <c r="BT31" i="39"/>
  <c r="BU31" i="39"/>
  <c r="BV31" i="39"/>
  <c r="BW31" i="39"/>
  <c r="BX31" i="39"/>
  <c r="BR32" i="39"/>
  <c r="BS32" i="39"/>
  <c r="BT32" i="39"/>
  <c r="BU32" i="39"/>
  <c r="BV32" i="39"/>
  <c r="BW32" i="39"/>
  <c r="BX32" i="39"/>
  <c r="BR33" i="39"/>
  <c r="BS33" i="39"/>
  <c r="BT33" i="39"/>
  <c r="BU33" i="39"/>
  <c r="BV33" i="39"/>
  <c r="BW33" i="39"/>
  <c r="BX33" i="39"/>
  <c r="BR34" i="39"/>
  <c r="BS34" i="39"/>
  <c r="BT34" i="39"/>
  <c r="BU34" i="39"/>
  <c r="BV34" i="39"/>
  <c r="BW34" i="39"/>
  <c r="BX34" i="39"/>
  <c r="BR35" i="39"/>
  <c r="BS35" i="39"/>
  <c r="BT35" i="39"/>
  <c r="BU35" i="39"/>
  <c r="BV35" i="39"/>
  <c r="BW35" i="39"/>
  <c r="BX35" i="39"/>
  <c r="BR36" i="39"/>
  <c r="BS36" i="39"/>
  <c r="BT36" i="39"/>
  <c r="BU36" i="39"/>
  <c r="BV36" i="39"/>
  <c r="BW36" i="39"/>
  <c r="BX36" i="39"/>
  <c r="BR37" i="39"/>
  <c r="BS37" i="39"/>
  <c r="BT37" i="39"/>
  <c r="BU37" i="39"/>
  <c r="BV37" i="39"/>
  <c r="BW37" i="39"/>
  <c r="BX37" i="39"/>
  <c r="BR38" i="39"/>
  <c r="BS38" i="39"/>
  <c r="BT38" i="39"/>
  <c r="BU38" i="39"/>
  <c r="BV38" i="39"/>
  <c r="BW38" i="39"/>
  <c r="BX38" i="39"/>
  <c r="BR39" i="39"/>
  <c r="BS39" i="39"/>
  <c r="BT39" i="39"/>
  <c r="BU39" i="39"/>
  <c r="BV39" i="39"/>
  <c r="BW39" i="39"/>
  <c r="BX39" i="39"/>
  <c r="BR40" i="39"/>
  <c r="BS40" i="39"/>
  <c r="BT40" i="39"/>
  <c r="BU40" i="39"/>
  <c r="BV40" i="39"/>
  <c r="BW40" i="39"/>
  <c r="BX40" i="39"/>
  <c r="BR41" i="39"/>
  <c r="BS41" i="39"/>
  <c r="BT41" i="39"/>
  <c r="BU41" i="39"/>
  <c r="BV41" i="39"/>
  <c r="BW41" i="39"/>
  <c r="BX41" i="39"/>
  <c r="BR42" i="39"/>
  <c r="BS42" i="39"/>
  <c r="BT42" i="39"/>
  <c r="BU42" i="39"/>
  <c r="BV42" i="39"/>
  <c r="BW42" i="39"/>
  <c r="BX42" i="39"/>
  <c r="BR43" i="39"/>
  <c r="BS43" i="39"/>
  <c r="BT43" i="39"/>
  <c r="BU43" i="39"/>
  <c r="BV43" i="39"/>
  <c r="BW43" i="39"/>
  <c r="BX43" i="39"/>
  <c r="BR44" i="39"/>
  <c r="BS44" i="39"/>
  <c r="BT44" i="39"/>
  <c r="BU44" i="39"/>
  <c r="BV44" i="39"/>
  <c r="BW44" i="39"/>
  <c r="BX44" i="39"/>
  <c r="BR45" i="39"/>
  <c r="BS45" i="39"/>
  <c r="BT45" i="39"/>
  <c r="BU45" i="39"/>
  <c r="BV45" i="39"/>
  <c r="BW45" i="39"/>
  <c r="BX45" i="39"/>
  <c r="BR46" i="39"/>
  <c r="BS46" i="39"/>
  <c r="BT46" i="39"/>
  <c r="BU46" i="39"/>
  <c r="BV46" i="39"/>
  <c r="BW46" i="39"/>
  <c r="BX46" i="39"/>
  <c r="BR47" i="39"/>
  <c r="BS47" i="39"/>
  <c r="BT47" i="39"/>
  <c r="BU47" i="39"/>
  <c r="BV47" i="39"/>
  <c r="BW47" i="39"/>
  <c r="BX47" i="39"/>
  <c r="BR48" i="39"/>
  <c r="BS48" i="39"/>
  <c r="BT48" i="39"/>
  <c r="BU48" i="39"/>
  <c r="BV48" i="39"/>
  <c r="BW48" i="39"/>
  <c r="BX48" i="39"/>
  <c r="BR49" i="39"/>
  <c r="BS49" i="39"/>
  <c r="BT49" i="39"/>
  <c r="BU49" i="39"/>
  <c r="BV49" i="39"/>
  <c r="BW49" i="39"/>
  <c r="BX49" i="39"/>
  <c r="BR50" i="39"/>
  <c r="BS50" i="39"/>
  <c r="BT50" i="39"/>
  <c r="BU50" i="39"/>
  <c r="BV50" i="39"/>
  <c r="BW50" i="39"/>
  <c r="BX50" i="39"/>
  <c r="BR51" i="39"/>
  <c r="BS51" i="39"/>
  <c r="BT51" i="39"/>
  <c r="BU51" i="39"/>
  <c r="BV51" i="39"/>
  <c r="BW51" i="39"/>
  <c r="BX51" i="39"/>
  <c r="BR52" i="39"/>
  <c r="BS52" i="39"/>
  <c r="BT52" i="39"/>
  <c r="BU52" i="39"/>
  <c r="BV52" i="39"/>
  <c r="BW52" i="39"/>
  <c r="BX52" i="39"/>
  <c r="BR53" i="39"/>
  <c r="BS53" i="39"/>
  <c r="BT53" i="39"/>
  <c r="BU53" i="39"/>
  <c r="BV53" i="39"/>
  <c r="BW53" i="39"/>
  <c r="BX53" i="39"/>
  <c r="BR54" i="39"/>
  <c r="BS54" i="39"/>
  <c r="BT54" i="39"/>
  <c r="BU54" i="39"/>
  <c r="BV54" i="39"/>
  <c r="BW54" i="39"/>
  <c r="BX54" i="39"/>
  <c r="BR55" i="39"/>
  <c r="BS55" i="39"/>
  <c r="BT55" i="39"/>
  <c r="BU55" i="39"/>
  <c r="BV55" i="39"/>
  <c r="BW55" i="39"/>
  <c r="BX55" i="39"/>
  <c r="BR56" i="39"/>
  <c r="BS56" i="39"/>
  <c r="BT56" i="39"/>
  <c r="BU56" i="39"/>
  <c r="BV56" i="39"/>
  <c r="BW56" i="39"/>
  <c r="BX56" i="39"/>
  <c r="BS58" i="39"/>
  <c r="BT58" i="39"/>
  <c r="BU58" i="39"/>
  <c r="BV58" i="39"/>
  <c r="BW58" i="39"/>
  <c r="BX58" i="39"/>
  <c r="B59" i="39"/>
  <c r="C59" i="39"/>
  <c r="D59" i="39"/>
  <c r="E59" i="39"/>
  <c r="F59" i="39"/>
  <c r="G59" i="39"/>
  <c r="H59" i="39"/>
  <c r="K59" i="39"/>
  <c r="L59" i="39"/>
  <c r="M59" i="39"/>
  <c r="N59" i="39"/>
  <c r="O59" i="39"/>
  <c r="P59" i="39"/>
  <c r="Q59" i="39"/>
  <c r="R59" i="39"/>
  <c r="S59" i="39"/>
  <c r="T59" i="39"/>
  <c r="U59" i="39"/>
  <c r="V59" i="39"/>
  <c r="W59" i="39"/>
  <c r="X59" i="39"/>
  <c r="Y59" i="39"/>
  <c r="Z59" i="39"/>
  <c r="AA59" i="39"/>
  <c r="AB59" i="39"/>
  <c r="AC59" i="39"/>
  <c r="AD59" i="39"/>
  <c r="AE59" i="39"/>
  <c r="BS59" i="39" s="1"/>
  <c r="AF59" i="39"/>
  <c r="AG59" i="39"/>
  <c r="AH59" i="39"/>
  <c r="AI59" i="39"/>
  <c r="AJ59" i="39"/>
  <c r="AK59" i="39"/>
  <c r="AL59" i="39"/>
  <c r="AM59" i="39"/>
  <c r="AN59" i="39"/>
  <c r="AO59" i="39"/>
  <c r="AP59" i="39"/>
  <c r="AQ59" i="39"/>
  <c r="AR59" i="39"/>
  <c r="AS59" i="39"/>
  <c r="AT59" i="39"/>
  <c r="BU59" i="39" s="1"/>
  <c r="AU59" i="39"/>
  <c r="AV59" i="39"/>
  <c r="AW59" i="39"/>
  <c r="AX59" i="39"/>
  <c r="AY59" i="39"/>
  <c r="AZ59" i="39"/>
  <c r="BA59" i="39"/>
  <c r="BB59" i="39"/>
  <c r="BC59" i="39"/>
  <c r="BD59" i="39"/>
  <c r="BE59" i="39"/>
  <c r="BF59" i="39"/>
  <c r="BG59" i="39"/>
  <c r="BH59" i="39"/>
  <c r="BI59" i="39"/>
  <c r="BW59" i="39" s="1"/>
  <c r="BJ59" i="39"/>
  <c r="BK59" i="39"/>
  <c r="BL59" i="39"/>
  <c r="BM59" i="39"/>
  <c r="BN59" i="39"/>
  <c r="BO59" i="39"/>
  <c r="BP59" i="39"/>
  <c r="B60" i="39"/>
  <c r="C60" i="39"/>
  <c r="D60" i="39"/>
  <c r="E60" i="39"/>
  <c r="F60" i="39"/>
  <c r="G60" i="39"/>
  <c r="H60" i="39"/>
  <c r="K60" i="39"/>
  <c r="L60" i="39"/>
  <c r="M60" i="39"/>
  <c r="N60" i="39"/>
  <c r="O60" i="39"/>
  <c r="P60" i="39"/>
  <c r="Q60" i="39"/>
  <c r="R60" i="39"/>
  <c r="S60" i="39"/>
  <c r="T60" i="39"/>
  <c r="U60" i="39"/>
  <c r="V60" i="39"/>
  <c r="W60" i="39"/>
  <c r="X60" i="39"/>
  <c r="Y60" i="39"/>
  <c r="Z60" i="39"/>
  <c r="AA60" i="39"/>
  <c r="AB60" i="39"/>
  <c r="AC60" i="39"/>
  <c r="AD60" i="39"/>
  <c r="AE60" i="39"/>
  <c r="BS60" i="39" s="1"/>
  <c r="AF60" i="39"/>
  <c r="AG60" i="39"/>
  <c r="AH60" i="39"/>
  <c r="AI60" i="39"/>
  <c r="AJ60" i="39"/>
  <c r="AK60" i="39"/>
  <c r="AL60" i="39"/>
  <c r="AM60" i="39"/>
  <c r="AN60" i="39"/>
  <c r="AO60" i="39"/>
  <c r="AP60" i="39"/>
  <c r="AQ60" i="39"/>
  <c r="AR60" i="39"/>
  <c r="AS60" i="39"/>
  <c r="AT60" i="39"/>
  <c r="AU60" i="39"/>
  <c r="AV60" i="39"/>
  <c r="AW60" i="39"/>
  <c r="AX60" i="39"/>
  <c r="AY60" i="39"/>
  <c r="AZ60" i="39"/>
  <c r="BA60" i="39"/>
  <c r="BB60" i="39"/>
  <c r="BC60" i="39"/>
  <c r="BD60" i="39"/>
  <c r="BE60" i="39"/>
  <c r="BF60" i="39"/>
  <c r="BG60" i="39"/>
  <c r="BH60" i="39"/>
  <c r="BI60" i="39"/>
  <c r="BW60" i="39" s="1"/>
  <c r="BJ60" i="39"/>
  <c r="BK60" i="39"/>
  <c r="BL60" i="39"/>
  <c r="BM60" i="39"/>
  <c r="BN60" i="39"/>
  <c r="BO60" i="39"/>
  <c r="BP60" i="39"/>
  <c r="B61" i="39"/>
  <c r="C61" i="39"/>
  <c r="D61" i="39"/>
  <c r="E61" i="39"/>
  <c r="F61" i="39"/>
  <c r="G61" i="39"/>
  <c r="H61" i="39"/>
  <c r="K61" i="39"/>
  <c r="L61" i="39"/>
  <c r="M61" i="39"/>
  <c r="N61" i="39"/>
  <c r="O61" i="39"/>
  <c r="P61" i="39"/>
  <c r="Q61" i="39"/>
  <c r="R61" i="39"/>
  <c r="S61" i="39"/>
  <c r="T61" i="39"/>
  <c r="U61" i="39"/>
  <c r="V61" i="39"/>
  <c r="W61" i="39"/>
  <c r="X61" i="39"/>
  <c r="Y61" i="39"/>
  <c r="Z61" i="39"/>
  <c r="AA61" i="39"/>
  <c r="AB61" i="39"/>
  <c r="AC61" i="39"/>
  <c r="AD61" i="39"/>
  <c r="AE61" i="39"/>
  <c r="AF61" i="39"/>
  <c r="AG61" i="39"/>
  <c r="AH61" i="39"/>
  <c r="AI61" i="39"/>
  <c r="AJ61" i="39"/>
  <c r="AK61" i="39"/>
  <c r="AL61" i="39"/>
  <c r="AM61" i="39"/>
  <c r="AN61" i="39"/>
  <c r="AO61" i="39"/>
  <c r="AP61" i="39"/>
  <c r="AQ61" i="39"/>
  <c r="AR61" i="39"/>
  <c r="AS61" i="39"/>
  <c r="AT61" i="39"/>
  <c r="AU61" i="39"/>
  <c r="AV61" i="39"/>
  <c r="AW61" i="39"/>
  <c r="AX61" i="39"/>
  <c r="AY61" i="39"/>
  <c r="AZ61" i="39"/>
  <c r="BA61" i="39"/>
  <c r="BB61" i="39"/>
  <c r="BC61" i="39"/>
  <c r="BD61" i="39"/>
  <c r="BE61" i="39"/>
  <c r="BF61" i="39"/>
  <c r="BG61" i="39"/>
  <c r="BH61" i="39"/>
  <c r="BI61" i="39"/>
  <c r="BJ61" i="39"/>
  <c r="BK61" i="39"/>
  <c r="BL61" i="39"/>
  <c r="BM61" i="39"/>
  <c r="BN61" i="39"/>
  <c r="BO61" i="39"/>
  <c r="BP61" i="39"/>
  <c r="BW61" i="39"/>
  <c r="B62" i="39"/>
  <c r="C62" i="39"/>
  <c r="D62" i="39"/>
  <c r="E62" i="39"/>
  <c r="F62" i="39"/>
  <c r="G62" i="39"/>
  <c r="H62" i="39"/>
  <c r="K62" i="39"/>
  <c r="L62" i="39"/>
  <c r="M62" i="39"/>
  <c r="N62" i="39"/>
  <c r="O62" i="39"/>
  <c r="P62" i="39"/>
  <c r="Q62" i="39"/>
  <c r="R62" i="39"/>
  <c r="S62" i="39"/>
  <c r="T62" i="39"/>
  <c r="U62" i="39"/>
  <c r="V62" i="39"/>
  <c r="W62" i="39"/>
  <c r="X62" i="39"/>
  <c r="Y62" i="39"/>
  <c r="Z62" i="39"/>
  <c r="AA62" i="39"/>
  <c r="AB62" i="39"/>
  <c r="AC62" i="39"/>
  <c r="AD62" i="39"/>
  <c r="AE62" i="39"/>
  <c r="AF62" i="39"/>
  <c r="AG62" i="39"/>
  <c r="AH62" i="39"/>
  <c r="AI62" i="39"/>
  <c r="AJ62" i="39"/>
  <c r="AK62" i="39"/>
  <c r="AL62" i="39"/>
  <c r="AM62" i="39"/>
  <c r="AN62" i="39"/>
  <c r="AO62" i="39"/>
  <c r="AP62" i="39"/>
  <c r="AQ62" i="39"/>
  <c r="AR62" i="39"/>
  <c r="AS62" i="39"/>
  <c r="AT62" i="39"/>
  <c r="AU62" i="39"/>
  <c r="AV62" i="39"/>
  <c r="AW62" i="39"/>
  <c r="AX62" i="39"/>
  <c r="AY62" i="39"/>
  <c r="AZ62" i="39"/>
  <c r="BA62" i="39"/>
  <c r="BB62" i="39"/>
  <c r="BC62" i="39"/>
  <c r="BD62" i="39"/>
  <c r="BE62" i="39"/>
  <c r="BF62" i="39"/>
  <c r="BG62" i="39"/>
  <c r="BH62" i="39"/>
  <c r="BI62" i="39"/>
  <c r="BJ62" i="39"/>
  <c r="BK62" i="39"/>
  <c r="BL62" i="39"/>
  <c r="BM62" i="39"/>
  <c r="BN62" i="39"/>
  <c r="BO62" i="39"/>
  <c r="BP62" i="39"/>
  <c r="H6" i="30"/>
  <c r="H7" i="30"/>
  <c r="H8" i="30"/>
  <c r="H9" i="30"/>
  <c r="H10" i="30"/>
  <c r="H11" i="30"/>
  <c r="H12" i="30"/>
  <c r="H13" i="30"/>
  <c r="H14" i="30"/>
  <c r="H15" i="30"/>
  <c r="H16" i="30"/>
  <c r="H17" i="30"/>
  <c r="H18" i="30"/>
  <c r="H19" i="30"/>
  <c r="H20" i="30"/>
  <c r="H21" i="30"/>
  <c r="H22" i="30"/>
  <c r="H23" i="30"/>
  <c r="H24" i="30"/>
  <c r="H25" i="30"/>
  <c r="H26" i="30"/>
  <c r="H27" i="30"/>
  <c r="H28" i="30"/>
  <c r="H29" i="30"/>
  <c r="H30" i="30"/>
  <c r="H31" i="30"/>
  <c r="H32" i="30"/>
  <c r="H33" i="30"/>
  <c r="H34" i="30"/>
  <c r="H35" i="30"/>
  <c r="H36" i="30"/>
  <c r="H37" i="30"/>
  <c r="H38" i="30"/>
  <c r="H39" i="30"/>
  <c r="H40" i="30"/>
  <c r="H41" i="30"/>
  <c r="H42" i="30"/>
  <c r="H43" i="30"/>
  <c r="H44" i="30"/>
  <c r="H45" i="30"/>
  <c r="H46" i="30"/>
  <c r="H47" i="30"/>
  <c r="H48" i="30"/>
  <c r="H49" i="30"/>
  <c r="H50" i="30"/>
  <c r="H51" i="30"/>
  <c r="H52" i="30"/>
  <c r="H53" i="30"/>
  <c r="H5" i="30"/>
  <c r="C6" i="30"/>
  <c r="C7" i="30"/>
  <c r="C8" i="30"/>
  <c r="C9" i="30"/>
  <c r="C10" i="30"/>
  <c r="C11" i="30"/>
  <c r="C12" i="30"/>
  <c r="C13" i="30"/>
  <c r="C14" i="30"/>
  <c r="C15" i="30"/>
  <c r="C16" i="30"/>
  <c r="C17" i="30"/>
  <c r="C18" i="30"/>
  <c r="C19" i="30"/>
  <c r="C20" i="30"/>
  <c r="C21" i="30"/>
  <c r="C22" i="30"/>
  <c r="C23" i="30"/>
  <c r="C24" i="30"/>
  <c r="C25" i="30"/>
  <c r="C26" i="30"/>
  <c r="C27" i="30"/>
  <c r="C28" i="30"/>
  <c r="C29" i="30"/>
  <c r="C30" i="30"/>
  <c r="C31" i="30"/>
  <c r="C32" i="30"/>
  <c r="C33" i="30"/>
  <c r="C34" i="30"/>
  <c r="C35" i="30"/>
  <c r="C36" i="30"/>
  <c r="C37" i="30"/>
  <c r="C38" i="30"/>
  <c r="C39" i="30"/>
  <c r="C40" i="30"/>
  <c r="C41" i="30"/>
  <c r="C42" i="30"/>
  <c r="C43" i="30"/>
  <c r="C44" i="30"/>
  <c r="C45" i="30"/>
  <c r="C46" i="30"/>
  <c r="C47" i="30"/>
  <c r="C48" i="30"/>
  <c r="C49" i="30"/>
  <c r="C50" i="30"/>
  <c r="C51" i="30"/>
  <c r="C52" i="30"/>
  <c r="C53" i="30"/>
  <c r="C5" i="30"/>
  <c r="BR60" i="39" l="1"/>
  <c r="BR59" i="39"/>
  <c r="BX59" i="39"/>
  <c r="BT59" i="39"/>
  <c r="BU61" i="39"/>
  <c r="BU60" i="39"/>
  <c r="BT60" i="39"/>
  <c r="BX61" i="39"/>
  <c r="BT61" i="39"/>
  <c r="BR61" i="39"/>
  <c r="BS61" i="39"/>
  <c r="BX60" i="39"/>
  <c r="BV60" i="39"/>
  <c r="BV59" i="39"/>
  <c r="BV61" i="39"/>
  <c r="AQ3" i="48"/>
  <c r="AR3" i="48"/>
  <c r="AS3" i="48"/>
  <c r="AT3" i="48"/>
  <c r="AU3" i="48"/>
  <c r="AV3" i="48"/>
  <c r="AQ4" i="48"/>
  <c r="AR4" i="48"/>
  <c r="AS4" i="48"/>
  <c r="AT4" i="48"/>
  <c r="AU4" i="48"/>
  <c r="AV4" i="48"/>
  <c r="AQ5" i="48"/>
  <c r="AR5" i="48"/>
  <c r="AS5" i="48"/>
  <c r="AT5" i="48"/>
  <c r="AU5" i="48"/>
  <c r="AV5" i="48"/>
  <c r="AQ6" i="48"/>
  <c r="AR6" i="48"/>
  <c r="AS6" i="48"/>
  <c r="AT6" i="48"/>
  <c r="AU6" i="48"/>
  <c r="AV6" i="48"/>
  <c r="AQ7" i="48"/>
  <c r="AR7" i="48"/>
  <c r="AS7" i="48"/>
  <c r="AT7" i="48"/>
  <c r="AU7" i="48"/>
  <c r="AV7" i="48"/>
  <c r="AQ8" i="48"/>
  <c r="AR8" i="48"/>
  <c r="AS8" i="48"/>
  <c r="AT8" i="48"/>
  <c r="AU8" i="48"/>
  <c r="AV8" i="48"/>
  <c r="AQ9" i="48"/>
  <c r="AR9" i="48"/>
  <c r="AS9" i="48"/>
  <c r="AT9" i="48"/>
  <c r="AU9" i="48"/>
  <c r="AV9" i="48"/>
  <c r="AQ10" i="48"/>
  <c r="AR10" i="48"/>
  <c r="AS10" i="48"/>
  <c r="AT10" i="48"/>
  <c r="AU10" i="48"/>
  <c r="AV10" i="48"/>
  <c r="AQ11" i="48"/>
  <c r="AR11" i="48"/>
  <c r="AS11" i="48"/>
  <c r="AT11" i="48"/>
  <c r="AU11" i="48"/>
  <c r="AV11" i="48"/>
  <c r="AQ12" i="48"/>
  <c r="AR12" i="48"/>
  <c r="AS12" i="48"/>
  <c r="AT12" i="48"/>
  <c r="AU12" i="48"/>
  <c r="AV12" i="48"/>
  <c r="AQ13" i="48"/>
  <c r="AR13" i="48"/>
  <c r="AS13" i="48"/>
  <c r="AT13" i="48"/>
  <c r="AU13" i="48"/>
  <c r="AV13" i="48"/>
  <c r="AQ14" i="48"/>
  <c r="AR14" i="48"/>
  <c r="AS14" i="48"/>
  <c r="AT14" i="48"/>
  <c r="AU14" i="48"/>
  <c r="AV14" i="48"/>
  <c r="AQ15" i="48"/>
  <c r="AR15" i="48"/>
  <c r="AS15" i="48"/>
  <c r="AT15" i="48"/>
  <c r="AU15" i="48"/>
  <c r="AV15" i="48"/>
  <c r="AQ16" i="48"/>
  <c r="AR16" i="48"/>
  <c r="AS16" i="48"/>
  <c r="AT16" i="48"/>
  <c r="AU16" i="48"/>
  <c r="AV16" i="48"/>
  <c r="AQ17" i="48"/>
  <c r="AR17" i="48"/>
  <c r="AS17" i="48"/>
  <c r="AT17" i="48"/>
  <c r="AU17" i="48"/>
  <c r="AV17" i="48"/>
  <c r="AQ18" i="48"/>
  <c r="AR18" i="48"/>
  <c r="AS18" i="48"/>
  <c r="AT18" i="48"/>
  <c r="AU18" i="48"/>
  <c r="AV18" i="48"/>
  <c r="AQ19" i="48"/>
  <c r="AR19" i="48"/>
  <c r="AS19" i="48"/>
  <c r="AT19" i="48"/>
  <c r="AU19" i="48"/>
  <c r="AV19" i="48"/>
  <c r="AQ20" i="48"/>
  <c r="AR20" i="48"/>
  <c r="AS20" i="48"/>
  <c r="AT20" i="48"/>
  <c r="AU20" i="48"/>
  <c r="AV20" i="48"/>
  <c r="AQ21" i="48"/>
  <c r="AR21" i="48"/>
  <c r="AS21" i="48"/>
  <c r="AT21" i="48"/>
  <c r="AU21" i="48"/>
  <c r="AV21" i="48"/>
  <c r="AQ22" i="48"/>
  <c r="AR22" i="48"/>
  <c r="AS22" i="48"/>
  <c r="AT22" i="48"/>
  <c r="AU22" i="48"/>
  <c r="AV22" i="48"/>
  <c r="AQ23" i="48"/>
  <c r="AR23" i="48"/>
  <c r="AS23" i="48"/>
  <c r="AT23" i="48"/>
  <c r="AU23" i="48"/>
  <c r="AV23" i="48"/>
  <c r="AQ24" i="48"/>
  <c r="AR24" i="48"/>
  <c r="AS24" i="48"/>
  <c r="AT24" i="48"/>
  <c r="AU24" i="48"/>
  <c r="AV24" i="48"/>
  <c r="AQ25" i="48"/>
  <c r="AR25" i="48"/>
  <c r="AS25" i="48"/>
  <c r="AT25" i="48"/>
  <c r="AU25" i="48"/>
  <c r="AV25" i="48"/>
  <c r="AQ26" i="48"/>
  <c r="AR26" i="48"/>
  <c r="AS26" i="48"/>
  <c r="AT26" i="48"/>
  <c r="AU26" i="48"/>
  <c r="AV26" i="48"/>
  <c r="AQ27" i="48"/>
  <c r="AR27" i="48"/>
  <c r="AS27" i="48"/>
  <c r="AT27" i="48"/>
  <c r="AU27" i="48"/>
  <c r="AV27" i="48"/>
  <c r="AQ28" i="48"/>
  <c r="AR28" i="48"/>
  <c r="AS28" i="48"/>
  <c r="AT28" i="48"/>
  <c r="AU28" i="48"/>
  <c r="AV28" i="48"/>
  <c r="AQ29" i="48"/>
  <c r="AR29" i="48"/>
  <c r="AS29" i="48"/>
  <c r="AT29" i="48"/>
  <c r="AU29" i="48"/>
  <c r="AV29" i="48"/>
  <c r="AQ30" i="48"/>
  <c r="AR30" i="48"/>
  <c r="AS30" i="48"/>
  <c r="AT30" i="48"/>
  <c r="AU30" i="48"/>
  <c r="AV30" i="48"/>
  <c r="AQ31" i="48"/>
  <c r="AR31" i="48"/>
  <c r="AS31" i="48"/>
  <c r="AT31" i="48"/>
  <c r="AU31" i="48"/>
  <c r="AV31" i="48"/>
  <c r="AQ32" i="48"/>
  <c r="AR32" i="48"/>
  <c r="AS32" i="48"/>
  <c r="AT32" i="48"/>
  <c r="AU32" i="48"/>
  <c r="AV32" i="48"/>
  <c r="AQ33" i="48"/>
  <c r="AR33" i="48"/>
  <c r="AS33" i="48"/>
  <c r="AT33" i="48"/>
  <c r="AU33" i="48"/>
  <c r="AV33" i="48"/>
  <c r="AQ34" i="48"/>
  <c r="AR34" i="48"/>
  <c r="AS34" i="48"/>
  <c r="AT34" i="48"/>
  <c r="AU34" i="48"/>
  <c r="AV34" i="48"/>
  <c r="AQ35" i="48"/>
  <c r="AR35" i="48"/>
  <c r="AS35" i="48"/>
  <c r="AT35" i="48"/>
  <c r="AU35" i="48"/>
  <c r="AV35" i="48"/>
  <c r="AQ36" i="48"/>
  <c r="AR36" i="48"/>
  <c r="AS36" i="48"/>
  <c r="AT36" i="48"/>
  <c r="AU36" i="48"/>
  <c r="AV36" i="48"/>
  <c r="AQ37" i="48"/>
  <c r="AR37" i="48"/>
  <c r="AS37" i="48"/>
  <c r="AT37" i="48"/>
  <c r="AU37" i="48"/>
  <c r="AV37" i="48"/>
  <c r="AQ38" i="48"/>
  <c r="AR38" i="48"/>
  <c r="AS38" i="48"/>
  <c r="AT38" i="48"/>
  <c r="AU38" i="48"/>
  <c r="AV38" i="48"/>
  <c r="AQ39" i="48"/>
  <c r="AR39" i="48"/>
  <c r="AS39" i="48"/>
  <c r="AT39" i="48"/>
  <c r="AU39" i="48"/>
  <c r="AV39" i="48"/>
  <c r="AQ40" i="48"/>
  <c r="AR40" i="48"/>
  <c r="AS40" i="48"/>
  <c r="AT40" i="48"/>
  <c r="AU40" i="48"/>
  <c r="AV40" i="48"/>
  <c r="AQ41" i="48"/>
  <c r="AR41" i="48"/>
  <c r="AS41" i="48"/>
  <c r="AT41" i="48"/>
  <c r="AU41" i="48"/>
  <c r="AV41" i="48"/>
  <c r="AQ42" i="48"/>
  <c r="AR42" i="48"/>
  <c r="AS42" i="48"/>
  <c r="AT42" i="48"/>
  <c r="AU42" i="48"/>
  <c r="AV42" i="48"/>
  <c r="AQ43" i="48"/>
  <c r="AR43" i="48"/>
  <c r="AS43" i="48"/>
  <c r="AT43" i="48"/>
  <c r="AU43" i="48"/>
  <c r="AV43" i="48"/>
  <c r="AQ44" i="48"/>
  <c r="AR44" i="48"/>
  <c r="AS44" i="48"/>
  <c r="AT44" i="48"/>
  <c r="AU44" i="48"/>
  <c r="AV44" i="48"/>
  <c r="AQ45" i="48"/>
  <c r="AR45" i="48"/>
  <c r="AS45" i="48"/>
  <c r="AT45" i="48"/>
  <c r="AU45" i="48"/>
  <c r="AV45" i="48"/>
  <c r="AQ46" i="48"/>
  <c r="AR46" i="48"/>
  <c r="AS46" i="48"/>
  <c r="AT46" i="48"/>
  <c r="AU46" i="48"/>
  <c r="AV46" i="48"/>
  <c r="AQ47" i="48"/>
  <c r="AR47" i="48"/>
  <c r="AS47" i="48"/>
  <c r="AT47" i="48"/>
  <c r="AU47" i="48"/>
  <c r="AV47" i="48"/>
  <c r="AQ48" i="48"/>
  <c r="AR48" i="48"/>
  <c r="AS48" i="48"/>
  <c r="AT48" i="48"/>
  <c r="AU48" i="48"/>
  <c r="AV48" i="48"/>
  <c r="AQ49" i="48"/>
  <c r="AR49" i="48"/>
  <c r="AS49" i="48"/>
  <c r="AT49" i="48"/>
  <c r="AU49" i="48"/>
  <c r="AV49" i="48"/>
  <c r="AQ50" i="48"/>
  <c r="AR50" i="48"/>
  <c r="AS50" i="48"/>
  <c r="AT50" i="48"/>
  <c r="AU50" i="48"/>
  <c r="AV50" i="48"/>
  <c r="AQ51" i="48"/>
  <c r="AR51" i="48"/>
  <c r="AS51" i="48"/>
  <c r="AT51" i="48"/>
  <c r="AU51" i="48"/>
  <c r="AV51" i="48"/>
  <c r="AQ52" i="48"/>
  <c r="AR52" i="48"/>
  <c r="AU52" i="48"/>
  <c r="AV52" i="48"/>
  <c r="AQ53" i="48"/>
  <c r="AR53" i="48"/>
  <c r="AU53" i="48"/>
  <c r="AV53" i="48"/>
  <c r="AQ54" i="48"/>
  <c r="AR54" i="48"/>
  <c r="AS54" i="48"/>
  <c r="AT54" i="48"/>
  <c r="AU54" i="48"/>
  <c r="AV54" i="48"/>
  <c r="AQ55" i="48"/>
  <c r="AR55" i="48"/>
  <c r="AS55" i="48"/>
  <c r="AT55" i="48"/>
  <c r="AU55" i="48"/>
  <c r="AV55" i="48"/>
  <c r="AQ56" i="48"/>
  <c r="AR56" i="48"/>
  <c r="AS56" i="48"/>
  <c r="AT56" i="48"/>
  <c r="AU56" i="48"/>
  <c r="AV56" i="48"/>
  <c r="AQ57" i="48"/>
  <c r="AR57" i="48"/>
  <c r="AS57" i="48"/>
  <c r="AT57" i="48"/>
  <c r="AU57" i="48"/>
  <c r="AV57" i="48"/>
  <c r="AQ58" i="48"/>
  <c r="AR58" i="48"/>
  <c r="AQ60" i="48"/>
  <c r="AR60" i="48"/>
  <c r="B61" i="48"/>
  <c r="C61" i="48"/>
  <c r="D61" i="48"/>
  <c r="E61" i="48"/>
  <c r="F61" i="48"/>
  <c r="G61" i="48"/>
  <c r="J61" i="48"/>
  <c r="K61" i="48"/>
  <c r="L61" i="48"/>
  <c r="M61" i="48"/>
  <c r="B4" i="20" s="1"/>
  <c r="N61" i="48"/>
  <c r="C4" i="20" s="1"/>
  <c r="O61" i="48"/>
  <c r="P61" i="48"/>
  <c r="Q61" i="48"/>
  <c r="R61" i="48"/>
  <c r="S61" i="48"/>
  <c r="T61" i="48"/>
  <c r="U61" i="48"/>
  <c r="V61" i="48"/>
  <c r="F4" i="20" s="1"/>
  <c r="W61" i="48"/>
  <c r="X61" i="48"/>
  <c r="Y61" i="48"/>
  <c r="Z61" i="48"/>
  <c r="AA61" i="48"/>
  <c r="I4" i="20" s="1"/>
  <c r="AB61" i="48"/>
  <c r="J4" i="20" s="1"/>
  <c r="AC61" i="48"/>
  <c r="AD61" i="48"/>
  <c r="AE61" i="48"/>
  <c r="AF61" i="48"/>
  <c r="AG61" i="48"/>
  <c r="AH61" i="48"/>
  <c r="U4" i="20" s="1"/>
  <c r="AI61" i="48"/>
  <c r="AJ61" i="48"/>
  <c r="AK61" i="48"/>
  <c r="AL61" i="48"/>
  <c r="AM61" i="48"/>
  <c r="B62" i="48"/>
  <c r="C6" i="21" s="1"/>
  <c r="C62" i="48"/>
  <c r="H6" i="21" s="1"/>
  <c r="D62" i="48"/>
  <c r="E62" i="48"/>
  <c r="F62" i="48"/>
  <c r="G62" i="48"/>
  <c r="J62" i="48"/>
  <c r="K62" i="48"/>
  <c r="L62" i="48"/>
  <c r="M62" i="48"/>
  <c r="N62" i="48"/>
  <c r="O62" i="48"/>
  <c r="P62" i="48"/>
  <c r="Q62" i="48"/>
  <c r="R62" i="48"/>
  <c r="S62" i="48"/>
  <c r="T62" i="48"/>
  <c r="U62" i="48"/>
  <c r="V62" i="48"/>
  <c r="W62" i="48"/>
  <c r="X62" i="48"/>
  <c r="Y62" i="48"/>
  <c r="Z62" i="48"/>
  <c r="AA62" i="48"/>
  <c r="AB62" i="48"/>
  <c r="AC62" i="48"/>
  <c r="AD62" i="48"/>
  <c r="AE62" i="48"/>
  <c r="AF62" i="48"/>
  <c r="AG62" i="48"/>
  <c r="AH62" i="48"/>
  <c r="AI62" i="48"/>
  <c r="AJ62" i="48"/>
  <c r="AK62" i="48"/>
  <c r="AL62" i="48"/>
  <c r="AM62" i="48"/>
  <c r="B63" i="48"/>
  <c r="N6" i="21" s="1"/>
  <c r="C63" i="48"/>
  <c r="S6" i="21" s="1"/>
  <c r="D63" i="48"/>
  <c r="E63" i="48"/>
  <c r="F63" i="48"/>
  <c r="G63" i="48"/>
  <c r="J63" i="48"/>
  <c r="K63" i="48"/>
  <c r="L63" i="48"/>
  <c r="M63" i="48"/>
  <c r="N63" i="48"/>
  <c r="O63" i="48"/>
  <c r="P63" i="48"/>
  <c r="Q63" i="48"/>
  <c r="R63" i="48"/>
  <c r="S63" i="48"/>
  <c r="T63" i="48"/>
  <c r="U63" i="48"/>
  <c r="V63" i="48"/>
  <c r="W63" i="48"/>
  <c r="X63" i="48"/>
  <c r="Y63" i="48"/>
  <c r="Z63" i="48"/>
  <c r="AA63" i="48"/>
  <c r="AB63" i="48"/>
  <c r="AC63" i="48"/>
  <c r="AD63" i="48"/>
  <c r="AE63" i="48"/>
  <c r="AF63" i="48"/>
  <c r="AG63" i="48"/>
  <c r="AH63" i="48"/>
  <c r="AI63" i="48"/>
  <c r="AJ63" i="48"/>
  <c r="AK63" i="48"/>
  <c r="AL63" i="48"/>
  <c r="AM63" i="48"/>
  <c r="BA3" i="45"/>
  <c r="AZ3" i="45" s="1"/>
  <c r="BA4" i="45"/>
  <c r="AZ4" i="45" s="1"/>
  <c r="BA5" i="45"/>
  <c r="AZ5" i="45" s="1"/>
  <c r="BA6" i="45"/>
  <c r="AZ6" i="45" s="1"/>
  <c r="BA7" i="45"/>
  <c r="AZ7" i="45" s="1"/>
  <c r="BA8" i="45"/>
  <c r="AZ8" i="45" s="1"/>
  <c r="BA9" i="45"/>
  <c r="AZ9" i="45" s="1"/>
  <c r="BA10" i="45"/>
  <c r="AZ10" i="45" s="1"/>
  <c r="BA11" i="45"/>
  <c r="AZ11" i="45" s="1"/>
  <c r="BA12" i="45"/>
  <c r="AZ12" i="45" s="1"/>
  <c r="BA13" i="45"/>
  <c r="AZ13" i="45" s="1"/>
  <c r="BA14" i="45"/>
  <c r="AZ14" i="45" s="1"/>
  <c r="BA15" i="45"/>
  <c r="AZ15" i="45" s="1"/>
  <c r="CB3" i="27"/>
  <c r="CC3" i="27"/>
  <c r="CD3" i="27"/>
  <c r="CE3" i="27"/>
  <c r="CF3" i="27"/>
  <c r="CG3" i="27"/>
  <c r="CH3" i="27"/>
  <c r="CI3" i="27"/>
  <c r="CJ3" i="27"/>
  <c r="CK3" i="27"/>
  <c r="CL3" i="27"/>
  <c r="CM3" i="27"/>
  <c r="CN3" i="27"/>
  <c r="CO3" i="27"/>
  <c r="CP3" i="27"/>
  <c r="CB4" i="27"/>
  <c r="CC4" i="27"/>
  <c r="CD4" i="27"/>
  <c r="CE4" i="27"/>
  <c r="CF4" i="27"/>
  <c r="CG4" i="27"/>
  <c r="CH4" i="27"/>
  <c r="CI4" i="27"/>
  <c r="CJ4" i="27"/>
  <c r="CK4" i="27"/>
  <c r="CL4" i="27"/>
  <c r="CM4" i="27"/>
  <c r="CN4" i="27"/>
  <c r="CO4" i="27"/>
  <c r="CP4" i="27"/>
  <c r="CB5" i="27"/>
  <c r="CC5" i="27"/>
  <c r="CD5" i="27"/>
  <c r="CE5" i="27"/>
  <c r="CF5" i="27"/>
  <c r="CG5" i="27"/>
  <c r="CH5" i="27"/>
  <c r="CI5" i="27"/>
  <c r="CJ5" i="27"/>
  <c r="CK5" i="27"/>
  <c r="CL5" i="27"/>
  <c r="CM5" i="27"/>
  <c r="CN5" i="27"/>
  <c r="CO5" i="27"/>
  <c r="CP5" i="27"/>
  <c r="CB6" i="27"/>
  <c r="CC6" i="27"/>
  <c r="CD6" i="27"/>
  <c r="CE6" i="27"/>
  <c r="CF6" i="27"/>
  <c r="CG6" i="27"/>
  <c r="CH6" i="27"/>
  <c r="CI6" i="27"/>
  <c r="CJ6" i="27"/>
  <c r="CK6" i="27"/>
  <c r="CL6" i="27"/>
  <c r="CM6" i="27"/>
  <c r="CN6" i="27"/>
  <c r="CO6" i="27"/>
  <c r="CP6" i="27"/>
  <c r="CB7" i="27"/>
  <c r="CC7" i="27"/>
  <c r="CD7" i="27"/>
  <c r="CE7" i="27"/>
  <c r="CF7" i="27"/>
  <c r="CG7" i="27"/>
  <c r="CH7" i="27"/>
  <c r="CI7" i="27"/>
  <c r="CJ7" i="27"/>
  <c r="CK7" i="27"/>
  <c r="CL7" i="27"/>
  <c r="CM7" i="27"/>
  <c r="CN7" i="27"/>
  <c r="CO7" i="27"/>
  <c r="CP7" i="27"/>
  <c r="CB8" i="27"/>
  <c r="CC8" i="27"/>
  <c r="CD8" i="27"/>
  <c r="CE8" i="27"/>
  <c r="CF8" i="27"/>
  <c r="CG8" i="27"/>
  <c r="CH8" i="27"/>
  <c r="CI8" i="27"/>
  <c r="CJ8" i="27"/>
  <c r="CK8" i="27"/>
  <c r="CL8" i="27"/>
  <c r="CM8" i="27"/>
  <c r="CN8" i="27"/>
  <c r="CO8" i="27"/>
  <c r="CP8" i="27"/>
  <c r="CB9" i="27"/>
  <c r="CC9" i="27"/>
  <c r="CD9" i="27"/>
  <c r="CE9" i="27"/>
  <c r="CF9" i="27"/>
  <c r="CG9" i="27"/>
  <c r="CH9" i="27"/>
  <c r="CI9" i="27"/>
  <c r="CJ9" i="27"/>
  <c r="CK9" i="27"/>
  <c r="CL9" i="27"/>
  <c r="CM9" i="27"/>
  <c r="CN9" i="27"/>
  <c r="CO9" i="27"/>
  <c r="CP9" i="27"/>
  <c r="CB10" i="27"/>
  <c r="CC10" i="27"/>
  <c r="CD10" i="27"/>
  <c r="CE10" i="27"/>
  <c r="CF10" i="27"/>
  <c r="CG10" i="27"/>
  <c r="CH10" i="27"/>
  <c r="CI10" i="27"/>
  <c r="CJ10" i="27"/>
  <c r="CK10" i="27"/>
  <c r="CL10" i="27"/>
  <c r="CM10" i="27"/>
  <c r="CN10" i="27"/>
  <c r="CO10" i="27"/>
  <c r="CP10" i="27"/>
  <c r="CB11" i="27"/>
  <c r="CC11" i="27"/>
  <c r="CD11" i="27"/>
  <c r="CE11" i="27"/>
  <c r="CF11" i="27"/>
  <c r="CG11" i="27"/>
  <c r="CH11" i="27"/>
  <c r="CI11" i="27"/>
  <c r="CJ11" i="27"/>
  <c r="CK11" i="27"/>
  <c r="CL11" i="27"/>
  <c r="CM11" i="27"/>
  <c r="CN11" i="27"/>
  <c r="CO11" i="27"/>
  <c r="CP11" i="27"/>
  <c r="CB12" i="27"/>
  <c r="CC12" i="27"/>
  <c r="CD12" i="27"/>
  <c r="CE12" i="27"/>
  <c r="CF12" i="27"/>
  <c r="CG12" i="27"/>
  <c r="CH12" i="27"/>
  <c r="CI12" i="27"/>
  <c r="CJ12" i="27"/>
  <c r="CK12" i="27"/>
  <c r="CL12" i="27"/>
  <c r="CM12" i="27"/>
  <c r="CN12" i="27"/>
  <c r="CO12" i="27"/>
  <c r="CP12" i="27"/>
  <c r="CB13" i="27"/>
  <c r="CC13" i="27"/>
  <c r="CD13" i="27"/>
  <c r="CE13" i="27"/>
  <c r="CF13" i="27"/>
  <c r="CG13" i="27"/>
  <c r="CH13" i="27"/>
  <c r="CI13" i="27"/>
  <c r="CJ13" i="27"/>
  <c r="CK13" i="27"/>
  <c r="CL13" i="27"/>
  <c r="CM13" i="27"/>
  <c r="CN13" i="27"/>
  <c r="CO13" i="27"/>
  <c r="CP13" i="27"/>
  <c r="CB14" i="27"/>
  <c r="CC14" i="27"/>
  <c r="CD14" i="27"/>
  <c r="CE14" i="27"/>
  <c r="CF14" i="27"/>
  <c r="CG14" i="27"/>
  <c r="CH14" i="27"/>
  <c r="CI14" i="27"/>
  <c r="CJ14" i="27"/>
  <c r="CK14" i="27"/>
  <c r="CL14" i="27"/>
  <c r="CM14" i="27"/>
  <c r="CN14" i="27"/>
  <c r="CO14" i="27"/>
  <c r="CP14" i="27"/>
  <c r="CB15" i="27"/>
  <c r="CC15" i="27"/>
  <c r="CD15" i="27"/>
  <c r="CE15" i="27"/>
  <c r="CF15" i="27"/>
  <c r="CG15" i="27"/>
  <c r="CH15" i="27"/>
  <c r="CI15" i="27"/>
  <c r="CJ15" i="27"/>
  <c r="CK15" i="27"/>
  <c r="CL15" i="27"/>
  <c r="CM15" i="27"/>
  <c r="CN15" i="27"/>
  <c r="CO15" i="27"/>
  <c r="CP15" i="27"/>
  <c r="CB16" i="27"/>
  <c r="CC16" i="27"/>
  <c r="CD16" i="27"/>
  <c r="CE16" i="27"/>
  <c r="CF16" i="27"/>
  <c r="CG16" i="27"/>
  <c r="CH16" i="27"/>
  <c r="CI16" i="27"/>
  <c r="CJ16" i="27"/>
  <c r="CK16" i="27"/>
  <c r="CL16" i="27"/>
  <c r="CM16" i="27"/>
  <c r="CN16" i="27"/>
  <c r="CO16" i="27"/>
  <c r="CP16" i="27"/>
  <c r="CB17" i="27"/>
  <c r="CC17" i="27"/>
  <c r="CD17" i="27"/>
  <c r="CE17" i="27"/>
  <c r="CF17" i="27"/>
  <c r="CG17" i="27"/>
  <c r="CH17" i="27"/>
  <c r="CI17" i="27"/>
  <c r="CJ17" i="27"/>
  <c r="CK17" i="27"/>
  <c r="CL17" i="27"/>
  <c r="CM17" i="27"/>
  <c r="CN17" i="27"/>
  <c r="CO17" i="27"/>
  <c r="CP17" i="27"/>
  <c r="CB18" i="27"/>
  <c r="CC18" i="27"/>
  <c r="CD18" i="27"/>
  <c r="CE18" i="27"/>
  <c r="CF18" i="27"/>
  <c r="CG18" i="27"/>
  <c r="CH18" i="27"/>
  <c r="CI18" i="27"/>
  <c r="CJ18" i="27"/>
  <c r="CK18" i="27"/>
  <c r="CL18" i="27"/>
  <c r="CM18" i="27"/>
  <c r="CN18" i="27"/>
  <c r="CO18" i="27"/>
  <c r="CP18" i="27"/>
  <c r="CB19" i="27"/>
  <c r="CC19" i="27"/>
  <c r="CD19" i="27"/>
  <c r="CE19" i="27"/>
  <c r="CF19" i="27"/>
  <c r="CG19" i="27"/>
  <c r="CH19" i="27"/>
  <c r="CI19" i="27"/>
  <c r="CJ19" i="27"/>
  <c r="CK19" i="27"/>
  <c r="CL19" i="27"/>
  <c r="CM19" i="27"/>
  <c r="CN19" i="27"/>
  <c r="CO19" i="27"/>
  <c r="CP19" i="27"/>
  <c r="CB20" i="27"/>
  <c r="CC20" i="27"/>
  <c r="CD20" i="27"/>
  <c r="CE20" i="27"/>
  <c r="CF20" i="27"/>
  <c r="CG20" i="27"/>
  <c r="CH20" i="27"/>
  <c r="CI20" i="27"/>
  <c r="CJ20" i="27"/>
  <c r="CK20" i="27"/>
  <c r="CL20" i="27"/>
  <c r="CM20" i="27"/>
  <c r="CN20" i="27"/>
  <c r="CO20" i="27"/>
  <c r="CP20" i="27"/>
  <c r="CB21" i="27"/>
  <c r="CC21" i="27"/>
  <c r="CD21" i="27"/>
  <c r="CE21" i="27"/>
  <c r="CF21" i="27"/>
  <c r="CG21" i="27"/>
  <c r="CH21" i="27"/>
  <c r="CI21" i="27"/>
  <c r="CJ21" i="27"/>
  <c r="CK21" i="27"/>
  <c r="CL21" i="27"/>
  <c r="CM21" i="27"/>
  <c r="CN21" i="27"/>
  <c r="CO21" i="27"/>
  <c r="CP21" i="27"/>
  <c r="CB22" i="27"/>
  <c r="CC22" i="27"/>
  <c r="CD22" i="27"/>
  <c r="CE22" i="27"/>
  <c r="CF22" i="27"/>
  <c r="CG22" i="27"/>
  <c r="CH22" i="27"/>
  <c r="CI22" i="27"/>
  <c r="CJ22" i="27"/>
  <c r="CK22" i="27"/>
  <c r="CL22" i="27"/>
  <c r="CM22" i="27"/>
  <c r="CN22" i="27"/>
  <c r="CO22" i="27"/>
  <c r="CP22" i="27"/>
  <c r="CB23" i="27"/>
  <c r="CC23" i="27"/>
  <c r="CD23" i="27"/>
  <c r="CE23" i="27"/>
  <c r="CF23" i="27"/>
  <c r="CG23" i="27"/>
  <c r="CH23" i="27"/>
  <c r="CI23" i="27"/>
  <c r="CJ23" i="27"/>
  <c r="CK23" i="27"/>
  <c r="CL23" i="27"/>
  <c r="CM23" i="27"/>
  <c r="CN23" i="27"/>
  <c r="CO23" i="27"/>
  <c r="CP23" i="27"/>
  <c r="CB24" i="27"/>
  <c r="CC24" i="27"/>
  <c r="CD24" i="27"/>
  <c r="CE24" i="27"/>
  <c r="CF24" i="27"/>
  <c r="CG24" i="27"/>
  <c r="CH24" i="27"/>
  <c r="CI24" i="27"/>
  <c r="CJ24" i="27"/>
  <c r="CK24" i="27"/>
  <c r="CL24" i="27"/>
  <c r="CM24" i="27"/>
  <c r="CN24" i="27"/>
  <c r="CO24" i="27"/>
  <c r="CP24" i="27"/>
  <c r="CB25" i="27"/>
  <c r="CC25" i="27"/>
  <c r="CD25" i="27"/>
  <c r="CE25" i="27"/>
  <c r="CF25" i="27"/>
  <c r="CG25" i="27"/>
  <c r="CH25" i="27"/>
  <c r="CI25" i="27"/>
  <c r="CJ25" i="27"/>
  <c r="CK25" i="27"/>
  <c r="CL25" i="27"/>
  <c r="CM25" i="27"/>
  <c r="CN25" i="27"/>
  <c r="CO25" i="27"/>
  <c r="CP25" i="27"/>
  <c r="CB26" i="27"/>
  <c r="CC26" i="27"/>
  <c r="CD26" i="27"/>
  <c r="CE26" i="27"/>
  <c r="CF26" i="27"/>
  <c r="CG26" i="27"/>
  <c r="CH26" i="27"/>
  <c r="CI26" i="27"/>
  <c r="CJ26" i="27"/>
  <c r="CK26" i="27"/>
  <c r="CL26" i="27"/>
  <c r="CM26" i="27"/>
  <c r="CN26" i="27"/>
  <c r="CO26" i="27"/>
  <c r="CP26" i="27"/>
  <c r="CB27" i="27"/>
  <c r="CC27" i="27"/>
  <c r="CD27" i="27"/>
  <c r="CE27" i="27"/>
  <c r="CF27" i="27"/>
  <c r="CG27" i="27"/>
  <c r="CH27" i="27"/>
  <c r="CI27" i="27"/>
  <c r="CJ27" i="27"/>
  <c r="CK27" i="27"/>
  <c r="CL27" i="27"/>
  <c r="CM27" i="27"/>
  <c r="CN27" i="27"/>
  <c r="CO27" i="27"/>
  <c r="CP27" i="27"/>
  <c r="CB28" i="27"/>
  <c r="CC28" i="27"/>
  <c r="CD28" i="27"/>
  <c r="CE28" i="27"/>
  <c r="CF28" i="27"/>
  <c r="CG28" i="27"/>
  <c r="CH28" i="27"/>
  <c r="CI28" i="27"/>
  <c r="CJ28" i="27"/>
  <c r="CK28" i="27"/>
  <c r="CL28" i="27"/>
  <c r="CM28" i="27"/>
  <c r="CN28" i="27"/>
  <c r="CO28" i="27"/>
  <c r="CP28" i="27"/>
  <c r="CB29" i="27"/>
  <c r="CC29" i="27"/>
  <c r="CD29" i="27"/>
  <c r="CE29" i="27"/>
  <c r="CF29" i="27"/>
  <c r="CG29" i="27"/>
  <c r="CH29" i="27"/>
  <c r="CI29" i="27"/>
  <c r="CJ29" i="27"/>
  <c r="CK29" i="27"/>
  <c r="CL29" i="27"/>
  <c r="CM29" i="27"/>
  <c r="CN29" i="27"/>
  <c r="CO29" i="27"/>
  <c r="CP29" i="27"/>
  <c r="CB30" i="27"/>
  <c r="CC30" i="27"/>
  <c r="CD30" i="27"/>
  <c r="CE30" i="27"/>
  <c r="CF30" i="27"/>
  <c r="CG30" i="27"/>
  <c r="CH30" i="27"/>
  <c r="CI30" i="27"/>
  <c r="CJ30" i="27"/>
  <c r="CK30" i="27"/>
  <c r="CL30" i="27"/>
  <c r="CM30" i="27"/>
  <c r="CN30" i="27"/>
  <c r="CO30" i="27"/>
  <c r="CP30" i="27"/>
  <c r="CB31" i="27"/>
  <c r="CC31" i="27"/>
  <c r="CD31" i="27"/>
  <c r="CE31" i="27"/>
  <c r="CF31" i="27"/>
  <c r="CG31" i="27"/>
  <c r="CH31" i="27"/>
  <c r="CI31" i="27"/>
  <c r="CJ31" i="27"/>
  <c r="CK31" i="27"/>
  <c r="CL31" i="27"/>
  <c r="CM31" i="27"/>
  <c r="CN31" i="27"/>
  <c r="CO31" i="27"/>
  <c r="CP31" i="27"/>
  <c r="CB32" i="27"/>
  <c r="CC32" i="27"/>
  <c r="CD32" i="27"/>
  <c r="CE32" i="27"/>
  <c r="CF32" i="27"/>
  <c r="CG32" i="27"/>
  <c r="CH32" i="27"/>
  <c r="CI32" i="27"/>
  <c r="CJ32" i="27"/>
  <c r="CK32" i="27"/>
  <c r="CL32" i="27"/>
  <c r="CM32" i="27"/>
  <c r="CN32" i="27"/>
  <c r="CO32" i="27"/>
  <c r="CP32" i="27"/>
  <c r="CB33" i="27"/>
  <c r="CC33" i="27"/>
  <c r="CD33" i="27"/>
  <c r="CE33" i="27"/>
  <c r="CF33" i="27"/>
  <c r="CG33" i="27"/>
  <c r="CH33" i="27"/>
  <c r="CI33" i="27"/>
  <c r="CJ33" i="27"/>
  <c r="CK33" i="27"/>
  <c r="CL33" i="27"/>
  <c r="CM33" i="27"/>
  <c r="CN33" i="27"/>
  <c r="CO33" i="27"/>
  <c r="CP33" i="27"/>
  <c r="CB34" i="27"/>
  <c r="CC34" i="27"/>
  <c r="CD34" i="27"/>
  <c r="CE34" i="27"/>
  <c r="CF34" i="27"/>
  <c r="CG34" i="27"/>
  <c r="CH34" i="27"/>
  <c r="CI34" i="27"/>
  <c r="CJ34" i="27"/>
  <c r="CK34" i="27"/>
  <c r="CL34" i="27"/>
  <c r="CM34" i="27"/>
  <c r="CN34" i="27"/>
  <c r="CO34" i="27"/>
  <c r="CP34" i="27"/>
  <c r="CB35" i="27"/>
  <c r="CC35" i="27"/>
  <c r="CD35" i="27"/>
  <c r="CE35" i="27"/>
  <c r="CF35" i="27"/>
  <c r="CG35" i="27"/>
  <c r="CH35" i="27"/>
  <c r="CI35" i="27"/>
  <c r="CJ35" i="27"/>
  <c r="CK35" i="27"/>
  <c r="CL35" i="27"/>
  <c r="CM35" i="27"/>
  <c r="CN35" i="27"/>
  <c r="CO35" i="27"/>
  <c r="CP35" i="27"/>
  <c r="CB36" i="27"/>
  <c r="CC36" i="27"/>
  <c r="CD36" i="27"/>
  <c r="CE36" i="27"/>
  <c r="CF36" i="27"/>
  <c r="CG36" i="27"/>
  <c r="CH36" i="27"/>
  <c r="CI36" i="27"/>
  <c r="CJ36" i="27"/>
  <c r="CK36" i="27"/>
  <c r="CL36" i="27"/>
  <c r="CM36" i="27"/>
  <c r="CN36" i="27"/>
  <c r="CO36" i="27"/>
  <c r="CP36" i="27"/>
  <c r="CB37" i="27"/>
  <c r="CC37" i="27"/>
  <c r="CD37" i="27"/>
  <c r="CE37" i="27"/>
  <c r="CF37" i="27"/>
  <c r="CG37" i="27"/>
  <c r="CH37" i="27"/>
  <c r="CI37" i="27"/>
  <c r="CJ37" i="27"/>
  <c r="CK37" i="27"/>
  <c r="CL37" i="27"/>
  <c r="CM37" i="27"/>
  <c r="CN37" i="27"/>
  <c r="CO37" i="27"/>
  <c r="CP37" i="27"/>
  <c r="CB38" i="27"/>
  <c r="CC38" i="27"/>
  <c r="CD38" i="27"/>
  <c r="CE38" i="27"/>
  <c r="CF38" i="27"/>
  <c r="CG38" i="27"/>
  <c r="CH38" i="27"/>
  <c r="CI38" i="27"/>
  <c r="CJ38" i="27"/>
  <c r="CK38" i="27"/>
  <c r="CL38" i="27"/>
  <c r="CM38" i="27"/>
  <c r="CN38" i="27"/>
  <c r="CO38" i="27"/>
  <c r="CP38" i="27"/>
  <c r="CB39" i="27"/>
  <c r="CC39" i="27"/>
  <c r="CD39" i="27"/>
  <c r="CE39" i="27"/>
  <c r="CF39" i="27"/>
  <c r="CG39" i="27"/>
  <c r="CH39" i="27"/>
  <c r="CI39" i="27"/>
  <c r="CJ39" i="27"/>
  <c r="CK39" i="27"/>
  <c r="CL39" i="27"/>
  <c r="CM39" i="27"/>
  <c r="CN39" i="27"/>
  <c r="CO39" i="27"/>
  <c r="CP39" i="27"/>
  <c r="CB40" i="27"/>
  <c r="CC40" i="27"/>
  <c r="CD40" i="27"/>
  <c r="CE40" i="27"/>
  <c r="CF40" i="27"/>
  <c r="CG40" i="27"/>
  <c r="CH40" i="27"/>
  <c r="CI40" i="27"/>
  <c r="CJ40" i="27"/>
  <c r="CK40" i="27"/>
  <c r="CL40" i="27"/>
  <c r="CM40" i="27"/>
  <c r="CN40" i="27"/>
  <c r="CO40" i="27"/>
  <c r="CP40" i="27"/>
  <c r="CB41" i="27"/>
  <c r="CC41" i="27"/>
  <c r="CD41" i="27"/>
  <c r="CE41" i="27"/>
  <c r="CF41" i="27"/>
  <c r="CG41" i="27"/>
  <c r="CH41" i="27"/>
  <c r="CI41" i="27"/>
  <c r="CJ41" i="27"/>
  <c r="CK41" i="27"/>
  <c r="CL41" i="27"/>
  <c r="CM41" i="27"/>
  <c r="CN41" i="27"/>
  <c r="CO41" i="27"/>
  <c r="CP41" i="27"/>
  <c r="CB42" i="27"/>
  <c r="CC42" i="27"/>
  <c r="CD42" i="27"/>
  <c r="CE42" i="27"/>
  <c r="CF42" i="27"/>
  <c r="CG42" i="27"/>
  <c r="CH42" i="27"/>
  <c r="CI42" i="27"/>
  <c r="CJ42" i="27"/>
  <c r="CK42" i="27"/>
  <c r="CL42" i="27"/>
  <c r="CM42" i="27"/>
  <c r="CN42" i="27"/>
  <c r="CO42" i="27"/>
  <c r="CP42" i="27"/>
  <c r="CB43" i="27"/>
  <c r="CC43" i="27"/>
  <c r="CD43" i="27"/>
  <c r="CE43" i="27"/>
  <c r="CF43" i="27"/>
  <c r="CG43" i="27"/>
  <c r="CH43" i="27"/>
  <c r="CI43" i="27"/>
  <c r="CJ43" i="27"/>
  <c r="CK43" i="27"/>
  <c r="CL43" i="27"/>
  <c r="CM43" i="27"/>
  <c r="CN43" i="27"/>
  <c r="CO43" i="27"/>
  <c r="CP43" i="27"/>
  <c r="CB44" i="27"/>
  <c r="CC44" i="27"/>
  <c r="CD44" i="27"/>
  <c r="CE44" i="27"/>
  <c r="CF44" i="27"/>
  <c r="CG44" i="27"/>
  <c r="CH44" i="27"/>
  <c r="CI44" i="27"/>
  <c r="CJ44" i="27"/>
  <c r="CK44" i="27"/>
  <c r="CL44" i="27"/>
  <c r="CM44" i="27"/>
  <c r="CN44" i="27"/>
  <c r="CO44" i="27"/>
  <c r="CP44" i="27"/>
  <c r="CB45" i="27"/>
  <c r="CC45" i="27"/>
  <c r="CD45" i="27"/>
  <c r="CE45" i="27"/>
  <c r="CF45" i="27"/>
  <c r="CG45" i="27"/>
  <c r="CH45" i="27"/>
  <c r="CI45" i="27"/>
  <c r="CJ45" i="27"/>
  <c r="CK45" i="27"/>
  <c r="CL45" i="27"/>
  <c r="CM45" i="27"/>
  <c r="CN45" i="27"/>
  <c r="CO45" i="27"/>
  <c r="CP45" i="27"/>
  <c r="CB46" i="27"/>
  <c r="CC46" i="27"/>
  <c r="CD46" i="27"/>
  <c r="CE46" i="27"/>
  <c r="CF46" i="27"/>
  <c r="CG46" i="27"/>
  <c r="CH46" i="27"/>
  <c r="CI46" i="27"/>
  <c r="CJ46" i="27"/>
  <c r="CK46" i="27"/>
  <c r="CL46" i="27"/>
  <c r="CM46" i="27"/>
  <c r="CN46" i="27"/>
  <c r="CO46" i="27"/>
  <c r="CP46" i="27"/>
  <c r="CB47" i="27"/>
  <c r="CC47" i="27"/>
  <c r="CD47" i="27"/>
  <c r="CE47" i="27"/>
  <c r="CF47" i="27"/>
  <c r="CG47" i="27"/>
  <c r="CH47" i="27"/>
  <c r="CI47" i="27"/>
  <c r="CJ47" i="27"/>
  <c r="CK47" i="27"/>
  <c r="CL47" i="27"/>
  <c r="CM47" i="27"/>
  <c r="CN47" i="27"/>
  <c r="CO47" i="27"/>
  <c r="CP47" i="27"/>
  <c r="CB48" i="27"/>
  <c r="CC48" i="27"/>
  <c r="CD48" i="27"/>
  <c r="CE48" i="27"/>
  <c r="CF48" i="27"/>
  <c r="CG48" i="27"/>
  <c r="CH48" i="27"/>
  <c r="CI48" i="27"/>
  <c r="CJ48" i="27"/>
  <c r="CK48" i="27"/>
  <c r="CL48" i="27"/>
  <c r="CM48" i="27"/>
  <c r="CN48" i="27"/>
  <c r="CO48" i="27"/>
  <c r="CP48" i="27"/>
  <c r="CB49" i="27"/>
  <c r="CC49" i="27"/>
  <c r="CD49" i="27"/>
  <c r="CE49" i="27"/>
  <c r="CF49" i="27"/>
  <c r="CG49" i="27"/>
  <c r="CH49" i="27"/>
  <c r="CI49" i="27"/>
  <c r="CJ49" i="27"/>
  <c r="CK49" i="27"/>
  <c r="CL49" i="27"/>
  <c r="CM49" i="27"/>
  <c r="CN49" i="27"/>
  <c r="CO49" i="27"/>
  <c r="CP49" i="27"/>
  <c r="CB50" i="27"/>
  <c r="CC50" i="27"/>
  <c r="CD50" i="27"/>
  <c r="CE50" i="27"/>
  <c r="CF50" i="27"/>
  <c r="CG50" i="27"/>
  <c r="CH50" i="27"/>
  <c r="CI50" i="27"/>
  <c r="CJ50" i="27"/>
  <c r="CK50" i="27"/>
  <c r="CL50" i="27"/>
  <c r="CM50" i="27"/>
  <c r="CN50" i="27"/>
  <c r="CO50" i="27"/>
  <c r="CP50" i="27"/>
  <c r="CB51" i="27"/>
  <c r="CC51" i="27"/>
  <c r="CD51" i="27"/>
  <c r="CE51" i="27"/>
  <c r="CF51" i="27"/>
  <c r="CG51" i="27"/>
  <c r="CH51" i="27"/>
  <c r="CI51" i="27"/>
  <c r="CJ51" i="27"/>
  <c r="CK51" i="27"/>
  <c r="CL51" i="27"/>
  <c r="CM51" i="27"/>
  <c r="CN51" i="27"/>
  <c r="CO51" i="27"/>
  <c r="CP51" i="27"/>
  <c r="CB52" i="27"/>
  <c r="CD52" i="27"/>
  <c r="CE52" i="27"/>
  <c r="CF52" i="27"/>
  <c r="CG52" i="27"/>
  <c r="CH52" i="27"/>
  <c r="CI52" i="27"/>
  <c r="CJ52" i="27"/>
  <c r="CK52" i="27"/>
  <c r="CL52" i="27"/>
  <c r="CM52" i="27"/>
  <c r="CN52" i="27"/>
  <c r="CO52" i="27"/>
  <c r="CP52" i="27"/>
  <c r="CB53" i="27"/>
  <c r="CD53" i="27"/>
  <c r="CE53" i="27"/>
  <c r="CF53" i="27"/>
  <c r="CG53" i="27"/>
  <c r="CH53" i="27"/>
  <c r="CI53" i="27"/>
  <c r="CJ53" i="27"/>
  <c r="CK53" i="27"/>
  <c r="CL53" i="27"/>
  <c r="CM53" i="27"/>
  <c r="CN53" i="27"/>
  <c r="CO53" i="27"/>
  <c r="CP53" i="27"/>
  <c r="CB54" i="27"/>
  <c r="CD54" i="27"/>
  <c r="CE54" i="27"/>
  <c r="CF54" i="27"/>
  <c r="CG54" i="27"/>
  <c r="CH54" i="27"/>
  <c r="CI54" i="27"/>
  <c r="CJ54" i="27"/>
  <c r="CK54" i="27"/>
  <c r="CL54" i="27"/>
  <c r="CM54" i="27"/>
  <c r="CN54" i="27"/>
  <c r="CO54" i="27"/>
  <c r="CP54" i="27"/>
  <c r="CB55" i="27"/>
  <c r="CD55" i="27"/>
  <c r="CE55" i="27"/>
  <c r="CF55" i="27"/>
  <c r="CG55" i="27"/>
  <c r="CH55" i="27"/>
  <c r="CI55" i="27"/>
  <c r="CJ55" i="27"/>
  <c r="CK55" i="27"/>
  <c r="CL55" i="27"/>
  <c r="CM55" i="27"/>
  <c r="CN55" i="27"/>
  <c r="CO55" i="27"/>
  <c r="CP55" i="27"/>
  <c r="I4" i="47" l="1"/>
  <c r="C4" i="47"/>
  <c r="U4" i="47"/>
  <c r="B4" i="47"/>
  <c r="F4" i="47"/>
  <c r="J4" i="47"/>
  <c r="AZ62" i="1"/>
  <c r="AY62" i="1"/>
  <c r="AX62" i="1"/>
  <c r="AW62" i="1"/>
  <c r="AV62" i="1"/>
  <c r="AU62" i="1"/>
  <c r="AT62" i="1"/>
  <c r="AS62" i="1"/>
  <c r="AR62" i="1"/>
  <c r="AQ62" i="1"/>
  <c r="AP62" i="1"/>
  <c r="AO62" i="1"/>
  <c r="AN62" i="1"/>
  <c r="AM62" i="1"/>
  <c r="AL62" i="1"/>
  <c r="AK62" i="1"/>
  <c r="AJ62" i="1"/>
  <c r="AI62" i="1"/>
  <c r="AH62" i="1"/>
  <c r="AA62" i="1"/>
  <c r="Z62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C62" i="1"/>
  <c r="C65" i="1" s="1"/>
  <c r="B62" i="1"/>
  <c r="B65" i="1" s="1"/>
  <c r="AD56" i="1"/>
  <c r="AC56" i="1"/>
  <c r="AD55" i="1"/>
  <c r="AC55" i="1"/>
  <c r="AD54" i="1"/>
  <c r="AC54" i="1"/>
  <c r="BB51" i="1"/>
  <c r="BA51" i="1" s="1"/>
  <c r="BG51" i="1" s="1"/>
  <c r="AD51" i="1"/>
  <c r="AC51" i="1"/>
  <c r="BB50" i="1"/>
  <c r="BA50" i="1" s="1"/>
  <c r="BG50" i="1" s="1"/>
  <c r="AD50" i="1"/>
  <c r="AC50" i="1"/>
  <c r="BB49" i="1"/>
  <c r="BA49" i="1" s="1"/>
  <c r="BG49" i="1" s="1"/>
  <c r="AD49" i="1"/>
  <c r="AC49" i="1"/>
  <c r="BB48" i="1"/>
  <c r="BA48" i="1" s="1"/>
  <c r="BG48" i="1" s="1"/>
  <c r="AD48" i="1"/>
  <c r="AC48" i="1"/>
  <c r="BB47" i="1"/>
  <c r="BA47" i="1" s="1"/>
  <c r="BG47" i="1" s="1"/>
  <c r="AD47" i="1"/>
  <c r="AC47" i="1"/>
  <c r="BB46" i="1"/>
  <c r="BA46" i="1" s="1"/>
  <c r="BG46" i="1" s="1"/>
  <c r="AD46" i="1"/>
  <c r="AC46" i="1"/>
  <c r="BB45" i="1"/>
  <c r="BA45" i="1" s="1"/>
  <c r="BG45" i="1" s="1"/>
  <c r="AD45" i="1"/>
  <c r="AC45" i="1"/>
  <c r="BB44" i="1"/>
  <c r="BA44" i="1" s="1"/>
  <c r="BG44" i="1" s="1"/>
  <c r="AD44" i="1"/>
  <c r="AC44" i="1"/>
  <c r="BB43" i="1"/>
  <c r="BA43" i="1" s="1"/>
  <c r="BG43" i="1" s="1"/>
  <c r="AD43" i="1"/>
  <c r="AC43" i="1"/>
  <c r="BB42" i="1"/>
  <c r="BA42" i="1" s="1"/>
  <c r="BG42" i="1" s="1"/>
  <c r="AD42" i="1"/>
  <c r="AC42" i="1"/>
  <c r="BB41" i="1"/>
  <c r="BA41" i="1" s="1"/>
  <c r="BG41" i="1" s="1"/>
  <c r="AD41" i="1"/>
  <c r="AC41" i="1"/>
  <c r="BB40" i="1"/>
  <c r="BA40" i="1" s="1"/>
  <c r="BG40" i="1" s="1"/>
  <c r="AD40" i="1"/>
  <c r="AC40" i="1"/>
  <c r="BB39" i="1"/>
  <c r="BA39" i="1" s="1"/>
  <c r="BG39" i="1" s="1"/>
  <c r="AD39" i="1"/>
  <c r="AC39" i="1"/>
  <c r="BB38" i="1"/>
  <c r="BA38" i="1" s="1"/>
  <c r="BG38" i="1" s="1"/>
  <c r="AD38" i="1"/>
  <c r="AC38" i="1"/>
  <c r="BB37" i="1"/>
  <c r="BA37" i="1" s="1"/>
  <c r="BG37" i="1" s="1"/>
  <c r="AD37" i="1"/>
  <c r="AC37" i="1"/>
  <c r="BB36" i="1"/>
  <c r="BA36" i="1" s="1"/>
  <c r="BG36" i="1" s="1"/>
  <c r="AD36" i="1"/>
  <c r="AC36" i="1"/>
  <c r="BB35" i="1"/>
  <c r="BA35" i="1" s="1"/>
  <c r="BG35" i="1" s="1"/>
  <c r="AD35" i="1"/>
  <c r="AC35" i="1"/>
  <c r="BB34" i="1"/>
  <c r="BA34" i="1" s="1"/>
  <c r="BG34" i="1" s="1"/>
  <c r="AD34" i="1"/>
  <c r="AC34" i="1"/>
  <c r="BB33" i="1"/>
  <c r="BA33" i="1" s="1"/>
  <c r="BG33" i="1" s="1"/>
  <c r="AD33" i="1"/>
  <c r="AC33" i="1"/>
  <c r="BB32" i="1"/>
  <c r="BA32" i="1" s="1"/>
  <c r="BG32" i="1" s="1"/>
  <c r="AD32" i="1"/>
  <c r="AC32" i="1"/>
  <c r="BB31" i="1"/>
  <c r="BA31" i="1" s="1"/>
  <c r="BG31" i="1" s="1"/>
  <c r="AD31" i="1"/>
  <c r="AC31" i="1"/>
  <c r="BB30" i="1"/>
  <c r="BA30" i="1" s="1"/>
  <c r="BG30" i="1" s="1"/>
  <c r="AD30" i="1"/>
  <c r="AC30" i="1"/>
  <c r="BB29" i="1"/>
  <c r="BA29" i="1" s="1"/>
  <c r="BG29" i="1" s="1"/>
  <c r="AD29" i="1"/>
  <c r="AC29" i="1"/>
  <c r="BB28" i="1"/>
  <c r="BA28" i="1" s="1"/>
  <c r="BG28" i="1" s="1"/>
  <c r="AD28" i="1"/>
  <c r="AC28" i="1"/>
  <c r="BB27" i="1"/>
  <c r="BA27" i="1" s="1"/>
  <c r="BG27" i="1" s="1"/>
  <c r="AD27" i="1"/>
  <c r="AC27" i="1"/>
  <c r="BB26" i="1"/>
  <c r="BA26" i="1" s="1"/>
  <c r="BG26" i="1" s="1"/>
  <c r="AD26" i="1"/>
  <c r="AC26" i="1"/>
  <c r="BB25" i="1"/>
  <c r="BA25" i="1" s="1"/>
  <c r="BG25" i="1" s="1"/>
  <c r="AD25" i="1"/>
  <c r="AC25" i="1"/>
  <c r="BB24" i="1"/>
  <c r="BA24" i="1" s="1"/>
  <c r="BG24" i="1" s="1"/>
  <c r="AD24" i="1"/>
  <c r="AC24" i="1"/>
  <c r="BB23" i="1"/>
  <c r="BA23" i="1" s="1"/>
  <c r="BG23" i="1" s="1"/>
  <c r="AD23" i="1"/>
  <c r="AC23" i="1"/>
  <c r="BB22" i="1"/>
  <c r="BA22" i="1" s="1"/>
  <c r="BG22" i="1" s="1"/>
  <c r="AD22" i="1"/>
  <c r="AC22" i="1"/>
  <c r="BB21" i="1"/>
  <c r="BA21" i="1" s="1"/>
  <c r="BG21" i="1" s="1"/>
  <c r="AD21" i="1"/>
  <c r="AC21" i="1"/>
  <c r="BB20" i="1"/>
  <c r="BA20" i="1" s="1"/>
  <c r="BG20" i="1" s="1"/>
  <c r="AD20" i="1"/>
  <c r="AC20" i="1"/>
  <c r="BB19" i="1"/>
  <c r="BA19" i="1" s="1"/>
  <c r="BG19" i="1" s="1"/>
  <c r="AD19" i="1"/>
  <c r="AC19" i="1"/>
  <c r="BB18" i="1"/>
  <c r="BA18" i="1" s="1"/>
  <c r="BG18" i="1" s="1"/>
  <c r="AD18" i="1"/>
  <c r="AC18" i="1"/>
  <c r="BB17" i="1"/>
  <c r="BA17" i="1" s="1"/>
  <c r="BG17" i="1" s="1"/>
  <c r="AD17" i="1"/>
  <c r="AC17" i="1"/>
  <c r="BB16" i="1"/>
  <c r="BA16" i="1" s="1"/>
  <c r="BG16" i="1" s="1"/>
  <c r="AD16" i="1"/>
  <c r="AC16" i="1"/>
  <c r="BB15" i="1"/>
  <c r="BA15" i="1" s="1"/>
  <c r="BG15" i="1" s="1"/>
  <c r="AD15" i="1"/>
  <c r="AC15" i="1"/>
  <c r="BB14" i="1"/>
  <c r="BA14" i="1" s="1"/>
  <c r="BG14" i="1" s="1"/>
  <c r="AD14" i="1"/>
  <c r="AC14" i="1"/>
  <c r="BB13" i="1"/>
  <c r="BA13" i="1" s="1"/>
  <c r="BG13" i="1" s="1"/>
  <c r="AD13" i="1"/>
  <c r="AC13" i="1"/>
  <c r="BB12" i="1"/>
  <c r="BA12" i="1" s="1"/>
  <c r="BG12" i="1" s="1"/>
  <c r="AD12" i="1"/>
  <c r="AC12" i="1"/>
  <c r="BB11" i="1"/>
  <c r="BA11" i="1" s="1"/>
  <c r="BG11" i="1" s="1"/>
  <c r="AD11" i="1"/>
  <c r="AC11" i="1"/>
  <c r="BB10" i="1"/>
  <c r="BE10" i="1" s="1"/>
  <c r="AD10" i="1"/>
  <c r="AC10" i="1"/>
  <c r="BB9" i="1"/>
  <c r="BE9" i="1" s="1"/>
  <c r="AD9" i="1"/>
  <c r="AC9" i="1"/>
  <c r="BB8" i="1"/>
  <c r="BE8" i="1" s="1"/>
  <c r="AD8" i="1"/>
  <c r="AC8" i="1"/>
  <c r="BB7" i="1"/>
  <c r="BE7" i="1" s="1"/>
  <c r="AD7" i="1"/>
  <c r="AC7" i="1"/>
  <c r="BB6" i="1"/>
  <c r="BE6" i="1" s="1"/>
  <c r="AD6" i="1"/>
  <c r="AC6" i="1"/>
  <c r="BB5" i="1"/>
  <c r="BE5" i="1" s="1"/>
  <c r="AD5" i="1"/>
  <c r="AC5" i="1"/>
  <c r="BB4" i="1"/>
  <c r="BE4" i="1" s="1"/>
  <c r="AD4" i="1"/>
  <c r="AC4" i="1"/>
  <c r="BB3" i="1"/>
  <c r="AD3" i="1"/>
  <c r="AC3" i="1"/>
  <c r="BB61" i="1" l="1"/>
  <c r="BB63" i="1"/>
  <c r="BH16" i="1"/>
  <c r="BD17" i="1"/>
  <c r="BH24" i="1"/>
  <c r="BD25" i="1"/>
  <c r="BH32" i="1"/>
  <c r="BD33" i="1"/>
  <c r="BH40" i="1"/>
  <c r="BD41" i="1"/>
  <c r="BH48" i="1"/>
  <c r="BH13" i="1"/>
  <c r="BH21" i="1"/>
  <c r="BH29" i="1"/>
  <c r="BH37" i="1"/>
  <c r="BH45" i="1"/>
  <c r="BH12" i="1"/>
  <c r="BD13" i="1"/>
  <c r="BH17" i="1"/>
  <c r="BH20" i="1"/>
  <c r="BD21" i="1"/>
  <c r="BH25" i="1"/>
  <c r="BH28" i="1"/>
  <c r="BD29" i="1"/>
  <c r="BH33" i="1"/>
  <c r="BH36" i="1"/>
  <c r="BD37" i="1"/>
  <c r="BH41" i="1"/>
  <c r="BH44" i="1"/>
  <c r="BD45" i="1"/>
  <c r="BH49" i="1"/>
  <c r="BD49" i="1"/>
  <c r="BE13" i="1"/>
  <c r="BE17" i="1"/>
  <c r="BE21" i="1"/>
  <c r="BE25" i="1"/>
  <c r="BE29" i="1"/>
  <c r="BE33" i="1"/>
  <c r="BE37" i="1"/>
  <c r="BE41" i="1"/>
  <c r="BE45" i="1"/>
  <c r="BE49" i="1"/>
  <c r="BD62" i="1"/>
  <c r="BG62" i="1" s="1"/>
  <c r="BB62" i="1"/>
  <c r="BH10" i="1"/>
  <c r="BD11" i="1"/>
  <c r="BH14" i="1"/>
  <c r="BD15" i="1"/>
  <c r="BH18" i="1"/>
  <c r="BD19" i="1"/>
  <c r="BH22" i="1"/>
  <c r="BD23" i="1"/>
  <c r="BH26" i="1"/>
  <c r="BD27" i="1"/>
  <c r="BH30" i="1"/>
  <c r="BD31" i="1"/>
  <c r="BH34" i="1"/>
  <c r="BD35" i="1"/>
  <c r="BH38" i="1"/>
  <c r="BD39" i="1"/>
  <c r="BH42" i="1"/>
  <c r="BD43" i="1"/>
  <c r="BH46" i="1"/>
  <c r="BD47" i="1"/>
  <c r="BH50" i="1"/>
  <c r="BD51" i="1"/>
  <c r="BE62" i="1"/>
  <c r="BH62" i="1" s="1"/>
  <c r="BE11" i="1"/>
  <c r="BE15" i="1"/>
  <c r="BE19" i="1"/>
  <c r="BE23" i="1"/>
  <c r="BE27" i="1"/>
  <c r="BE31" i="1"/>
  <c r="BE35" i="1"/>
  <c r="BE39" i="1"/>
  <c r="BE43" i="1"/>
  <c r="BE47" i="1"/>
  <c r="BE51" i="1"/>
  <c r="BA3" i="1"/>
  <c r="BA4" i="1"/>
  <c r="BD4" i="1" s="1"/>
  <c r="BA5" i="1"/>
  <c r="BD5" i="1" s="1"/>
  <c r="BA6" i="1"/>
  <c r="BD6" i="1" s="1"/>
  <c r="BA7" i="1"/>
  <c r="BD7" i="1" s="1"/>
  <c r="BA8" i="1"/>
  <c r="BD8" i="1" s="1"/>
  <c r="BA9" i="1"/>
  <c r="BD9" i="1" s="1"/>
  <c r="BA10" i="1"/>
  <c r="BG10" i="1" s="1"/>
  <c r="BH11" i="1"/>
  <c r="BH15" i="1"/>
  <c r="BH19" i="1"/>
  <c r="BH23" i="1"/>
  <c r="BH27" i="1"/>
  <c r="BH31" i="1"/>
  <c r="BH35" i="1"/>
  <c r="BH39" i="1"/>
  <c r="BH43" i="1"/>
  <c r="BH47" i="1"/>
  <c r="BH51" i="1"/>
  <c r="BG4" i="1"/>
  <c r="BH3" i="1"/>
  <c r="BH4" i="1"/>
  <c r="BH5" i="1"/>
  <c r="BH6" i="1"/>
  <c r="BH7" i="1"/>
  <c r="BH8" i="1"/>
  <c r="BH9" i="1"/>
  <c r="BD12" i="1"/>
  <c r="BD14" i="1"/>
  <c r="BD16" i="1"/>
  <c r="BD18" i="1"/>
  <c r="BD20" i="1"/>
  <c r="BD22" i="1"/>
  <c r="BD24" i="1"/>
  <c r="BD26" i="1"/>
  <c r="BD28" i="1"/>
  <c r="BD30" i="1"/>
  <c r="BD32" i="1"/>
  <c r="BD34" i="1"/>
  <c r="BD36" i="1"/>
  <c r="BD38" i="1"/>
  <c r="BD40" i="1"/>
  <c r="BD42" i="1"/>
  <c r="BD44" i="1"/>
  <c r="BD46" i="1"/>
  <c r="BD48" i="1"/>
  <c r="BD50" i="1"/>
  <c r="BE3" i="1"/>
  <c r="BE12" i="1"/>
  <c r="BE14" i="1"/>
  <c r="BE16" i="1"/>
  <c r="BE18" i="1"/>
  <c r="BE20" i="1"/>
  <c r="BE22" i="1"/>
  <c r="BE24" i="1"/>
  <c r="BE26" i="1"/>
  <c r="BE28" i="1"/>
  <c r="BE30" i="1"/>
  <c r="BE32" i="1"/>
  <c r="BE34" i="1"/>
  <c r="BE36" i="1"/>
  <c r="BE38" i="1"/>
  <c r="BE40" i="1"/>
  <c r="BE42" i="1"/>
  <c r="BE44" i="1"/>
  <c r="BE46" i="1"/>
  <c r="BE48" i="1"/>
  <c r="BE50" i="1"/>
  <c r="BA61" i="1" l="1"/>
  <c r="BA63" i="1"/>
  <c r="BG8" i="1"/>
  <c r="BA62" i="1"/>
  <c r="BG7" i="1"/>
  <c r="BG3" i="1"/>
  <c r="BD10" i="1"/>
  <c r="BG6" i="1"/>
  <c r="BD3" i="1"/>
  <c r="BG9" i="1"/>
  <c r="BG5" i="1"/>
  <c r="C63" i="13" l="1"/>
  <c r="D63" i="13"/>
  <c r="E63" i="13"/>
  <c r="F63" i="13"/>
  <c r="G63" i="13"/>
  <c r="H63" i="13"/>
  <c r="I63" i="13"/>
  <c r="J63" i="13"/>
  <c r="K63" i="13"/>
  <c r="L63" i="13"/>
  <c r="M63" i="13"/>
  <c r="N63" i="13"/>
  <c r="O63" i="13"/>
  <c r="B63" i="13"/>
  <c r="C63" i="27"/>
  <c r="D63" i="27"/>
  <c r="E63" i="27"/>
  <c r="F63" i="27"/>
  <c r="G63" i="27"/>
  <c r="H63" i="27"/>
  <c r="I63" i="27"/>
  <c r="J63" i="27"/>
  <c r="K63" i="27"/>
  <c r="L63" i="27"/>
  <c r="M63" i="27"/>
  <c r="N63" i="27"/>
  <c r="O63" i="27"/>
  <c r="P63" i="27"/>
  <c r="B63" i="27"/>
  <c r="C63" i="25"/>
  <c r="D63" i="25"/>
  <c r="E63" i="25"/>
  <c r="F63" i="25"/>
  <c r="G63" i="25"/>
  <c r="H63" i="25"/>
  <c r="I63" i="25"/>
  <c r="J63" i="25"/>
  <c r="K63" i="25"/>
  <c r="L63" i="25"/>
  <c r="M63" i="25"/>
  <c r="N63" i="25"/>
  <c r="O63" i="25"/>
  <c r="P63" i="25"/>
  <c r="Q63" i="25"/>
  <c r="B63" i="25"/>
  <c r="CB63" i="12"/>
  <c r="CA63" i="12"/>
  <c r="BZ63" i="12"/>
  <c r="BY63" i="12"/>
  <c r="BX63" i="12"/>
  <c r="BW63" i="12"/>
  <c r="BV63" i="12"/>
  <c r="BU63" i="12"/>
  <c r="BT63" i="12"/>
  <c r="BS63" i="12"/>
  <c r="BR63" i="12"/>
  <c r="BQ63" i="12"/>
  <c r="BP63" i="12"/>
  <c r="BO63" i="12"/>
  <c r="BN63" i="12"/>
  <c r="BM63" i="12"/>
  <c r="BL63" i="12"/>
  <c r="BK63" i="12"/>
  <c r="BJ63" i="12"/>
  <c r="BI63" i="12"/>
  <c r="BH63" i="12"/>
  <c r="BG63" i="12"/>
  <c r="BF63" i="12"/>
  <c r="BE63" i="12"/>
  <c r="BD63" i="12"/>
  <c r="BC63" i="12"/>
  <c r="BB63" i="12"/>
  <c r="BA63" i="12"/>
  <c r="AZ63" i="12"/>
  <c r="AY63" i="12"/>
  <c r="AX63" i="12"/>
  <c r="AW63" i="12"/>
  <c r="AV63" i="12"/>
  <c r="AU63" i="12"/>
  <c r="AT63" i="12"/>
  <c r="AS63" i="12"/>
  <c r="AR63" i="12"/>
  <c r="AQ63" i="12"/>
  <c r="AP63" i="12"/>
  <c r="AO63" i="12"/>
  <c r="AN63" i="12"/>
  <c r="AM63" i="12"/>
  <c r="AL63" i="12"/>
  <c r="AK63" i="12"/>
  <c r="AJ63" i="12"/>
  <c r="AI63" i="12"/>
  <c r="AH63" i="12"/>
  <c r="AG63" i="12"/>
  <c r="AF63" i="12"/>
  <c r="AE63" i="12"/>
  <c r="AD63" i="12"/>
  <c r="AC63" i="12"/>
  <c r="AB63" i="12"/>
  <c r="AA63" i="12"/>
  <c r="Y63" i="12"/>
  <c r="X63" i="12"/>
  <c r="W63" i="12"/>
  <c r="V63" i="12"/>
  <c r="T63" i="12"/>
  <c r="C63" i="12"/>
  <c r="D63" i="12"/>
  <c r="E63" i="12"/>
  <c r="F63" i="12"/>
  <c r="G63" i="12"/>
  <c r="H63" i="12"/>
  <c r="I63" i="12"/>
  <c r="J63" i="12"/>
  <c r="K63" i="12"/>
  <c r="L63" i="12"/>
  <c r="M63" i="12"/>
  <c r="N63" i="12"/>
  <c r="O63" i="12"/>
  <c r="CQ63" i="12" s="1"/>
  <c r="P63" i="12"/>
  <c r="CR63" i="12" s="1"/>
  <c r="Q63" i="12"/>
  <c r="B63" i="12"/>
  <c r="CA63" i="11"/>
  <c r="BZ63" i="11"/>
  <c r="BY63" i="11"/>
  <c r="BX63" i="11"/>
  <c r="BW63" i="11"/>
  <c r="BV63" i="11"/>
  <c r="BU63" i="11"/>
  <c r="BT63" i="11"/>
  <c r="BS63" i="11"/>
  <c r="BR63" i="11"/>
  <c r="BQ63" i="11"/>
  <c r="BP63" i="11"/>
  <c r="BO63" i="11"/>
  <c r="BN63" i="11"/>
  <c r="BM63" i="11"/>
  <c r="BL63" i="11"/>
  <c r="BK63" i="11"/>
  <c r="BJ63" i="11"/>
  <c r="BI63" i="11"/>
  <c r="BH63" i="11"/>
  <c r="BG63" i="11"/>
  <c r="BF63" i="11"/>
  <c r="BE63" i="11"/>
  <c r="BD63" i="11"/>
  <c r="BC63" i="11"/>
  <c r="BB63" i="11"/>
  <c r="BA63" i="11"/>
  <c r="AZ63" i="11"/>
  <c r="AY63" i="11"/>
  <c r="AX63" i="11"/>
  <c r="AW63" i="11"/>
  <c r="AV63" i="11"/>
  <c r="AU63" i="11"/>
  <c r="AT63" i="11"/>
  <c r="AS63" i="11"/>
  <c r="AR63" i="11"/>
  <c r="AQ63" i="11"/>
  <c r="AP63" i="11"/>
  <c r="AO63" i="11"/>
  <c r="AN63" i="11"/>
  <c r="AM63" i="11"/>
  <c r="AL63" i="11"/>
  <c r="AK63" i="11"/>
  <c r="AJ63" i="11"/>
  <c r="AI63" i="11"/>
  <c r="AH63" i="11"/>
  <c r="AG63" i="11"/>
  <c r="AF63" i="11"/>
  <c r="AE63" i="11"/>
  <c r="AD63" i="11"/>
  <c r="AC63" i="11"/>
  <c r="AB63" i="11"/>
  <c r="AA63" i="11"/>
  <c r="Y63" i="11"/>
  <c r="X63" i="11"/>
  <c r="W63" i="11"/>
  <c r="V63" i="11"/>
  <c r="T63" i="11"/>
  <c r="C61" i="11"/>
  <c r="D61" i="11"/>
  <c r="E61" i="11"/>
  <c r="F61" i="11"/>
  <c r="G61" i="11"/>
  <c r="H61" i="11"/>
  <c r="I61" i="11"/>
  <c r="J61" i="11"/>
  <c r="K61" i="11"/>
  <c r="L61" i="11"/>
  <c r="M61" i="11"/>
  <c r="N61" i="11"/>
  <c r="O61" i="11"/>
  <c r="P61" i="11"/>
  <c r="Q61" i="11"/>
  <c r="C62" i="11"/>
  <c r="D62" i="11"/>
  <c r="E62" i="11"/>
  <c r="F62" i="11"/>
  <c r="G62" i="11"/>
  <c r="H62" i="11"/>
  <c r="I62" i="11"/>
  <c r="J62" i="11"/>
  <c r="K62" i="11"/>
  <c r="L62" i="11"/>
  <c r="M62" i="11"/>
  <c r="N62" i="11"/>
  <c r="O62" i="11"/>
  <c r="P62" i="11"/>
  <c r="Q62" i="11"/>
  <c r="C63" i="11"/>
  <c r="D63" i="11"/>
  <c r="E63" i="11"/>
  <c r="F63" i="11"/>
  <c r="G63" i="11"/>
  <c r="H63" i="11"/>
  <c r="I63" i="11"/>
  <c r="J63" i="11"/>
  <c r="K63" i="11"/>
  <c r="L63" i="11"/>
  <c r="M63" i="11"/>
  <c r="N63" i="11"/>
  <c r="O63" i="11"/>
  <c r="P63" i="11"/>
  <c r="Q63" i="11"/>
  <c r="B63" i="11"/>
  <c r="C63" i="34"/>
  <c r="D63" i="34"/>
  <c r="E63" i="34"/>
  <c r="F63" i="34"/>
  <c r="G63" i="34"/>
  <c r="H63" i="34"/>
  <c r="I63" i="34"/>
  <c r="J63" i="34"/>
  <c r="K63" i="34"/>
  <c r="L63" i="34"/>
  <c r="M63" i="34"/>
  <c r="N63" i="34"/>
  <c r="O63" i="34"/>
  <c r="B63" i="34"/>
  <c r="C62" i="14"/>
  <c r="C64" i="14" s="1"/>
  <c r="D62" i="14"/>
  <c r="D64" i="14" s="1"/>
  <c r="E62" i="14"/>
  <c r="E64" i="14" s="1"/>
  <c r="F62" i="14"/>
  <c r="F64" i="14" s="1"/>
  <c r="G62" i="14"/>
  <c r="G64" i="14" s="1"/>
  <c r="H62" i="14"/>
  <c r="H64" i="14" s="1"/>
  <c r="B11" i="47" s="1"/>
  <c r="I62" i="14"/>
  <c r="I64" i="14" s="1"/>
  <c r="C11" i="47" s="1"/>
  <c r="J62" i="14"/>
  <c r="J64" i="14" s="1"/>
  <c r="K62" i="14"/>
  <c r="K64" i="14" s="1"/>
  <c r="L62" i="14"/>
  <c r="L64" i="14" s="1"/>
  <c r="M62" i="14"/>
  <c r="M64" i="14" s="1"/>
  <c r="N62" i="14"/>
  <c r="N64" i="14" s="1"/>
  <c r="O62" i="14"/>
  <c r="O64" i="14" s="1"/>
  <c r="P62" i="14"/>
  <c r="P64" i="14" s="1"/>
  <c r="E11" i="47" s="1"/>
  <c r="Q62" i="14"/>
  <c r="Q64" i="14" s="1"/>
  <c r="R62" i="14"/>
  <c r="R64" i="14" s="1"/>
  <c r="S62" i="14"/>
  <c r="S64" i="14" s="1"/>
  <c r="T62" i="14"/>
  <c r="T64" i="14" s="1"/>
  <c r="U62" i="14"/>
  <c r="U64" i="14" s="1"/>
  <c r="V62" i="14"/>
  <c r="V64" i="14" s="1"/>
  <c r="W62" i="14"/>
  <c r="W64" i="14" s="1"/>
  <c r="X62" i="14"/>
  <c r="X64" i="14" s="1"/>
  <c r="Y62" i="14"/>
  <c r="Y64" i="14" s="1"/>
  <c r="Z62" i="14"/>
  <c r="Z64" i="14" s="1"/>
  <c r="AA62" i="14"/>
  <c r="AA64" i="14" s="1"/>
  <c r="AB62" i="14"/>
  <c r="AB64" i="14" s="1"/>
  <c r="AC62" i="14"/>
  <c r="AC64" i="14" s="1"/>
  <c r="AD62" i="14"/>
  <c r="AD64" i="14" s="1"/>
  <c r="F11" i="47" s="1"/>
  <c r="AE62" i="14"/>
  <c r="AE64" i="14" s="1"/>
  <c r="AF62" i="14"/>
  <c r="AF64" i="14" s="1"/>
  <c r="H11" i="47" s="1"/>
  <c r="AG62" i="14"/>
  <c r="AG64" i="14" s="1"/>
  <c r="AH62" i="14"/>
  <c r="AH64" i="14" s="1"/>
  <c r="AI62" i="14"/>
  <c r="AI64" i="14" s="1"/>
  <c r="AJ62" i="14"/>
  <c r="AJ64" i="14" s="1"/>
  <c r="AK62" i="14"/>
  <c r="AK64" i="14" s="1"/>
  <c r="AL62" i="14"/>
  <c r="AL64" i="14" s="1"/>
  <c r="AM62" i="14"/>
  <c r="AM64" i="14" s="1"/>
  <c r="AN62" i="14"/>
  <c r="AN64" i="14" s="1"/>
  <c r="AO62" i="14"/>
  <c r="AO64" i="14" s="1"/>
  <c r="I11" i="47" s="1"/>
  <c r="AP62" i="14"/>
  <c r="AP64" i="14" s="1"/>
  <c r="J11" i="47" s="1"/>
  <c r="AQ62" i="14"/>
  <c r="AQ64" i="14" s="1"/>
  <c r="AR62" i="14"/>
  <c r="AR64" i="14" s="1"/>
  <c r="K11" i="47" s="1"/>
  <c r="AS62" i="14"/>
  <c r="AS64" i="14" s="1"/>
  <c r="L11" i="47" s="1"/>
  <c r="AT62" i="14"/>
  <c r="AT64" i="14" s="1"/>
  <c r="AU62" i="14"/>
  <c r="AU64" i="14" s="1"/>
  <c r="AV62" i="14"/>
  <c r="AV64" i="14" s="1"/>
  <c r="AW62" i="14"/>
  <c r="AW64" i="14" s="1"/>
  <c r="AX62" i="14"/>
  <c r="AX64" i="14" s="1"/>
  <c r="AY62" i="14"/>
  <c r="AY64" i="14" s="1"/>
  <c r="AZ62" i="14"/>
  <c r="AZ64" i="14" s="1"/>
  <c r="BA62" i="14"/>
  <c r="BA64" i="14" s="1"/>
  <c r="BB62" i="14"/>
  <c r="BB64" i="14" s="1"/>
  <c r="M11" i="47" s="1"/>
  <c r="BC62" i="14"/>
  <c r="BC64" i="14" s="1"/>
  <c r="N11" i="47" s="1"/>
  <c r="BD62" i="14"/>
  <c r="BD64" i="14" s="1"/>
  <c r="O11" i="47" s="1"/>
  <c r="BE62" i="14"/>
  <c r="BE64" i="14" s="1"/>
  <c r="BF62" i="14"/>
  <c r="BF64" i="14" s="1"/>
  <c r="BG62" i="14"/>
  <c r="BG64" i="14" s="1"/>
  <c r="BH62" i="14"/>
  <c r="BH64" i="14" s="1"/>
  <c r="BI62" i="14"/>
  <c r="BI64" i="14" s="1"/>
  <c r="BJ62" i="14"/>
  <c r="BJ64" i="14" s="1"/>
  <c r="BK62" i="14"/>
  <c r="BK64" i="14" s="1"/>
  <c r="P11" i="47" s="1"/>
  <c r="BL62" i="14"/>
  <c r="BL64" i="14" s="1"/>
  <c r="BM62" i="14"/>
  <c r="BM64" i="14" s="1"/>
  <c r="BN62" i="14"/>
  <c r="BN64" i="14" s="1"/>
  <c r="BO62" i="14"/>
  <c r="BO64" i="14" s="1"/>
  <c r="BP62" i="14"/>
  <c r="BP64" i="14" s="1"/>
  <c r="BQ62" i="14"/>
  <c r="BQ64" i="14" s="1"/>
  <c r="BR62" i="14"/>
  <c r="BR64" i="14" s="1"/>
  <c r="BS62" i="14"/>
  <c r="BS64" i="14" s="1"/>
  <c r="BT62" i="14"/>
  <c r="BT64" i="14" s="1"/>
  <c r="BU62" i="14"/>
  <c r="BU64" i="14" s="1"/>
  <c r="BV62" i="14"/>
  <c r="BV64" i="14" s="1"/>
  <c r="Q11" i="47" s="1"/>
  <c r="BW62" i="14"/>
  <c r="BW64" i="14" s="1"/>
  <c r="R11" i="47" s="1"/>
  <c r="BX62" i="14"/>
  <c r="BX64" i="14" s="1"/>
  <c r="S11" i="47" s="1"/>
  <c r="BY62" i="14"/>
  <c r="BY64" i="14" s="1"/>
  <c r="BZ62" i="14"/>
  <c r="BZ64" i="14" s="1"/>
  <c r="T11" i="47" s="1"/>
  <c r="CA62" i="14"/>
  <c r="CA64" i="14" s="1"/>
  <c r="CB62" i="14"/>
  <c r="CB64" i="14" s="1"/>
  <c r="CC62" i="14"/>
  <c r="CC64" i="14" s="1"/>
  <c r="CD62" i="14"/>
  <c r="CD64" i="14" s="1"/>
  <c r="CE62" i="14"/>
  <c r="CE64" i="14" s="1"/>
  <c r="CF62" i="14"/>
  <c r="CF64" i="14" s="1"/>
  <c r="CG62" i="14"/>
  <c r="CG64" i="14" s="1"/>
  <c r="CH62" i="14"/>
  <c r="CH64" i="14" s="1"/>
  <c r="CI62" i="14"/>
  <c r="CI64" i="14" s="1"/>
  <c r="CJ62" i="14"/>
  <c r="CJ64" i="14" s="1"/>
  <c r="CK62" i="14"/>
  <c r="CK64" i="14" s="1"/>
  <c r="CL62" i="14"/>
  <c r="CL64" i="14" s="1"/>
  <c r="CM62" i="14"/>
  <c r="CM64" i="14" s="1"/>
  <c r="C63" i="14"/>
  <c r="D63" i="14"/>
  <c r="E63" i="14"/>
  <c r="F63" i="14"/>
  <c r="G63" i="14"/>
  <c r="H63" i="14"/>
  <c r="I63" i="14"/>
  <c r="J63" i="14"/>
  <c r="K63" i="14"/>
  <c r="L63" i="14"/>
  <c r="M63" i="14"/>
  <c r="N63" i="14"/>
  <c r="O63" i="14"/>
  <c r="P63" i="14"/>
  <c r="Q63" i="14"/>
  <c r="R63" i="14"/>
  <c r="S63" i="14"/>
  <c r="T63" i="14"/>
  <c r="U63" i="14"/>
  <c r="V63" i="14"/>
  <c r="W63" i="14"/>
  <c r="X63" i="14"/>
  <c r="Y63" i="14"/>
  <c r="Z63" i="14"/>
  <c r="AA63" i="14"/>
  <c r="AB63" i="14"/>
  <c r="AC63" i="14"/>
  <c r="AD63" i="14"/>
  <c r="AE63" i="14"/>
  <c r="AF63" i="14"/>
  <c r="AG63" i="14"/>
  <c r="AH63" i="14"/>
  <c r="AI63" i="14"/>
  <c r="AJ63" i="14"/>
  <c r="AK63" i="14"/>
  <c r="AL63" i="14"/>
  <c r="AM63" i="14"/>
  <c r="AN63" i="14"/>
  <c r="AO63" i="14"/>
  <c r="AP63" i="14"/>
  <c r="AQ63" i="14"/>
  <c r="AR63" i="14"/>
  <c r="AS63" i="14"/>
  <c r="AT63" i="14"/>
  <c r="AU63" i="14"/>
  <c r="AV63" i="14"/>
  <c r="AW63" i="14"/>
  <c r="AX63" i="14"/>
  <c r="AY63" i="14"/>
  <c r="AZ63" i="14"/>
  <c r="BA63" i="14"/>
  <c r="BB63" i="14"/>
  <c r="BC63" i="14"/>
  <c r="BD63" i="14"/>
  <c r="BE63" i="14"/>
  <c r="BF63" i="14"/>
  <c r="BG63" i="14"/>
  <c r="BH63" i="14"/>
  <c r="BI63" i="14"/>
  <c r="BJ63" i="14"/>
  <c r="BK63" i="14"/>
  <c r="BL63" i="14"/>
  <c r="BM63" i="14"/>
  <c r="BN63" i="14"/>
  <c r="BO63" i="14"/>
  <c r="BP63" i="14"/>
  <c r="BQ63" i="14"/>
  <c r="BR63" i="14"/>
  <c r="BS63" i="14"/>
  <c r="BT63" i="14"/>
  <c r="BU63" i="14"/>
  <c r="BV63" i="14"/>
  <c r="BW63" i="14"/>
  <c r="BX63" i="14"/>
  <c r="BY63" i="14"/>
  <c r="BZ63" i="14"/>
  <c r="CA63" i="14"/>
  <c r="CB63" i="14"/>
  <c r="CC63" i="14"/>
  <c r="CD63" i="14"/>
  <c r="CE63" i="14"/>
  <c r="CF63" i="14"/>
  <c r="CG63" i="14"/>
  <c r="CH63" i="14"/>
  <c r="CI63" i="14"/>
  <c r="CJ63" i="14"/>
  <c r="CK63" i="14"/>
  <c r="CL63" i="14"/>
  <c r="CM63" i="14"/>
  <c r="B63" i="14"/>
  <c r="C63" i="5"/>
  <c r="D63" i="5"/>
  <c r="E63" i="5"/>
  <c r="F63" i="5"/>
  <c r="G63" i="5"/>
  <c r="H63" i="5"/>
  <c r="I63" i="5"/>
  <c r="J63" i="5"/>
  <c r="K63" i="5"/>
  <c r="L63" i="5"/>
  <c r="M63" i="5"/>
  <c r="N63" i="5"/>
  <c r="B63" i="5"/>
  <c r="C63" i="33"/>
  <c r="D63" i="33"/>
  <c r="E63" i="33"/>
  <c r="F63" i="33"/>
  <c r="G63" i="33"/>
  <c r="H63" i="33"/>
  <c r="I63" i="33"/>
  <c r="J63" i="33"/>
  <c r="K63" i="33"/>
  <c r="L63" i="33"/>
  <c r="M63" i="33"/>
  <c r="B63" i="33"/>
  <c r="C63" i="9"/>
  <c r="D63" i="9"/>
  <c r="E63" i="9"/>
  <c r="F63" i="9"/>
  <c r="G63" i="9"/>
  <c r="H63" i="9"/>
  <c r="I63" i="9"/>
  <c r="J63" i="9"/>
  <c r="K63" i="9"/>
  <c r="L63" i="9"/>
  <c r="M63" i="9"/>
  <c r="N63" i="9"/>
  <c r="O63" i="9"/>
  <c r="P63" i="9"/>
  <c r="Q63" i="9"/>
  <c r="B63" i="9"/>
  <c r="C63" i="38"/>
  <c r="D63" i="38"/>
  <c r="E63" i="38"/>
  <c r="F63" i="38"/>
  <c r="B63" i="38"/>
  <c r="C63" i="4"/>
  <c r="D63" i="4"/>
  <c r="E63" i="4"/>
  <c r="F63" i="4"/>
  <c r="G63" i="4"/>
  <c r="H63" i="4"/>
  <c r="I63" i="4"/>
  <c r="J63" i="4"/>
  <c r="K63" i="4"/>
  <c r="L63" i="4"/>
  <c r="M63" i="4"/>
  <c r="N63" i="4"/>
  <c r="O63" i="4"/>
  <c r="P63" i="4"/>
  <c r="B63" i="4"/>
  <c r="C62" i="3"/>
  <c r="D62" i="3"/>
  <c r="E62" i="3"/>
  <c r="F62" i="3"/>
  <c r="G62" i="3"/>
  <c r="H62" i="3"/>
  <c r="I62" i="3"/>
  <c r="J62" i="3"/>
  <c r="K62" i="3"/>
  <c r="L62" i="3"/>
  <c r="M62" i="3"/>
  <c r="N62" i="3"/>
  <c r="B62" i="3"/>
  <c r="H54" i="29"/>
  <c r="M23" i="21" s="1"/>
  <c r="C57" i="30" l="1"/>
  <c r="V50" i="47" l="1"/>
  <c r="U50" i="47"/>
  <c r="T50" i="47"/>
  <c r="S50" i="47"/>
  <c r="R50" i="47"/>
  <c r="Q50" i="47"/>
  <c r="P50" i="47"/>
  <c r="O50" i="47"/>
  <c r="N50" i="47"/>
  <c r="M50" i="47"/>
  <c r="L50" i="47"/>
  <c r="K50" i="47"/>
  <c r="J50" i="47"/>
  <c r="I50" i="47"/>
  <c r="H50" i="47"/>
  <c r="G50" i="47"/>
  <c r="F50" i="47"/>
  <c r="E50" i="47"/>
  <c r="D50" i="47"/>
  <c r="C50" i="47"/>
  <c r="B50" i="47"/>
  <c r="G39" i="47"/>
  <c r="D39" i="47"/>
  <c r="G38" i="47"/>
  <c r="D38" i="47"/>
  <c r="G33" i="47"/>
  <c r="D33" i="47"/>
  <c r="CN57" i="5"/>
  <c r="CM57" i="5"/>
  <c r="CL57" i="5"/>
  <c r="CK57" i="5"/>
  <c r="CJ57" i="5"/>
  <c r="CI57" i="5"/>
  <c r="CH57" i="5"/>
  <c r="CG57" i="5"/>
  <c r="CF57" i="5"/>
  <c r="CE57" i="5"/>
  <c r="CD57" i="5"/>
  <c r="CC57" i="5"/>
  <c r="CB57" i="5"/>
  <c r="BZ57" i="5"/>
  <c r="CN55" i="5"/>
  <c r="CM55" i="5"/>
  <c r="CL55" i="5"/>
  <c r="CK55" i="5"/>
  <c r="CJ55" i="5"/>
  <c r="CI55" i="5"/>
  <c r="CH55" i="5"/>
  <c r="CG55" i="5"/>
  <c r="CF55" i="5"/>
  <c r="CE55" i="5"/>
  <c r="CD55" i="5"/>
  <c r="CC55" i="5"/>
  <c r="CB55" i="5"/>
  <c r="BZ55" i="5"/>
  <c r="CN55" i="34" l="1"/>
  <c r="CK55" i="34"/>
  <c r="CJ55" i="34"/>
  <c r="CI55" i="34"/>
  <c r="CH55" i="34"/>
  <c r="CG55" i="34"/>
  <c r="CF55" i="34"/>
  <c r="CE55" i="34"/>
  <c r="CD55" i="34"/>
  <c r="CC55" i="34"/>
  <c r="CB55" i="34"/>
  <c r="CA55" i="34"/>
  <c r="X54" i="46"/>
  <c r="W54" i="46"/>
  <c r="V54" i="46"/>
  <c r="U54" i="46"/>
  <c r="T54" i="46"/>
  <c r="S54" i="46"/>
  <c r="R54" i="46"/>
  <c r="Q54" i="46"/>
  <c r="P54" i="46"/>
  <c r="O54" i="46"/>
  <c r="N54" i="46"/>
  <c r="M54" i="46"/>
  <c r="L54" i="46"/>
  <c r="K54" i="46"/>
  <c r="J54" i="46"/>
  <c r="I54" i="46"/>
  <c r="H54" i="46"/>
  <c r="G54" i="46"/>
  <c r="F54" i="46"/>
  <c r="E54" i="46"/>
  <c r="D54" i="46"/>
  <c r="C54" i="46"/>
  <c r="B54" i="46"/>
  <c r="X53" i="46"/>
  <c r="W53" i="46"/>
  <c r="V53" i="46"/>
  <c r="U53" i="46"/>
  <c r="T53" i="46"/>
  <c r="S53" i="46"/>
  <c r="R53" i="46"/>
  <c r="Q53" i="46"/>
  <c r="P53" i="46"/>
  <c r="O53" i="46"/>
  <c r="N53" i="46"/>
  <c r="M53" i="46"/>
  <c r="L53" i="46"/>
  <c r="K53" i="46"/>
  <c r="J53" i="46"/>
  <c r="I53" i="46"/>
  <c r="H53" i="46"/>
  <c r="G53" i="46"/>
  <c r="F53" i="46"/>
  <c r="E53" i="46"/>
  <c r="D53" i="46"/>
  <c r="C53" i="46"/>
  <c r="B53" i="46"/>
  <c r="AY18" i="45" l="1"/>
  <c r="S13" i="47" s="1"/>
  <c r="AX18" i="45"/>
  <c r="R13" i="47" s="1"/>
  <c r="AW18" i="45"/>
  <c r="Q13" i="47" s="1"/>
  <c r="AV18" i="45"/>
  <c r="AU18" i="45"/>
  <c r="AT18" i="45"/>
  <c r="AS18" i="45"/>
  <c r="AR18" i="45"/>
  <c r="AQ18" i="45"/>
  <c r="AP18" i="45"/>
  <c r="AO18" i="45"/>
  <c r="AN18" i="45"/>
  <c r="P13" i="47" s="1"/>
  <c r="AM18" i="45"/>
  <c r="AL18" i="45"/>
  <c r="AK18" i="45"/>
  <c r="O13" i="47" s="1"/>
  <c r="AJ18" i="45"/>
  <c r="N13" i="47" s="1"/>
  <c r="AI18" i="45"/>
  <c r="M13" i="47" s="1"/>
  <c r="AH18" i="45"/>
  <c r="AG18" i="45"/>
  <c r="Z18" i="45"/>
  <c r="Y18" i="45"/>
  <c r="X18" i="45"/>
  <c r="W18" i="45"/>
  <c r="V18" i="45"/>
  <c r="U18" i="45"/>
  <c r="T18" i="45"/>
  <c r="S18" i="45"/>
  <c r="R18" i="45"/>
  <c r="Q18" i="45"/>
  <c r="P18" i="45"/>
  <c r="O18" i="45"/>
  <c r="N18" i="45"/>
  <c r="M18" i="45"/>
  <c r="L18" i="45"/>
  <c r="K18" i="45"/>
  <c r="J18" i="45"/>
  <c r="I18" i="45"/>
  <c r="H18" i="45"/>
  <c r="G18" i="45"/>
  <c r="F18" i="45"/>
  <c r="BD15" i="45"/>
  <c r="BC15" i="45"/>
  <c r="AC15" i="45"/>
  <c r="AB15" i="45"/>
  <c r="BC14" i="45"/>
  <c r="AC14" i="45"/>
  <c r="AB14" i="45"/>
  <c r="BD13" i="45"/>
  <c r="AC13" i="45"/>
  <c r="AB13" i="45"/>
  <c r="BC12" i="45"/>
  <c r="AC12" i="45"/>
  <c r="AB12" i="45"/>
  <c r="BD11" i="45"/>
  <c r="BC11" i="45"/>
  <c r="AC11" i="45"/>
  <c r="AB11" i="45"/>
  <c r="BC10" i="45"/>
  <c r="AC10" i="45"/>
  <c r="AB10" i="45"/>
  <c r="BD9" i="45"/>
  <c r="BC9" i="45"/>
  <c r="AC9" i="45"/>
  <c r="AB9" i="45"/>
  <c r="BC8" i="45"/>
  <c r="AC8" i="45"/>
  <c r="AB8" i="45"/>
  <c r="BD7" i="45"/>
  <c r="BC7" i="45"/>
  <c r="AC7" i="45"/>
  <c r="AB7" i="45"/>
  <c r="BC6" i="45"/>
  <c r="AC6" i="45"/>
  <c r="AB6" i="45"/>
  <c r="BD5" i="45"/>
  <c r="AC5" i="45"/>
  <c r="AB5" i="45"/>
  <c r="BC4" i="45"/>
  <c r="AC4" i="45"/>
  <c r="AB4" i="45"/>
  <c r="AC3" i="45"/>
  <c r="AB3" i="45"/>
  <c r="BC5" i="45" l="1"/>
  <c r="BC13" i="45"/>
  <c r="BA18" i="45"/>
  <c r="BD4" i="45"/>
  <c r="BD6" i="45"/>
  <c r="BD8" i="45"/>
  <c r="BD10" i="45"/>
  <c r="BD12" i="45"/>
  <c r="BD14" i="45"/>
  <c r="BC3" i="45"/>
  <c r="BD3" i="45"/>
  <c r="AZ18" i="45" l="1"/>
  <c r="BO51" i="44"/>
  <c r="BN51" i="44"/>
  <c r="BM51" i="44"/>
  <c r="BL51" i="44"/>
  <c r="BK51" i="44"/>
  <c r="BJ51" i="44"/>
  <c r="BI51" i="44"/>
  <c r="BH51" i="44"/>
  <c r="BG51" i="44"/>
  <c r="BF51" i="44"/>
  <c r="BE51" i="44"/>
  <c r="BD51" i="44"/>
  <c r="BC51" i="44"/>
  <c r="BB51" i="44"/>
  <c r="BA51" i="44"/>
  <c r="AZ51" i="44"/>
  <c r="AY51" i="44"/>
  <c r="AX51" i="44"/>
  <c r="AW51" i="44"/>
  <c r="AV51" i="44"/>
  <c r="AU51" i="44"/>
  <c r="AT51" i="44"/>
  <c r="AS51" i="44"/>
  <c r="AR51" i="44"/>
  <c r="AQ51" i="44"/>
  <c r="AP51" i="44"/>
  <c r="AO51" i="44"/>
  <c r="AN51" i="44"/>
  <c r="AM51" i="44"/>
  <c r="AL51" i="44"/>
  <c r="AK51" i="44"/>
  <c r="AJ51" i="44"/>
  <c r="AI51" i="44"/>
  <c r="AH51" i="44"/>
  <c r="AG51" i="44"/>
  <c r="AF51" i="44"/>
  <c r="AE51" i="44"/>
  <c r="AD51" i="44"/>
  <c r="AC51" i="44"/>
  <c r="AB51" i="44"/>
  <c r="AA51" i="44"/>
  <c r="Z51" i="44"/>
  <c r="Y51" i="44"/>
  <c r="X51" i="44"/>
  <c r="W51" i="44"/>
  <c r="V51" i="44"/>
  <c r="U51" i="44"/>
  <c r="T51" i="44"/>
  <c r="S51" i="44"/>
  <c r="R51" i="44"/>
  <c r="Q51" i="44"/>
  <c r="P51" i="44"/>
  <c r="O51" i="44"/>
  <c r="N51" i="44"/>
  <c r="M51" i="44"/>
  <c r="L51" i="44"/>
  <c r="K51" i="44"/>
  <c r="H51" i="44"/>
  <c r="G51" i="44"/>
  <c r="F51" i="44"/>
  <c r="E51" i="44"/>
  <c r="D51" i="44"/>
  <c r="C51" i="44"/>
  <c r="B51" i="44"/>
  <c r="BO50" i="44"/>
  <c r="BN50" i="44"/>
  <c r="BM50" i="44"/>
  <c r="BL50" i="44"/>
  <c r="BK50" i="44"/>
  <c r="BJ50" i="44"/>
  <c r="BI50" i="44"/>
  <c r="BH50" i="44"/>
  <c r="BG50" i="44"/>
  <c r="BF50" i="44"/>
  <c r="BE50" i="44"/>
  <c r="BD50" i="44"/>
  <c r="BC50" i="44"/>
  <c r="BB50" i="44"/>
  <c r="BA50" i="44"/>
  <c r="AZ50" i="44"/>
  <c r="AY50" i="44"/>
  <c r="AX50" i="44"/>
  <c r="AW50" i="44"/>
  <c r="AV50" i="44"/>
  <c r="AU50" i="44"/>
  <c r="AT50" i="44"/>
  <c r="AS50" i="44"/>
  <c r="AR50" i="44"/>
  <c r="AQ50" i="44"/>
  <c r="AP50" i="44"/>
  <c r="AO50" i="44"/>
  <c r="AN50" i="44"/>
  <c r="AM50" i="44"/>
  <c r="AL50" i="44"/>
  <c r="AK50" i="44"/>
  <c r="AJ50" i="44"/>
  <c r="AI50" i="44"/>
  <c r="AH50" i="44"/>
  <c r="AG50" i="44"/>
  <c r="AF50" i="44"/>
  <c r="AE50" i="44"/>
  <c r="AD50" i="44"/>
  <c r="AC50" i="44"/>
  <c r="AB50" i="44"/>
  <c r="AA50" i="44"/>
  <c r="Z50" i="44"/>
  <c r="Y50" i="44"/>
  <c r="X50" i="44"/>
  <c r="W50" i="44"/>
  <c r="V50" i="44"/>
  <c r="U50" i="44"/>
  <c r="T50" i="44"/>
  <c r="S50" i="44"/>
  <c r="R50" i="44"/>
  <c r="Q50" i="44"/>
  <c r="P50" i="44"/>
  <c r="O50" i="44"/>
  <c r="N50" i="44"/>
  <c r="M50" i="44"/>
  <c r="L50" i="44"/>
  <c r="K50" i="44"/>
  <c r="H50" i="44"/>
  <c r="G50" i="44"/>
  <c r="F50" i="44"/>
  <c r="E50" i="44"/>
  <c r="D50" i="44"/>
  <c r="C50" i="44"/>
  <c r="B50" i="44"/>
  <c r="BO49" i="44"/>
  <c r="BN49" i="44"/>
  <c r="BM49" i="44"/>
  <c r="BL49" i="44"/>
  <c r="BK49" i="44"/>
  <c r="BJ49" i="44"/>
  <c r="V15" i="47" s="1"/>
  <c r="BI49" i="44"/>
  <c r="U15" i="47" s="1"/>
  <c r="BH49" i="44"/>
  <c r="BG49" i="44"/>
  <c r="S15" i="47" s="1"/>
  <c r="BF49" i="44"/>
  <c r="R15" i="47" s="1"/>
  <c r="BE49" i="44"/>
  <c r="Q15" i="47" s="1"/>
  <c r="BD49" i="44"/>
  <c r="BC49" i="44"/>
  <c r="BB49" i="44"/>
  <c r="BA49" i="44"/>
  <c r="AZ49" i="44"/>
  <c r="AY49" i="44"/>
  <c r="AX49" i="44"/>
  <c r="AW49" i="44"/>
  <c r="AV49" i="44"/>
  <c r="AU49" i="44"/>
  <c r="P15" i="47" s="1"/>
  <c r="AT49" i="44"/>
  <c r="AS49" i="44"/>
  <c r="AR49" i="44"/>
  <c r="AQ49" i="44"/>
  <c r="AP49" i="44"/>
  <c r="O15" i="47" s="1"/>
  <c r="AO49" i="44"/>
  <c r="N15" i="47" s="1"/>
  <c r="AN49" i="44"/>
  <c r="M15" i="47" s="1"/>
  <c r="AM49" i="44"/>
  <c r="AL49" i="44"/>
  <c r="AK49" i="44"/>
  <c r="AJ49" i="44"/>
  <c r="AI49" i="44"/>
  <c r="AH49" i="44"/>
  <c r="AG49" i="44"/>
  <c r="L15" i="47" s="1"/>
  <c r="AF49" i="44"/>
  <c r="K15" i="47" s="1"/>
  <c r="AE49" i="44"/>
  <c r="AD49" i="44"/>
  <c r="J15" i="47" s="1"/>
  <c r="AC49" i="44"/>
  <c r="I15" i="47" s="1"/>
  <c r="AB49" i="44"/>
  <c r="AA49" i="44"/>
  <c r="Z49" i="44"/>
  <c r="Y49" i="44"/>
  <c r="X49" i="44"/>
  <c r="H15" i="47" s="1"/>
  <c r="W49" i="44"/>
  <c r="F15" i="47" s="1"/>
  <c r="V49" i="44"/>
  <c r="U49" i="44"/>
  <c r="T49" i="44"/>
  <c r="S49" i="44"/>
  <c r="R49" i="44"/>
  <c r="Q49" i="44"/>
  <c r="E15" i="47" s="1"/>
  <c r="P49" i="44"/>
  <c r="O49" i="44"/>
  <c r="C15" i="47" s="1"/>
  <c r="N49" i="44"/>
  <c r="B15" i="47" s="1"/>
  <c r="M49" i="44"/>
  <c r="L49" i="44"/>
  <c r="K49" i="44"/>
  <c r="H49" i="44"/>
  <c r="G49" i="44"/>
  <c r="F49" i="44"/>
  <c r="E49" i="44"/>
  <c r="D49" i="44"/>
  <c r="C49" i="44"/>
  <c r="B49" i="44"/>
  <c r="BY48" i="44"/>
  <c r="BX48" i="44"/>
  <c r="BW48" i="44"/>
  <c r="BV48" i="44"/>
  <c r="BU48" i="44"/>
  <c r="BT48" i="44"/>
  <c r="BY47" i="44"/>
  <c r="BX47" i="44"/>
  <c r="BW47" i="44"/>
  <c r="BV47" i="44"/>
  <c r="BU47" i="44"/>
  <c r="BT47" i="44"/>
  <c r="BS47" i="44"/>
  <c r="BR47" i="44"/>
  <c r="BY46" i="44"/>
  <c r="BX46" i="44"/>
  <c r="BW46" i="44"/>
  <c r="BV46" i="44"/>
  <c r="BU46" i="44"/>
  <c r="BT46" i="44"/>
  <c r="BS46" i="44"/>
  <c r="BR46" i="44"/>
  <c r="BY45" i="44"/>
  <c r="BX45" i="44"/>
  <c r="BW45" i="44"/>
  <c r="BV45" i="44"/>
  <c r="BU45" i="44"/>
  <c r="BT45" i="44"/>
  <c r="BS45" i="44"/>
  <c r="BR45" i="44"/>
  <c r="BY44" i="44"/>
  <c r="BX44" i="44"/>
  <c r="BW44" i="44"/>
  <c r="BV44" i="44"/>
  <c r="BU44" i="44"/>
  <c r="BT44" i="44"/>
  <c r="BS44" i="44"/>
  <c r="BR44" i="44"/>
  <c r="BY43" i="44"/>
  <c r="BX43" i="44"/>
  <c r="BW43" i="44"/>
  <c r="BV43" i="44"/>
  <c r="BU43" i="44"/>
  <c r="BT43" i="44"/>
  <c r="BS43" i="44"/>
  <c r="BR43" i="44"/>
  <c r="BY42" i="44"/>
  <c r="BX42" i="44"/>
  <c r="BW42" i="44"/>
  <c r="BV42" i="44"/>
  <c r="BU42" i="44"/>
  <c r="BT42" i="44"/>
  <c r="BS42" i="44"/>
  <c r="BR42" i="44"/>
  <c r="BY41" i="44"/>
  <c r="BX41" i="44"/>
  <c r="BW41" i="44"/>
  <c r="BV41" i="44"/>
  <c r="BU41" i="44"/>
  <c r="BT41" i="44"/>
  <c r="BS41" i="44"/>
  <c r="BR41" i="44"/>
  <c r="BY40" i="44"/>
  <c r="BX40" i="44"/>
  <c r="BW40" i="44"/>
  <c r="BV40" i="44"/>
  <c r="BU40" i="44"/>
  <c r="BT40" i="44"/>
  <c r="BS40" i="44"/>
  <c r="BR40" i="44"/>
  <c r="BY39" i="44"/>
  <c r="BX39" i="44"/>
  <c r="BW39" i="44"/>
  <c r="BV39" i="44"/>
  <c r="BU39" i="44"/>
  <c r="BT39" i="44"/>
  <c r="BS39" i="44"/>
  <c r="BR39" i="44"/>
  <c r="BY38" i="44"/>
  <c r="BX38" i="44"/>
  <c r="BW38" i="44"/>
  <c r="BV38" i="44"/>
  <c r="BU38" i="44"/>
  <c r="BT38" i="44"/>
  <c r="BS38" i="44"/>
  <c r="BR38" i="44"/>
  <c r="BY37" i="44"/>
  <c r="BX37" i="44"/>
  <c r="BW37" i="44"/>
  <c r="BV37" i="44"/>
  <c r="BU37" i="44"/>
  <c r="BT37" i="44"/>
  <c r="BS37" i="44"/>
  <c r="BR37" i="44"/>
  <c r="BY36" i="44"/>
  <c r="BX36" i="44"/>
  <c r="BW36" i="44"/>
  <c r="BV36" i="44"/>
  <c r="BU36" i="44"/>
  <c r="BT36" i="44"/>
  <c r="BS36" i="44"/>
  <c r="BR36" i="44"/>
  <c r="BY35" i="44"/>
  <c r="BX35" i="44"/>
  <c r="BW35" i="44"/>
  <c r="BV35" i="44"/>
  <c r="BU35" i="44"/>
  <c r="BT35" i="44"/>
  <c r="BS35" i="44"/>
  <c r="BR35" i="44"/>
  <c r="BY34" i="44"/>
  <c r="BX34" i="44"/>
  <c r="BW34" i="44"/>
  <c r="BV34" i="44"/>
  <c r="BU34" i="44"/>
  <c r="BT34" i="44"/>
  <c r="BS34" i="44"/>
  <c r="BR34" i="44"/>
  <c r="BY33" i="44"/>
  <c r="BX33" i="44"/>
  <c r="BW33" i="44"/>
  <c r="BV33" i="44"/>
  <c r="BU33" i="44"/>
  <c r="BT33" i="44"/>
  <c r="BS33" i="44"/>
  <c r="BR33" i="44"/>
  <c r="BY32" i="44"/>
  <c r="BX32" i="44"/>
  <c r="BW32" i="44"/>
  <c r="BV32" i="44"/>
  <c r="BU32" i="44"/>
  <c r="BT32" i="44"/>
  <c r="BS32" i="44"/>
  <c r="BR32" i="44"/>
  <c r="BY31" i="44"/>
  <c r="BX31" i="44"/>
  <c r="BW31" i="44"/>
  <c r="BV31" i="44"/>
  <c r="BU31" i="44"/>
  <c r="BT31" i="44"/>
  <c r="BS31" i="44"/>
  <c r="BR31" i="44"/>
  <c r="BY30" i="44"/>
  <c r="BX30" i="44"/>
  <c r="BW30" i="44"/>
  <c r="BV30" i="44"/>
  <c r="BU30" i="44"/>
  <c r="BT30" i="44"/>
  <c r="BS30" i="44"/>
  <c r="BR30" i="44"/>
  <c r="BY29" i="44"/>
  <c r="BX29" i="44"/>
  <c r="BW29" i="44"/>
  <c r="BV29" i="44"/>
  <c r="BU29" i="44"/>
  <c r="BT29" i="44"/>
  <c r="BS29" i="44"/>
  <c r="BR29" i="44"/>
  <c r="BY28" i="44"/>
  <c r="BX28" i="44"/>
  <c r="BW28" i="44"/>
  <c r="BV28" i="44"/>
  <c r="BU28" i="44"/>
  <c r="BT28" i="44"/>
  <c r="BS28" i="44"/>
  <c r="BR28" i="44"/>
  <c r="BY27" i="44"/>
  <c r="BX27" i="44"/>
  <c r="BW27" i="44"/>
  <c r="BV27" i="44"/>
  <c r="BU27" i="44"/>
  <c r="BT27" i="44"/>
  <c r="BS27" i="44"/>
  <c r="BR27" i="44"/>
  <c r="BY26" i="44"/>
  <c r="BX26" i="44"/>
  <c r="BW26" i="44"/>
  <c r="BV26" i="44"/>
  <c r="BU26" i="44"/>
  <c r="BT26" i="44"/>
  <c r="BS26" i="44"/>
  <c r="BR26" i="44"/>
  <c r="BY25" i="44"/>
  <c r="BX25" i="44"/>
  <c r="BW25" i="44"/>
  <c r="BV25" i="44"/>
  <c r="BU25" i="44"/>
  <c r="BT25" i="44"/>
  <c r="BS25" i="44"/>
  <c r="BR25" i="44"/>
  <c r="BY24" i="44"/>
  <c r="BX24" i="44"/>
  <c r="BW24" i="44"/>
  <c r="BV24" i="44"/>
  <c r="BU24" i="44"/>
  <c r="BT24" i="44"/>
  <c r="BS24" i="44"/>
  <c r="BR24" i="44"/>
  <c r="BY23" i="44"/>
  <c r="BX23" i="44"/>
  <c r="BW23" i="44"/>
  <c r="BV23" i="44"/>
  <c r="BU23" i="44"/>
  <c r="BT23" i="44"/>
  <c r="BS23" i="44"/>
  <c r="BR23" i="44"/>
  <c r="BY22" i="44"/>
  <c r="BX22" i="44"/>
  <c r="BW22" i="44"/>
  <c r="BV22" i="44"/>
  <c r="BU22" i="44"/>
  <c r="BT22" i="44"/>
  <c r="BS22" i="44"/>
  <c r="BR22" i="44"/>
  <c r="BY21" i="44"/>
  <c r="BX21" i="44"/>
  <c r="BW21" i="44"/>
  <c r="BV21" i="44"/>
  <c r="BU21" i="44"/>
  <c r="BT21" i="44"/>
  <c r="BS21" i="44"/>
  <c r="BR21" i="44"/>
  <c r="BY20" i="44"/>
  <c r="BX20" i="44"/>
  <c r="BW20" i="44"/>
  <c r="BV20" i="44"/>
  <c r="BU20" i="44"/>
  <c r="BT20" i="44"/>
  <c r="BS20" i="44"/>
  <c r="BR20" i="44"/>
  <c r="BY19" i="44"/>
  <c r="BX19" i="44"/>
  <c r="BW19" i="44"/>
  <c r="BV19" i="44"/>
  <c r="BU19" i="44"/>
  <c r="BT19" i="44"/>
  <c r="BS19" i="44"/>
  <c r="BR19" i="44"/>
  <c r="BY18" i="44"/>
  <c r="BX18" i="44"/>
  <c r="BW18" i="44"/>
  <c r="BV18" i="44"/>
  <c r="BU18" i="44"/>
  <c r="BT18" i="44"/>
  <c r="BS18" i="44"/>
  <c r="BR18" i="44"/>
  <c r="BY17" i="44"/>
  <c r="BX17" i="44"/>
  <c r="BW17" i="44"/>
  <c r="BV17" i="44"/>
  <c r="BU17" i="44"/>
  <c r="BT17" i="44"/>
  <c r="BS17" i="44"/>
  <c r="BR17" i="44"/>
  <c r="BY16" i="44"/>
  <c r="BX16" i="44"/>
  <c r="BW16" i="44"/>
  <c r="BV16" i="44"/>
  <c r="BU16" i="44"/>
  <c r="BT16" i="44"/>
  <c r="BS16" i="44"/>
  <c r="BR16" i="44"/>
  <c r="BY15" i="44"/>
  <c r="BX15" i="44"/>
  <c r="BW15" i="44"/>
  <c r="BV15" i="44"/>
  <c r="BU15" i="44"/>
  <c r="BT15" i="44"/>
  <c r="BS15" i="44"/>
  <c r="BR15" i="44"/>
  <c r="BY14" i="44"/>
  <c r="BX14" i="44"/>
  <c r="BW14" i="44"/>
  <c r="BV14" i="44"/>
  <c r="BU14" i="44"/>
  <c r="BT14" i="44"/>
  <c r="BS14" i="44"/>
  <c r="BR14" i="44"/>
  <c r="BY13" i="44"/>
  <c r="BX13" i="44"/>
  <c r="BW13" i="44"/>
  <c r="BV13" i="44"/>
  <c r="BU13" i="44"/>
  <c r="BT13" i="44"/>
  <c r="BS13" i="44"/>
  <c r="BR13" i="44"/>
  <c r="BY12" i="44"/>
  <c r="BX12" i="44"/>
  <c r="BW12" i="44"/>
  <c r="BV12" i="44"/>
  <c r="BU12" i="44"/>
  <c r="BT12" i="44"/>
  <c r="BS12" i="44"/>
  <c r="BR12" i="44"/>
  <c r="BY11" i="44"/>
  <c r="BX11" i="44"/>
  <c r="BW11" i="44"/>
  <c r="BV11" i="44"/>
  <c r="BU11" i="44"/>
  <c r="BT11" i="44"/>
  <c r="BS11" i="44"/>
  <c r="BR11" i="44"/>
  <c r="BY10" i="44"/>
  <c r="BX10" i="44"/>
  <c r="BW10" i="44"/>
  <c r="BV10" i="44"/>
  <c r="BU10" i="44"/>
  <c r="BT10" i="44"/>
  <c r="BS10" i="44"/>
  <c r="BR10" i="44"/>
  <c r="BY9" i="44"/>
  <c r="BX9" i="44"/>
  <c r="BW9" i="44"/>
  <c r="BV9" i="44"/>
  <c r="BU9" i="44"/>
  <c r="BT9" i="44"/>
  <c r="BS9" i="44"/>
  <c r="BR9" i="44"/>
  <c r="BY8" i="44"/>
  <c r="BX8" i="44"/>
  <c r="BW8" i="44"/>
  <c r="BV8" i="44"/>
  <c r="BU8" i="44"/>
  <c r="BT8" i="44"/>
  <c r="BS8" i="44"/>
  <c r="BR8" i="44"/>
  <c r="BY7" i="44"/>
  <c r="BX7" i="44"/>
  <c r="BW7" i="44"/>
  <c r="BV7" i="44"/>
  <c r="BU7" i="44"/>
  <c r="BT7" i="44"/>
  <c r="BS7" i="44"/>
  <c r="BR7" i="44"/>
  <c r="BY6" i="44"/>
  <c r="BX6" i="44"/>
  <c r="BW6" i="44"/>
  <c r="BV6" i="44"/>
  <c r="BU6" i="44"/>
  <c r="BT6" i="44"/>
  <c r="BS6" i="44"/>
  <c r="BR6" i="44"/>
  <c r="BY5" i="44"/>
  <c r="BX5" i="44"/>
  <c r="BW5" i="44"/>
  <c r="BV5" i="44"/>
  <c r="BU5" i="44"/>
  <c r="BT5" i="44"/>
  <c r="BS5" i="44"/>
  <c r="BR5" i="44"/>
  <c r="BY4" i="44"/>
  <c r="BX4" i="44"/>
  <c r="BW4" i="44"/>
  <c r="BV4" i="44"/>
  <c r="BU4" i="44"/>
  <c r="BT4" i="44"/>
  <c r="BS4" i="44"/>
  <c r="BR4" i="44"/>
  <c r="BY3" i="44"/>
  <c r="BX3" i="44"/>
  <c r="BW3" i="44"/>
  <c r="BV3" i="44"/>
  <c r="BU3" i="44"/>
  <c r="BT3" i="44"/>
  <c r="BS3" i="44"/>
  <c r="BR3" i="44"/>
  <c r="BV49" i="44" l="1"/>
  <c r="BV50" i="44"/>
  <c r="BW50" i="44"/>
  <c r="BW51" i="44"/>
  <c r="BU49" i="44"/>
  <c r="BY49" i="44"/>
  <c r="BU50" i="44"/>
  <c r="BY50" i="44"/>
  <c r="BT51" i="44"/>
  <c r="BU51" i="44"/>
  <c r="BY51" i="44"/>
  <c r="BV51" i="44"/>
  <c r="BS49" i="44"/>
  <c r="BX49" i="44"/>
  <c r="T15" i="47"/>
  <c r="BS50" i="44"/>
  <c r="BS51" i="44"/>
  <c r="BX51" i="44"/>
  <c r="BX50" i="44"/>
  <c r="BW49" i="44"/>
  <c r="BT49" i="44"/>
  <c r="BT50" i="44"/>
  <c r="CB58" i="4" l="1"/>
  <c r="CB57" i="4"/>
  <c r="CB56" i="4"/>
  <c r="CB55" i="4"/>
  <c r="BR51" i="43" l="1"/>
  <c r="BQ51" i="43"/>
  <c r="BP51" i="43"/>
  <c r="BO51" i="43"/>
  <c r="BN51" i="43"/>
  <c r="BM51" i="43"/>
  <c r="BL51" i="43"/>
  <c r="BK51" i="43"/>
  <c r="BJ51" i="43"/>
  <c r="BI51" i="43"/>
  <c r="BH51" i="43"/>
  <c r="BG51" i="43"/>
  <c r="BF51" i="43"/>
  <c r="BE51" i="43"/>
  <c r="BD51" i="43"/>
  <c r="BC51" i="43"/>
  <c r="BB51" i="43"/>
  <c r="BA51" i="43"/>
  <c r="AZ51" i="43"/>
  <c r="AY51" i="43"/>
  <c r="AX51" i="43"/>
  <c r="AW51" i="43"/>
  <c r="AV51" i="43"/>
  <c r="AU51" i="43"/>
  <c r="AT51" i="43"/>
  <c r="AS51" i="43"/>
  <c r="AR51" i="43"/>
  <c r="AQ51" i="43"/>
  <c r="AP51" i="43"/>
  <c r="AO51" i="43"/>
  <c r="AN51" i="43"/>
  <c r="AM51" i="43"/>
  <c r="AL51" i="43"/>
  <c r="AK51" i="43"/>
  <c r="BW51" i="43" s="1"/>
  <c r="AJ51" i="43"/>
  <c r="AI51" i="43"/>
  <c r="AH51" i="43"/>
  <c r="AG51" i="43"/>
  <c r="AF51" i="43"/>
  <c r="AE51" i="43"/>
  <c r="AD51" i="43"/>
  <c r="AC51" i="43"/>
  <c r="AB51" i="43"/>
  <c r="AA51" i="43"/>
  <c r="Z51" i="43"/>
  <c r="Y51" i="43"/>
  <c r="X51" i="43"/>
  <c r="W51" i="43"/>
  <c r="V51" i="43"/>
  <c r="U51" i="43"/>
  <c r="T51" i="43"/>
  <c r="S51" i="43"/>
  <c r="R51" i="43"/>
  <c r="Q51" i="43"/>
  <c r="P51" i="43"/>
  <c r="O51" i="43"/>
  <c r="N51" i="43"/>
  <c r="CA51" i="43"/>
  <c r="BR50" i="43"/>
  <c r="BQ50" i="43"/>
  <c r="BP50" i="43"/>
  <c r="BO50" i="43"/>
  <c r="BN50" i="43"/>
  <c r="BM50" i="43"/>
  <c r="BL50" i="43"/>
  <c r="BK50" i="43"/>
  <c r="BJ50" i="43"/>
  <c r="BI50" i="43"/>
  <c r="BH50" i="43"/>
  <c r="BG50" i="43"/>
  <c r="BF50" i="43"/>
  <c r="BE50" i="43"/>
  <c r="BD50" i="43"/>
  <c r="BC50" i="43"/>
  <c r="BB50" i="43"/>
  <c r="BA50" i="43"/>
  <c r="AZ50" i="43"/>
  <c r="AY50" i="43"/>
  <c r="AX50" i="43"/>
  <c r="AW50" i="43"/>
  <c r="AV50" i="43"/>
  <c r="AU50" i="43"/>
  <c r="AT50" i="43"/>
  <c r="AS50" i="43"/>
  <c r="AR50" i="43"/>
  <c r="AQ50" i="43"/>
  <c r="AP50" i="43"/>
  <c r="AO50" i="43"/>
  <c r="AN50" i="43"/>
  <c r="AM50" i="43"/>
  <c r="AL50" i="43"/>
  <c r="AK50" i="43"/>
  <c r="AJ50" i="43"/>
  <c r="AI50" i="43"/>
  <c r="AH50" i="43"/>
  <c r="AG50" i="43"/>
  <c r="AF50" i="43"/>
  <c r="AE50" i="43"/>
  <c r="AD50" i="43"/>
  <c r="AC50" i="43"/>
  <c r="AB50" i="43"/>
  <c r="AA50" i="43"/>
  <c r="Z50" i="43"/>
  <c r="Y50" i="43"/>
  <c r="X50" i="43"/>
  <c r="W50" i="43"/>
  <c r="V50" i="43"/>
  <c r="U50" i="43"/>
  <c r="T50" i="43"/>
  <c r="S50" i="43"/>
  <c r="R50" i="43"/>
  <c r="Q50" i="43"/>
  <c r="P50" i="43"/>
  <c r="O50" i="43"/>
  <c r="N50" i="43"/>
  <c r="CA50" i="43"/>
  <c r="BW50" i="43"/>
  <c r="BR49" i="43"/>
  <c r="BQ49" i="43"/>
  <c r="BP49" i="43"/>
  <c r="BO49" i="43"/>
  <c r="BN49" i="43"/>
  <c r="BM49" i="43"/>
  <c r="V18" i="47" s="1"/>
  <c r="V38" i="47" s="1"/>
  <c r="BL49" i="43"/>
  <c r="U18" i="47" s="1"/>
  <c r="U38" i="47" s="1"/>
  <c r="BK49" i="43"/>
  <c r="T18" i="47" s="1"/>
  <c r="T38" i="47" s="1"/>
  <c r="BJ49" i="43"/>
  <c r="S18" i="47" s="1"/>
  <c r="S38" i="47" s="1"/>
  <c r="BI49" i="43"/>
  <c r="R18" i="47" s="1"/>
  <c r="R38" i="47" s="1"/>
  <c r="BH49" i="43"/>
  <c r="Q18" i="47" s="1"/>
  <c r="Q38" i="47" s="1"/>
  <c r="BG49" i="43"/>
  <c r="BF49" i="43"/>
  <c r="BE49" i="43"/>
  <c r="BD49" i="43"/>
  <c r="BC49" i="43"/>
  <c r="BB49" i="43"/>
  <c r="BA49" i="43"/>
  <c r="AZ49" i="43"/>
  <c r="AY49" i="43"/>
  <c r="AX49" i="43"/>
  <c r="P18" i="47" s="1"/>
  <c r="P38" i="47" s="1"/>
  <c r="AW49" i="43"/>
  <c r="AV49" i="43"/>
  <c r="AU49" i="43"/>
  <c r="AT49" i="43"/>
  <c r="AS49" i="43"/>
  <c r="O18" i="47" s="1"/>
  <c r="O38" i="47" s="1"/>
  <c r="AR49" i="43"/>
  <c r="N18" i="47" s="1"/>
  <c r="N38" i="47" s="1"/>
  <c r="AQ49" i="43"/>
  <c r="M18" i="47" s="1"/>
  <c r="M38" i="47" s="1"/>
  <c r="AP49" i="43"/>
  <c r="AO49" i="43"/>
  <c r="AN49" i="43"/>
  <c r="AM49" i="43"/>
  <c r="AL49" i="43"/>
  <c r="AK49" i="43"/>
  <c r="BW49" i="43" s="1"/>
  <c r="AJ49" i="43"/>
  <c r="L18" i="47" s="1"/>
  <c r="L38" i="47" s="1"/>
  <c r="AI49" i="43"/>
  <c r="K18" i="47" s="1"/>
  <c r="K38" i="47" s="1"/>
  <c r="AH49" i="43"/>
  <c r="AG49" i="43"/>
  <c r="J18" i="47" s="1"/>
  <c r="J38" i="47" s="1"/>
  <c r="AF49" i="43"/>
  <c r="I18" i="47" s="1"/>
  <c r="I38" i="47" s="1"/>
  <c r="AE49" i="43"/>
  <c r="AD49" i="43"/>
  <c r="AC49" i="43"/>
  <c r="AB49" i="43"/>
  <c r="AA49" i="43"/>
  <c r="H18" i="47" s="1"/>
  <c r="H38" i="47" s="1"/>
  <c r="Z49" i="43"/>
  <c r="F18" i="47" s="1"/>
  <c r="F38" i="47" s="1"/>
  <c r="Y49" i="43"/>
  <c r="X49" i="43"/>
  <c r="W49" i="43"/>
  <c r="V49" i="43"/>
  <c r="U49" i="43"/>
  <c r="T49" i="43"/>
  <c r="E18" i="47" s="1"/>
  <c r="E38" i="47" s="1"/>
  <c r="S49" i="43"/>
  <c r="R49" i="43"/>
  <c r="C18" i="47" s="1"/>
  <c r="C38" i="47" s="1"/>
  <c r="Q49" i="43"/>
  <c r="B18" i="47" s="1"/>
  <c r="B38" i="47" s="1"/>
  <c r="P49" i="43"/>
  <c r="O49" i="43"/>
  <c r="N49" i="43"/>
  <c r="CA49" i="43"/>
  <c r="CA48" i="43"/>
  <c r="BZ48" i="43"/>
  <c r="BY48" i="43"/>
  <c r="BX48" i="43"/>
  <c r="BW48" i="43"/>
  <c r="BV48" i="43"/>
  <c r="BU48" i="43"/>
  <c r="CA47" i="43"/>
  <c r="BZ47" i="43"/>
  <c r="BY47" i="43"/>
  <c r="BX47" i="43"/>
  <c r="BW47" i="43"/>
  <c r="BV47" i="43"/>
  <c r="BU47" i="43"/>
  <c r="BT47" i="43"/>
  <c r="CA46" i="43"/>
  <c r="BZ46" i="43"/>
  <c r="BY46" i="43"/>
  <c r="BX46" i="43"/>
  <c r="BW46" i="43"/>
  <c r="BV46" i="43"/>
  <c r="BU46" i="43"/>
  <c r="BT46" i="43"/>
  <c r="CA45" i="43"/>
  <c r="BZ45" i="43"/>
  <c r="BY45" i="43"/>
  <c r="BX45" i="43"/>
  <c r="BW45" i="43"/>
  <c r="BV45" i="43"/>
  <c r="BU45" i="43"/>
  <c r="BT45" i="43"/>
  <c r="CA44" i="43"/>
  <c r="BZ44" i="43"/>
  <c r="BY44" i="43"/>
  <c r="BX44" i="43"/>
  <c r="BW44" i="43"/>
  <c r="BV44" i="43"/>
  <c r="BU44" i="43"/>
  <c r="BT44" i="43"/>
  <c r="CA43" i="43"/>
  <c r="BZ43" i="43"/>
  <c r="BY43" i="43"/>
  <c r="BX43" i="43"/>
  <c r="BW43" i="43"/>
  <c r="BV43" i="43"/>
  <c r="BU43" i="43"/>
  <c r="BT43" i="43"/>
  <c r="CA42" i="43"/>
  <c r="BZ42" i="43"/>
  <c r="BY42" i="43"/>
  <c r="BX42" i="43"/>
  <c r="BW42" i="43"/>
  <c r="BV42" i="43"/>
  <c r="BU42" i="43"/>
  <c r="BT42" i="43"/>
  <c r="CA41" i="43"/>
  <c r="BZ41" i="43"/>
  <c r="BY41" i="43"/>
  <c r="BX41" i="43"/>
  <c r="BW41" i="43"/>
  <c r="BV41" i="43"/>
  <c r="BU41" i="43"/>
  <c r="BT41" i="43"/>
  <c r="CA40" i="43"/>
  <c r="BZ40" i="43"/>
  <c r="BY40" i="43"/>
  <c r="BX40" i="43"/>
  <c r="BW40" i="43"/>
  <c r="BV40" i="43"/>
  <c r="BU40" i="43"/>
  <c r="BT40" i="43"/>
  <c r="CA39" i="43"/>
  <c r="BZ39" i="43"/>
  <c r="BY39" i="43"/>
  <c r="BX39" i="43"/>
  <c r="BW39" i="43"/>
  <c r="BV39" i="43"/>
  <c r="BU39" i="43"/>
  <c r="BT39" i="43"/>
  <c r="CA38" i="43"/>
  <c r="BZ38" i="43"/>
  <c r="BY38" i="43"/>
  <c r="BX38" i="43"/>
  <c r="BW38" i="43"/>
  <c r="BV38" i="43"/>
  <c r="BU38" i="43"/>
  <c r="BT38" i="43"/>
  <c r="CA37" i="43"/>
  <c r="BZ37" i="43"/>
  <c r="BY37" i="43"/>
  <c r="BX37" i="43"/>
  <c r="BW37" i="43"/>
  <c r="BV37" i="43"/>
  <c r="BU37" i="43"/>
  <c r="BT37" i="43"/>
  <c r="CA36" i="43"/>
  <c r="BZ36" i="43"/>
  <c r="BY36" i="43"/>
  <c r="BX36" i="43"/>
  <c r="BW36" i="43"/>
  <c r="BV36" i="43"/>
  <c r="BU36" i="43"/>
  <c r="BT36" i="43"/>
  <c r="CA35" i="43"/>
  <c r="BZ35" i="43"/>
  <c r="BY35" i="43"/>
  <c r="BX35" i="43"/>
  <c r="BW35" i="43"/>
  <c r="BV35" i="43"/>
  <c r="BU35" i="43"/>
  <c r="BT35" i="43"/>
  <c r="CA34" i="43"/>
  <c r="BZ34" i="43"/>
  <c r="BY34" i="43"/>
  <c r="BX34" i="43"/>
  <c r="BW34" i="43"/>
  <c r="BV34" i="43"/>
  <c r="BU34" i="43"/>
  <c r="BT34" i="43"/>
  <c r="CA33" i="43"/>
  <c r="BZ33" i="43"/>
  <c r="BY33" i="43"/>
  <c r="BX33" i="43"/>
  <c r="BW33" i="43"/>
  <c r="BV33" i="43"/>
  <c r="BU33" i="43"/>
  <c r="BT33" i="43"/>
  <c r="CA32" i="43"/>
  <c r="BZ32" i="43"/>
  <c r="BY32" i="43"/>
  <c r="BX32" i="43"/>
  <c r="BW32" i="43"/>
  <c r="BV32" i="43"/>
  <c r="BU32" i="43"/>
  <c r="BT32" i="43"/>
  <c r="CA31" i="43"/>
  <c r="BZ31" i="43"/>
  <c r="BY31" i="43"/>
  <c r="BX31" i="43"/>
  <c r="BW31" i="43"/>
  <c r="BV31" i="43"/>
  <c r="BU31" i="43"/>
  <c r="BT31" i="43"/>
  <c r="CA30" i="43"/>
  <c r="BZ30" i="43"/>
  <c r="BY30" i="43"/>
  <c r="BX30" i="43"/>
  <c r="BW30" i="43"/>
  <c r="BV30" i="43"/>
  <c r="BU30" i="43"/>
  <c r="BT30" i="43"/>
  <c r="CA29" i="43"/>
  <c r="BZ29" i="43"/>
  <c r="BY29" i="43"/>
  <c r="BX29" i="43"/>
  <c r="BW29" i="43"/>
  <c r="BV29" i="43"/>
  <c r="BU29" i="43"/>
  <c r="BT29" i="43"/>
  <c r="CA28" i="43"/>
  <c r="BZ28" i="43"/>
  <c r="BY28" i="43"/>
  <c r="BX28" i="43"/>
  <c r="BW28" i="43"/>
  <c r="BV28" i="43"/>
  <c r="BU28" i="43"/>
  <c r="BT28" i="43"/>
  <c r="CA27" i="43"/>
  <c r="BZ27" i="43"/>
  <c r="BY27" i="43"/>
  <c r="BX27" i="43"/>
  <c r="BW27" i="43"/>
  <c r="BV27" i="43"/>
  <c r="BU27" i="43"/>
  <c r="BT27" i="43"/>
  <c r="CA26" i="43"/>
  <c r="BZ26" i="43"/>
  <c r="BY26" i="43"/>
  <c r="BX26" i="43"/>
  <c r="BW26" i="43"/>
  <c r="BV26" i="43"/>
  <c r="BU26" i="43"/>
  <c r="BT26" i="43"/>
  <c r="CA25" i="43"/>
  <c r="BZ25" i="43"/>
  <c r="BY25" i="43"/>
  <c r="BX25" i="43"/>
  <c r="BW25" i="43"/>
  <c r="BV25" i="43"/>
  <c r="BU25" i="43"/>
  <c r="BT25" i="43"/>
  <c r="CA24" i="43"/>
  <c r="BZ24" i="43"/>
  <c r="BY24" i="43"/>
  <c r="BX24" i="43"/>
  <c r="BW24" i="43"/>
  <c r="BV24" i="43"/>
  <c r="BU24" i="43"/>
  <c r="BT24" i="43"/>
  <c r="CA23" i="43"/>
  <c r="BZ23" i="43"/>
  <c r="BY23" i="43"/>
  <c r="BX23" i="43"/>
  <c r="BW23" i="43"/>
  <c r="BV23" i="43"/>
  <c r="BU23" i="43"/>
  <c r="BT23" i="43"/>
  <c r="CA22" i="43"/>
  <c r="BZ22" i="43"/>
  <c r="BY22" i="43"/>
  <c r="BX22" i="43"/>
  <c r="BW22" i="43"/>
  <c r="BV22" i="43"/>
  <c r="BU22" i="43"/>
  <c r="BT22" i="43"/>
  <c r="CA21" i="43"/>
  <c r="BZ21" i="43"/>
  <c r="BY21" i="43"/>
  <c r="BX21" i="43"/>
  <c r="BW21" i="43"/>
  <c r="BV21" i="43"/>
  <c r="BU21" i="43"/>
  <c r="BT21" i="43"/>
  <c r="CA20" i="43"/>
  <c r="BZ20" i="43"/>
  <c r="BY20" i="43"/>
  <c r="BX20" i="43"/>
  <c r="BW20" i="43"/>
  <c r="BV20" i="43"/>
  <c r="BU20" i="43"/>
  <c r="BT20" i="43"/>
  <c r="CA19" i="43"/>
  <c r="BZ19" i="43"/>
  <c r="BY19" i="43"/>
  <c r="BX19" i="43"/>
  <c r="BW19" i="43"/>
  <c r="BV19" i="43"/>
  <c r="BU19" i="43"/>
  <c r="BT19" i="43"/>
  <c r="CA18" i="43"/>
  <c r="BZ18" i="43"/>
  <c r="BY18" i="43"/>
  <c r="BX18" i="43"/>
  <c r="BW18" i="43"/>
  <c r="BV18" i="43"/>
  <c r="BU18" i="43"/>
  <c r="BT18" i="43"/>
  <c r="CA17" i="43"/>
  <c r="BZ17" i="43"/>
  <c r="BY17" i="43"/>
  <c r="BX17" i="43"/>
  <c r="BW17" i="43"/>
  <c r="BV17" i="43"/>
  <c r="BU17" i="43"/>
  <c r="BT17" i="43"/>
  <c r="CA16" i="43"/>
  <c r="BZ16" i="43"/>
  <c r="BY16" i="43"/>
  <c r="BX16" i="43"/>
  <c r="BW16" i="43"/>
  <c r="BV16" i="43"/>
  <c r="BU16" i="43"/>
  <c r="BT16" i="43"/>
  <c r="CB15" i="43"/>
  <c r="CA15" i="43"/>
  <c r="BZ15" i="43"/>
  <c r="BY15" i="43"/>
  <c r="BX15" i="43"/>
  <c r="BW15" i="43"/>
  <c r="BV15" i="43"/>
  <c r="BU15" i="43"/>
  <c r="BT15" i="43"/>
  <c r="CB14" i="43"/>
  <c r="CA14" i="43"/>
  <c r="BZ14" i="43"/>
  <c r="BY14" i="43"/>
  <c r="BX14" i="43"/>
  <c r="BW14" i="43"/>
  <c r="BV14" i="43"/>
  <c r="BU14" i="43"/>
  <c r="BT14" i="43"/>
  <c r="CB13" i="43"/>
  <c r="CA13" i="43"/>
  <c r="BZ13" i="43"/>
  <c r="BY13" i="43"/>
  <c r="BX13" i="43"/>
  <c r="BW13" i="43"/>
  <c r="BV13" i="43"/>
  <c r="BU13" i="43"/>
  <c r="BT13" i="43"/>
  <c r="CB12" i="43"/>
  <c r="CA12" i="43"/>
  <c r="BZ12" i="43"/>
  <c r="BY12" i="43"/>
  <c r="BX12" i="43"/>
  <c r="BW12" i="43"/>
  <c r="BV12" i="43"/>
  <c r="BU12" i="43"/>
  <c r="BT12" i="43"/>
  <c r="CB11" i="43"/>
  <c r="CA11" i="43"/>
  <c r="BZ11" i="43"/>
  <c r="BY11" i="43"/>
  <c r="BX11" i="43"/>
  <c r="BW11" i="43"/>
  <c r="BV11" i="43"/>
  <c r="BU11" i="43"/>
  <c r="BT11" i="43"/>
  <c r="CB10" i="43"/>
  <c r="CA10" i="43"/>
  <c r="BZ10" i="43"/>
  <c r="BY10" i="43"/>
  <c r="BX10" i="43"/>
  <c r="BW10" i="43"/>
  <c r="BV10" i="43"/>
  <c r="BU10" i="43"/>
  <c r="BT10" i="43"/>
  <c r="CB9" i="43"/>
  <c r="CA9" i="43"/>
  <c r="BZ9" i="43"/>
  <c r="BY9" i="43"/>
  <c r="BX9" i="43"/>
  <c r="BW9" i="43"/>
  <c r="BV9" i="43"/>
  <c r="BU9" i="43"/>
  <c r="BT9" i="43"/>
  <c r="CB8" i="43"/>
  <c r="CA8" i="43"/>
  <c r="BZ8" i="43"/>
  <c r="BY8" i="43"/>
  <c r="BX8" i="43"/>
  <c r="BW8" i="43"/>
  <c r="BV8" i="43"/>
  <c r="BU8" i="43"/>
  <c r="BT8" i="43"/>
  <c r="CB7" i="43"/>
  <c r="CA7" i="43"/>
  <c r="BZ7" i="43"/>
  <c r="BY7" i="43"/>
  <c r="BX7" i="43"/>
  <c r="BW7" i="43"/>
  <c r="BV7" i="43"/>
  <c r="BU7" i="43"/>
  <c r="BT7" i="43"/>
  <c r="CB6" i="43"/>
  <c r="CA6" i="43"/>
  <c r="BZ6" i="43"/>
  <c r="BY6" i="43"/>
  <c r="BX6" i="43"/>
  <c r="BW6" i="43"/>
  <c r="BV6" i="43"/>
  <c r="BU6" i="43"/>
  <c r="BT6" i="43"/>
  <c r="CB5" i="43"/>
  <c r="CA5" i="43"/>
  <c r="BZ5" i="43"/>
  <c r="BY5" i="43"/>
  <c r="BX5" i="43"/>
  <c r="BW5" i="43"/>
  <c r="BV5" i="43"/>
  <c r="BU5" i="43"/>
  <c r="BT5" i="43"/>
  <c r="CB4" i="43"/>
  <c r="CA4" i="43"/>
  <c r="BZ4" i="43"/>
  <c r="BY4" i="43"/>
  <c r="BX4" i="43"/>
  <c r="BW4" i="43"/>
  <c r="BV4" i="43"/>
  <c r="BU4" i="43"/>
  <c r="BT4" i="43"/>
  <c r="CB3" i="43"/>
  <c r="CA3" i="43"/>
  <c r="BZ3" i="43"/>
  <c r="BY3" i="43"/>
  <c r="BX3" i="43"/>
  <c r="BW3" i="43"/>
  <c r="BV3" i="43"/>
  <c r="BU3" i="43"/>
  <c r="BT3" i="43"/>
  <c r="BU38" i="42"/>
  <c r="BT38" i="42"/>
  <c r="BS38" i="42"/>
  <c r="BR38" i="42"/>
  <c r="BQ38" i="42"/>
  <c r="BP38" i="42"/>
  <c r="BO38" i="42"/>
  <c r="BN38" i="42"/>
  <c r="BM38" i="42"/>
  <c r="BL38" i="42"/>
  <c r="BK38" i="42"/>
  <c r="BJ38" i="42"/>
  <c r="BI38" i="42"/>
  <c r="BH38" i="42"/>
  <c r="BG38" i="42"/>
  <c r="BF38" i="42"/>
  <c r="BE38" i="42"/>
  <c r="BD38" i="42"/>
  <c r="BC38" i="42"/>
  <c r="BB38" i="42"/>
  <c r="BA38" i="42"/>
  <c r="AZ38" i="42"/>
  <c r="AY38" i="42"/>
  <c r="AX38" i="42"/>
  <c r="AW38" i="42"/>
  <c r="AV38" i="42"/>
  <c r="AU38" i="42"/>
  <c r="AT38" i="42"/>
  <c r="AS38" i="42"/>
  <c r="AR38" i="42"/>
  <c r="AQ38" i="42"/>
  <c r="AP38" i="42"/>
  <c r="AO38" i="42"/>
  <c r="AN38" i="42"/>
  <c r="AM38" i="42"/>
  <c r="AL38" i="42"/>
  <c r="AK38" i="42"/>
  <c r="AJ38" i="42"/>
  <c r="AI38" i="42"/>
  <c r="AH38" i="42"/>
  <c r="AG38" i="42"/>
  <c r="AF38" i="42"/>
  <c r="AE38" i="42"/>
  <c r="AD38" i="42"/>
  <c r="AC38" i="42"/>
  <c r="AB38" i="42"/>
  <c r="AA38" i="42"/>
  <c r="Z38" i="42"/>
  <c r="Y38" i="42"/>
  <c r="X38" i="42"/>
  <c r="W38" i="42"/>
  <c r="CM38" i="42" s="1"/>
  <c r="V38" i="42"/>
  <c r="U38" i="42"/>
  <c r="T38" i="42"/>
  <c r="S38" i="42"/>
  <c r="R38" i="42"/>
  <c r="Q38" i="42"/>
  <c r="CD38" i="42"/>
  <c r="BU36" i="42"/>
  <c r="BT36" i="42"/>
  <c r="BS36" i="42"/>
  <c r="BR36" i="42"/>
  <c r="BQ36" i="42"/>
  <c r="BP36" i="42"/>
  <c r="V17" i="47" s="1"/>
  <c r="BO36" i="42"/>
  <c r="T17" i="47" s="1"/>
  <c r="BN36" i="42"/>
  <c r="S17" i="47" s="1"/>
  <c r="BM36" i="42"/>
  <c r="R17" i="47" s="1"/>
  <c r="BL36" i="42"/>
  <c r="Q17" i="47" s="1"/>
  <c r="BK36" i="42"/>
  <c r="BJ36" i="42"/>
  <c r="BI36" i="42"/>
  <c r="BH36" i="42"/>
  <c r="BG36" i="42"/>
  <c r="BF36" i="42"/>
  <c r="BE36" i="42"/>
  <c r="BD36" i="42"/>
  <c r="BC36" i="42"/>
  <c r="BB36" i="42"/>
  <c r="P17" i="47" s="1"/>
  <c r="BA36" i="42"/>
  <c r="AZ36" i="42"/>
  <c r="AY36" i="42"/>
  <c r="AX36" i="42"/>
  <c r="AW36" i="42"/>
  <c r="O17" i="47" s="1"/>
  <c r="AV36" i="42"/>
  <c r="N17" i="47" s="1"/>
  <c r="AU36" i="42"/>
  <c r="M17" i="47" s="1"/>
  <c r="AT36" i="42"/>
  <c r="AS36" i="42"/>
  <c r="AR36" i="42"/>
  <c r="AQ36" i="42"/>
  <c r="AP36" i="42"/>
  <c r="AO36" i="42"/>
  <c r="L17" i="47" s="1"/>
  <c r="AN36" i="42"/>
  <c r="K17" i="47" s="1"/>
  <c r="AM36" i="42"/>
  <c r="AL36" i="42"/>
  <c r="J17" i="47" s="1"/>
  <c r="AK36" i="42"/>
  <c r="I17" i="47" s="1"/>
  <c r="AJ36" i="42"/>
  <c r="AI36" i="42"/>
  <c r="AH36" i="42"/>
  <c r="AG36" i="42"/>
  <c r="AF36" i="42"/>
  <c r="H17" i="47" s="1"/>
  <c r="AE36" i="42"/>
  <c r="F17" i="47" s="1"/>
  <c r="AD36" i="42"/>
  <c r="AC36" i="42"/>
  <c r="AB36" i="42"/>
  <c r="AA36" i="42"/>
  <c r="Z36" i="42"/>
  <c r="Y36" i="42"/>
  <c r="E17" i="47" s="1"/>
  <c r="X36" i="42"/>
  <c r="W36" i="42"/>
  <c r="V36" i="42"/>
  <c r="C17" i="47" s="1"/>
  <c r="U36" i="42"/>
  <c r="B17" i="47" s="1"/>
  <c r="T36" i="42"/>
  <c r="S36" i="42"/>
  <c r="R36" i="42"/>
  <c r="Q36" i="42"/>
  <c r="CN36" i="42"/>
  <c r="CM36" i="42"/>
  <c r="CL36" i="42"/>
  <c r="CF36" i="42"/>
  <c r="CD36" i="42"/>
  <c r="CB36" i="42"/>
  <c r="CH35" i="42"/>
  <c r="CG35" i="42"/>
  <c r="CF35" i="42"/>
  <c r="CE35" i="42"/>
  <c r="CD35" i="42"/>
  <c r="CC35" i="42"/>
  <c r="CN34" i="42"/>
  <c r="CM34" i="42"/>
  <c r="CL34" i="42"/>
  <c r="CK34" i="42"/>
  <c r="CJ34" i="42"/>
  <c r="CI34" i="42"/>
  <c r="CH34" i="42"/>
  <c r="CG34" i="42"/>
  <c r="CF34" i="42"/>
  <c r="CE34" i="42"/>
  <c r="CD34" i="42"/>
  <c r="CC34" i="42"/>
  <c r="CB34" i="42"/>
  <c r="CA34" i="42"/>
  <c r="BY34" i="42"/>
  <c r="BW34" i="42"/>
  <c r="BV34" i="42"/>
  <c r="CN33" i="42"/>
  <c r="CM33" i="42"/>
  <c r="CL33" i="42"/>
  <c r="CK33" i="42"/>
  <c r="CJ33" i="42"/>
  <c r="CI33" i="42"/>
  <c r="CH33" i="42"/>
  <c r="CG33" i="42"/>
  <c r="CF33" i="42"/>
  <c r="CE33" i="42"/>
  <c r="CD33" i="42"/>
  <c r="CC33" i="42"/>
  <c r="CB33" i="42"/>
  <c r="CA33" i="42"/>
  <c r="BY33" i="42"/>
  <c r="BW33" i="42"/>
  <c r="BV33" i="42"/>
  <c r="CN32" i="42"/>
  <c r="CM32" i="42"/>
  <c r="CL32" i="42"/>
  <c r="CK32" i="42"/>
  <c r="CJ32" i="42"/>
  <c r="CI32" i="42"/>
  <c r="CH32" i="42"/>
  <c r="CG32" i="42"/>
  <c r="CF32" i="42"/>
  <c r="CE32" i="42"/>
  <c r="CD32" i="42"/>
  <c r="CC32" i="42"/>
  <c r="CB32" i="42"/>
  <c r="CA32" i="42"/>
  <c r="BY32" i="42"/>
  <c r="BW32" i="42"/>
  <c r="BV32" i="42"/>
  <c r="CN31" i="42"/>
  <c r="CM31" i="42"/>
  <c r="CL31" i="42"/>
  <c r="CK31" i="42"/>
  <c r="CJ31" i="42"/>
  <c r="CI31" i="42"/>
  <c r="CH31" i="42"/>
  <c r="CG31" i="42"/>
  <c r="CF31" i="42"/>
  <c r="CE31" i="42"/>
  <c r="CD31" i="42"/>
  <c r="CC31" i="42"/>
  <c r="CB31" i="42"/>
  <c r="CA31" i="42"/>
  <c r="BY31" i="42"/>
  <c r="BW31" i="42"/>
  <c r="BV31" i="42"/>
  <c r="CN30" i="42"/>
  <c r="CM30" i="42"/>
  <c r="CL30" i="42"/>
  <c r="CK30" i="42"/>
  <c r="CJ30" i="42"/>
  <c r="CI30" i="42"/>
  <c r="CH30" i="42"/>
  <c r="CG30" i="42"/>
  <c r="CF30" i="42"/>
  <c r="CE30" i="42"/>
  <c r="CD30" i="42"/>
  <c r="CC30" i="42"/>
  <c r="CB30" i="42"/>
  <c r="CA30" i="42"/>
  <c r="BY30" i="42"/>
  <c r="BW30" i="42"/>
  <c r="BV30" i="42"/>
  <c r="CN29" i="42"/>
  <c r="CM29" i="42"/>
  <c r="CL29" i="42"/>
  <c r="CK29" i="42"/>
  <c r="CJ29" i="42"/>
  <c r="CI29" i="42"/>
  <c r="CH29" i="42"/>
  <c r="CG29" i="42"/>
  <c r="CF29" i="42"/>
  <c r="CE29" i="42"/>
  <c r="CD29" i="42"/>
  <c r="CC29" i="42"/>
  <c r="CB29" i="42"/>
  <c r="CA29" i="42"/>
  <c r="BY29" i="42"/>
  <c r="BW29" i="42"/>
  <c r="BV29" i="42"/>
  <c r="CN28" i="42"/>
  <c r="CM28" i="42"/>
  <c r="CL28" i="42"/>
  <c r="CK28" i="42"/>
  <c r="CJ28" i="42"/>
  <c r="CI28" i="42"/>
  <c r="CH28" i="42"/>
  <c r="CG28" i="42"/>
  <c r="CF28" i="42"/>
  <c r="CE28" i="42"/>
  <c r="CD28" i="42"/>
  <c r="CC28" i="42"/>
  <c r="CB28" i="42"/>
  <c r="CA28" i="42"/>
  <c r="BY28" i="42"/>
  <c r="BW28" i="42"/>
  <c r="BV28" i="42"/>
  <c r="CN27" i="42"/>
  <c r="CM27" i="42"/>
  <c r="CL27" i="42"/>
  <c r="CK27" i="42"/>
  <c r="CJ27" i="42"/>
  <c r="CI27" i="42"/>
  <c r="CH27" i="42"/>
  <c r="CG27" i="42"/>
  <c r="CF27" i="42"/>
  <c r="CE27" i="42"/>
  <c r="CD27" i="42"/>
  <c r="CC27" i="42"/>
  <c r="CB27" i="42"/>
  <c r="CA27" i="42"/>
  <c r="BY27" i="42"/>
  <c r="BW27" i="42"/>
  <c r="BV27" i="42"/>
  <c r="CN26" i="42"/>
  <c r="CM26" i="42"/>
  <c r="CL26" i="42"/>
  <c r="CK26" i="42"/>
  <c r="CJ26" i="42"/>
  <c r="CI26" i="42"/>
  <c r="CH26" i="42"/>
  <c r="CG26" i="42"/>
  <c r="CF26" i="42"/>
  <c r="CE26" i="42"/>
  <c r="CD26" i="42"/>
  <c r="CC26" i="42"/>
  <c r="CB26" i="42"/>
  <c r="CA26" i="42"/>
  <c r="BY26" i="42"/>
  <c r="BW26" i="42"/>
  <c r="BV26" i="42"/>
  <c r="CN25" i="42"/>
  <c r="CM25" i="42"/>
  <c r="CL25" i="42"/>
  <c r="CK25" i="42"/>
  <c r="CJ25" i="42"/>
  <c r="CI25" i="42"/>
  <c r="CH25" i="42"/>
  <c r="CG25" i="42"/>
  <c r="CF25" i="42"/>
  <c r="CE25" i="42"/>
  <c r="CD25" i="42"/>
  <c r="CC25" i="42"/>
  <c r="CB25" i="42"/>
  <c r="CA25" i="42"/>
  <c r="BY25" i="42"/>
  <c r="BW25" i="42"/>
  <c r="BV25" i="42"/>
  <c r="CN24" i="42"/>
  <c r="CM24" i="42"/>
  <c r="CL24" i="42"/>
  <c r="CK24" i="42"/>
  <c r="CJ24" i="42"/>
  <c r="CI24" i="42"/>
  <c r="CH24" i="42"/>
  <c r="CG24" i="42"/>
  <c r="CF24" i="42"/>
  <c r="CE24" i="42"/>
  <c r="CD24" i="42"/>
  <c r="CC24" i="42"/>
  <c r="CB24" i="42"/>
  <c r="CA24" i="42"/>
  <c r="BY24" i="42"/>
  <c r="BW24" i="42"/>
  <c r="BV24" i="42"/>
  <c r="CN23" i="42"/>
  <c r="CM23" i="42"/>
  <c r="CL23" i="42"/>
  <c r="CK23" i="42"/>
  <c r="CJ23" i="42"/>
  <c r="CI23" i="42"/>
  <c r="CH23" i="42"/>
  <c r="CG23" i="42"/>
  <c r="CF23" i="42"/>
  <c r="CE23" i="42"/>
  <c r="CD23" i="42"/>
  <c r="CC23" i="42"/>
  <c r="CB23" i="42"/>
  <c r="CA23" i="42"/>
  <c r="BY23" i="42"/>
  <c r="BW23" i="42"/>
  <c r="BV23" i="42"/>
  <c r="CN22" i="42"/>
  <c r="CM22" i="42"/>
  <c r="CL22" i="42"/>
  <c r="CK22" i="42"/>
  <c r="CJ22" i="42"/>
  <c r="CI22" i="42"/>
  <c r="CH22" i="42"/>
  <c r="CG22" i="42"/>
  <c r="CF22" i="42"/>
  <c r="CE22" i="42"/>
  <c r="CD22" i="42"/>
  <c r="CC22" i="42"/>
  <c r="CB22" i="42"/>
  <c r="CA22" i="42"/>
  <c r="BY22" i="42"/>
  <c r="BW22" i="42"/>
  <c r="BV22" i="42"/>
  <c r="CN21" i="42"/>
  <c r="CM21" i="42"/>
  <c r="CL21" i="42"/>
  <c r="CK21" i="42"/>
  <c r="CJ21" i="42"/>
  <c r="CI21" i="42"/>
  <c r="CH21" i="42"/>
  <c r="CG21" i="42"/>
  <c r="CF21" i="42"/>
  <c r="CE21" i="42"/>
  <c r="CD21" i="42"/>
  <c r="CC21" i="42"/>
  <c r="CB21" i="42"/>
  <c r="CA21" i="42"/>
  <c r="BY21" i="42"/>
  <c r="BW21" i="42"/>
  <c r="BV21" i="42"/>
  <c r="CN20" i="42"/>
  <c r="CM20" i="42"/>
  <c r="CL20" i="42"/>
  <c r="CK20" i="42"/>
  <c r="CJ20" i="42"/>
  <c r="CI20" i="42"/>
  <c r="CH20" i="42"/>
  <c r="CG20" i="42"/>
  <c r="CF20" i="42"/>
  <c r="CE20" i="42"/>
  <c r="CD20" i="42"/>
  <c r="CC20" i="42"/>
  <c r="CB20" i="42"/>
  <c r="CA20" i="42"/>
  <c r="BY20" i="42"/>
  <c r="BW20" i="42"/>
  <c r="BV20" i="42"/>
  <c r="CN19" i="42"/>
  <c r="CM19" i="42"/>
  <c r="CL19" i="42"/>
  <c r="CK19" i="42"/>
  <c r="CJ19" i="42"/>
  <c r="CI19" i="42"/>
  <c r="CH19" i="42"/>
  <c r="CG19" i="42"/>
  <c r="CF19" i="42"/>
  <c r="CE19" i="42"/>
  <c r="CD19" i="42"/>
  <c r="CC19" i="42"/>
  <c r="CB19" i="42"/>
  <c r="CA19" i="42"/>
  <c r="BY19" i="42"/>
  <c r="BW19" i="42"/>
  <c r="BV19" i="42"/>
  <c r="CN18" i="42"/>
  <c r="CM18" i="42"/>
  <c r="CL18" i="42"/>
  <c r="CK18" i="42"/>
  <c r="CJ18" i="42"/>
  <c r="CI18" i="42"/>
  <c r="CH18" i="42"/>
  <c r="CG18" i="42"/>
  <c r="CF18" i="42"/>
  <c r="CE18" i="42"/>
  <c r="CD18" i="42"/>
  <c r="CC18" i="42"/>
  <c r="CB18" i="42"/>
  <c r="CA18" i="42"/>
  <c r="BY18" i="42"/>
  <c r="BW18" i="42"/>
  <c r="BV18" i="42"/>
  <c r="CN17" i="42"/>
  <c r="CM17" i="42"/>
  <c r="CL17" i="42"/>
  <c r="CK17" i="42"/>
  <c r="CJ17" i="42"/>
  <c r="CI17" i="42"/>
  <c r="CH17" i="42"/>
  <c r="CG17" i="42"/>
  <c r="CF17" i="42"/>
  <c r="CE17" i="42"/>
  <c r="CD17" i="42"/>
  <c r="CC17" i="42"/>
  <c r="CB17" i="42"/>
  <c r="CA17" i="42"/>
  <c r="BY17" i="42"/>
  <c r="BW17" i="42"/>
  <c r="BV17" i="42"/>
  <c r="CN16" i="42"/>
  <c r="CM16" i="42"/>
  <c r="CL16" i="42"/>
  <c r="CK16" i="42"/>
  <c r="CJ16" i="42"/>
  <c r="CI16" i="42"/>
  <c r="CH16" i="42"/>
  <c r="CG16" i="42"/>
  <c r="CF16" i="42"/>
  <c r="CE16" i="42"/>
  <c r="CD16" i="42"/>
  <c r="CC16" i="42"/>
  <c r="CB16" i="42"/>
  <c r="CA16" i="42"/>
  <c r="BY16" i="42"/>
  <c r="BW16" i="42"/>
  <c r="BV16" i="42"/>
  <c r="CN15" i="42"/>
  <c r="CM15" i="42"/>
  <c r="CL15" i="42"/>
  <c r="CK15" i="42"/>
  <c r="CJ15" i="42"/>
  <c r="CI15" i="42"/>
  <c r="CH15" i="42"/>
  <c r="CG15" i="42"/>
  <c r="CF15" i="42"/>
  <c r="CE15" i="42"/>
  <c r="CD15" i="42"/>
  <c r="CC15" i="42"/>
  <c r="CB15" i="42"/>
  <c r="CA15" i="42"/>
  <c r="BY15" i="42"/>
  <c r="BW15" i="42"/>
  <c r="BV15" i="42"/>
  <c r="CN14" i="42"/>
  <c r="CM14" i="42"/>
  <c r="CL14" i="42"/>
  <c r="CK14" i="42"/>
  <c r="CJ14" i="42"/>
  <c r="CI14" i="42"/>
  <c r="CH14" i="42"/>
  <c r="CG14" i="42"/>
  <c r="CF14" i="42"/>
  <c r="CE14" i="42"/>
  <c r="CD14" i="42"/>
  <c r="CC14" i="42"/>
  <c r="CB14" i="42"/>
  <c r="CA14" i="42"/>
  <c r="BY14" i="42"/>
  <c r="BW14" i="42"/>
  <c r="BV14" i="42"/>
  <c r="CN13" i="42"/>
  <c r="CM13" i="42"/>
  <c r="CL13" i="42"/>
  <c r="CK13" i="42"/>
  <c r="CJ13" i="42"/>
  <c r="CI13" i="42"/>
  <c r="CH13" i="42"/>
  <c r="CG13" i="42"/>
  <c r="CF13" i="42"/>
  <c r="CE13" i="42"/>
  <c r="CD13" i="42"/>
  <c r="CC13" i="42"/>
  <c r="CB13" i="42"/>
  <c r="CA13" i="42"/>
  <c r="BY13" i="42"/>
  <c r="BW13" i="42"/>
  <c r="BV13" i="42"/>
  <c r="CN12" i="42"/>
  <c r="CM12" i="42"/>
  <c r="CL12" i="42"/>
  <c r="CK12" i="42"/>
  <c r="CJ12" i="42"/>
  <c r="CI12" i="42"/>
  <c r="CH12" i="42"/>
  <c r="CG12" i="42"/>
  <c r="CF12" i="42"/>
  <c r="CE12" i="42"/>
  <c r="CD12" i="42"/>
  <c r="CC12" i="42"/>
  <c r="CB12" i="42"/>
  <c r="CA12" i="42"/>
  <c r="BY12" i="42"/>
  <c r="BW12" i="42"/>
  <c r="BV12" i="42"/>
  <c r="CN11" i="42"/>
  <c r="CM11" i="42"/>
  <c r="CL11" i="42"/>
  <c r="CK11" i="42"/>
  <c r="CJ11" i="42"/>
  <c r="CI11" i="42"/>
  <c r="CH11" i="42"/>
  <c r="CG11" i="42"/>
  <c r="CF11" i="42"/>
  <c r="CE11" i="42"/>
  <c r="CD11" i="42"/>
  <c r="CC11" i="42"/>
  <c r="CB11" i="42"/>
  <c r="CA11" i="42"/>
  <c r="BY11" i="42"/>
  <c r="BW11" i="42"/>
  <c r="BV11" i="42"/>
  <c r="CN10" i="42"/>
  <c r="CM10" i="42"/>
  <c r="CL10" i="42"/>
  <c r="CK10" i="42"/>
  <c r="CJ10" i="42"/>
  <c r="CI10" i="42"/>
  <c r="CH10" i="42"/>
  <c r="CG10" i="42"/>
  <c r="CF10" i="42"/>
  <c r="CE10" i="42"/>
  <c r="CD10" i="42"/>
  <c r="CC10" i="42"/>
  <c r="CB10" i="42"/>
  <c r="CA10" i="42"/>
  <c r="BY10" i="42"/>
  <c r="BW10" i="42"/>
  <c r="BV10" i="42"/>
  <c r="CN9" i="42"/>
  <c r="CM9" i="42"/>
  <c r="CL9" i="42"/>
  <c r="CK9" i="42"/>
  <c r="CJ9" i="42"/>
  <c r="CI9" i="42"/>
  <c r="CH9" i="42"/>
  <c r="CG9" i="42"/>
  <c r="CF9" i="42"/>
  <c r="CE9" i="42"/>
  <c r="CD9" i="42"/>
  <c r="CC9" i="42"/>
  <c r="CB9" i="42"/>
  <c r="CA9" i="42"/>
  <c r="BY9" i="42"/>
  <c r="BW9" i="42"/>
  <c r="BV9" i="42"/>
  <c r="CN8" i="42"/>
  <c r="CM8" i="42"/>
  <c r="CL8" i="42"/>
  <c r="CK8" i="42"/>
  <c r="CJ8" i="42"/>
  <c r="CI8" i="42"/>
  <c r="CH8" i="42"/>
  <c r="CG8" i="42"/>
  <c r="CF8" i="42"/>
  <c r="CE8" i="42"/>
  <c r="CD8" i="42"/>
  <c r="CC8" i="42"/>
  <c r="CB8" i="42"/>
  <c r="CA8" i="42"/>
  <c r="BY8" i="42"/>
  <c r="BW8" i="42"/>
  <c r="BV8" i="42"/>
  <c r="CN7" i="42"/>
  <c r="CM7" i="42"/>
  <c r="CL7" i="42"/>
  <c r="CK7" i="42"/>
  <c r="CJ7" i="42"/>
  <c r="CI7" i="42"/>
  <c r="CH7" i="42"/>
  <c r="CG7" i="42"/>
  <c r="CF7" i="42"/>
  <c r="CE7" i="42"/>
  <c r="CD7" i="42"/>
  <c r="CC7" i="42"/>
  <c r="CB7" i="42"/>
  <c r="CA7" i="42"/>
  <c r="BY7" i="42"/>
  <c r="BW7" i="42"/>
  <c r="BV7" i="42"/>
  <c r="CN6" i="42"/>
  <c r="CM6" i="42"/>
  <c r="CL6" i="42"/>
  <c r="CK6" i="42"/>
  <c r="CJ6" i="42"/>
  <c r="CI6" i="42"/>
  <c r="CH6" i="42"/>
  <c r="CG6" i="42"/>
  <c r="CF6" i="42"/>
  <c r="CE6" i="42"/>
  <c r="CD6" i="42"/>
  <c r="CC6" i="42"/>
  <c r="CB6" i="42"/>
  <c r="CA6" i="42"/>
  <c r="BY6" i="42"/>
  <c r="BW6" i="42"/>
  <c r="BV6" i="42"/>
  <c r="CN5" i="42"/>
  <c r="CM5" i="42"/>
  <c r="CL5" i="42"/>
  <c r="CK5" i="42"/>
  <c r="CJ5" i="42"/>
  <c r="CI5" i="42"/>
  <c r="CH5" i="42"/>
  <c r="CG5" i="42"/>
  <c r="CF5" i="42"/>
  <c r="CE5" i="42"/>
  <c r="CD5" i="42"/>
  <c r="CC5" i="42"/>
  <c r="CB5" i="42"/>
  <c r="CA5" i="42"/>
  <c r="BY5" i="42"/>
  <c r="BW5" i="42"/>
  <c r="BV5" i="42"/>
  <c r="CN4" i="42"/>
  <c r="CM4" i="42"/>
  <c r="CL4" i="42"/>
  <c r="CK4" i="42"/>
  <c r="CJ4" i="42"/>
  <c r="CI4" i="42"/>
  <c r="CH4" i="42"/>
  <c r="CG4" i="42"/>
  <c r="CF4" i="42"/>
  <c r="CE4" i="42"/>
  <c r="CD4" i="42"/>
  <c r="CC4" i="42"/>
  <c r="CB4" i="42"/>
  <c r="CA4" i="42"/>
  <c r="BY4" i="42"/>
  <c r="BW4" i="42"/>
  <c r="BV4" i="42"/>
  <c r="CN3" i="42"/>
  <c r="CM3" i="42"/>
  <c r="CL3" i="42"/>
  <c r="CK3" i="42"/>
  <c r="CJ3" i="42"/>
  <c r="CI3" i="42"/>
  <c r="CH3" i="42"/>
  <c r="CG3" i="42"/>
  <c r="CF3" i="42"/>
  <c r="CE3" i="42"/>
  <c r="CD3" i="42"/>
  <c r="CC3" i="42"/>
  <c r="CB3" i="42"/>
  <c r="CA3" i="42"/>
  <c r="BY3" i="42"/>
  <c r="BW3" i="42"/>
  <c r="BV3" i="42"/>
  <c r="BV49" i="43" l="1"/>
  <c r="BV50" i="43"/>
  <c r="BV51" i="43"/>
  <c r="CL38" i="42"/>
  <c r="BZ49" i="43"/>
  <c r="BZ50" i="43"/>
  <c r="BZ51" i="43"/>
  <c r="BU49" i="43"/>
  <c r="BY49" i="43"/>
  <c r="BU50" i="43"/>
  <c r="BY50" i="43"/>
  <c r="BU51" i="43"/>
  <c r="BY51" i="43"/>
  <c r="BX49" i="43"/>
  <c r="BX50" i="43"/>
  <c r="BX51" i="43"/>
  <c r="CB38" i="42"/>
  <c r="CF38" i="42"/>
  <c r="CN38" i="42"/>
  <c r="CH36" i="42"/>
  <c r="CJ38" i="42"/>
  <c r="BV38" i="42"/>
  <c r="CE36" i="42"/>
  <c r="CI36" i="42"/>
  <c r="CC38" i="42"/>
  <c r="CG38" i="42"/>
  <c r="CK38" i="42"/>
  <c r="BW36" i="42"/>
  <c r="BW38" i="42"/>
  <c r="CJ36" i="42"/>
  <c r="CH38" i="42"/>
  <c r="CC36" i="42"/>
  <c r="CG36" i="42"/>
  <c r="CK36" i="42"/>
  <c r="CE38" i="42"/>
  <c r="CI38" i="42"/>
  <c r="BV36" i="42"/>
  <c r="U17" i="47" s="1"/>
  <c r="CF51" i="41"/>
  <c r="CE51" i="41"/>
  <c r="CD51" i="41"/>
  <c r="CC51" i="41"/>
  <c r="CB51" i="41"/>
  <c r="CA51" i="41"/>
  <c r="BO51" i="41"/>
  <c r="BN51" i="41"/>
  <c r="BM51" i="41"/>
  <c r="BL51" i="41"/>
  <c r="BK51" i="41"/>
  <c r="BJ51" i="41"/>
  <c r="BI51" i="41"/>
  <c r="BH51" i="41"/>
  <c r="BG51" i="41"/>
  <c r="BF51" i="41"/>
  <c r="BE51" i="41"/>
  <c r="BD51" i="41"/>
  <c r="BC51" i="41"/>
  <c r="BB51" i="41"/>
  <c r="BA51" i="41"/>
  <c r="AZ51" i="41"/>
  <c r="AY51" i="41"/>
  <c r="AX51" i="41"/>
  <c r="AW51" i="41"/>
  <c r="AV51" i="41"/>
  <c r="AU51" i="41"/>
  <c r="AT51" i="41"/>
  <c r="AS51" i="41"/>
  <c r="AR51" i="41"/>
  <c r="AQ51" i="41"/>
  <c r="AP51" i="41"/>
  <c r="AO51" i="41"/>
  <c r="AN51" i="41"/>
  <c r="AM51" i="41"/>
  <c r="AL51" i="41"/>
  <c r="AK51" i="41"/>
  <c r="AJ51" i="41"/>
  <c r="AI51" i="41"/>
  <c r="AH51" i="41"/>
  <c r="AG51" i="41"/>
  <c r="AF51" i="41"/>
  <c r="AE51" i="41"/>
  <c r="AD51" i="41"/>
  <c r="AC51" i="41"/>
  <c r="AB51" i="41"/>
  <c r="AA51" i="41"/>
  <c r="Z51" i="41"/>
  <c r="Y51" i="41"/>
  <c r="X51" i="41"/>
  <c r="W51" i="41"/>
  <c r="V51" i="41"/>
  <c r="U51" i="41"/>
  <c r="T51" i="41"/>
  <c r="S51" i="41"/>
  <c r="R51" i="41"/>
  <c r="Q51" i="41"/>
  <c r="P51" i="41"/>
  <c r="O51" i="41"/>
  <c r="N51" i="41"/>
  <c r="M51" i="41"/>
  <c r="L51" i="41"/>
  <c r="K51" i="41"/>
  <c r="H51" i="41"/>
  <c r="BZ51" i="41" s="1"/>
  <c r="G51" i="41"/>
  <c r="BY51" i="41" s="1"/>
  <c r="F51" i="41"/>
  <c r="BX51" i="41" s="1"/>
  <c r="E51" i="41"/>
  <c r="BW51" i="41" s="1"/>
  <c r="D51" i="41"/>
  <c r="BV51" i="41" s="1"/>
  <c r="C51" i="41"/>
  <c r="BU51" i="41" s="1"/>
  <c r="B51" i="41"/>
  <c r="CF50" i="41"/>
  <c r="CE50" i="41"/>
  <c r="CD50" i="41"/>
  <c r="CC50" i="41"/>
  <c r="CB50" i="41"/>
  <c r="CA50" i="41"/>
  <c r="BO50" i="41"/>
  <c r="BN50" i="41"/>
  <c r="BM50" i="41"/>
  <c r="BL50" i="41"/>
  <c r="BK50" i="41"/>
  <c r="BJ50" i="41"/>
  <c r="BI50" i="41"/>
  <c r="BH50" i="41"/>
  <c r="BG50" i="41"/>
  <c r="BF50" i="41"/>
  <c r="BE50" i="41"/>
  <c r="BD50" i="41"/>
  <c r="BC50" i="41"/>
  <c r="BB50" i="41"/>
  <c r="BA50" i="41"/>
  <c r="AZ50" i="41"/>
  <c r="AY50" i="41"/>
  <c r="AX50" i="41"/>
  <c r="AW50" i="41"/>
  <c r="AV50" i="41"/>
  <c r="AU50" i="41"/>
  <c r="AT50" i="41"/>
  <c r="AS50" i="41"/>
  <c r="AR50" i="41"/>
  <c r="AQ50" i="41"/>
  <c r="AP50" i="41"/>
  <c r="AO50" i="41"/>
  <c r="AN50" i="41"/>
  <c r="AM50" i="41"/>
  <c r="AL50" i="41"/>
  <c r="AK50" i="41"/>
  <c r="AJ50" i="41"/>
  <c r="AI50" i="41"/>
  <c r="AH50" i="41"/>
  <c r="AG50" i="41"/>
  <c r="AF50" i="41"/>
  <c r="AE50" i="41"/>
  <c r="AD50" i="41"/>
  <c r="AC50" i="41"/>
  <c r="AB50" i="41"/>
  <c r="AA50" i="41"/>
  <c r="Z50" i="41"/>
  <c r="Y50" i="41"/>
  <c r="X50" i="41"/>
  <c r="W50" i="41"/>
  <c r="V50" i="41"/>
  <c r="U50" i="41"/>
  <c r="T50" i="41"/>
  <c r="S50" i="41"/>
  <c r="R50" i="41"/>
  <c r="Q50" i="41"/>
  <c r="P50" i="41"/>
  <c r="O50" i="41"/>
  <c r="N50" i="41"/>
  <c r="M50" i="41"/>
  <c r="L50" i="41"/>
  <c r="K50" i="41"/>
  <c r="H50" i="41"/>
  <c r="BZ50" i="41" s="1"/>
  <c r="G50" i="41"/>
  <c r="F50" i="41"/>
  <c r="E50" i="41"/>
  <c r="D50" i="41"/>
  <c r="BV50" i="41" s="1"/>
  <c r="C50" i="41"/>
  <c r="B50" i="41"/>
  <c r="CF49" i="41"/>
  <c r="CE49" i="41"/>
  <c r="CD49" i="41"/>
  <c r="CC49" i="41"/>
  <c r="CB49" i="41"/>
  <c r="CA49" i="41"/>
  <c r="BO49" i="41"/>
  <c r="BN49" i="41"/>
  <c r="BM49" i="41"/>
  <c r="BL49" i="41"/>
  <c r="BK49" i="41"/>
  <c r="BJ49" i="41"/>
  <c r="V16" i="47" s="1"/>
  <c r="BI49" i="41"/>
  <c r="U16" i="47" s="1"/>
  <c r="BH49" i="41"/>
  <c r="T16" i="47" s="1"/>
  <c r="BG49" i="41"/>
  <c r="S16" i="47" s="1"/>
  <c r="BF49" i="41"/>
  <c r="R16" i="47" s="1"/>
  <c r="BE49" i="41"/>
  <c r="Q16" i="47" s="1"/>
  <c r="BD49" i="41"/>
  <c r="BC49" i="41"/>
  <c r="BB49" i="41"/>
  <c r="BA49" i="41"/>
  <c r="AZ49" i="41"/>
  <c r="AY49" i="41"/>
  <c r="AX49" i="41"/>
  <c r="AW49" i="41"/>
  <c r="AV49" i="41"/>
  <c r="AU49" i="41"/>
  <c r="P16" i="47" s="1"/>
  <c r="AT49" i="41"/>
  <c r="AS49" i="41"/>
  <c r="AR49" i="41"/>
  <c r="AQ49" i="41"/>
  <c r="AP49" i="41"/>
  <c r="O16" i="47" s="1"/>
  <c r="AO49" i="41"/>
  <c r="N16" i="47" s="1"/>
  <c r="AN49" i="41"/>
  <c r="M16" i="47" s="1"/>
  <c r="AM49" i="41"/>
  <c r="AL49" i="41"/>
  <c r="AK49" i="41"/>
  <c r="AJ49" i="41"/>
  <c r="AI49" i="41"/>
  <c r="AH49" i="41"/>
  <c r="AG49" i="41"/>
  <c r="L16" i="47" s="1"/>
  <c r="AF49" i="41"/>
  <c r="K16" i="47" s="1"/>
  <c r="AE49" i="41"/>
  <c r="AD49" i="41"/>
  <c r="J16" i="47" s="1"/>
  <c r="AC49" i="41"/>
  <c r="I16" i="47" s="1"/>
  <c r="AB49" i="41"/>
  <c r="AA49" i="41"/>
  <c r="Z49" i="41"/>
  <c r="Y49" i="41"/>
  <c r="X49" i="41"/>
  <c r="H16" i="47" s="1"/>
  <c r="W49" i="41"/>
  <c r="F16" i="47" s="1"/>
  <c r="V49" i="41"/>
  <c r="U49" i="41"/>
  <c r="T49" i="41"/>
  <c r="S49" i="41"/>
  <c r="R49" i="41"/>
  <c r="Q49" i="41"/>
  <c r="E16" i="47" s="1"/>
  <c r="P49" i="41"/>
  <c r="O49" i="41"/>
  <c r="C16" i="47" s="1"/>
  <c r="N49" i="41"/>
  <c r="B16" i="47" s="1"/>
  <c r="M49" i="41"/>
  <c r="L49" i="41"/>
  <c r="K49" i="41"/>
  <c r="H49" i="41"/>
  <c r="BZ49" i="41" s="1"/>
  <c r="G49" i="41"/>
  <c r="F49" i="41"/>
  <c r="E49" i="41"/>
  <c r="D49" i="41"/>
  <c r="BV49" i="41" s="1"/>
  <c r="C49" i="41"/>
  <c r="B49" i="41"/>
  <c r="BZ48" i="41"/>
  <c r="BY48" i="41"/>
  <c r="BX48" i="41"/>
  <c r="BW48" i="41"/>
  <c r="BV48" i="41"/>
  <c r="BU48" i="41"/>
  <c r="BZ15" i="41"/>
  <c r="BY15" i="41"/>
  <c r="BX15" i="41"/>
  <c r="BW15" i="41"/>
  <c r="BV15" i="41"/>
  <c r="BU15" i="41"/>
  <c r="BT15" i="41"/>
  <c r="BS15" i="41"/>
  <c r="BZ14" i="41"/>
  <c r="BY14" i="41"/>
  <c r="BX14" i="41"/>
  <c r="BW14" i="41"/>
  <c r="BV14" i="41"/>
  <c r="BU14" i="41"/>
  <c r="BT14" i="41"/>
  <c r="BS14" i="41"/>
  <c r="BZ13" i="41"/>
  <c r="BY13" i="41"/>
  <c r="BX13" i="41"/>
  <c r="BW13" i="41"/>
  <c r="BV13" i="41"/>
  <c r="BU13" i="41"/>
  <c r="BT13" i="41"/>
  <c r="BS13" i="41"/>
  <c r="BZ12" i="41"/>
  <c r="BY12" i="41"/>
  <c r="BX12" i="41"/>
  <c r="BW12" i="41"/>
  <c r="BV12" i="41"/>
  <c r="BU12" i="41"/>
  <c r="BT12" i="41"/>
  <c r="BS12" i="41"/>
  <c r="BZ11" i="41"/>
  <c r="BY11" i="41"/>
  <c r="BX11" i="41"/>
  <c r="BW11" i="41"/>
  <c r="BV11" i="41"/>
  <c r="BU11" i="41"/>
  <c r="BT11" i="41"/>
  <c r="BS11" i="41"/>
  <c r="BZ10" i="41"/>
  <c r="BY10" i="41"/>
  <c r="BX10" i="41"/>
  <c r="BW10" i="41"/>
  <c r="BV10" i="41"/>
  <c r="BU10" i="41"/>
  <c r="BT10" i="41"/>
  <c r="BS10" i="41"/>
  <c r="BZ9" i="41"/>
  <c r="BY9" i="41"/>
  <c r="BX9" i="41"/>
  <c r="BW9" i="41"/>
  <c r="BV9" i="41"/>
  <c r="BU9" i="41"/>
  <c r="BT9" i="41"/>
  <c r="BS9" i="41"/>
  <c r="BZ8" i="41"/>
  <c r="BY8" i="41"/>
  <c r="BX8" i="41"/>
  <c r="BW8" i="41"/>
  <c r="BV8" i="41"/>
  <c r="BU8" i="41"/>
  <c r="BT8" i="41"/>
  <c r="BS8" i="41"/>
  <c r="BZ7" i="41"/>
  <c r="BY7" i="41"/>
  <c r="BX7" i="41"/>
  <c r="BW7" i="41"/>
  <c r="BV7" i="41"/>
  <c r="BU7" i="41"/>
  <c r="BT7" i="41"/>
  <c r="BS7" i="41"/>
  <c r="BZ6" i="41"/>
  <c r="BY6" i="41"/>
  <c r="BX6" i="41"/>
  <c r="BW6" i="41"/>
  <c r="BV6" i="41"/>
  <c r="BU6" i="41"/>
  <c r="BT6" i="41"/>
  <c r="BS6" i="41"/>
  <c r="BZ5" i="41"/>
  <c r="BY5" i="41"/>
  <c r="BX5" i="41"/>
  <c r="BW5" i="41"/>
  <c r="BV5" i="41"/>
  <c r="BU5" i="41"/>
  <c r="BT5" i="41"/>
  <c r="BS5" i="41"/>
  <c r="BZ4" i="41"/>
  <c r="BY4" i="41"/>
  <c r="BX4" i="41"/>
  <c r="BW4" i="41"/>
  <c r="BV4" i="41"/>
  <c r="BU4" i="41"/>
  <c r="BT4" i="41"/>
  <c r="BS4" i="41"/>
  <c r="BZ3" i="41"/>
  <c r="BY3" i="41"/>
  <c r="BX3" i="41"/>
  <c r="BW3" i="41"/>
  <c r="BV3" i="41"/>
  <c r="BU3" i="41"/>
  <c r="BT3" i="41"/>
  <c r="BS3" i="41"/>
  <c r="BT49" i="41" l="1"/>
  <c r="BT51" i="41"/>
  <c r="BT50" i="41"/>
  <c r="BX50" i="41"/>
  <c r="BU50" i="41"/>
  <c r="BW49" i="41"/>
  <c r="BY49" i="41"/>
  <c r="BX49" i="41"/>
  <c r="BY50" i="41"/>
  <c r="BU49" i="41"/>
  <c r="BW50" i="41"/>
  <c r="W53" i="29" l="1"/>
  <c r="X53" i="29"/>
  <c r="H23" i="21" s="1"/>
  <c r="W54" i="29"/>
  <c r="X54" i="29"/>
  <c r="S23" i="21" s="1"/>
  <c r="V22" i="47" l="1"/>
  <c r="U22" i="47"/>
  <c r="T22" i="47"/>
  <c r="S22" i="47"/>
  <c r="R22" i="47"/>
  <c r="Q22" i="47"/>
  <c r="P22" i="47"/>
  <c r="O22" i="47"/>
  <c r="N22" i="47"/>
  <c r="M22" i="47"/>
  <c r="L22" i="47"/>
  <c r="K22" i="47"/>
  <c r="J22" i="47"/>
  <c r="I22" i="47"/>
  <c r="H22" i="47"/>
  <c r="F22" i="47"/>
  <c r="E22" i="47"/>
  <c r="C22" i="47"/>
  <c r="B22" i="47"/>
  <c r="BP59" i="36"/>
  <c r="BO59" i="36"/>
  <c r="BN59" i="36"/>
  <c r="BM59" i="36"/>
  <c r="BL59" i="36"/>
  <c r="BK59" i="36"/>
  <c r="BJ59" i="36"/>
  <c r="BI59" i="36"/>
  <c r="BH59" i="36"/>
  <c r="BG59" i="36"/>
  <c r="BF59" i="36"/>
  <c r="BE59" i="36"/>
  <c r="BD59" i="36"/>
  <c r="BC59" i="36"/>
  <c r="BB59" i="36"/>
  <c r="BA59" i="36"/>
  <c r="AZ59" i="36"/>
  <c r="AY59" i="36"/>
  <c r="AX59" i="36"/>
  <c r="AW59" i="36"/>
  <c r="AV59" i="36"/>
  <c r="AU59" i="36"/>
  <c r="AT59" i="36"/>
  <c r="AS59" i="36"/>
  <c r="AR59" i="36"/>
  <c r="AQ59" i="36"/>
  <c r="AP59" i="36"/>
  <c r="AO59" i="36"/>
  <c r="AN59" i="36"/>
  <c r="AM59" i="36"/>
  <c r="AL59" i="36"/>
  <c r="AK59" i="36"/>
  <c r="AJ59" i="36"/>
  <c r="AI59" i="36"/>
  <c r="AH59" i="36"/>
  <c r="AG59" i="36"/>
  <c r="AF59" i="36"/>
  <c r="AE59" i="36"/>
  <c r="AD59" i="36"/>
  <c r="AC59" i="36"/>
  <c r="AB59" i="36"/>
  <c r="AA59" i="36"/>
  <c r="Z59" i="36"/>
  <c r="Y59" i="36"/>
  <c r="X59" i="36"/>
  <c r="W59" i="36"/>
  <c r="V59" i="36"/>
  <c r="U59" i="36"/>
  <c r="T59" i="36"/>
  <c r="S59" i="36"/>
  <c r="R59" i="36"/>
  <c r="Q59" i="36"/>
  <c r="P59" i="36"/>
  <c r="O59" i="36"/>
  <c r="N59" i="36"/>
  <c r="M59" i="36"/>
  <c r="L59" i="36"/>
  <c r="K59" i="36"/>
  <c r="BP62" i="36"/>
  <c r="BO62" i="36"/>
  <c r="BN62" i="36"/>
  <c r="BM62" i="36"/>
  <c r="BL62" i="36"/>
  <c r="BK62" i="36"/>
  <c r="BJ62" i="36"/>
  <c r="BI62" i="36"/>
  <c r="BH62" i="36"/>
  <c r="BG62" i="36"/>
  <c r="BF62" i="36"/>
  <c r="BE62" i="36"/>
  <c r="BD62" i="36"/>
  <c r="BC62" i="36"/>
  <c r="BB62" i="36"/>
  <c r="BA62" i="36"/>
  <c r="AZ62" i="36"/>
  <c r="AY62" i="36"/>
  <c r="AX62" i="36"/>
  <c r="AW62" i="36"/>
  <c r="AV62" i="36"/>
  <c r="AU62" i="36"/>
  <c r="AT62" i="36"/>
  <c r="AS62" i="36"/>
  <c r="AR62" i="36"/>
  <c r="AQ62" i="36"/>
  <c r="AP62" i="36"/>
  <c r="AO62" i="36"/>
  <c r="AN62" i="36"/>
  <c r="AM62" i="36"/>
  <c r="AL62" i="36"/>
  <c r="AK62" i="36"/>
  <c r="AJ62" i="36"/>
  <c r="AI62" i="36"/>
  <c r="AH62" i="36"/>
  <c r="AG62" i="36"/>
  <c r="AF62" i="36"/>
  <c r="AE62" i="36"/>
  <c r="AD62" i="36"/>
  <c r="AC62" i="36"/>
  <c r="AB62" i="36"/>
  <c r="AA62" i="36"/>
  <c r="Z62" i="36"/>
  <c r="Y62" i="36"/>
  <c r="X62" i="36"/>
  <c r="W62" i="36"/>
  <c r="V62" i="36"/>
  <c r="U62" i="36"/>
  <c r="T62" i="36"/>
  <c r="S62" i="36"/>
  <c r="R62" i="36"/>
  <c r="Q62" i="36"/>
  <c r="P62" i="36"/>
  <c r="O62" i="36"/>
  <c r="N62" i="36"/>
  <c r="M62" i="36"/>
  <c r="L62" i="36"/>
  <c r="K62" i="36"/>
  <c r="BP61" i="36"/>
  <c r="BO61" i="36"/>
  <c r="BN61" i="36"/>
  <c r="BM61" i="36"/>
  <c r="BL61" i="36"/>
  <c r="BK61" i="36"/>
  <c r="BJ61" i="36"/>
  <c r="BI61" i="36"/>
  <c r="BH61" i="36"/>
  <c r="BG61" i="36"/>
  <c r="BF61" i="36"/>
  <c r="BE61" i="36"/>
  <c r="BD61" i="36"/>
  <c r="BC61" i="36"/>
  <c r="BB61" i="36"/>
  <c r="BA61" i="36"/>
  <c r="AZ61" i="36"/>
  <c r="AY61" i="36"/>
  <c r="AX61" i="36"/>
  <c r="AW61" i="36"/>
  <c r="AV61" i="36"/>
  <c r="AU61" i="36"/>
  <c r="AT61" i="36"/>
  <c r="AS61" i="36"/>
  <c r="AR61" i="36"/>
  <c r="AQ61" i="36"/>
  <c r="AP61" i="36"/>
  <c r="AO61" i="36"/>
  <c r="AN61" i="36"/>
  <c r="AM61" i="36"/>
  <c r="AL61" i="36"/>
  <c r="AK61" i="36"/>
  <c r="AJ61" i="36"/>
  <c r="AI61" i="36"/>
  <c r="AH61" i="36"/>
  <c r="AG61" i="36"/>
  <c r="AF61" i="36"/>
  <c r="AE61" i="36"/>
  <c r="AD61" i="36"/>
  <c r="AC61" i="36"/>
  <c r="AB61" i="36"/>
  <c r="AA61" i="36"/>
  <c r="Z61" i="36"/>
  <c r="Y61" i="36"/>
  <c r="X61" i="36"/>
  <c r="W61" i="36"/>
  <c r="V61" i="36"/>
  <c r="U61" i="36"/>
  <c r="T61" i="36"/>
  <c r="S61" i="36"/>
  <c r="R61" i="36"/>
  <c r="Q61" i="36"/>
  <c r="P61" i="36"/>
  <c r="O61" i="36"/>
  <c r="N61" i="36"/>
  <c r="M61" i="36"/>
  <c r="L61" i="36"/>
  <c r="K61" i="36"/>
  <c r="BP60" i="36"/>
  <c r="BO60" i="36"/>
  <c r="BN60" i="36"/>
  <c r="BM60" i="36"/>
  <c r="BL60" i="36"/>
  <c r="BK60" i="36"/>
  <c r="BJ60" i="36"/>
  <c r="BI60" i="36"/>
  <c r="BH60" i="36"/>
  <c r="BG60" i="36"/>
  <c r="BF60" i="36"/>
  <c r="BE60" i="36"/>
  <c r="BD60" i="36"/>
  <c r="BC60" i="36"/>
  <c r="BB60" i="36"/>
  <c r="BA60" i="36"/>
  <c r="AZ60" i="36"/>
  <c r="AY60" i="36"/>
  <c r="AX60" i="36"/>
  <c r="AW60" i="36"/>
  <c r="AV60" i="36"/>
  <c r="AU60" i="36"/>
  <c r="AT60" i="36"/>
  <c r="AS60" i="36"/>
  <c r="AR60" i="36"/>
  <c r="AQ60" i="36"/>
  <c r="AP60" i="36"/>
  <c r="AO60" i="36"/>
  <c r="AN60" i="36"/>
  <c r="AM60" i="36"/>
  <c r="AL60" i="36"/>
  <c r="AK60" i="36"/>
  <c r="AJ60" i="36"/>
  <c r="AI60" i="36"/>
  <c r="AH60" i="36"/>
  <c r="AG60" i="36"/>
  <c r="AF60" i="36"/>
  <c r="AE60" i="36"/>
  <c r="AD60" i="36"/>
  <c r="AC60" i="36"/>
  <c r="AB60" i="36"/>
  <c r="AA60" i="36"/>
  <c r="Z60" i="36"/>
  <c r="Y60" i="36"/>
  <c r="X60" i="36"/>
  <c r="W60" i="36"/>
  <c r="V60" i="36"/>
  <c r="U60" i="36"/>
  <c r="T60" i="36"/>
  <c r="S60" i="36"/>
  <c r="R60" i="36"/>
  <c r="Q60" i="36"/>
  <c r="P60" i="36"/>
  <c r="O60" i="36"/>
  <c r="N60" i="36"/>
  <c r="M60" i="36"/>
  <c r="L60" i="36"/>
  <c r="K60" i="36"/>
  <c r="BR59" i="36" l="1"/>
  <c r="BR49" i="36"/>
  <c r="BS49" i="36"/>
  <c r="BT49" i="36"/>
  <c r="BU49" i="36"/>
  <c r="BV49" i="36"/>
  <c r="BW49" i="36"/>
  <c r="BX49" i="36"/>
  <c r="BR50" i="36"/>
  <c r="BS50" i="36"/>
  <c r="BT50" i="36"/>
  <c r="BU50" i="36"/>
  <c r="BV50" i="36"/>
  <c r="BW50" i="36"/>
  <c r="BX50" i="36"/>
  <c r="BR51" i="36"/>
  <c r="BS51" i="36"/>
  <c r="BT51" i="36"/>
  <c r="BU51" i="36"/>
  <c r="BV51" i="36"/>
  <c r="BW51" i="36"/>
  <c r="BX51" i="36"/>
  <c r="BR52" i="36"/>
  <c r="BS52" i="36"/>
  <c r="BT52" i="36"/>
  <c r="BU52" i="36"/>
  <c r="BV52" i="36"/>
  <c r="BW52" i="36"/>
  <c r="BX52" i="36"/>
  <c r="BR53" i="36"/>
  <c r="BS53" i="36"/>
  <c r="BT53" i="36"/>
  <c r="BU53" i="36"/>
  <c r="BV53" i="36"/>
  <c r="BW53" i="36"/>
  <c r="BX53" i="36"/>
  <c r="BR54" i="36"/>
  <c r="BS54" i="36"/>
  <c r="BT54" i="36"/>
  <c r="BU54" i="36"/>
  <c r="BV54" i="36"/>
  <c r="BW54" i="36"/>
  <c r="BX54" i="36"/>
  <c r="BR55" i="36"/>
  <c r="BS55" i="36"/>
  <c r="BT55" i="36"/>
  <c r="BU55" i="36"/>
  <c r="BV55" i="36"/>
  <c r="BW55" i="36"/>
  <c r="BX55" i="36"/>
  <c r="BR56" i="36"/>
  <c r="BS56" i="36"/>
  <c r="BT56" i="36"/>
  <c r="BU56" i="36"/>
  <c r="BV56" i="36"/>
  <c r="BW56" i="36"/>
  <c r="BX56" i="36"/>
  <c r="AC61" i="33" l="1"/>
  <c r="G54" i="30" l="1"/>
  <c r="D54" i="30"/>
  <c r="B6" i="30"/>
  <c r="N6" i="30" s="1"/>
  <c r="D6" i="30"/>
  <c r="P6" i="30" s="1"/>
  <c r="G6" i="30"/>
  <c r="T6" i="30"/>
  <c r="B7" i="30"/>
  <c r="N7" i="30" s="1"/>
  <c r="D7" i="30"/>
  <c r="P7" i="30" s="1"/>
  <c r="G7" i="30"/>
  <c r="T7" i="30"/>
  <c r="B8" i="30"/>
  <c r="N8" i="30" s="1"/>
  <c r="D8" i="30"/>
  <c r="P8" i="30" s="1"/>
  <c r="G8" i="30"/>
  <c r="T8" i="30"/>
  <c r="B9" i="30"/>
  <c r="N9" i="30" s="1"/>
  <c r="D9" i="30"/>
  <c r="P9" i="30" s="1"/>
  <c r="G9" i="30"/>
  <c r="T9" i="30"/>
  <c r="B10" i="30"/>
  <c r="N10" i="30" s="1"/>
  <c r="D10" i="30"/>
  <c r="P10" i="30" s="1"/>
  <c r="G10" i="30"/>
  <c r="T10" i="30"/>
  <c r="B11" i="30"/>
  <c r="N11" i="30" s="1"/>
  <c r="D11" i="30"/>
  <c r="P11" i="30" s="1"/>
  <c r="G11" i="30"/>
  <c r="T11" i="30"/>
  <c r="B12" i="30"/>
  <c r="N12" i="30" s="1"/>
  <c r="D12" i="30"/>
  <c r="P12" i="30" s="1"/>
  <c r="G12" i="30"/>
  <c r="T12" i="30"/>
  <c r="B13" i="30"/>
  <c r="N13" i="30" s="1"/>
  <c r="D13" i="30"/>
  <c r="P13" i="30" s="1"/>
  <c r="G13" i="30"/>
  <c r="T13" i="30"/>
  <c r="B14" i="30"/>
  <c r="N14" i="30" s="1"/>
  <c r="D14" i="30"/>
  <c r="P14" i="30" s="1"/>
  <c r="G14" i="30"/>
  <c r="T14" i="30"/>
  <c r="B15" i="30"/>
  <c r="N15" i="30" s="1"/>
  <c r="D15" i="30"/>
  <c r="P15" i="30" s="1"/>
  <c r="G15" i="30"/>
  <c r="T15" i="30"/>
  <c r="B16" i="30"/>
  <c r="N16" i="30" s="1"/>
  <c r="D16" i="30"/>
  <c r="P16" i="30" s="1"/>
  <c r="G16" i="30"/>
  <c r="T16" i="30"/>
  <c r="B17" i="30"/>
  <c r="N17" i="30" s="1"/>
  <c r="D17" i="30"/>
  <c r="P17" i="30" s="1"/>
  <c r="G17" i="30"/>
  <c r="T17" i="30"/>
  <c r="B18" i="30"/>
  <c r="N18" i="30" s="1"/>
  <c r="D18" i="30"/>
  <c r="P18" i="30" s="1"/>
  <c r="G18" i="30"/>
  <c r="T18" i="30"/>
  <c r="B19" i="30"/>
  <c r="N19" i="30" s="1"/>
  <c r="D19" i="30"/>
  <c r="P19" i="30" s="1"/>
  <c r="G19" i="30"/>
  <c r="T19" i="30"/>
  <c r="B20" i="30"/>
  <c r="N20" i="30" s="1"/>
  <c r="D20" i="30"/>
  <c r="P20" i="30" s="1"/>
  <c r="G20" i="30"/>
  <c r="T20" i="30"/>
  <c r="B21" i="30"/>
  <c r="N21" i="30" s="1"/>
  <c r="D21" i="30"/>
  <c r="P21" i="30" s="1"/>
  <c r="G21" i="30"/>
  <c r="T21" i="30"/>
  <c r="B22" i="30"/>
  <c r="N22" i="30" s="1"/>
  <c r="D22" i="30"/>
  <c r="P22" i="30" s="1"/>
  <c r="G22" i="30"/>
  <c r="T22" i="30"/>
  <c r="B23" i="30"/>
  <c r="N23" i="30" s="1"/>
  <c r="D23" i="30"/>
  <c r="P23" i="30" s="1"/>
  <c r="G23" i="30"/>
  <c r="T23" i="30"/>
  <c r="B24" i="30"/>
  <c r="N24" i="30" s="1"/>
  <c r="D24" i="30"/>
  <c r="P24" i="30" s="1"/>
  <c r="G24" i="30"/>
  <c r="T24" i="30"/>
  <c r="B25" i="30"/>
  <c r="N25" i="30" s="1"/>
  <c r="D25" i="30"/>
  <c r="P25" i="30" s="1"/>
  <c r="G25" i="30"/>
  <c r="T25" i="30"/>
  <c r="B26" i="30"/>
  <c r="N26" i="30" s="1"/>
  <c r="D26" i="30"/>
  <c r="P26" i="30" s="1"/>
  <c r="G26" i="30"/>
  <c r="T26" i="30"/>
  <c r="B27" i="30"/>
  <c r="N27" i="30" s="1"/>
  <c r="D27" i="30"/>
  <c r="P27" i="30" s="1"/>
  <c r="G27" i="30"/>
  <c r="T27" i="30"/>
  <c r="B28" i="30"/>
  <c r="N28" i="30" s="1"/>
  <c r="D28" i="30"/>
  <c r="P28" i="30" s="1"/>
  <c r="G28" i="30"/>
  <c r="T28" i="30"/>
  <c r="B29" i="30"/>
  <c r="N29" i="30" s="1"/>
  <c r="D29" i="30"/>
  <c r="P29" i="30" s="1"/>
  <c r="G29" i="30"/>
  <c r="T29" i="30"/>
  <c r="B30" i="30"/>
  <c r="N30" i="30" s="1"/>
  <c r="D30" i="30"/>
  <c r="P30" i="30" s="1"/>
  <c r="G30" i="30"/>
  <c r="T30" i="30"/>
  <c r="B31" i="30"/>
  <c r="N31" i="30" s="1"/>
  <c r="D31" i="30"/>
  <c r="P31" i="30" s="1"/>
  <c r="G31" i="30"/>
  <c r="T31" i="30"/>
  <c r="B32" i="30"/>
  <c r="N32" i="30" s="1"/>
  <c r="D32" i="30"/>
  <c r="P32" i="30" s="1"/>
  <c r="G32" i="30"/>
  <c r="T32" i="30"/>
  <c r="B33" i="30"/>
  <c r="N33" i="30" s="1"/>
  <c r="D33" i="30"/>
  <c r="P33" i="30" s="1"/>
  <c r="G33" i="30"/>
  <c r="T33" i="30"/>
  <c r="B34" i="30"/>
  <c r="N34" i="30" s="1"/>
  <c r="D34" i="30"/>
  <c r="P34" i="30" s="1"/>
  <c r="G34" i="30"/>
  <c r="T34" i="30"/>
  <c r="B35" i="30"/>
  <c r="N35" i="30" s="1"/>
  <c r="D35" i="30"/>
  <c r="P35" i="30" s="1"/>
  <c r="G35" i="30"/>
  <c r="T35" i="30"/>
  <c r="B36" i="30"/>
  <c r="N36" i="30" s="1"/>
  <c r="D36" i="30"/>
  <c r="P36" i="30" s="1"/>
  <c r="G36" i="30"/>
  <c r="T36" i="30"/>
  <c r="B37" i="30"/>
  <c r="N37" i="30" s="1"/>
  <c r="D37" i="30"/>
  <c r="P37" i="30" s="1"/>
  <c r="G37" i="30"/>
  <c r="T37" i="30"/>
  <c r="B38" i="30"/>
  <c r="N38" i="30" s="1"/>
  <c r="D38" i="30"/>
  <c r="P38" i="30" s="1"/>
  <c r="G38" i="30"/>
  <c r="T38" i="30"/>
  <c r="B39" i="30"/>
  <c r="N39" i="30" s="1"/>
  <c r="D39" i="30"/>
  <c r="P39" i="30" s="1"/>
  <c r="G39" i="30"/>
  <c r="T39" i="30"/>
  <c r="B40" i="30"/>
  <c r="N40" i="30" s="1"/>
  <c r="D40" i="30"/>
  <c r="P40" i="30" s="1"/>
  <c r="G40" i="30"/>
  <c r="T40" i="30"/>
  <c r="B41" i="30"/>
  <c r="N41" i="30" s="1"/>
  <c r="D41" i="30"/>
  <c r="P41" i="30" s="1"/>
  <c r="G41" i="30"/>
  <c r="T41" i="30"/>
  <c r="B42" i="30"/>
  <c r="N42" i="30" s="1"/>
  <c r="D42" i="30"/>
  <c r="P42" i="30" s="1"/>
  <c r="G42" i="30"/>
  <c r="T42" i="30"/>
  <c r="B43" i="30"/>
  <c r="N43" i="30" s="1"/>
  <c r="D43" i="30"/>
  <c r="P43" i="30" s="1"/>
  <c r="G43" i="30"/>
  <c r="T43" i="30"/>
  <c r="B44" i="30"/>
  <c r="N44" i="30" s="1"/>
  <c r="D44" i="30"/>
  <c r="P44" i="30" s="1"/>
  <c r="G44" i="30"/>
  <c r="T44" i="30"/>
  <c r="B45" i="30"/>
  <c r="N45" i="30" s="1"/>
  <c r="D45" i="30"/>
  <c r="P45" i="30" s="1"/>
  <c r="G45" i="30"/>
  <c r="T45" i="30"/>
  <c r="B46" i="30"/>
  <c r="N46" i="30" s="1"/>
  <c r="D46" i="30"/>
  <c r="P46" i="30" s="1"/>
  <c r="G46" i="30"/>
  <c r="T46" i="30"/>
  <c r="B47" i="30"/>
  <c r="N47" i="30" s="1"/>
  <c r="D47" i="30"/>
  <c r="P47" i="30" s="1"/>
  <c r="G47" i="30"/>
  <c r="T47" i="30"/>
  <c r="B48" i="30"/>
  <c r="N48" i="30" s="1"/>
  <c r="D48" i="30"/>
  <c r="P48" i="30" s="1"/>
  <c r="G48" i="30"/>
  <c r="T48" i="30"/>
  <c r="B49" i="30"/>
  <c r="N49" i="30" s="1"/>
  <c r="D49" i="30"/>
  <c r="P49" i="30" s="1"/>
  <c r="G49" i="30"/>
  <c r="T49" i="30"/>
  <c r="B50" i="30"/>
  <c r="N50" i="30" s="1"/>
  <c r="D50" i="30"/>
  <c r="P50" i="30" s="1"/>
  <c r="G50" i="30"/>
  <c r="T50" i="30"/>
  <c r="B51" i="30"/>
  <c r="N51" i="30" s="1"/>
  <c r="D51" i="30"/>
  <c r="P51" i="30" s="1"/>
  <c r="G51" i="30"/>
  <c r="T51" i="30"/>
  <c r="B52" i="30"/>
  <c r="N52" i="30" s="1"/>
  <c r="D52" i="30"/>
  <c r="P52" i="30" s="1"/>
  <c r="G52" i="30"/>
  <c r="T52" i="30"/>
  <c r="B53" i="30"/>
  <c r="N53" i="30" s="1"/>
  <c r="D53" i="30"/>
  <c r="P53" i="30" s="1"/>
  <c r="G53" i="30"/>
  <c r="T53" i="30"/>
  <c r="G5" i="30"/>
  <c r="D5" i="30"/>
  <c r="B5" i="30"/>
  <c r="G57" i="30" l="1"/>
  <c r="H57" i="30"/>
  <c r="T5" i="30"/>
  <c r="T57" i="30" s="1"/>
  <c r="B57" i="30"/>
  <c r="N5" i="30"/>
  <c r="N57" i="30" s="1"/>
  <c r="D57" i="30"/>
  <c r="P5" i="30"/>
  <c r="P57" i="30" s="1"/>
  <c r="D33" i="20"/>
  <c r="G33" i="20"/>
  <c r="R49" i="6" l="1"/>
  <c r="S49" i="6"/>
  <c r="T49" i="6"/>
  <c r="U49" i="6"/>
  <c r="V49" i="6"/>
  <c r="W49" i="6"/>
  <c r="X49" i="6"/>
  <c r="Y49" i="6"/>
  <c r="Z49" i="6"/>
  <c r="AA49" i="6"/>
  <c r="AB49" i="6"/>
  <c r="AC49" i="6"/>
  <c r="I15" i="20" s="1"/>
  <c r="AD49" i="6"/>
  <c r="AE49" i="6"/>
  <c r="AF49" i="6"/>
  <c r="AG49" i="6"/>
  <c r="AH49" i="6"/>
  <c r="AI49" i="6"/>
  <c r="AJ49" i="6"/>
  <c r="AK49" i="6"/>
  <c r="AL49" i="6"/>
  <c r="AM49" i="6"/>
  <c r="AN49" i="6"/>
  <c r="M15" i="20" s="1"/>
  <c r="AO49" i="6"/>
  <c r="N15" i="20" s="1"/>
  <c r="AP49" i="6"/>
  <c r="O15" i="20" s="1"/>
  <c r="AQ49" i="6"/>
  <c r="AR49" i="6"/>
  <c r="AS49" i="6"/>
  <c r="AT49" i="6"/>
  <c r="AU49" i="6"/>
  <c r="AV49" i="6"/>
  <c r="AW49" i="6"/>
  <c r="AX49" i="6"/>
  <c r="AY49" i="6"/>
  <c r="AZ49" i="6"/>
  <c r="BA49" i="6"/>
  <c r="BB49" i="6"/>
  <c r="BC49" i="6"/>
  <c r="BD49" i="6"/>
  <c r="BE49" i="6"/>
  <c r="Q15" i="20" s="1"/>
  <c r="BF49" i="6"/>
  <c r="BG49" i="6"/>
  <c r="S15" i="20" s="1"/>
  <c r="BH49" i="6"/>
  <c r="T15" i="20" s="1"/>
  <c r="BI49" i="6"/>
  <c r="U15" i="20" s="1"/>
  <c r="R50" i="6"/>
  <c r="S50" i="6"/>
  <c r="T50" i="6"/>
  <c r="U50" i="6"/>
  <c r="V50" i="6"/>
  <c r="W50" i="6"/>
  <c r="X50" i="6"/>
  <c r="Y50" i="6"/>
  <c r="Z50" i="6"/>
  <c r="AA50" i="6"/>
  <c r="AB50" i="6"/>
  <c r="AC50" i="6"/>
  <c r="AD50" i="6"/>
  <c r="AE50" i="6"/>
  <c r="AF50" i="6"/>
  <c r="AG50" i="6"/>
  <c r="AH50" i="6"/>
  <c r="AI50" i="6"/>
  <c r="AJ50" i="6"/>
  <c r="AK50" i="6"/>
  <c r="AL50" i="6"/>
  <c r="AM50" i="6"/>
  <c r="AN50" i="6"/>
  <c r="AO50" i="6"/>
  <c r="AP50" i="6"/>
  <c r="AQ50" i="6"/>
  <c r="AR50" i="6"/>
  <c r="AS50" i="6"/>
  <c r="AT50" i="6"/>
  <c r="AU50" i="6"/>
  <c r="AV50" i="6"/>
  <c r="AW50" i="6"/>
  <c r="AX50" i="6"/>
  <c r="AY50" i="6"/>
  <c r="AZ50" i="6"/>
  <c r="BA50" i="6"/>
  <c r="BB50" i="6"/>
  <c r="BC50" i="6"/>
  <c r="BD50" i="6"/>
  <c r="BE50" i="6"/>
  <c r="BF50" i="6"/>
  <c r="BG50" i="6"/>
  <c r="BH50" i="6"/>
  <c r="BI50" i="6"/>
  <c r="R51" i="6"/>
  <c r="S51" i="6"/>
  <c r="T51" i="6"/>
  <c r="U51" i="6"/>
  <c r="V51" i="6"/>
  <c r="W51" i="6"/>
  <c r="X51" i="6"/>
  <c r="Y51" i="6"/>
  <c r="Z51" i="6"/>
  <c r="AA51" i="6"/>
  <c r="AB51" i="6"/>
  <c r="AC51" i="6"/>
  <c r="AD51" i="6"/>
  <c r="AE51" i="6"/>
  <c r="AF51" i="6"/>
  <c r="AG51" i="6"/>
  <c r="AH51" i="6"/>
  <c r="AI51" i="6"/>
  <c r="AJ51" i="6"/>
  <c r="AK51" i="6"/>
  <c r="AL51" i="6"/>
  <c r="AM51" i="6"/>
  <c r="AN51" i="6"/>
  <c r="AO51" i="6"/>
  <c r="AP51" i="6"/>
  <c r="AQ51" i="6"/>
  <c r="AR51" i="6"/>
  <c r="AS51" i="6"/>
  <c r="AT51" i="6"/>
  <c r="AU51" i="6"/>
  <c r="AV51" i="6"/>
  <c r="AW51" i="6"/>
  <c r="AX51" i="6"/>
  <c r="AY51" i="6"/>
  <c r="AZ51" i="6"/>
  <c r="BA51" i="6"/>
  <c r="BB51" i="6"/>
  <c r="BC51" i="6"/>
  <c r="BD51" i="6"/>
  <c r="BE51" i="6"/>
  <c r="BF51" i="6"/>
  <c r="BG51" i="6"/>
  <c r="BH51" i="6"/>
  <c r="BI51" i="6"/>
  <c r="BY47" i="6" l="1"/>
  <c r="BX47" i="6"/>
  <c r="BW47" i="6"/>
  <c r="BV47" i="6"/>
  <c r="BU47" i="6"/>
  <c r="BT47" i="6"/>
  <c r="BS47" i="6"/>
  <c r="BY46" i="6"/>
  <c r="BX46" i="6"/>
  <c r="BW46" i="6"/>
  <c r="BV46" i="6"/>
  <c r="BU46" i="6"/>
  <c r="BT46" i="6"/>
  <c r="BS46" i="6"/>
  <c r="BY45" i="6"/>
  <c r="BX45" i="6"/>
  <c r="BW45" i="6"/>
  <c r="BV45" i="6"/>
  <c r="BU45" i="6"/>
  <c r="BT45" i="6"/>
  <c r="BS45" i="6"/>
  <c r="BY44" i="6"/>
  <c r="BX44" i="6"/>
  <c r="BW44" i="6"/>
  <c r="BV44" i="6"/>
  <c r="BU44" i="6"/>
  <c r="BT44" i="6"/>
  <c r="BS44" i="6"/>
  <c r="BY43" i="6"/>
  <c r="BX43" i="6"/>
  <c r="BW43" i="6"/>
  <c r="BV43" i="6"/>
  <c r="BU43" i="6"/>
  <c r="BT43" i="6"/>
  <c r="BS43" i="6"/>
  <c r="BY42" i="6"/>
  <c r="BX42" i="6"/>
  <c r="BW42" i="6"/>
  <c r="BV42" i="6"/>
  <c r="BU42" i="6"/>
  <c r="BT42" i="6"/>
  <c r="BS42" i="6"/>
  <c r="BY41" i="6"/>
  <c r="BX41" i="6"/>
  <c r="BW41" i="6"/>
  <c r="BV41" i="6"/>
  <c r="BU41" i="6"/>
  <c r="BT41" i="6"/>
  <c r="BS41" i="6"/>
  <c r="BY40" i="6"/>
  <c r="BX40" i="6"/>
  <c r="BW40" i="6"/>
  <c r="BV40" i="6"/>
  <c r="BU40" i="6"/>
  <c r="BT40" i="6"/>
  <c r="BS40" i="6"/>
  <c r="BY39" i="6"/>
  <c r="BX39" i="6"/>
  <c r="BW39" i="6"/>
  <c r="BV39" i="6"/>
  <c r="BU39" i="6"/>
  <c r="BT39" i="6"/>
  <c r="BS39" i="6"/>
  <c r="BY38" i="6"/>
  <c r="BX38" i="6"/>
  <c r="BW38" i="6"/>
  <c r="BV38" i="6"/>
  <c r="BU38" i="6"/>
  <c r="BT38" i="6"/>
  <c r="BS38" i="6"/>
  <c r="BY37" i="6"/>
  <c r="BX37" i="6"/>
  <c r="BW37" i="6"/>
  <c r="BV37" i="6"/>
  <c r="BU37" i="6"/>
  <c r="BT37" i="6"/>
  <c r="BS37" i="6"/>
  <c r="BY36" i="6"/>
  <c r="BX36" i="6"/>
  <c r="BW36" i="6"/>
  <c r="BV36" i="6"/>
  <c r="BU36" i="6"/>
  <c r="BT36" i="6"/>
  <c r="BS36" i="6"/>
  <c r="BY35" i="6"/>
  <c r="BX35" i="6"/>
  <c r="BW35" i="6"/>
  <c r="BV35" i="6"/>
  <c r="BU35" i="6"/>
  <c r="BT35" i="6"/>
  <c r="BS35" i="6"/>
  <c r="BY34" i="6"/>
  <c r="BX34" i="6"/>
  <c r="BW34" i="6"/>
  <c r="BV34" i="6"/>
  <c r="BU34" i="6"/>
  <c r="BT34" i="6"/>
  <c r="BS34" i="6"/>
  <c r="BY33" i="6"/>
  <c r="BX33" i="6"/>
  <c r="BW33" i="6"/>
  <c r="BV33" i="6"/>
  <c r="BU33" i="6"/>
  <c r="BT33" i="6"/>
  <c r="BS33" i="6"/>
  <c r="BY32" i="6"/>
  <c r="BX32" i="6"/>
  <c r="BW32" i="6"/>
  <c r="BV32" i="6"/>
  <c r="BU32" i="6"/>
  <c r="BT32" i="6"/>
  <c r="BS32" i="6"/>
  <c r="BY31" i="6"/>
  <c r="BX31" i="6"/>
  <c r="BW31" i="6"/>
  <c r="BV31" i="6"/>
  <c r="BU31" i="6"/>
  <c r="BT31" i="6"/>
  <c r="BS31" i="6"/>
  <c r="BY30" i="6"/>
  <c r="BX30" i="6"/>
  <c r="BW30" i="6"/>
  <c r="BV30" i="6"/>
  <c r="BU30" i="6"/>
  <c r="BT30" i="6"/>
  <c r="BS30" i="6"/>
  <c r="BY29" i="6"/>
  <c r="BX29" i="6"/>
  <c r="BW29" i="6"/>
  <c r="BV29" i="6"/>
  <c r="BU29" i="6"/>
  <c r="BT29" i="6"/>
  <c r="BS29" i="6"/>
  <c r="BY28" i="6"/>
  <c r="BX28" i="6"/>
  <c r="BW28" i="6"/>
  <c r="BV28" i="6"/>
  <c r="BU28" i="6"/>
  <c r="BT28" i="6"/>
  <c r="BS28" i="6"/>
  <c r="BY27" i="6"/>
  <c r="BX27" i="6"/>
  <c r="BW27" i="6"/>
  <c r="BV27" i="6"/>
  <c r="BU27" i="6"/>
  <c r="BT27" i="6"/>
  <c r="BS27" i="6"/>
  <c r="BY26" i="6"/>
  <c r="BX26" i="6"/>
  <c r="BW26" i="6"/>
  <c r="BV26" i="6"/>
  <c r="BU26" i="6"/>
  <c r="BT26" i="6"/>
  <c r="BS26" i="6"/>
  <c r="BY25" i="6"/>
  <c r="BX25" i="6"/>
  <c r="BW25" i="6"/>
  <c r="BV25" i="6"/>
  <c r="BU25" i="6"/>
  <c r="BT25" i="6"/>
  <c r="BS25" i="6"/>
  <c r="BY24" i="6"/>
  <c r="BX24" i="6"/>
  <c r="BW24" i="6"/>
  <c r="BV24" i="6"/>
  <c r="BU24" i="6"/>
  <c r="BT24" i="6"/>
  <c r="BS24" i="6"/>
  <c r="BY23" i="6"/>
  <c r="BX23" i="6"/>
  <c r="BW23" i="6"/>
  <c r="BV23" i="6"/>
  <c r="BU23" i="6"/>
  <c r="BT23" i="6"/>
  <c r="BS23" i="6"/>
  <c r="BY22" i="6"/>
  <c r="BX22" i="6"/>
  <c r="BW22" i="6"/>
  <c r="BV22" i="6"/>
  <c r="BU22" i="6"/>
  <c r="BT22" i="6"/>
  <c r="BS22" i="6"/>
  <c r="BY21" i="6"/>
  <c r="BX21" i="6"/>
  <c r="BW21" i="6"/>
  <c r="BV21" i="6"/>
  <c r="BU21" i="6"/>
  <c r="BT21" i="6"/>
  <c r="BS21" i="6"/>
  <c r="BY20" i="6"/>
  <c r="BX20" i="6"/>
  <c r="BW20" i="6"/>
  <c r="BV20" i="6"/>
  <c r="BU20" i="6"/>
  <c r="BT20" i="6"/>
  <c r="BS20" i="6"/>
  <c r="BY19" i="6"/>
  <c r="BX19" i="6"/>
  <c r="BW19" i="6"/>
  <c r="BV19" i="6"/>
  <c r="BU19" i="6"/>
  <c r="BT19" i="6"/>
  <c r="BS19" i="6"/>
  <c r="BY18" i="6"/>
  <c r="BX18" i="6"/>
  <c r="BW18" i="6"/>
  <c r="BV18" i="6"/>
  <c r="BU18" i="6"/>
  <c r="BT18" i="6"/>
  <c r="BS18" i="6"/>
  <c r="BY17" i="6"/>
  <c r="BX17" i="6"/>
  <c r="BW17" i="6"/>
  <c r="BV17" i="6"/>
  <c r="BU17" i="6"/>
  <c r="BT17" i="6"/>
  <c r="BS17" i="6"/>
  <c r="BY16" i="6"/>
  <c r="BX16" i="6"/>
  <c r="BW16" i="6"/>
  <c r="BV16" i="6"/>
  <c r="BU16" i="6"/>
  <c r="BT16" i="6"/>
  <c r="BS16" i="6"/>
  <c r="BY15" i="6"/>
  <c r="BX15" i="6"/>
  <c r="BW15" i="6"/>
  <c r="BV15" i="6"/>
  <c r="BU15" i="6"/>
  <c r="BT15" i="6"/>
  <c r="BS15" i="6"/>
  <c r="BY14" i="6"/>
  <c r="BX14" i="6"/>
  <c r="BW14" i="6"/>
  <c r="BV14" i="6"/>
  <c r="BU14" i="6"/>
  <c r="BT14" i="6"/>
  <c r="BS14" i="6"/>
  <c r="BY13" i="6"/>
  <c r="BX13" i="6"/>
  <c r="BW13" i="6"/>
  <c r="BV13" i="6"/>
  <c r="BU13" i="6"/>
  <c r="BT13" i="6"/>
  <c r="BS13" i="6"/>
  <c r="BY12" i="6"/>
  <c r="BX12" i="6"/>
  <c r="BW12" i="6"/>
  <c r="BV12" i="6"/>
  <c r="BU12" i="6"/>
  <c r="BT12" i="6"/>
  <c r="BS12" i="6"/>
  <c r="BY11" i="6"/>
  <c r="BX11" i="6"/>
  <c r="BW11" i="6"/>
  <c r="BV11" i="6"/>
  <c r="BU11" i="6"/>
  <c r="BT11" i="6"/>
  <c r="BS11" i="6"/>
  <c r="BY10" i="6"/>
  <c r="BX10" i="6"/>
  <c r="BW10" i="6"/>
  <c r="BV10" i="6"/>
  <c r="BU10" i="6"/>
  <c r="BT10" i="6"/>
  <c r="BS10" i="6"/>
  <c r="BY9" i="6"/>
  <c r="BX9" i="6"/>
  <c r="BW9" i="6"/>
  <c r="BV9" i="6"/>
  <c r="BU9" i="6"/>
  <c r="BT9" i="6"/>
  <c r="BS9" i="6"/>
  <c r="BY8" i="6"/>
  <c r="BX8" i="6"/>
  <c r="BW8" i="6"/>
  <c r="BV8" i="6"/>
  <c r="BU8" i="6"/>
  <c r="BT8" i="6"/>
  <c r="BS8" i="6"/>
  <c r="BY7" i="6"/>
  <c r="BX7" i="6"/>
  <c r="BW7" i="6"/>
  <c r="BV7" i="6"/>
  <c r="BU7" i="6"/>
  <c r="BT7" i="6"/>
  <c r="BS7" i="6"/>
  <c r="BY5" i="6"/>
  <c r="BX5" i="6"/>
  <c r="BW5" i="6"/>
  <c r="BV5" i="6"/>
  <c r="BU5" i="6"/>
  <c r="BT5" i="6"/>
  <c r="BS5" i="6"/>
  <c r="BY4" i="6"/>
  <c r="BX4" i="6"/>
  <c r="BW4" i="6"/>
  <c r="BV4" i="6"/>
  <c r="BU4" i="6"/>
  <c r="BT4" i="6"/>
  <c r="BS4" i="6"/>
  <c r="BY3" i="6"/>
  <c r="BX3" i="6"/>
  <c r="BW3" i="6"/>
  <c r="BV3" i="6"/>
  <c r="BU3" i="6"/>
  <c r="BT3" i="6"/>
  <c r="BS3" i="6"/>
  <c r="L49" i="7" l="1"/>
  <c r="M49" i="7"/>
  <c r="N49" i="7"/>
  <c r="O49" i="7"/>
  <c r="P49" i="7"/>
  <c r="Q49" i="7"/>
  <c r="R49" i="7"/>
  <c r="S49" i="7"/>
  <c r="T49" i="7"/>
  <c r="U49" i="7"/>
  <c r="V49" i="7"/>
  <c r="W49" i="7"/>
  <c r="X49" i="7"/>
  <c r="Y49" i="7"/>
  <c r="Z49" i="7"/>
  <c r="AA49" i="7"/>
  <c r="AB49" i="7"/>
  <c r="AC49" i="7"/>
  <c r="AD49" i="7"/>
  <c r="AE49" i="7"/>
  <c r="AF49" i="7"/>
  <c r="AG49" i="7"/>
  <c r="AH49" i="7"/>
  <c r="AI49" i="7"/>
  <c r="AJ49" i="7"/>
  <c r="AK49" i="7"/>
  <c r="AL49" i="7"/>
  <c r="AM49" i="7"/>
  <c r="AN49" i="7"/>
  <c r="M16" i="20" s="1"/>
  <c r="AO49" i="7"/>
  <c r="N16" i="20" s="1"/>
  <c r="AP49" i="7"/>
  <c r="O16" i="20" s="1"/>
  <c r="AQ49" i="7"/>
  <c r="AR49" i="7"/>
  <c r="AS49" i="7"/>
  <c r="AT49" i="7"/>
  <c r="AU49" i="7"/>
  <c r="AV49" i="7"/>
  <c r="AW49" i="7"/>
  <c r="AX49" i="7"/>
  <c r="AY49" i="7"/>
  <c r="AZ49" i="7"/>
  <c r="BA49" i="7"/>
  <c r="BB49" i="7"/>
  <c r="BC49" i="7"/>
  <c r="BD49" i="7"/>
  <c r="BE49" i="7"/>
  <c r="Q16" i="20" s="1"/>
  <c r="BF49" i="7"/>
  <c r="R16" i="20" s="1"/>
  <c r="BG49" i="7"/>
  <c r="S16" i="20" s="1"/>
  <c r="BH49" i="7"/>
  <c r="T16" i="20" s="1"/>
  <c r="BI49" i="7"/>
  <c r="U16" i="20" s="1"/>
  <c r="BJ49" i="7"/>
  <c r="V16" i="20" s="1"/>
  <c r="L50" i="7"/>
  <c r="M50" i="7"/>
  <c r="N50" i="7"/>
  <c r="O50" i="7"/>
  <c r="P50" i="7"/>
  <c r="Q50" i="7"/>
  <c r="R50" i="7"/>
  <c r="S50" i="7"/>
  <c r="T50" i="7"/>
  <c r="U50" i="7"/>
  <c r="V50" i="7"/>
  <c r="W50" i="7"/>
  <c r="X50" i="7"/>
  <c r="Y50" i="7"/>
  <c r="Z50" i="7"/>
  <c r="AA50" i="7"/>
  <c r="AB50" i="7"/>
  <c r="AC50" i="7"/>
  <c r="AD50" i="7"/>
  <c r="AE50" i="7"/>
  <c r="AF50" i="7"/>
  <c r="AG50" i="7"/>
  <c r="AH50" i="7"/>
  <c r="AI50" i="7"/>
  <c r="AJ50" i="7"/>
  <c r="AK50" i="7"/>
  <c r="AL50" i="7"/>
  <c r="AM50" i="7"/>
  <c r="AN50" i="7"/>
  <c r="AO50" i="7"/>
  <c r="AP50" i="7"/>
  <c r="AQ50" i="7"/>
  <c r="AR50" i="7"/>
  <c r="AS50" i="7"/>
  <c r="E34" i="21" s="1"/>
  <c r="AT50" i="7"/>
  <c r="F34" i="21" s="1"/>
  <c r="AU50" i="7"/>
  <c r="AV50" i="7"/>
  <c r="AW50" i="7"/>
  <c r="AX50" i="7"/>
  <c r="AY50" i="7"/>
  <c r="AZ50" i="7"/>
  <c r="BA50" i="7"/>
  <c r="BB50" i="7"/>
  <c r="BC50" i="7"/>
  <c r="BD50" i="7"/>
  <c r="BE50" i="7"/>
  <c r="BF50" i="7"/>
  <c r="BG50" i="7"/>
  <c r="BH50" i="7"/>
  <c r="BI50" i="7"/>
  <c r="BJ50" i="7"/>
  <c r="L51" i="7"/>
  <c r="M51" i="7"/>
  <c r="N51" i="7"/>
  <c r="O51" i="7"/>
  <c r="P51" i="7"/>
  <c r="Q51" i="7"/>
  <c r="R51" i="7"/>
  <c r="S51" i="7"/>
  <c r="T51" i="7"/>
  <c r="U51" i="7"/>
  <c r="V51" i="7"/>
  <c r="W51" i="7"/>
  <c r="X51" i="7"/>
  <c r="Y51" i="7"/>
  <c r="Z51" i="7"/>
  <c r="AA51" i="7"/>
  <c r="AB51" i="7"/>
  <c r="AC51" i="7"/>
  <c r="AD51" i="7"/>
  <c r="AE51" i="7"/>
  <c r="AF51" i="7"/>
  <c r="AG51" i="7"/>
  <c r="AH51" i="7"/>
  <c r="AI51" i="7"/>
  <c r="AJ51" i="7"/>
  <c r="AK51" i="7"/>
  <c r="AL51" i="7"/>
  <c r="AM51" i="7"/>
  <c r="AN51" i="7"/>
  <c r="AO51" i="7"/>
  <c r="AP51" i="7"/>
  <c r="AQ51" i="7"/>
  <c r="AR51" i="7"/>
  <c r="AS51" i="7"/>
  <c r="AT51" i="7"/>
  <c r="AU51" i="7"/>
  <c r="AV51" i="7"/>
  <c r="AW51" i="7"/>
  <c r="AX51" i="7"/>
  <c r="AY51" i="7"/>
  <c r="AZ51" i="7"/>
  <c r="BA51" i="7"/>
  <c r="BB51" i="7"/>
  <c r="BC51" i="7"/>
  <c r="BD51" i="7"/>
  <c r="BE51" i="7"/>
  <c r="BF51" i="7"/>
  <c r="BG51" i="7"/>
  <c r="BH51" i="7"/>
  <c r="BI51" i="7"/>
  <c r="BJ51" i="7"/>
  <c r="S61" i="38" l="1"/>
  <c r="T61" i="38"/>
  <c r="U61" i="38"/>
  <c r="V61" i="38"/>
  <c r="W61" i="38"/>
  <c r="X61" i="38"/>
  <c r="Y61" i="38"/>
  <c r="Z61" i="38"/>
  <c r="AA61" i="38"/>
  <c r="AB61" i="38"/>
  <c r="AC61" i="38"/>
  <c r="AD61" i="38"/>
  <c r="AE61" i="38"/>
  <c r="AF61" i="38"/>
  <c r="AG61" i="38"/>
  <c r="AH61" i="38"/>
  <c r="AI61" i="38"/>
  <c r="AJ61" i="38"/>
  <c r="AK61" i="38"/>
  <c r="AL61" i="38"/>
  <c r="AM61" i="38"/>
  <c r="AN61" i="38"/>
  <c r="AO61" i="38"/>
  <c r="AP61" i="38"/>
  <c r="AQ61" i="38"/>
  <c r="AR61" i="38"/>
  <c r="AS61" i="38"/>
  <c r="AT61" i="38"/>
  <c r="AU61" i="38"/>
  <c r="AV61" i="38"/>
  <c r="AW61" i="38"/>
  <c r="AX61" i="38"/>
  <c r="AY61" i="38"/>
  <c r="AZ61" i="38"/>
  <c r="BA61" i="38"/>
  <c r="BB61" i="38"/>
  <c r="BC61" i="38"/>
  <c r="BD61" i="38"/>
  <c r="BE61" i="38"/>
  <c r="BF61" i="38"/>
  <c r="BG61" i="38"/>
  <c r="BH61" i="38"/>
  <c r="BI61" i="38"/>
  <c r="BJ61" i="38"/>
  <c r="BK61" i="38"/>
  <c r="BL61" i="38"/>
  <c r="BM61" i="38"/>
  <c r="BN61" i="38"/>
  <c r="BO61" i="38"/>
  <c r="BP61" i="38"/>
  <c r="BQ61" i="38"/>
  <c r="BR61" i="38"/>
  <c r="BS61" i="38"/>
  <c r="BT61" i="38"/>
  <c r="BU61" i="38"/>
  <c r="BV61" i="38"/>
  <c r="R61" i="38"/>
  <c r="C61" i="38"/>
  <c r="D61" i="38"/>
  <c r="E61" i="38"/>
  <c r="F61" i="38"/>
  <c r="G61" i="38"/>
  <c r="H61" i="38"/>
  <c r="I61" i="38"/>
  <c r="J61" i="38"/>
  <c r="K61" i="38"/>
  <c r="L61" i="38"/>
  <c r="M61" i="38"/>
  <c r="N61" i="38"/>
  <c r="O61" i="38"/>
  <c r="B61" i="38"/>
  <c r="BZ4" i="38"/>
  <c r="CA4" i="38"/>
  <c r="CB4" i="38"/>
  <c r="CC4" i="38"/>
  <c r="CD4" i="38"/>
  <c r="CE4" i="38"/>
  <c r="CF4" i="38"/>
  <c r="CG4" i="38"/>
  <c r="CH4" i="38"/>
  <c r="CI4" i="38"/>
  <c r="CJ4" i="38"/>
  <c r="CK4" i="38"/>
  <c r="BZ5" i="38"/>
  <c r="CA5" i="38"/>
  <c r="CB5" i="38"/>
  <c r="CC5" i="38"/>
  <c r="CD5" i="38"/>
  <c r="CE5" i="38"/>
  <c r="CF5" i="38"/>
  <c r="CG5" i="38"/>
  <c r="CH5" i="38"/>
  <c r="CI5" i="38"/>
  <c r="CJ5" i="38"/>
  <c r="CK5" i="38"/>
  <c r="BZ6" i="38"/>
  <c r="CA6" i="38"/>
  <c r="CB6" i="38"/>
  <c r="CC6" i="38"/>
  <c r="CD6" i="38"/>
  <c r="CE6" i="38"/>
  <c r="CF6" i="38"/>
  <c r="CG6" i="38"/>
  <c r="CH6" i="38"/>
  <c r="CI6" i="38"/>
  <c r="CJ6" i="38"/>
  <c r="CK6" i="38"/>
  <c r="BZ7" i="38"/>
  <c r="CA7" i="38"/>
  <c r="CB7" i="38"/>
  <c r="CC7" i="38"/>
  <c r="CD7" i="38"/>
  <c r="CE7" i="38"/>
  <c r="CF7" i="38"/>
  <c r="CG7" i="38"/>
  <c r="CH7" i="38"/>
  <c r="CI7" i="38"/>
  <c r="CJ7" i="38"/>
  <c r="CK7" i="38"/>
  <c r="BZ8" i="38"/>
  <c r="CA8" i="38"/>
  <c r="CB8" i="38"/>
  <c r="CC8" i="38"/>
  <c r="CD8" i="38"/>
  <c r="CE8" i="38"/>
  <c r="CF8" i="38"/>
  <c r="CG8" i="38"/>
  <c r="CH8" i="38"/>
  <c r="CI8" i="38"/>
  <c r="CJ8" i="38"/>
  <c r="CK8" i="38"/>
  <c r="BZ9" i="38"/>
  <c r="CA9" i="38"/>
  <c r="CB9" i="38"/>
  <c r="CC9" i="38"/>
  <c r="CD9" i="38"/>
  <c r="CE9" i="38"/>
  <c r="CF9" i="38"/>
  <c r="CG9" i="38"/>
  <c r="CH9" i="38"/>
  <c r="CI9" i="38"/>
  <c r="CJ9" i="38"/>
  <c r="CK9" i="38"/>
  <c r="BZ10" i="38"/>
  <c r="CA10" i="38"/>
  <c r="CB10" i="38"/>
  <c r="CC10" i="38"/>
  <c r="CD10" i="38"/>
  <c r="CE10" i="38"/>
  <c r="CF10" i="38"/>
  <c r="CG10" i="38"/>
  <c r="CH10" i="38"/>
  <c r="CI10" i="38"/>
  <c r="CJ10" i="38"/>
  <c r="CK10" i="38"/>
  <c r="BZ11" i="38"/>
  <c r="CA11" i="38"/>
  <c r="CB11" i="38"/>
  <c r="CC11" i="38"/>
  <c r="CD11" i="38"/>
  <c r="CE11" i="38"/>
  <c r="CF11" i="38"/>
  <c r="CG11" i="38"/>
  <c r="CH11" i="38"/>
  <c r="CI11" i="38"/>
  <c r="CJ11" i="38"/>
  <c r="CK11" i="38"/>
  <c r="BZ12" i="38"/>
  <c r="CA12" i="38"/>
  <c r="CB12" i="38"/>
  <c r="CC12" i="38"/>
  <c r="CD12" i="38"/>
  <c r="CE12" i="38"/>
  <c r="CF12" i="38"/>
  <c r="CG12" i="38"/>
  <c r="CH12" i="38"/>
  <c r="CI12" i="38"/>
  <c r="CJ12" i="38"/>
  <c r="CK12" i="38"/>
  <c r="BZ13" i="38"/>
  <c r="CA13" i="38"/>
  <c r="CB13" i="38"/>
  <c r="CC13" i="38"/>
  <c r="CD13" i="38"/>
  <c r="CE13" i="38"/>
  <c r="CF13" i="38"/>
  <c r="CG13" i="38"/>
  <c r="CH13" i="38"/>
  <c r="CI13" i="38"/>
  <c r="CJ13" i="38"/>
  <c r="CK13" i="38"/>
  <c r="BZ14" i="38"/>
  <c r="CA14" i="38"/>
  <c r="CB14" i="38"/>
  <c r="CC14" i="38"/>
  <c r="CD14" i="38"/>
  <c r="CE14" i="38"/>
  <c r="CF14" i="38"/>
  <c r="CG14" i="38"/>
  <c r="CH14" i="38"/>
  <c r="CI14" i="38"/>
  <c r="CJ14" i="38"/>
  <c r="CK14" i="38"/>
  <c r="BZ15" i="38"/>
  <c r="CA15" i="38"/>
  <c r="CB15" i="38"/>
  <c r="CC15" i="38"/>
  <c r="CD15" i="38"/>
  <c r="CE15" i="38"/>
  <c r="CF15" i="38"/>
  <c r="CG15" i="38"/>
  <c r="CH15" i="38"/>
  <c r="CI15" i="38"/>
  <c r="CJ15" i="38"/>
  <c r="CK15" i="38"/>
  <c r="BZ16" i="38"/>
  <c r="CA16" i="38"/>
  <c r="CB16" i="38"/>
  <c r="CC16" i="38"/>
  <c r="CD16" i="38"/>
  <c r="CE16" i="38"/>
  <c r="CF16" i="38"/>
  <c r="CG16" i="38"/>
  <c r="CH16" i="38"/>
  <c r="CI16" i="38"/>
  <c r="CJ16" i="38"/>
  <c r="CK16" i="38"/>
  <c r="BZ17" i="38"/>
  <c r="CA17" i="38"/>
  <c r="CB17" i="38"/>
  <c r="CC17" i="38"/>
  <c r="CD17" i="38"/>
  <c r="CE17" i="38"/>
  <c r="CF17" i="38"/>
  <c r="CG17" i="38"/>
  <c r="CH17" i="38"/>
  <c r="CI17" i="38"/>
  <c r="CJ17" i="38"/>
  <c r="CK17" i="38"/>
  <c r="BZ18" i="38"/>
  <c r="CA18" i="38"/>
  <c r="CB18" i="38"/>
  <c r="CC18" i="38"/>
  <c r="CD18" i="38"/>
  <c r="CE18" i="38"/>
  <c r="CF18" i="38"/>
  <c r="CG18" i="38"/>
  <c r="CH18" i="38"/>
  <c r="CI18" i="38"/>
  <c r="CJ18" i="38"/>
  <c r="CK18" i="38"/>
  <c r="BZ19" i="38"/>
  <c r="CA19" i="38"/>
  <c r="CB19" i="38"/>
  <c r="CC19" i="38"/>
  <c r="CD19" i="38"/>
  <c r="CE19" i="38"/>
  <c r="CF19" i="38"/>
  <c r="CG19" i="38"/>
  <c r="CH19" i="38"/>
  <c r="CI19" i="38"/>
  <c r="CJ19" i="38"/>
  <c r="CK19" i="38"/>
  <c r="BZ20" i="38"/>
  <c r="CA20" i="38"/>
  <c r="CB20" i="38"/>
  <c r="CC20" i="38"/>
  <c r="CD20" i="38"/>
  <c r="CE20" i="38"/>
  <c r="CF20" i="38"/>
  <c r="CG20" i="38"/>
  <c r="CH20" i="38"/>
  <c r="CI20" i="38"/>
  <c r="CJ20" i="38"/>
  <c r="CK20" i="38"/>
  <c r="BZ21" i="38"/>
  <c r="CA21" i="38"/>
  <c r="CB21" i="38"/>
  <c r="CC21" i="38"/>
  <c r="CD21" i="38"/>
  <c r="CE21" i="38"/>
  <c r="CF21" i="38"/>
  <c r="CG21" i="38"/>
  <c r="CH21" i="38"/>
  <c r="CI21" i="38"/>
  <c r="CJ21" i="38"/>
  <c r="CK21" i="38"/>
  <c r="BZ22" i="38"/>
  <c r="CA22" i="38"/>
  <c r="CB22" i="38"/>
  <c r="CC22" i="38"/>
  <c r="CD22" i="38"/>
  <c r="CE22" i="38"/>
  <c r="CF22" i="38"/>
  <c r="CG22" i="38"/>
  <c r="CH22" i="38"/>
  <c r="CI22" i="38"/>
  <c r="CJ22" i="38"/>
  <c r="CK22" i="38"/>
  <c r="BZ23" i="38"/>
  <c r="CA23" i="38"/>
  <c r="CB23" i="38"/>
  <c r="CC23" i="38"/>
  <c r="CD23" i="38"/>
  <c r="CE23" i="38"/>
  <c r="CF23" i="38"/>
  <c r="CG23" i="38"/>
  <c r="CH23" i="38"/>
  <c r="CI23" i="38"/>
  <c r="CJ23" i="38"/>
  <c r="CK23" i="38"/>
  <c r="BZ24" i="38"/>
  <c r="CA24" i="38"/>
  <c r="CB24" i="38"/>
  <c r="CC24" i="38"/>
  <c r="CD24" i="38"/>
  <c r="CE24" i="38"/>
  <c r="CF24" i="38"/>
  <c r="CG24" i="38"/>
  <c r="CH24" i="38"/>
  <c r="CI24" i="38"/>
  <c r="CJ24" i="38"/>
  <c r="CK24" i="38"/>
  <c r="BZ25" i="38"/>
  <c r="CA25" i="38"/>
  <c r="CB25" i="38"/>
  <c r="CC25" i="38"/>
  <c r="CD25" i="38"/>
  <c r="CE25" i="38"/>
  <c r="CF25" i="38"/>
  <c r="CG25" i="38"/>
  <c r="CH25" i="38"/>
  <c r="CI25" i="38"/>
  <c r="CJ25" i="38"/>
  <c r="CK25" i="38"/>
  <c r="BZ26" i="38"/>
  <c r="CA26" i="38"/>
  <c r="CB26" i="38"/>
  <c r="CC26" i="38"/>
  <c r="CD26" i="38"/>
  <c r="CE26" i="38"/>
  <c r="CF26" i="38"/>
  <c r="CG26" i="38"/>
  <c r="CH26" i="38"/>
  <c r="CI26" i="38"/>
  <c r="CJ26" i="38"/>
  <c r="CK26" i="38"/>
  <c r="BZ27" i="38"/>
  <c r="CA27" i="38"/>
  <c r="CB27" i="38"/>
  <c r="CC27" i="38"/>
  <c r="CD27" i="38"/>
  <c r="CE27" i="38"/>
  <c r="CF27" i="38"/>
  <c r="CG27" i="38"/>
  <c r="CH27" i="38"/>
  <c r="CI27" i="38"/>
  <c r="CJ27" i="38"/>
  <c r="CK27" i="38"/>
  <c r="BZ28" i="38"/>
  <c r="CA28" i="38"/>
  <c r="CB28" i="38"/>
  <c r="CC28" i="38"/>
  <c r="CD28" i="38"/>
  <c r="CE28" i="38"/>
  <c r="CF28" i="38"/>
  <c r="CG28" i="38"/>
  <c r="CH28" i="38"/>
  <c r="CI28" i="38"/>
  <c r="CJ28" i="38"/>
  <c r="CK28" i="38"/>
  <c r="BZ29" i="38"/>
  <c r="CA29" i="38"/>
  <c r="CB29" i="38"/>
  <c r="CC29" i="38"/>
  <c r="CD29" i="38"/>
  <c r="CE29" i="38"/>
  <c r="CF29" i="38"/>
  <c r="CG29" i="38"/>
  <c r="CH29" i="38"/>
  <c r="CI29" i="38"/>
  <c r="CJ29" i="38"/>
  <c r="CK29" i="38"/>
  <c r="BZ30" i="38"/>
  <c r="CA30" i="38"/>
  <c r="CB30" i="38"/>
  <c r="CC30" i="38"/>
  <c r="CD30" i="38"/>
  <c r="CE30" i="38"/>
  <c r="CF30" i="38"/>
  <c r="CG30" i="38"/>
  <c r="CH30" i="38"/>
  <c r="CI30" i="38"/>
  <c r="CJ30" i="38"/>
  <c r="CK30" i="38"/>
  <c r="BZ31" i="38"/>
  <c r="CA31" i="38"/>
  <c r="CB31" i="38"/>
  <c r="CC31" i="38"/>
  <c r="CD31" i="38"/>
  <c r="CE31" i="38"/>
  <c r="CF31" i="38"/>
  <c r="CG31" i="38"/>
  <c r="CH31" i="38"/>
  <c r="CI31" i="38"/>
  <c r="CJ31" i="38"/>
  <c r="CK31" i="38"/>
  <c r="BZ32" i="38"/>
  <c r="CA32" i="38"/>
  <c r="CB32" i="38"/>
  <c r="CC32" i="38"/>
  <c r="CD32" i="38"/>
  <c r="CE32" i="38"/>
  <c r="CF32" i="38"/>
  <c r="CG32" i="38"/>
  <c r="CH32" i="38"/>
  <c r="CI32" i="38"/>
  <c r="CJ32" i="38"/>
  <c r="CK32" i="38"/>
  <c r="BZ33" i="38"/>
  <c r="CA33" i="38"/>
  <c r="CB33" i="38"/>
  <c r="CC33" i="38"/>
  <c r="CD33" i="38"/>
  <c r="CE33" i="38"/>
  <c r="CF33" i="38"/>
  <c r="CG33" i="38"/>
  <c r="CH33" i="38"/>
  <c r="CI33" i="38"/>
  <c r="CJ33" i="38"/>
  <c r="CK33" i="38"/>
  <c r="BZ34" i="38"/>
  <c r="CA34" i="38"/>
  <c r="CB34" i="38"/>
  <c r="CC34" i="38"/>
  <c r="CD34" i="38"/>
  <c r="CE34" i="38"/>
  <c r="CF34" i="38"/>
  <c r="CG34" i="38"/>
  <c r="CH34" i="38"/>
  <c r="CI34" i="38"/>
  <c r="CJ34" i="38"/>
  <c r="CK34" i="38"/>
  <c r="BZ35" i="38"/>
  <c r="CA35" i="38"/>
  <c r="CB35" i="38"/>
  <c r="CC35" i="38"/>
  <c r="CD35" i="38"/>
  <c r="CE35" i="38"/>
  <c r="CF35" i="38"/>
  <c r="CG35" i="38"/>
  <c r="CH35" i="38"/>
  <c r="CI35" i="38"/>
  <c r="CJ35" i="38"/>
  <c r="CK35" i="38"/>
  <c r="BZ36" i="38"/>
  <c r="CA36" i="38"/>
  <c r="CB36" i="38"/>
  <c r="CC36" i="38"/>
  <c r="CD36" i="38"/>
  <c r="CE36" i="38"/>
  <c r="CF36" i="38"/>
  <c r="CG36" i="38"/>
  <c r="CH36" i="38"/>
  <c r="CI36" i="38"/>
  <c r="CJ36" i="38"/>
  <c r="CK36" i="38"/>
  <c r="BZ37" i="38"/>
  <c r="CA37" i="38"/>
  <c r="CB37" i="38"/>
  <c r="CC37" i="38"/>
  <c r="CD37" i="38"/>
  <c r="CE37" i="38"/>
  <c r="CF37" i="38"/>
  <c r="CG37" i="38"/>
  <c r="CH37" i="38"/>
  <c r="CI37" i="38"/>
  <c r="CJ37" i="38"/>
  <c r="CK37" i="38"/>
  <c r="BZ38" i="38"/>
  <c r="CA38" i="38"/>
  <c r="CB38" i="38"/>
  <c r="CC38" i="38"/>
  <c r="CD38" i="38"/>
  <c r="CE38" i="38"/>
  <c r="CF38" i="38"/>
  <c r="CG38" i="38"/>
  <c r="CH38" i="38"/>
  <c r="CI38" i="38"/>
  <c r="CJ38" i="38"/>
  <c r="CK38" i="38"/>
  <c r="BZ39" i="38"/>
  <c r="CA39" i="38"/>
  <c r="CB39" i="38"/>
  <c r="CC39" i="38"/>
  <c r="CD39" i="38"/>
  <c r="CE39" i="38"/>
  <c r="CF39" i="38"/>
  <c r="CG39" i="38"/>
  <c r="CH39" i="38"/>
  <c r="CI39" i="38"/>
  <c r="CJ39" i="38"/>
  <c r="CK39" i="38"/>
  <c r="BZ40" i="38"/>
  <c r="CA40" i="38"/>
  <c r="CB40" i="38"/>
  <c r="CC40" i="38"/>
  <c r="CD40" i="38"/>
  <c r="CE40" i="38"/>
  <c r="CF40" i="38"/>
  <c r="CG40" i="38"/>
  <c r="CH40" i="38"/>
  <c r="CI40" i="38"/>
  <c r="CJ40" i="38"/>
  <c r="CK40" i="38"/>
  <c r="BZ41" i="38"/>
  <c r="CA41" i="38"/>
  <c r="CB41" i="38"/>
  <c r="CC41" i="38"/>
  <c r="CD41" i="38"/>
  <c r="CE41" i="38"/>
  <c r="CF41" i="38"/>
  <c r="CG41" i="38"/>
  <c r="CH41" i="38"/>
  <c r="CI41" i="38"/>
  <c r="CJ41" i="38"/>
  <c r="CK41" i="38"/>
  <c r="BZ42" i="38"/>
  <c r="CA42" i="38"/>
  <c r="CB42" i="38"/>
  <c r="CC42" i="38"/>
  <c r="CD42" i="38"/>
  <c r="CE42" i="38"/>
  <c r="CF42" i="38"/>
  <c r="CG42" i="38"/>
  <c r="CH42" i="38"/>
  <c r="CI42" i="38"/>
  <c r="CJ42" i="38"/>
  <c r="CK42" i="38"/>
  <c r="BZ43" i="38"/>
  <c r="CA43" i="38"/>
  <c r="CB43" i="38"/>
  <c r="CC43" i="38"/>
  <c r="CD43" i="38"/>
  <c r="CE43" i="38"/>
  <c r="CF43" i="38"/>
  <c r="CG43" i="38"/>
  <c r="CH43" i="38"/>
  <c r="CI43" i="38"/>
  <c r="CJ43" i="38"/>
  <c r="CK43" i="38"/>
  <c r="BZ44" i="38"/>
  <c r="CA44" i="38"/>
  <c r="CB44" i="38"/>
  <c r="CC44" i="38"/>
  <c r="CD44" i="38"/>
  <c r="CE44" i="38"/>
  <c r="CF44" i="38"/>
  <c r="CG44" i="38"/>
  <c r="CH44" i="38"/>
  <c r="CI44" i="38"/>
  <c r="CJ44" i="38"/>
  <c r="CK44" i="38"/>
  <c r="BZ45" i="38"/>
  <c r="CA45" i="38"/>
  <c r="CB45" i="38"/>
  <c r="CC45" i="38"/>
  <c r="CD45" i="38"/>
  <c r="CE45" i="38"/>
  <c r="CF45" i="38"/>
  <c r="CG45" i="38"/>
  <c r="CH45" i="38"/>
  <c r="CI45" i="38"/>
  <c r="CJ45" i="38"/>
  <c r="CK45" i="38"/>
  <c r="BZ46" i="38"/>
  <c r="CA46" i="38"/>
  <c r="CB46" i="38"/>
  <c r="CC46" i="38"/>
  <c r="CD46" i="38"/>
  <c r="CE46" i="38"/>
  <c r="CF46" i="38"/>
  <c r="CG46" i="38"/>
  <c r="CH46" i="38"/>
  <c r="CI46" i="38"/>
  <c r="CJ46" i="38"/>
  <c r="CK46" i="38"/>
  <c r="BZ47" i="38"/>
  <c r="CA47" i="38"/>
  <c r="CB47" i="38"/>
  <c r="CC47" i="38"/>
  <c r="CD47" i="38"/>
  <c r="CE47" i="38"/>
  <c r="CF47" i="38"/>
  <c r="CG47" i="38"/>
  <c r="CH47" i="38"/>
  <c r="CI47" i="38"/>
  <c r="CJ47" i="38"/>
  <c r="CK47" i="38"/>
  <c r="BZ48" i="38"/>
  <c r="CA48" i="38"/>
  <c r="CB48" i="38"/>
  <c r="CC48" i="38"/>
  <c r="CD48" i="38"/>
  <c r="CE48" i="38"/>
  <c r="CF48" i="38"/>
  <c r="CG48" i="38"/>
  <c r="CH48" i="38"/>
  <c r="CI48" i="38"/>
  <c r="CJ48" i="38"/>
  <c r="CK48" i="38"/>
  <c r="BZ49" i="38"/>
  <c r="CA49" i="38"/>
  <c r="CB49" i="38"/>
  <c r="CC49" i="38"/>
  <c r="CD49" i="38"/>
  <c r="CE49" i="38"/>
  <c r="CF49" i="38"/>
  <c r="CG49" i="38"/>
  <c r="CH49" i="38"/>
  <c r="CI49" i="38"/>
  <c r="CJ49" i="38"/>
  <c r="CK49" i="38"/>
  <c r="BZ50" i="38"/>
  <c r="CA50" i="38"/>
  <c r="CB50" i="38"/>
  <c r="CC50" i="38"/>
  <c r="CD50" i="38"/>
  <c r="CE50" i="38"/>
  <c r="CF50" i="38"/>
  <c r="CG50" i="38"/>
  <c r="CH50" i="38"/>
  <c r="CI50" i="38"/>
  <c r="CJ50" i="38"/>
  <c r="CK50" i="38"/>
  <c r="BZ51" i="38"/>
  <c r="CA51" i="38"/>
  <c r="CB51" i="38"/>
  <c r="CC51" i="38"/>
  <c r="CD51" i="38"/>
  <c r="CE51" i="38"/>
  <c r="CF51" i="38"/>
  <c r="CG51" i="38"/>
  <c r="CH51" i="38"/>
  <c r="CI51" i="38"/>
  <c r="CJ51" i="38"/>
  <c r="CK51" i="38"/>
  <c r="BZ52" i="38"/>
  <c r="CA52" i="38"/>
  <c r="CB52" i="38"/>
  <c r="CC52" i="38"/>
  <c r="CD52" i="38"/>
  <c r="CE52" i="38"/>
  <c r="CF52" i="38"/>
  <c r="CG52" i="38"/>
  <c r="CH52" i="38"/>
  <c r="CI52" i="38"/>
  <c r="CJ52" i="38"/>
  <c r="CK52" i="38"/>
  <c r="BZ53" i="38"/>
  <c r="CA53" i="38"/>
  <c r="CB53" i="38"/>
  <c r="CC53" i="38"/>
  <c r="CD53" i="38"/>
  <c r="CE53" i="38"/>
  <c r="CF53" i="38"/>
  <c r="CG53" i="38"/>
  <c r="CH53" i="38"/>
  <c r="CI53" i="38"/>
  <c r="CJ53" i="38"/>
  <c r="CK53" i="38"/>
  <c r="BZ54" i="38"/>
  <c r="CA54" i="38"/>
  <c r="CB54" i="38"/>
  <c r="CC54" i="38"/>
  <c r="CD54" i="38"/>
  <c r="CE54" i="38"/>
  <c r="CF54" i="38"/>
  <c r="CG54" i="38"/>
  <c r="CH54" i="38"/>
  <c r="CI54" i="38"/>
  <c r="CJ54" i="38"/>
  <c r="CK54" i="38"/>
  <c r="BZ55" i="38"/>
  <c r="CA55" i="38"/>
  <c r="CB55" i="38"/>
  <c r="CC55" i="38"/>
  <c r="CD55" i="38"/>
  <c r="CE55" i="38"/>
  <c r="CF55" i="38"/>
  <c r="CG55" i="38"/>
  <c r="CH55" i="38"/>
  <c r="CI55" i="38"/>
  <c r="CJ55" i="38"/>
  <c r="CK55" i="38"/>
  <c r="BZ56" i="38"/>
  <c r="CA56" i="38"/>
  <c r="CB56" i="38"/>
  <c r="CC56" i="38"/>
  <c r="CD56" i="38"/>
  <c r="CE56" i="38"/>
  <c r="CF56" i="38"/>
  <c r="CG56" i="38"/>
  <c r="CH56" i="38"/>
  <c r="CI56" i="38"/>
  <c r="CJ56" i="38"/>
  <c r="CK56" i="38"/>
  <c r="BZ57" i="38"/>
  <c r="CA57" i="38"/>
  <c r="CB57" i="38"/>
  <c r="CC57" i="38"/>
  <c r="CD57" i="38"/>
  <c r="CE57" i="38"/>
  <c r="CF57" i="38"/>
  <c r="CG57" i="38"/>
  <c r="CH57" i="38"/>
  <c r="CI57" i="38"/>
  <c r="CJ57" i="38"/>
  <c r="CK57" i="38"/>
  <c r="BZ58" i="38"/>
  <c r="CA58" i="38"/>
  <c r="CB58" i="38"/>
  <c r="CC58" i="38"/>
  <c r="CD58" i="38"/>
  <c r="CE58" i="38"/>
  <c r="CF58" i="38"/>
  <c r="CG58" i="38"/>
  <c r="CH58" i="38"/>
  <c r="CI58" i="38"/>
  <c r="CJ58" i="38"/>
  <c r="CK58" i="38"/>
  <c r="BZ59" i="38"/>
  <c r="CA59" i="38"/>
  <c r="CB59" i="38"/>
  <c r="CC59" i="38"/>
  <c r="CD59" i="38"/>
  <c r="CE59" i="38"/>
  <c r="CF59" i="38"/>
  <c r="CG59" i="38"/>
  <c r="CH59" i="38"/>
  <c r="CI59" i="38"/>
  <c r="CJ59" i="38"/>
  <c r="CK59" i="38"/>
  <c r="BZ60" i="38"/>
  <c r="CA60" i="38"/>
  <c r="CB60" i="38"/>
  <c r="CC60" i="38"/>
  <c r="CD60" i="38"/>
  <c r="CE60" i="38"/>
  <c r="CF60" i="38"/>
  <c r="CG60" i="38"/>
  <c r="CH60" i="38"/>
  <c r="CI60" i="38"/>
  <c r="CJ60" i="38"/>
  <c r="CK60" i="38"/>
  <c r="T61" i="4"/>
  <c r="U61" i="4"/>
  <c r="V61" i="4"/>
  <c r="W61" i="4"/>
  <c r="B7" i="47" s="1"/>
  <c r="X61" i="4"/>
  <c r="C7" i="47" s="1"/>
  <c r="Y61" i="4"/>
  <c r="Z61" i="4"/>
  <c r="AA61" i="4"/>
  <c r="AB61" i="4"/>
  <c r="E7" i="47" s="1"/>
  <c r="AC61" i="4"/>
  <c r="AD61" i="4"/>
  <c r="AE61" i="4"/>
  <c r="AF61" i="4"/>
  <c r="AG61" i="4"/>
  <c r="AH61" i="4"/>
  <c r="F7" i="47" s="1"/>
  <c r="AI61" i="4"/>
  <c r="H7" i="47" s="1"/>
  <c r="AJ61" i="4"/>
  <c r="AK61" i="4"/>
  <c r="AL61" i="4"/>
  <c r="AM61" i="4"/>
  <c r="AN61" i="4"/>
  <c r="I7" i="47" s="1"/>
  <c r="AO61" i="4"/>
  <c r="J7" i="47" s="1"/>
  <c r="AP61" i="4"/>
  <c r="AQ61" i="4"/>
  <c r="K7" i="47" s="1"/>
  <c r="AR61" i="4"/>
  <c r="L7" i="47" s="1"/>
  <c r="AS61" i="4"/>
  <c r="AT61" i="4"/>
  <c r="AU61" i="4"/>
  <c r="AV61" i="4"/>
  <c r="AW61" i="4"/>
  <c r="AX61" i="4"/>
  <c r="AY61" i="4"/>
  <c r="AZ61" i="4"/>
  <c r="BA61" i="4"/>
  <c r="BB61" i="4"/>
  <c r="BC61" i="4"/>
  <c r="BD61" i="4"/>
  <c r="BE61" i="4"/>
  <c r="BF61" i="4"/>
  <c r="P7" i="47" s="1"/>
  <c r="BG61" i="4"/>
  <c r="BH61" i="4"/>
  <c r="BI61" i="4"/>
  <c r="BJ61" i="4"/>
  <c r="BK61" i="4"/>
  <c r="BL61" i="4"/>
  <c r="BM61" i="4"/>
  <c r="BN61" i="4"/>
  <c r="BO61" i="4"/>
  <c r="BP61" i="4"/>
  <c r="BQ61" i="4"/>
  <c r="BR61" i="4"/>
  <c r="BS61" i="4"/>
  <c r="BT61" i="4"/>
  <c r="BU61" i="4"/>
  <c r="BV61" i="4"/>
  <c r="BW61" i="4"/>
  <c r="BX61" i="4"/>
  <c r="BY61" i="4"/>
  <c r="BZ61" i="4"/>
  <c r="CN4" i="4"/>
  <c r="CN5" i="4"/>
  <c r="CN6" i="4"/>
  <c r="CN7" i="4"/>
  <c r="CN8" i="4"/>
  <c r="CN9" i="4"/>
  <c r="CN10" i="4"/>
  <c r="CN11" i="4"/>
  <c r="CN12" i="4"/>
  <c r="CN13" i="4"/>
  <c r="CN14" i="4"/>
  <c r="CN15" i="4"/>
  <c r="CN16" i="4"/>
  <c r="CN17" i="4"/>
  <c r="CN18" i="4"/>
  <c r="CN19" i="4"/>
  <c r="CN20" i="4"/>
  <c r="CN21" i="4"/>
  <c r="CN22" i="4"/>
  <c r="CN23" i="4"/>
  <c r="CN24" i="4"/>
  <c r="CN25" i="4"/>
  <c r="CN26" i="4"/>
  <c r="CN27" i="4"/>
  <c r="CN28" i="4"/>
  <c r="CN29" i="4"/>
  <c r="CN30" i="4"/>
  <c r="CN31" i="4"/>
  <c r="CN32" i="4"/>
  <c r="CN33" i="4"/>
  <c r="CN34" i="4"/>
  <c r="CN35" i="4"/>
  <c r="CN36" i="4"/>
  <c r="CN37" i="4"/>
  <c r="CN38" i="4"/>
  <c r="CN39" i="4"/>
  <c r="CN40" i="4"/>
  <c r="CN41" i="4"/>
  <c r="CN42" i="4"/>
  <c r="CN43" i="4"/>
  <c r="CN44" i="4"/>
  <c r="CN45" i="4"/>
  <c r="CN46" i="4"/>
  <c r="CN47" i="4"/>
  <c r="CN48" i="4"/>
  <c r="CN49" i="4"/>
  <c r="CN50" i="4"/>
  <c r="CN51" i="4"/>
  <c r="CN52" i="4"/>
  <c r="CN53" i="4"/>
  <c r="CN54" i="4"/>
  <c r="CN55" i="4"/>
  <c r="CN56" i="4"/>
  <c r="CN57" i="4"/>
  <c r="CN58" i="4"/>
  <c r="CN59" i="4"/>
  <c r="CN3" i="4"/>
  <c r="CL4" i="4"/>
  <c r="CM4" i="4"/>
  <c r="CO4" i="4"/>
  <c r="CP4" i="4"/>
  <c r="CL5" i="4"/>
  <c r="CM5" i="4"/>
  <c r="CO5" i="4"/>
  <c r="CP5" i="4"/>
  <c r="CL6" i="4"/>
  <c r="CM6" i="4"/>
  <c r="CO6" i="4"/>
  <c r="CP6" i="4"/>
  <c r="CL7" i="4"/>
  <c r="CM7" i="4"/>
  <c r="CO7" i="4"/>
  <c r="CP7" i="4"/>
  <c r="CL8" i="4"/>
  <c r="CM8" i="4"/>
  <c r="CO8" i="4"/>
  <c r="CP8" i="4"/>
  <c r="CL9" i="4"/>
  <c r="CM9" i="4"/>
  <c r="CO9" i="4"/>
  <c r="CP9" i="4"/>
  <c r="CL10" i="4"/>
  <c r="CM10" i="4"/>
  <c r="CO10" i="4"/>
  <c r="CP10" i="4"/>
  <c r="CL11" i="4"/>
  <c r="CM11" i="4"/>
  <c r="CO11" i="4"/>
  <c r="CP11" i="4"/>
  <c r="CL12" i="4"/>
  <c r="CM12" i="4"/>
  <c r="CO12" i="4"/>
  <c r="CP12" i="4"/>
  <c r="CL13" i="4"/>
  <c r="CM13" i="4"/>
  <c r="CO13" i="4"/>
  <c r="CP13" i="4"/>
  <c r="CL14" i="4"/>
  <c r="CM14" i="4"/>
  <c r="CO14" i="4"/>
  <c r="CP14" i="4"/>
  <c r="CL15" i="4"/>
  <c r="CM15" i="4"/>
  <c r="CO15" i="4"/>
  <c r="CP15" i="4"/>
  <c r="CL16" i="4"/>
  <c r="CM16" i="4"/>
  <c r="CO16" i="4"/>
  <c r="CP16" i="4"/>
  <c r="CL17" i="4"/>
  <c r="CM17" i="4"/>
  <c r="CO17" i="4"/>
  <c r="CP17" i="4"/>
  <c r="CL18" i="4"/>
  <c r="CM18" i="4"/>
  <c r="CO18" i="4"/>
  <c r="CP18" i="4"/>
  <c r="CL19" i="4"/>
  <c r="CM19" i="4"/>
  <c r="CO19" i="4"/>
  <c r="CP19" i="4"/>
  <c r="CL20" i="4"/>
  <c r="CM20" i="4"/>
  <c r="CO20" i="4"/>
  <c r="CP20" i="4"/>
  <c r="CL21" i="4"/>
  <c r="CM21" i="4"/>
  <c r="CO21" i="4"/>
  <c r="CP21" i="4"/>
  <c r="CL22" i="4"/>
  <c r="CM22" i="4"/>
  <c r="CO22" i="4"/>
  <c r="CP22" i="4"/>
  <c r="CL23" i="4"/>
  <c r="CM23" i="4"/>
  <c r="CO23" i="4"/>
  <c r="CP23" i="4"/>
  <c r="CL24" i="4"/>
  <c r="CM24" i="4"/>
  <c r="CO24" i="4"/>
  <c r="CP24" i="4"/>
  <c r="CL25" i="4"/>
  <c r="CM25" i="4"/>
  <c r="CO25" i="4"/>
  <c r="CP25" i="4"/>
  <c r="CL26" i="4"/>
  <c r="CM26" i="4"/>
  <c r="CO26" i="4"/>
  <c r="CP26" i="4"/>
  <c r="CL27" i="4"/>
  <c r="CM27" i="4"/>
  <c r="CO27" i="4"/>
  <c r="CP27" i="4"/>
  <c r="CL28" i="4"/>
  <c r="CM28" i="4"/>
  <c r="CO28" i="4"/>
  <c r="CP28" i="4"/>
  <c r="CL29" i="4"/>
  <c r="CM29" i="4"/>
  <c r="CO29" i="4"/>
  <c r="CP29" i="4"/>
  <c r="CL30" i="4"/>
  <c r="CM30" i="4"/>
  <c r="CO30" i="4"/>
  <c r="CP30" i="4"/>
  <c r="CL31" i="4"/>
  <c r="CM31" i="4"/>
  <c r="CO31" i="4"/>
  <c r="CP31" i="4"/>
  <c r="CL32" i="4"/>
  <c r="CM32" i="4"/>
  <c r="CO32" i="4"/>
  <c r="CP32" i="4"/>
  <c r="CL33" i="4"/>
  <c r="CM33" i="4"/>
  <c r="CO33" i="4"/>
  <c r="CP33" i="4"/>
  <c r="CL34" i="4"/>
  <c r="CM34" i="4"/>
  <c r="CO34" i="4"/>
  <c r="CP34" i="4"/>
  <c r="CL35" i="4"/>
  <c r="CM35" i="4"/>
  <c r="CO35" i="4"/>
  <c r="CP35" i="4"/>
  <c r="CL36" i="4"/>
  <c r="CM36" i="4"/>
  <c r="CO36" i="4"/>
  <c r="CP36" i="4"/>
  <c r="CL37" i="4"/>
  <c r="CM37" i="4"/>
  <c r="CO37" i="4"/>
  <c r="CP37" i="4"/>
  <c r="CL38" i="4"/>
  <c r="CM38" i="4"/>
  <c r="CO38" i="4"/>
  <c r="CP38" i="4"/>
  <c r="CL39" i="4"/>
  <c r="CM39" i="4"/>
  <c r="CO39" i="4"/>
  <c r="CP39" i="4"/>
  <c r="CL40" i="4"/>
  <c r="CM40" i="4"/>
  <c r="CO40" i="4"/>
  <c r="CP40" i="4"/>
  <c r="CL41" i="4"/>
  <c r="CM41" i="4"/>
  <c r="CO41" i="4"/>
  <c r="CP41" i="4"/>
  <c r="CL42" i="4"/>
  <c r="CM42" i="4"/>
  <c r="CO42" i="4"/>
  <c r="CP42" i="4"/>
  <c r="CL43" i="4"/>
  <c r="CM43" i="4"/>
  <c r="CO43" i="4"/>
  <c r="CP43" i="4"/>
  <c r="CL44" i="4"/>
  <c r="CM44" i="4"/>
  <c r="CO44" i="4"/>
  <c r="CP44" i="4"/>
  <c r="CL45" i="4"/>
  <c r="CM45" i="4"/>
  <c r="CO45" i="4"/>
  <c r="CP45" i="4"/>
  <c r="CL46" i="4"/>
  <c r="CM46" i="4"/>
  <c r="CO46" i="4"/>
  <c r="CP46" i="4"/>
  <c r="CL47" i="4"/>
  <c r="CM47" i="4"/>
  <c r="CO47" i="4"/>
  <c r="CP47" i="4"/>
  <c r="CL48" i="4"/>
  <c r="CM48" i="4"/>
  <c r="CO48" i="4"/>
  <c r="CP48" i="4"/>
  <c r="CL49" i="4"/>
  <c r="CM49" i="4"/>
  <c r="CO49" i="4"/>
  <c r="CP49" i="4"/>
  <c r="CL50" i="4"/>
  <c r="CM50" i="4"/>
  <c r="CO50" i="4"/>
  <c r="CP50" i="4"/>
  <c r="CL51" i="4"/>
  <c r="CM51" i="4"/>
  <c r="CO51" i="4"/>
  <c r="CP51" i="4"/>
  <c r="CL52" i="4"/>
  <c r="CM52" i="4"/>
  <c r="CO52" i="4"/>
  <c r="CP52" i="4"/>
  <c r="CL53" i="4"/>
  <c r="CM53" i="4"/>
  <c r="CO53" i="4"/>
  <c r="CP53" i="4"/>
  <c r="CL54" i="4"/>
  <c r="CM54" i="4"/>
  <c r="CO54" i="4"/>
  <c r="CP54" i="4"/>
  <c r="CL55" i="4"/>
  <c r="CM55" i="4"/>
  <c r="CO55" i="4"/>
  <c r="CP55" i="4"/>
  <c r="CL56" i="4"/>
  <c r="CM56" i="4"/>
  <c r="CO56" i="4"/>
  <c r="CP56" i="4"/>
  <c r="CL57" i="4"/>
  <c r="CM57" i="4"/>
  <c r="CO57" i="4"/>
  <c r="CP57" i="4"/>
  <c r="CL58" i="4"/>
  <c r="CM58" i="4"/>
  <c r="CO58" i="4"/>
  <c r="CP58" i="4"/>
  <c r="CL59" i="4"/>
  <c r="CM59" i="4"/>
  <c r="CO59" i="4"/>
  <c r="CP59" i="4"/>
  <c r="CP3" i="4"/>
  <c r="CL3" i="4"/>
  <c r="CB3" i="4"/>
  <c r="C33" i="20" l="1"/>
  <c r="C8" i="47"/>
  <c r="C33" i="47" s="1"/>
  <c r="O33" i="20"/>
  <c r="O8" i="47"/>
  <c r="O33" i="47" s="1"/>
  <c r="J33" i="20"/>
  <c r="J8" i="47"/>
  <c r="J33" i="47" s="1"/>
  <c r="B33" i="20"/>
  <c r="B8" i="47"/>
  <c r="B33" i="47" s="1"/>
  <c r="S33" i="20"/>
  <c r="S8" i="47"/>
  <c r="S33" i="47" s="1"/>
  <c r="P33" i="20"/>
  <c r="P8" i="47"/>
  <c r="P33" i="47" s="1"/>
  <c r="F33" i="20"/>
  <c r="F8" i="47"/>
  <c r="F33" i="47" s="1"/>
  <c r="V33" i="20"/>
  <c r="V8" i="47"/>
  <c r="V33" i="47" s="1"/>
  <c r="R33" i="20"/>
  <c r="R8" i="47"/>
  <c r="R33" i="47" s="1"/>
  <c r="U33" i="20"/>
  <c r="U8" i="47"/>
  <c r="U33" i="47" s="1"/>
  <c r="Q33" i="20"/>
  <c r="Q8" i="47"/>
  <c r="Q33" i="47" s="1"/>
  <c r="N33" i="20"/>
  <c r="N8" i="47"/>
  <c r="N33" i="47" s="1"/>
  <c r="L33" i="20"/>
  <c r="L8" i="47"/>
  <c r="L33" i="47" s="1"/>
  <c r="I33" i="20"/>
  <c r="I8" i="47"/>
  <c r="I33" i="47" s="1"/>
  <c r="E33" i="20"/>
  <c r="E8" i="47"/>
  <c r="E33" i="47" s="1"/>
  <c r="T33" i="20"/>
  <c r="T8" i="47"/>
  <c r="T33" i="47" s="1"/>
  <c r="M33" i="20"/>
  <c r="M8" i="47"/>
  <c r="M33" i="47" s="1"/>
  <c r="K33" i="20"/>
  <c r="K8" i="47"/>
  <c r="K33" i="47" s="1"/>
  <c r="H33" i="20"/>
  <c r="H8" i="47"/>
  <c r="H33" i="47" s="1"/>
  <c r="D7" i="20"/>
  <c r="D7" i="47"/>
  <c r="S7" i="20"/>
  <c r="S7" i="47"/>
  <c r="T7" i="20"/>
  <c r="T7" i="47"/>
  <c r="M7" i="20"/>
  <c r="M7" i="47"/>
  <c r="V7" i="20"/>
  <c r="V7" i="47"/>
  <c r="R7" i="20"/>
  <c r="R7" i="47"/>
  <c r="O7" i="20"/>
  <c r="O7" i="47"/>
  <c r="U7" i="20"/>
  <c r="U7" i="47"/>
  <c r="Q7" i="20"/>
  <c r="Q7" i="47"/>
  <c r="N7" i="20"/>
  <c r="N7" i="47"/>
  <c r="S9" i="21"/>
  <c r="R9" i="21"/>
  <c r="Q9" i="21"/>
  <c r="P9" i="21"/>
  <c r="O9" i="21"/>
  <c r="N9" i="21"/>
  <c r="M9" i="21"/>
  <c r="H9" i="21"/>
  <c r="G9" i="21"/>
  <c r="F62" i="38"/>
  <c r="F9" i="21" s="1"/>
  <c r="E62" i="38"/>
  <c r="E9" i="21" s="1"/>
  <c r="D62" i="38"/>
  <c r="D9" i="21" s="1"/>
  <c r="C62" i="38"/>
  <c r="C9" i="21" s="1"/>
  <c r="B62" i="38"/>
  <c r="B9" i="21" s="1"/>
  <c r="CK3" i="38"/>
  <c r="CJ3" i="38"/>
  <c r="CI3" i="38"/>
  <c r="CH3" i="38"/>
  <c r="CG3" i="38"/>
  <c r="CF3" i="38"/>
  <c r="CE3" i="38"/>
  <c r="CD3" i="38"/>
  <c r="CC3" i="38"/>
  <c r="CB3" i="38"/>
  <c r="CA3" i="38"/>
  <c r="BZ3" i="38"/>
  <c r="G39" i="20"/>
  <c r="CN4" i="34"/>
  <c r="CN5" i="34"/>
  <c r="CN6" i="34"/>
  <c r="CN7" i="34"/>
  <c r="CN8" i="34"/>
  <c r="CN9" i="34"/>
  <c r="CN10" i="34"/>
  <c r="CN11" i="34"/>
  <c r="CN12" i="34"/>
  <c r="CN13" i="34"/>
  <c r="CN14" i="34"/>
  <c r="CN15" i="34"/>
  <c r="CN16" i="34"/>
  <c r="CN17" i="34"/>
  <c r="CN18" i="34"/>
  <c r="CN19" i="34"/>
  <c r="CN20" i="34"/>
  <c r="CN21" i="34"/>
  <c r="CN22" i="34"/>
  <c r="CN23" i="34"/>
  <c r="CN24" i="34"/>
  <c r="CN25" i="34"/>
  <c r="CN26" i="34"/>
  <c r="CN27" i="34"/>
  <c r="CN28" i="34"/>
  <c r="CN29" i="34"/>
  <c r="CN30" i="34"/>
  <c r="CN31" i="34"/>
  <c r="CN32" i="34"/>
  <c r="CN33" i="34"/>
  <c r="CN34" i="34"/>
  <c r="CN35" i="34"/>
  <c r="CN36" i="34"/>
  <c r="CN37" i="34"/>
  <c r="CN38" i="34"/>
  <c r="CN39" i="34"/>
  <c r="CN40" i="34"/>
  <c r="CN41" i="34"/>
  <c r="CN42" i="34"/>
  <c r="CN43" i="34"/>
  <c r="CN44" i="34"/>
  <c r="CN45" i="34"/>
  <c r="CN46" i="34"/>
  <c r="CN47" i="34"/>
  <c r="CN48" i="34"/>
  <c r="CN49" i="34"/>
  <c r="CN50" i="34"/>
  <c r="CN51" i="34"/>
  <c r="CH4" i="34"/>
  <c r="CI4" i="34"/>
  <c r="CJ4" i="34"/>
  <c r="CK4" i="34"/>
  <c r="CH5" i="34"/>
  <c r="CI5" i="34"/>
  <c r="CJ5" i="34"/>
  <c r="CK5" i="34"/>
  <c r="CH6" i="34"/>
  <c r="CI6" i="34"/>
  <c r="CJ6" i="34"/>
  <c r="CK6" i="34"/>
  <c r="CH7" i="34"/>
  <c r="CI7" i="34"/>
  <c r="CJ7" i="34"/>
  <c r="CK7" i="34"/>
  <c r="CH8" i="34"/>
  <c r="CI8" i="34"/>
  <c r="CJ8" i="34"/>
  <c r="CK8" i="34"/>
  <c r="CH9" i="34"/>
  <c r="CI9" i="34"/>
  <c r="CJ9" i="34"/>
  <c r="CK9" i="34"/>
  <c r="CH10" i="34"/>
  <c r="CI10" i="34"/>
  <c r="CJ10" i="34"/>
  <c r="CK10" i="34"/>
  <c r="CH11" i="34"/>
  <c r="CI11" i="34"/>
  <c r="CJ11" i="34"/>
  <c r="CK11" i="34"/>
  <c r="CH12" i="34"/>
  <c r="CI12" i="34"/>
  <c r="CJ12" i="34"/>
  <c r="CK12" i="34"/>
  <c r="CH13" i="34"/>
  <c r="CI13" i="34"/>
  <c r="CJ13" i="34"/>
  <c r="CK13" i="34"/>
  <c r="CH14" i="34"/>
  <c r="CI14" i="34"/>
  <c r="CJ14" i="34"/>
  <c r="CK14" i="34"/>
  <c r="CH15" i="34"/>
  <c r="CI15" i="34"/>
  <c r="CJ15" i="34"/>
  <c r="CK15" i="34"/>
  <c r="CH16" i="34"/>
  <c r="CI16" i="34"/>
  <c r="CJ16" i="34"/>
  <c r="CK16" i="34"/>
  <c r="CH17" i="34"/>
  <c r="CI17" i="34"/>
  <c r="CJ17" i="34"/>
  <c r="CK17" i="34"/>
  <c r="CH18" i="34"/>
  <c r="CI18" i="34"/>
  <c r="CJ18" i="34"/>
  <c r="CK18" i="34"/>
  <c r="CH19" i="34"/>
  <c r="CI19" i="34"/>
  <c r="CJ19" i="34"/>
  <c r="CK19" i="34"/>
  <c r="CH20" i="34"/>
  <c r="CI20" i="34"/>
  <c r="CJ20" i="34"/>
  <c r="CK20" i="34"/>
  <c r="CH21" i="34"/>
  <c r="CI21" i="34"/>
  <c r="CJ21" i="34"/>
  <c r="CK21" i="34"/>
  <c r="CH22" i="34"/>
  <c r="CI22" i="34"/>
  <c r="CJ22" i="34"/>
  <c r="CK22" i="34"/>
  <c r="CH23" i="34"/>
  <c r="CI23" i="34"/>
  <c r="CJ23" i="34"/>
  <c r="CK23" i="34"/>
  <c r="CH24" i="34"/>
  <c r="CI24" i="34"/>
  <c r="CJ24" i="34"/>
  <c r="CK24" i="34"/>
  <c r="CH25" i="34"/>
  <c r="CI25" i="34"/>
  <c r="CJ25" i="34"/>
  <c r="CK25" i="34"/>
  <c r="CH26" i="34"/>
  <c r="CI26" i="34"/>
  <c r="CJ26" i="34"/>
  <c r="CK26" i="34"/>
  <c r="CH27" i="34"/>
  <c r="CI27" i="34"/>
  <c r="CJ27" i="34"/>
  <c r="CK27" i="34"/>
  <c r="CH28" i="34"/>
  <c r="CI28" i="34"/>
  <c r="CJ28" i="34"/>
  <c r="CK28" i="34"/>
  <c r="CH29" i="34"/>
  <c r="CI29" i="34"/>
  <c r="CJ29" i="34"/>
  <c r="CK29" i="34"/>
  <c r="CH30" i="34"/>
  <c r="CI30" i="34"/>
  <c r="CJ30" i="34"/>
  <c r="CK30" i="34"/>
  <c r="CH31" i="34"/>
  <c r="CI31" i="34"/>
  <c r="CJ31" i="34"/>
  <c r="CK31" i="34"/>
  <c r="CH32" i="34"/>
  <c r="CI32" i="34"/>
  <c r="CJ32" i="34"/>
  <c r="CK32" i="34"/>
  <c r="CH33" i="34"/>
  <c r="CI33" i="34"/>
  <c r="CJ33" i="34"/>
  <c r="CK33" i="34"/>
  <c r="CH34" i="34"/>
  <c r="CI34" i="34"/>
  <c r="CJ34" i="34"/>
  <c r="CK34" i="34"/>
  <c r="CH35" i="34"/>
  <c r="CI35" i="34"/>
  <c r="CJ35" i="34"/>
  <c r="CK35" i="34"/>
  <c r="CH36" i="34"/>
  <c r="CI36" i="34"/>
  <c r="CJ36" i="34"/>
  <c r="CK36" i="34"/>
  <c r="CH37" i="34"/>
  <c r="CI37" i="34"/>
  <c r="CJ37" i="34"/>
  <c r="CK37" i="34"/>
  <c r="CH38" i="34"/>
  <c r="CI38" i="34"/>
  <c r="CJ38" i="34"/>
  <c r="CK38" i="34"/>
  <c r="CH39" i="34"/>
  <c r="CI39" i="34"/>
  <c r="CJ39" i="34"/>
  <c r="CK39" i="34"/>
  <c r="CH40" i="34"/>
  <c r="CI40" i="34"/>
  <c r="CJ40" i="34"/>
  <c r="CK40" i="34"/>
  <c r="CH41" i="34"/>
  <c r="CI41" i="34"/>
  <c r="CJ41" i="34"/>
  <c r="CK41" i="34"/>
  <c r="CH42" i="34"/>
  <c r="CI42" i="34"/>
  <c r="CJ42" i="34"/>
  <c r="CK42" i="34"/>
  <c r="CH43" i="34"/>
  <c r="CI43" i="34"/>
  <c r="CJ43" i="34"/>
  <c r="CK43" i="34"/>
  <c r="CH44" i="34"/>
  <c r="CI44" i="34"/>
  <c r="CJ44" i="34"/>
  <c r="CK44" i="34"/>
  <c r="CH45" i="34"/>
  <c r="CI45" i="34"/>
  <c r="CJ45" i="34"/>
  <c r="CK45" i="34"/>
  <c r="CH46" i="34"/>
  <c r="CI46" i="34"/>
  <c r="CJ46" i="34"/>
  <c r="CK46" i="34"/>
  <c r="CH47" i="34"/>
  <c r="CI47" i="34"/>
  <c r="CJ47" i="34"/>
  <c r="CK47" i="34"/>
  <c r="CH48" i="34"/>
  <c r="CI48" i="34"/>
  <c r="CJ48" i="34"/>
  <c r="CK48" i="34"/>
  <c r="CH49" i="34"/>
  <c r="CI49" i="34"/>
  <c r="CJ49" i="34"/>
  <c r="CK49" i="34"/>
  <c r="CH50" i="34"/>
  <c r="CI50" i="34"/>
  <c r="CJ50" i="34"/>
  <c r="CK50" i="34"/>
  <c r="CH51" i="34"/>
  <c r="CI51" i="34"/>
  <c r="CJ51" i="34"/>
  <c r="CK51" i="34"/>
  <c r="CN3" i="34"/>
  <c r="CK3" i="34"/>
  <c r="CJ3" i="34"/>
  <c r="CI3" i="34"/>
  <c r="CH3" i="34"/>
  <c r="T61" i="34"/>
  <c r="U61" i="34"/>
  <c r="V61" i="34"/>
  <c r="W61" i="34"/>
  <c r="Y61" i="34"/>
  <c r="Z61" i="34"/>
  <c r="AA61" i="34"/>
  <c r="AB61" i="34"/>
  <c r="AC61" i="34"/>
  <c r="AD61" i="34"/>
  <c r="AE61" i="34"/>
  <c r="AF61" i="34"/>
  <c r="AG61" i="34"/>
  <c r="AH61" i="34"/>
  <c r="AI61" i="34"/>
  <c r="AJ61" i="34"/>
  <c r="AK61" i="34"/>
  <c r="AL61" i="34"/>
  <c r="AM61" i="34"/>
  <c r="AN61" i="34"/>
  <c r="AO61" i="34"/>
  <c r="AP61" i="34"/>
  <c r="AQ61" i="34"/>
  <c r="AR61" i="34"/>
  <c r="AS61" i="34"/>
  <c r="AT61" i="34"/>
  <c r="AU61" i="34"/>
  <c r="AV61" i="34"/>
  <c r="AW61" i="34"/>
  <c r="AX61" i="34"/>
  <c r="AY61" i="34"/>
  <c r="AZ61" i="34"/>
  <c r="BA61" i="34"/>
  <c r="BB61" i="34"/>
  <c r="BC61" i="34"/>
  <c r="BD61" i="34"/>
  <c r="BE61" i="34"/>
  <c r="BF61" i="34"/>
  <c r="BG61" i="34"/>
  <c r="BH61" i="34"/>
  <c r="BI61" i="34"/>
  <c r="BJ61" i="34"/>
  <c r="BK61" i="34"/>
  <c r="BL61" i="34"/>
  <c r="BM61" i="34"/>
  <c r="BN61" i="34"/>
  <c r="BO61" i="34"/>
  <c r="BP61" i="34"/>
  <c r="BQ61" i="34"/>
  <c r="BR61" i="34"/>
  <c r="BS61" i="34"/>
  <c r="BT61" i="34"/>
  <c r="D39" i="20"/>
  <c r="S21" i="20" l="1"/>
  <c r="S21" i="47"/>
  <c r="S39" i="47" s="1"/>
  <c r="F21" i="20"/>
  <c r="F21" i="47"/>
  <c r="F39" i="47" s="1"/>
  <c r="V21" i="20"/>
  <c r="V21" i="47"/>
  <c r="V39" i="47" s="1"/>
  <c r="C21" i="20"/>
  <c r="C21" i="47"/>
  <c r="C39" i="47" s="1"/>
  <c r="U21" i="20"/>
  <c r="U21" i="47"/>
  <c r="U39" i="47" s="1"/>
  <c r="Q21" i="20"/>
  <c r="Q21" i="47"/>
  <c r="Q39" i="47" s="1"/>
  <c r="N21" i="20"/>
  <c r="N21" i="47"/>
  <c r="N39" i="47" s="1"/>
  <c r="L21" i="20"/>
  <c r="L21" i="47"/>
  <c r="L39" i="47" s="1"/>
  <c r="I21" i="20"/>
  <c r="I21" i="47"/>
  <c r="I39" i="47" s="1"/>
  <c r="B21" i="20"/>
  <c r="B21" i="47"/>
  <c r="B39" i="47" s="1"/>
  <c r="P21" i="20"/>
  <c r="P21" i="47"/>
  <c r="P39" i="47" s="1"/>
  <c r="R21" i="20"/>
  <c r="R21" i="47"/>
  <c r="R39" i="47" s="1"/>
  <c r="O21" i="20"/>
  <c r="O21" i="47"/>
  <c r="O39" i="47" s="1"/>
  <c r="J21" i="20"/>
  <c r="J21" i="47"/>
  <c r="J39" i="47" s="1"/>
  <c r="T21" i="20"/>
  <c r="T21" i="47"/>
  <c r="T39" i="47" s="1"/>
  <c r="M21" i="20"/>
  <c r="M21" i="47"/>
  <c r="M39" i="47" s="1"/>
  <c r="K21" i="20"/>
  <c r="K21" i="47"/>
  <c r="K39" i="47" s="1"/>
  <c r="H21" i="20"/>
  <c r="H21" i="47"/>
  <c r="H39" i="47" s="1"/>
  <c r="E21" i="20"/>
  <c r="E21" i="47"/>
  <c r="E39" i="47" s="1"/>
  <c r="F11" i="20"/>
  <c r="H11" i="20"/>
  <c r="I11" i="20"/>
  <c r="J11" i="20"/>
  <c r="K11" i="20"/>
  <c r="L11" i="20"/>
  <c r="M11" i="20"/>
  <c r="N11" i="20"/>
  <c r="O11" i="20"/>
  <c r="P11" i="20"/>
  <c r="Q11" i="20"/>
  <c r="R11" i="20"/>
  <c r="S11" i="20"/>
  <c r="T11" i="20"/>
  <c r="BA15" i="32"/>
  <c r="AZ15" i="32" s="1"/>
  <c r="BC15" i="32" s="1"/>
  <c r="BA14" i="32"/>
  <c r="BD14" i="32" s="1"/>
  <c r="BA12" i="32"/>
  <c r="AZ12" i="32" s="1"/>
  <c r="BC12" i="32" s="1"/>
  <c r="BA11" i="32"/>
  <c r="BD11" i="32" s="1"/>
  <c r="BA10" i="32"/>
  <c r="AZ10" i="32" s="1"/>
  <c r="BC10" i="32" s="1"/>
  <c r="BA9" i="32"/>
  <c r="AZ9" i="32" s="1"/>
  <c r="BC9" i="32" s="1"/>
  <c r="BA8" i="32"/>
  <c r="AZ8" i="32" s="1"/>
  <c r="BC8" i="32" s="1"/>
  <c r="BA7" i="32"/>
  <c r="AZ7" i="32" s="1"/>
  <c r="BC7" i="32" s="1"/>
  <c r="BA6" i="32"/>
  <c r="AZ6" i="32" s="1"/>
  <c r="BA5" i="32"/>
  <c r="BD5" i="32" s="1"/>
  <c r="BA4" i="32"/>
  <c r="AZ4" i="32" s="1"/>
  <c r="BC4" i="32" s="1"/>
  <c r="BA3" i="32"/>
  <c r="BD3" i="32" s="1"/>
  <c r="CO62" i="14" l="1"/>
  <c r="CO64" i="14" s="1"/>
  <c r="CO63" i="14"/>
  <c r="CN63" i="14"/>
  <c r="CN62" i="14"/>
  <c r="CN64" i="14" s="1"/>
  <c r="U11" i="47" s="1"/>
  <c r="AZ14" i="32"/>
  <c r="BC14" i="32" s="1"/>
  <c r="AZ11" i="32"/>
  <c r="BC11" i="32" s="1"/>
  <c r="BD9" i="32"/>
  <c r="AZ5" i="32"/>
  <c r="BC5" i="32" s="1"/>
  <c r="AZ3" i="32"/>
  <c r="BC3" i="32" s="1"/>
  <c r="BD12" i="32"/>
  <c r="BD4" i="32"/>
  <c r="BD8" i="32"/>
  <c r="BD10" i="32"/>
  <c r="BD7" i="32"/>
  <c r="BD15" i="32"/>
  <c r="I22" i="20"/>
  <c r="I39" i="20" s="1"/>
  <c r="J22" i="20"/>
  <c r="J39" i="20" s="1"/>
  <c r="M22" i="20"/>
  <c r="M39" i="20" s="1"/>
  <c r="N22" i="20"/>
  <c r="N39" i="20" s="1"/>
  <c r="O22" i="20"/>
  <c r="O39" i="20" s="1"/>
  <c r="Q22" i="20"/>
  <c r="Q39" i="20" s="1"/>
  <c r="R22" i="20"/>
  <c r="R39" i="20" s="1"/>
  <c r="S22" i="20"/>
  <c r="S39" i="20" s="1"/>
  <c r="T22" i="20"/>
  <c r="T39" i="20" s="1"/>
  <c r="U22" i="20"/>
  <c r="U39" i="20" s="1"/>
  <c r="V22" i="20"/>
  <c r="V39" i="20" s="1"/>
  <c r="U11" i="20" l="1"/>
  <c r="BR4" i="36"/>
  <c r="BS4" i="36"/>
  <c r="BT4" i="36"/>
  <c r="BU4" i="36"/>
  <c r="BV4" i="36"/>
  <c r="BW4" i="36"/>
  <c r="BX4" i="36"/>
  <c r="BR5" i="36"/>
  <c r="BS5" i="36"/>
  <c r="BT5" i="36"/>
  <c r="BU5" i="36"/>
  <c r="BV5" i="36"/>
  <c r="BW5" i="36"/>
  <c r="BX5" i="36"/>
  <c r="BR6" i="36"/>
  <c r="BS6" i="36"/>
  <c r="BT6" i="36"/>
  <c r="BU6" i="36"/>
  <c r="BV6" i="36"/>
  <c r="BW6" i="36"/>
  <c r="BX6" i="36"/>
  <c r="BR7" i="36"/>
  <c r="BS7" i="36"/>
  <c r="BT7" i="36"/>
  <c r="BU7" i="36"/>
  <c r="BV7" i="36"/>
  <c r="BW7" i="36"/>
  <c r="BX7" i="36"/>
  <c r="BR8" i="36"/>
  <c r="BS8" i="36"/>
  <c r="BT8" i="36"/>
  <c r="BU8" i="36"/>
  <c r="BV8" i="36"/>
  <c r="BW8" i="36"/>
  <c r="BX8" i="36"/>
  <c r="BR9" i="36"/>
  <c r="BS9" i="36"/>
  <c r="BT9" i="36"/>
  <c r="BU9" i="36"/>
  <c r="BV9" i="36"/>
  <c r="BW9" i="36"/>
  <c r="BX9" i="36"/>
  <c r="BR10" i="36"/>
  <c r="BS10" i="36"/>
  <c r="BT10" i="36"/>
  <c r="BU10" i="36"/>
  <c r="BV10" i="36"/>
  <c r="BW10" i="36"/>
  <c r="BX10" i="36"/>
  <c r="BR11" i="36"/>
  <c r="BS11" i="36"/>
  <c r="BT11" i="36"/>
  <c r="BU11" i="36"/>
  <c r="BV11" i="36"/>
  <c r="BW11" i="36"/>
  <c r="BX11" i="36"/>
  <c r="BR12" i="36"/>
  <c r="BS12" i="36"/>
  <c r="BT12" i="36"/>
  <c r="BU12" i="36"/>
  <c r="BV12" i="36"/>
  <c r="BW12" i="36"/>
  <c r="BX12" i="36"/>
  <c r="BR13" i="36"/>
  <c r="BS13" i="36"/>
  <c r="BT13" i="36"/>
  <c r="BU13" i="36"/>
  <c r="BV13" i="36"/>
  <c r="BW13" i="36"/>
  <c r="BX13" i="36"/>
  <c r="BR14" i="36"/>
  <c r="BS14" i="36"/>
  <c r="BT14" i="36"/>
  <c r="BU14" i="36"/>
  <c r="BV14" i="36"/>
  <c r="BW14" i="36"/>
  <c r="BX14" i="36"/>
  <c r="BR17" i="36"/>
  <c r="BS17" i="36"/>
  <c r="BT17" i="36"/>
  <c r="BU17" i="36"/>
  <c r="BV17" i="36"/>
  <c r="BW17" i="36"/>
  <c r="BX17" i="36"/>
  <c r="BR18" i="36"/>
  <c r="BS18" i="36"/>
  <c r="BT18" i="36"/>
  <c r="BU18" i="36"/>
  <c r="BV18" i="36"/>
  <c r="BW18" i="36"/>
  <c r="BX18" i="36"/>
  <c r="BR19" i="36"/>
  <c r="BS19" i="36"/>
  <c r="BT19" i="36"/>
  <c r="BU19" i="36"/>
  <c r="BV19" i="36"/>
  <c r="BW19" i="36"/>
  <c r="BX19" i="36"/>
  <c r="BR20" i="36"/>
  <c r="BS20" i="36"/>
  <c r="BT20" i="36"/>
  <c r="BU20" i="36"/>
  <c r="BV20" i="36"/>
  <c r="BW20" i="36"/>
  <c r="BX20" i="36"/>
  <c r="BR21" i="36"/>
  <c r="BS21" i="36"/>
  <c r="BT21" i="36"/>
  <c r="BU21" i="36"/>
  <c r="BV21" i="36"/>
  <c r="BW21" i="36"/>
  <c r="BX21" i="36"/>
  <c r="BR22" i="36"/>
  <c r="BS22" i="36"/>
  <c r="BT22" i="36"/>
  <c r="BU22" i="36"/>
  <c r="BV22" i="36"/>
  <c r="BW22" i="36"/>
  <c r="BX22" i="36"/>
  <c r="BR23" i="36"/>
  <c r="BS23" i="36"/>
  <c r="BT23" i="36"/>
  <c r="BU23" i="36"/>
  <c r="BV23" i="36"/>
  <c r="BW23" i="36"/>
  <c r="BX23" i="36"/>
  <c r="BR24" i="36"/>
  <c r="BS24" i="36"/>
  <c r="BT24" i="36"/>
  <c r="BU24" i="36"/>
  <c r="BV24" i="36"/>
  <c r="BW24" i="36"/>
  <c r="BX24" i="36"/>
  <c r="BR25" i="36"/>
  <c r="BS25" i="36"/>
  <c r="BT25" i="36"/>
  <c r="BU25" i="36"/>
  <c r="BV25" i="36"/>
  <c r="BW25" i="36"/>
  <c r="BX25" i="36"/>
  <c r="BR26" i="36"/>
  <c r="BS26" i="36"/>
  <c r="BT26" i="36"/>
  <c r="BU26" i="36"/>
  <c r="BV26" i="36"/>
  <c r="BW26" i="36"/>
  <c r="BX26" i="36"/>
  <c r="BR27" i="36"/>
  <c r="BS27" i="36"/>
  <c r="BT27" i="36"/>
  <c r="BU27" i="36"/>
  <c r="BV27" i="36"/>
  <c r="BW27" i="36"/>
  <c r="BX27" i="36"/>
  <c r="BR28" i="36"/>
  <c r="BS28" i="36"/>
  <c r="BT28" i="36"/>
  <c r="BU28" i="36"/>
  <c r="BV28" i="36"/>
  <c r="BW28" i="36"/>
  <c r="BX28" i="36"/>
  <c r="BR29" i="36"/>
  <c r="BS29" i="36"/>
  <c r="BT29" i="36"/>
  <c r="BU29" i="36"/>
  <c r="BV29" i="36"/>
  <c r="BW29" i="36"/>
  <c r="BX29" i="36"/>
  <c r="BR30" i="36"/>
  <c r="BS30" i="36"/>
  <c r="BT30" i="36"/>
  <c r="BU30" i="36"/>
  <c r="BV30" i="36"/>
  <c r="BW30" i="36"/>
  <c r="BX30" i="36"/>
  <c r="BR31" i="36"/>
  <c r="BS31" i="36"/>
  <c r="BT31" i="36"/>
  <c r="BU31" i="36"/>
  <c r="BV31" i="36"/>
  <c r="BW31" i="36"/>
  <c r="BX31" i="36"/>
  <c r="BR32" i="36"/>
  <c r="BS32" i="36"/>
  <c r="BT32" i="36"/>
  <c r="BU32" i="36"/>
  <c r="BV32" i="36"/>
  <c r="BW32" i="36"/>
  <c r="BX32" i="36"/>
  <c r="BR33" i="36"/>
  <c r="BS33" i="36"/>
  <c r="BT33" i="36"/>
  <c r="BU33" i="36"/>
  <c r="BV33" i="36"/>
  <c r="BW33" i="36"/>
  <c r="BX33" i="36"/>
  <c r="BR34" i="36"/>
  <c r="BS34" i="36"/>
  <c r="BT34" i="36"/>
  <c r="BU34" i="36"/>
  <c r="BV34" i="36"/>
  <c r="BW34" i="36"/>
  <c r="BX34" i="36"/>
  <c r="BR35" i="36"/>
  <c r="BS35" i="36"/>
  <c r="BT35" i="36"/>
  <c r="BU35" i="36"/>
  <c r="BV35" i="36"/>
  <c r="BW35" i="36"/>
  <c r="BX35" i="36"/>
  <c r="BR36" i="36"/>
  <c r="BS36" i="36"/>
  <c r="BT36" i="36"/>
  <c r="BU36" i="36"/>
  <c r="BV36" i="36"/>
  <c r="BW36" i="36"/>
  <c r="BX36" i="36"/>
  <c r="BR37" i="36"/>
  <c r="BS37" i="36"/>
  <c r="BT37" i="36"/>
  <c r="BU37" i="36"/>
  <c r="BV37" i="36"/>
  <c r="BW37" i="36"/>
  <c r="BX37" i="36"/>
  <c r="BR38" i="36"/>
  <c r="BS38" i="36"/>
  <c r="BT38" i="36"/>
  <c r="BU38" i="36"/>
  <c r="BV38" i="36"/>
  <c r="BW38" i="36"/>
  <c r="BX38" i="36"/>
  <c r="BR39" i="36"/>
  <c r="BS39" i="36"/>
  <c r="BT39" i="36"/>
  <c r="BU39" i="36"/>
  <c r="BV39" i="36"/>
  <c r="BW39" i="36"/>
  <c r="BX39" i="36"/>
  <c r="BR40" i="36"/>
  <c r="BS40" i="36"/>
  <c r="BT40" i="36"/>
  <c r="BU40" i="36"/>
  <c r="BV40" i="36"/>
  <c r="BW40" i="36"/>
  <c r="BX40" i="36"/>
  <c r="BR41" i="36"/>
  <c r="BS41" i="36"/>
  <c r="BT41" i="36"/>
  <c r="BU41" i="36"/>
  <c r="BV41" i="36"/>
  <c r="BW41" i="36"/>
  <c r="BX41" i="36"/>
  <c r="BR42" i="36"/>
  <c r="BS42" i="36"/>
  <c r="BT42" i="36"/>
  <c r="BU42" i="36"/>
  <c r="BV42" i="36"/>
  <c r="BW42" i="36"/>
  <c r="BX42" i="36"/>
  <c r="BR43" i="36"/>
  <c r="BS43" i="36"/>
  <c r="BT43" i="36"/>
  <c r="BU43" i="36"/>
  <c r="BV43" i="36"/>
  <c r="BW43" i="36"/>
  <c r="BX43" i="36"/>
  <c r="BR44" i="36"/>
  <c r="BS44" i="36"/>
  <c r="BT44" i="36"/>
  <c r="BU44" i="36"/>
  <c r="BV44" i="36"/>
  <c r="BW44" i="36"/>
  <c r="BX44" i="36"/>
  <c r="BR45" i="36"/>
  <c r="BS45" i="36"/>
  <c r="BT45" i="36"/>
  <c r="BU45" i="36"/>
  <c r="BV45" i="36"/>
  <c r="BW45" i="36"/>
  <c r="BX45" i="36"/>
  <c r="BR46" i="36"/>
  <c r="BS46" i="36"/>
  <c r="BT46" i="36"/>
  <c r="BU46" i="36"/>
  <c r="BV46" i="36"/>
  <c r="BW46" i="36"/>
  <c r="BX46" i="36"/>
  <c r="BR47" i="36"/>
  <c r="BS47" i="36"/>
  <c r="BT47" i="36"/>
  <c r="BU47" i="36"/>
  <c r="BV47" i="36"/>
  <c r="BW47" i="36"/>
  <c r="BX47" i="36"/>
  <c r="BR48" i="36"/>
  <c r="BS48" i="36"/>
  <c r="BT48" i="36"/>
  <c r="BU48" i="36"/>
  <c r="BV48" i="36"/>
  <c r="BW48" i="36"/>
  <c r="BX48" i="36"/>
  <c r="BX3" i="36"/>
  <c r="BW3" i="36"/>
  <c r="BV3" i="36"/>
  <c r="BU3" i="36"/>
  <c r="BT3" i="36"/>
  <c r="BS3" i="36"/>
  <c r="BR3" i="36"/>
  <c r="BR60" i="36"/>
  <c r="I61" i="34"/>
  <c r="J61" i="34"/>
  <c r="K61" i="34"/>
  <c r="L61" i="34"/>
  <c r="M61" i="34"/>
  <c r="N61" i="34"/>
  <c r="O61" i="34"/>
  <c r="I62" i="34"/>
  <c r="J62" i="34"/>
  <c r="K62" i="34"/>
  <c r="L62" i="34"/>
  <c r="M62" i="34"/>
  <c r="N62" i="34"/>
  <c r="O62" i="34"/>
  <c r="CO4" i="11"/>
  <c r="CO5" i="11"/>
  <c r="CO6" i="11"/>
  <c r="CO7" i="11"/>
  <c r="CO8" i="11"/>
  <c r="CO9" i="11"/>
  <c r="CO10" i="11"/>
  <c r="CO11" i="11"/>
  <c r="CO12" i="11"/>
  <c r="CO13" i="11"/>
  <c r="CO14" i="11"/>
  <c r="CO15" i="11"/>
  <c r="CO16" i="11"/>
  <c r="CO17" i="11"/>
  <c r="CO18" i="11"/>
  <c r="CO19" i="11"/>
  <c r="CO20" i="11"/>
  <c r="CO21" i="11"/>
  <c r="CO22" i="11"/>
  <c r="CO23" i="11"/>
  <c r="CO24" i="11"/>
  <c r="CO25" i="11"/>
  <c r="CO26" i="11"/>
  <c r="CO27" i="11"/>
  <c r="CO28" i="11"/>
  <c r="CO29" i="11"/>
  <c r="CO30" i="11"/>
  <c r="CO31" i="11"/>
  <c r="CO32" i="11"/>
  <c r="CO33" i="11"/>
  <c r="CO34" i="11"/>
  <c r="CO35" i="11"/>
  <c r="CO36" i="11"/>
  <c r="CO37" i="11"/>
  <c r="CO38" i="11"/>
  <c r="CO39" i="11"/>
  <c r="CO40" i="11"/>
  <c r="CO41" i="11"/>
  <c r="CO42" i="11"/>
  <c r="CO43" i="11"/>
  <c r="CO44" i="11"/>
  <c r="CO45" i="11"/>
  <c r="CO46" i="11"/>
  <c r="CO47" i="11"/>
  <c r="CO48" i="11"/>
  <c r="CO49" i="11"/>
  <c r="CO50" i="11"/>
  <c r="CO51" i="11"/>
  <c r="CO52" i="11"/>
  <c r="CO53" i="11"/>
  <c r="CO54" i="11"/>
  <c r="CM4" i="11"/>
  <c r="CM5" i="11"/>
  <c r="CM6" i="11"/>
  <c r="CM7" i="11"/>
  <c r="CM8" i="11"/>
  <c r="CM9" i="11"/>
  <c r="CM10" i="11"/>
  <c r="CM11" i="11"/>
  <c r="CM12" i="11"/>
  <c r="CM13" i="11"/>
  <c r="CM14" i="11"/>
  <c r="CM15" i="11"/>
  <c r="CM16" i="11"/>
  <c r="CM17" i="11"/>
  <c r="CM18" i="11"/>
  <c r="CM19" i="11"/>
  <c r="CM20" i="11"/>
  <c r="CM21" i="11"/>
  <c r="CM22" i="11"/>
  <c r="CM23" i="11"/>
  <c r="CM24" i="11"/>
  <c r="CM25" i="11"/>
  <c r="CM26" i="11"/>
  <c r="CM27" i="11"/>
  <c r="CM28" i="11"/>
  <c r="CM29" i="11"/>
  <c r="CM30" i="11"/>
  <c r="CM31" i="11"/>
  <c r="CM32" i="11"/>
  <c r="CM33" i="11"/>
  <c r="CM34" i="11"/>
  <c r="CM35" i="11"/>
  <c r="CM36" i="11"/>
  <c r="CM37" i="11"/>
  <c r="CM38" i="11"/>
  <c r="CM39" i="11"/>
  <c r="CM40" i="11"/>
  <c r="CM41" i="11"/>
  <c r="CM42" i="11"/>
  <c r="CM43" i="11"/>
  <c r="CM44" i="11"/>
  <c r="CM45" i="11"/>
  <c r="CM46" i="11"/>
  <c r="CM47" i="11"/>
  <c r="CM48" i="11"/>
  <c r="CM49" i="11"/>
  <c r="CM50" i="11"/>
  <c r="CM51" i="11"/>
  <c r="CM52" i="11"/>
  <c r="CM53" i="11"/>
  <c r="CM54" i="11"/>
  <c r="CJ4" i="11"/>
  <c r="CK4" i="11"/>
  <c r="CJ5" i="11"/>
  <c r="CK5" i="11"/>
  <c r="CJ6" i="11"/>
  <c r="CK6" i="11"/>
  <c r="CJ7" i="11"/>
  <c r="CK7" i="11"/>
  <c r="CJ8" i="11"/>
  <c r="CK8" i="11"/>
  <c r="CJ9" i="11"/>
  <c r="CK9" i="11"/>
  <c r="CJ10" i="11"/>
  <c r="CK10" i="11"/>
  <c r="CJ11" i="11"/>
  <c r="CK11" i="11"/>
  <c r="CJ12" i="11"/>
  <c r="CK12" i="11"/>
  <c r="CJ13" i="11"/>
  <c r="CK13" i="11"/>
  <c r="CJ14" i="11"/>
  <c r="CK14" i="11"/>
  <c r="CJ15" i="11"/>
  <c r="CK15" i="11"/>
  <c r="CJ16" i="11"/>
  <c r="CK16" i="11"/>
  <c r="CJ17" i="11"/>
  <c r="CK17" i="11"/>
  <c r="CJ18" i="11"/>
  <c r="CK18" i="11"/>
  <c r="CJ19" i="11"/>
  <c r="CK19" i="11"/>
  <c r="CJ20" i="11"/>
  <c r="CK20" i="11"/>
  <c r="CJ21" i="11"/>
  <c r="CK21" i="11"/>
  <c r="CJ22" i="11"/>
  <c r="CK22" i="11"/>
  <c r="CJ23" i="11"/>
  <c r="CK23" i="11"/>
  <c r="CJ24" i="11"/>
  <c r="CK24" i="11"/>
  <c r="CJ25" i="11"/>
  <c r="CK25" i="11"/>
  <c r="CJ26" i="11"/>
  <c r="CK26" i="11"/>
  <c r="CJ27" i="11"/>
  <c r="CK27" i="11"/>
  <c r="CJ28" i="11"/>
  <c r="CK28" i="11"/>
  <c r="CJ29" i="11"/>
  <c r="CK29" i="11"/>
  <c r="CJ30" i="11"/>
  <c r="CK30" i="11"/>
  <c r="CJ31" i="11"/>
  <c r="CK31" i="11"/>
  <c r="CJ32" i="11"/>
  <c r="CK32" i="11"/>
  <c r="CJ33" i="11"/>
  <c r="CK33" i="11"/>
  <c r="CJ34" i="11"/>
  <c r="CK34" i="11"/>
  <c r="CJ35" i="11"/>
  <c r="CK35" i="11"/>
  <c r="CJ36" i="11"/>
  <c r="CK36" i="11"/>
  <c r="CJ37" i="11"/>
  <c r="CK37" i="11"/>
  <c r="CJ38" i="11"/>
  <c r="CK38" i="11"/>
  <c r="CJ39" i="11"/>
  <c r="CK39" i="11"/>
  <c r="CJ40" i="11"/>
  <c r="CK40" i="11"/>
  <c r="CJ41" i="11"/>
  <c r="CK41" i="11"/>
  <c r="CJ42" i="11"/>
  <c r="CK42" i="11"/>
  <c r="CJ43" i="11"/>
  <c r="CK43" i="11"/>
  <c r="CJ44" i="11"/>
  <c r="CK44" i="11"/>
  <c r="CJ45" i="11"/>
  <c r="CK45" i="11"/>
  <c r="CJ46" i="11"/>
  <c r="CK46" i="11"/>
  <c r="CJ47" i="11"/>
  <c r="CK47" i="11"/>
  <c r="CJ48" i="11"/>
  <c r="CK48" i="11"/>
  <c r="CJ49" i="11"/>
  <c r="CK49" i="11"/>
  <c r="CJ50" i="11"/>
  <c r="CK50" i="11"/>
  <c r="CJ51" i="11"/>
  <c r="CK51" i="11"/>
  <c r="CJ52" i="11"/>
  <c r="CK52" i="11"/>
  <c r="CJ53" i="11"/>
  <c r="CK53" i="11"/>
  <c r="CJ54" i="11"/>
  <c r="CK54" i="11"/>
  <c r="CO3" i="11"/>
  <c r="CM3" i="11"/>
  <c r="CK3" i="11"/>
  <c r="CJ3" i="11"/>
  <c r="AB61" i="11"/>
  <c r="AC61" i="11"/>
  <c r="AD61" i="11"/>
  <c r="AE61" i="11"/>
  <c r="AF61" i="11"/>
  <c r="AG61" i="11"/>
  <c r="AH61" i="11"/>
  <c r="AI61" i="11"/>
  <c r="AJ61" i="11"/>
  <c r="AK61" i="11"/>
  <c r="AL61" i="11"/>
  <c r="AM61" i="11"/>
  <c r="AN61" i="11"/>
  <c r="AO61" i="11"/>
  <c r="AP61" i="11"/>
  <c r="AQ61" i="11"/>
  <c r="AR61" i="11"/>
  <c r="AS61" i="11"/>
  <c r="AT61" i="11"/>
  <c r="AU61" i="11"/>
  <c r="AV61" i="11"/>
  <c r="AW61" i="11"/>
  <c r="AX61" i="11"/>
  <c r="AY61" i="11"/>
  <c r="AZ61" i="11"/>
  <c r="BA61" i="11"/>
  <c r="BB61" i="11"/>
  <c r="BC61" i="11"/>
  <c r="BD61" i="11"/>
  <c r="BE61" i="11"/>
  <c r="BF61" i="11"/>
  <c r="BG61" i="11"/>
  <c r="BH61" i="11"/>
  <c r="BI61" i="11"/>
  <c r="BJ61" i="11"/>
  <c r="BK61" i="11"/>
  <c r="BL61" i="11"/>
  <c r="BM61" i="11"/>
  <c r="BN61" i="11"/>
  <c r="BO61" i="11"/>
  <c r="BP61" i="11"/>
  <c r="BQ61" i="11"/>
  <c r="BR61" i="11"/>
  <c r="BS61" i="11"/>
  <c r="BT61" i="11"/>
  <c r="BU61" i="11"/>
  <c r="AB62" i="11"/>
  <c r="AC62" i="11"/>
  <c r="AD62" i="11"/>
  <c r="AE62" i="11"/>
  <c r="AF62" i="11"/>
  <c r="AG62" i="11"/>
  <c r="AH62" i="11"/>
  <c r="AI62" i="11"/>
  <c r="AJ62" i="11"/>
  <c r="AK62" i="11"/>
  <c r="AL62" i="11"/>
  <c r="AM62" i="11"/>
  <c r="AN62" i="11"/>
  <c r="AO62" i="11"/>
  <c r="AP62" i="11"/>
  <c r="AQ62" i="11"/>
  <c r="AR62" i="11"/>
  <c r="AS62" i="11"/>
  <c r="AT62" i="11"/>
  <c r="AU62" i="11"/>
  <c r="AV62" i="11"/>
  <c r="AW62" i="11"/>
  <c r="AX62" i="11"/>
  <c r="AY62" i="11"/>
  <c r="AZ62" i="11"/>
  <c r="BA62" i="11"/>
  <c r="BB62" i="11"/>
  <c r="BC62" i="11"/>
  <c r="BD62" i="11"/>
  <c r="BE62" i="11"/>
  <c r="BF62" i="11"/>
  <c r="BG62" i="11"/>
  <c r="BH62" i="11"/>
  <c r="BI62" i="11"/>
  <c r="BJ62" i="11"/>
  <c r="BK62" i="11"/>
  <c r="BL62" i="11"/>
  <c r="BM62" i="11"/>
  <c r="BN62" i="11"/>
  <c r="BO62" i="11"/>
  <c r="BP62" i="11"/>
  <c r="BQ62" i="11"/>
  <c r="BR62" i="11"/>
  <c r="BS62" i="11"/>
  <c r="BT62" i="11"/>
  <c r="BU62" i="11"/>
  <c r="CR3" i="11"/>
  <c r="CR4" i="11"/>
  <c r="CR5" i="11"/>
  <c r="CR6" i="11"/>
  <c r="CR7" i="11"/>
  <c r="CR8" i="11"/>
  <c r="CR9" i="11"/>
  <c r="CR10" i="11"/>
  <c r="CR11" i="11"/>
  <c r="CR12" i="11"/>
  <c r="CR13" i="11"/>
  <c r="CR14" i="11"/>
  <c r="CR15" i="11"/>
  <c r="CR16" i="11"/>
  <c r="CR17" i="11"/>
  <c r="CR18" i="11"/>
  <c r="CR19" i="11"/>
  <c r="CR20" i="11"/>
  <c r="CR21" i="11"/>
  <c r="CR22" i="11"/>
  <c r="CR23" i="11"/>
  <c r="CR24" i="11"/>
  <c r="CR25" i="11"/>
  <c r="CR26" i="11"/>
  <c r="CR27" i="11"/>
  <c r="CR28" i="11"/>
  <c r="CR29" i="11"/>
  <c r="CR30" i="11"/>
  <c r="CR31" i="11"/>
  <c r="CR32" i="11"/>
  <c r="CR33" i="11"/>
  <c r="CR34" i="11"/>
  <c r="CR35" i="11"/>
  <c r="CR36" i="11"/>
  <c r="CR37" i="11"/>
  <c r="CR38" i="11"/>
  <c r="CR39" i="11"/>
  <c r="CR40" i="11"/>
  <c r="CR41" i="11"/>
  <c r="CR42" i="11"/>
  <c r="CR43" i="11"/>
  <c r="CR44" i="11"/>
  <c r="CR45" i="11"/>
  <c r="CR46" i="11"/>
  <c r="CR47" i="11"/>
  <c r="CR48" i="11"/>
  <c r="CR49" i="11"/>
  <c r="CR50" i="11"/>
  <c r="CR51" i="11"/>
  <c r="CR52" i="11"/>
  <c r="CR53" i="11"/>
  <c r="CR54" i="11"/>
  <c r="CR55" i="11"/>
  <c r="CR56" i="11"/>
  <c r="CR57" i="11"/>
  <c r="CR58" i="11"/>
  <c r="CR59" i="11"/>
  <c r="CR60" i="11"/>
  <c r="T19" i="20" l="1"/>
  <c r="T35" i="20" s="1"/>
  <c r="T19" i="47"/>
  <c r="T35" i="47" s="1"/>
  <c r="M19" i="20"/>
  <c r="M35" i="20" s="1"/>
  <c r="M19" i="47"/>
  <c r="M35" i="47" s="1"/>
  <c r="K19" i="20"/>
  <c r="K35" i="20" s="1"/>
  <c r="K19" i="47"/>
  <c r="K35" i="47" s="1"/>
  <c r="H19" i="20"/>
  <c r="H35" i="20" s="1"/>
  <c r="H19" i="47"/>
  <c r="H35" i="47" s="1"/>
  <c r="E19" i="20"/>
  <c r="E35" i="20" s="1"/>
  <c r="E19" i="47"/>
  <c r="E35" i="47" s="1"/>
  <c r="S19" i="20"/>
  <c r="S35" i="20" s="1"/>
  <c r="S19" i="47"/>
  <c r="S35" i="47" s="1"/>
  <c r="P19" i="20"/>
  <c r="P35" i="20" s="1"/>
  <c r="P19" i="47"/>
  <c r="P35" i="47" s="1"/>
  <c r="G19" i="20"/>
  <c r="G35" i="20" s="1"/>
  <c r="G19" i="47"/>
  <c r="D41" i="47"/>
  <c r="R19" i="20"/>
  <c r="R35" i="20" s="1"/>
  <c r="R19" i="47"/>
  <c r="R35" i="47" s="1"/>
  <c r="O19" i="20"/>
  <c r="O35" i="20" s="1"/>
  <c r="O19" i="47"/>
  <c r="O35" i="47" s="1"/>
  <c r="J19" i="20"/>
  <c r="J35" i="20" s="1"/>
  <c r="J19" i="47"/>
  <c r="J35" i="47" s="1"/>
  <c r="F19" i="20"/>
  <c r="F35" i="20" s="1"/>
  <c r="F19" i="47"/>
  <c r="F35" i="47" s="1"/>
  <c r="U19" i="20"/>
  <c r="U35" i="20" s="1"/>
  <c r="U19" i="47"/>
  <c r="U35" i="47" s="1"/>
  <c r="Q19" i="20"/>
  <c r="Q35" i="20" s="1"/>
  <c r="Q19" i="47"/>
  <c r="Q35" i="47" s="1"/>
  <c r="N19" i="20"/>
  <c r="N35" i="20" s="1"/>
  <c r="N19" i="47"/>
  <c r="N35" i="47" s="1"/>
  <c r="L19" i="20"/>
  <c r="L35" i="20" s="1"/>
  <c r="L19" i="47"/>
  <c r="L35" i="47" s="1"/>
  <c r="I19" i="20"/>
  <c r="I35" i="20" s="1"/>
  <c r="I19" i="47"/>
  <c r="I35" i="47" s="1"/>
  <c r="D38" i="20"/>
  <c r="G38" i="20"/>
  <c r="BL49" i="8"/>
  <c r="U18" i="20" s="1"/>
  <c r="U38" i="20" s="1"/>
  <c r="BL50" i="8"/>
  <c r="BL51" i="8"/>
  <c r="AF49" i="8"/>
  <c r="I18" i="20" s="1"/>
  <c r="I38" i="20" s="1"/>
  <c r="AF50" i="8"/>
  <c r="AF51" i="8"/>
  <c r="CB4" i="8"/>
  <c r="CB5" i="8"/>
  <c r="CB6" i="8"/>
  <c r="CB7" i="8"/>
  <c r="CB8" i="8"/>
  <c r="CB9" i="8"/>
  <c r="CB10" i="8"/>
  <c r="CB11" i="8"/>
  <c r="CB12" i="8"/>
  <c r="CB13" i="8"/>
  <c r="CB14" i="8"/>
  <c r="CB15" i="8"/>
  <c r="CB3" i="8"/>
  <c r="G35" i="47" l="1"/>
  <c r="G41" i="47" s="1"/>
  <c r="D41" i="20"/>
  <c r="G41" i="20"/>
  <c r="BV62" i="12"/>
  <c r="U23" i="20" s="1"/>
  <c r="U47" i="20" l="1"/>
  <c r="U23" i="47"/>
  <c r="U47" i="47" s="1"/>
  <c r="C50" i="20"/>
  <c r="D50" i="20"/>
  <c r="E50" i="20"/>
  <c r="F50" i="20"/>
  <c r="G50" i="20"/>
  <c r="H50" i="20"/>
  <c r="I50" i="20"/>
  <c r="J50" i="20"/>
  <c r="K50" i="20"/>
  <c r="L50" i="20"/>
  <c r="M50" i="20"/>
  <c r="N50" i="20"/>
  <c r="O50" i="20"/>
  <c r="P50" i="20"/>
  <c r="Q50" i="20"/>
  <c r="R50" i="20"/>
  <c r="S50" i="20"/>
  <c r="T50" i="20"/>
  <c r="U50" i="20"/>
  <c r="V50" i="20"/>
  <c r="V61" i="25"/>
  <c r="W61" i="25"/>
  <c r="X61" i="25"/>
  <c r="Y61" i="25"/>
  <c r="AA61" i="25"/>
  <c r="AB61" i="25"/>
  <c r="AC61" i="25"/>
  <c r="AD61" i="25"/>
  <c r="AE61" i="25"/>
  <c r="AF61" i="25"/>
  <c r="AG61" i="25"/>
  <c r="AH61" i="25"/>
  <c r="AI61" i="25"/>
  <c r="AJ61" i="25"/>
  <c r="AK61" i="25"/>
  <c r="AL61" i="25"/>
  <c r="AM61" i="25"/>
  <c r="AN61" i="25"/>
  <c r="AO61" i="25"/>
  <c r="AP61" i="25"/>
  <c r="AQ61" i="25"/>
  <c r="AR61" i="25"/>
  <c r="AS61" i="25"/>
  <c r="AT61" i="25"/>
  <c r="AU61" i="25"/>
  <c r="AV61" i="25"/>
  <c r="AW61" i="25"/>
  <c r="AX61" i="25"/>
  <c r="AY61" i="25"/>
  <c r="AZ61" i="25"/>
  <c r="BA61" i="25"/>
  <c r="BB61" i="25"/>
  <c r="BC61" i="25"/>
  <c r="BD61" i="25"/>
  <c r="BE61" i="25"/>
  <c r="BF61" i="25"/>
  <c r="BG61" i="25"/>
  <c r="BH61" i="25"/>
  <c r="BI61" i="25"/>
  <c r="BJ61" i="25"/>
  <c r="BK61" i="25"/>
  <c r="BL61" i="25"/>
  <c r="BM61" i="25"/>
  <c r="BN61" i="25"/>
  <c r="BO61" i="25"/>
  <c r="BP61" i="25"/>
  <c r="BQ61" i="25"/>
  <c r="BR61" i="25"/>
  <c r="BS61" i="25"/>
  <c r="BT61" i="25"/>
  <c r="BU61" i="25"/>
  <c r="BV61" i="25"/>
  <c r="BW61" i="25"/>
  <c r="BX61" i="25"/>
  <c r="BY61" i="25"/>
  <c r="BZ61" i="25"/>
  <c r="CA61" i="25"/>
  <c r="CB61" i="25"/>
  <c r="T61" i="25"/>
  <c r="BV62" i="25"/>
  <c r="CS59" i="25"/>
  <c r="CP59" i="25"/>
  <c r="CO59" i="25"/>
  <c r="CN59" i="25"/>
  <c r="CM59" i="25"/>
  <c r="CL59" i="25"/>
  <c r="CK59" i="25"/>
  <c r="CJ59" i="25"/>
  <c r="CI59" i="25"/>
  <c r="CH59" i="25"/>
  <c r="CG59" i="25"/>
  <c r="CF59" i="25"/>
  <c r="CE59" i="25"/>
  <c r="CD59" i="25"/>
  <c r="BW4" i="37"/>
  <c r="BW5" i="37"/>
  <c r="BW6" i="37"/>
  <c r="BW7" i="37"/>
  <c r="BW8" i="37"/>
  <c r="BW9" i="37"/>
  <c r="BW10" i="37"/>
  <c r="BW11" i="37"/>
  <c r="BW12" i="37"/>
  <c r="BW13" i="37"/>
  <c r="BW14" i="37"/>
  <c r="BW15" i="37"/>
  <c r="BW16" i="37"/>
  <c r="BW17" i="37"/>
  <c r="BW18" i="37"/>
  <c r="BW19" i="37"/>
  <c r="BW20" i="37"/>
  <c r="BW21" i="37"/>
  <c r="BW22" i="37"/>
  <c r="BW23" i="37"/>
  <c r="BW24" i="37"/>
  <c r="BW25" i="37"/>
  <c r="BW26" i="37"/>
  <c r="BW27" i="37"/>
  <c r="BW28" i="37"/>
  <c r="BW29" i="37"/>
  <c r="BW30" i="37"/>
  <c r="BW31" i="37"/>
  <c r="BW32" i="37"/>
  <c r="BW33" i="37"/>
  <c r="BW34" i="37"/>
  <c r="BW3" i="37"/>
  <c r="BU38" i="37"/>
  <c r="BT38" i="37"/>
  <c r="H40" i="21" s="1"/>
  <c r="BS38" i="37"/>
  <c r="BR38" i="37"/>
  <c r="BQ38" i="37"/>
  <c r="BP38" i="37"/>
  <c r="BO38" i="37"/>
  <c r="G40" i="21" s="1"/>
  <c r="BN38" i="37"/>
  <c r="BM38" i="37"/>
  <c r="BL38" i="37"/>
  <c r="BK38" i="37"/>
  <c r="BJ38" i="37"/>
  <c r="BI38" i="37"/>
  <c r="BH38" i="37"/>
  <c r="BG38" i="37"/>
  <c r="BF38" i="37"/>
  <c r="BE38" i="37"/>
  <c r="BD38" i="37"/>
  <c r="BC38" i="37"/>
  <c r="BB38" i="37"/>
  <c r="BA38" i="37"/>
  <c r="F40" i="21" s="1"/>
  <c r="AZ38" i="37"/>
  <c r="E40" i="21" s="1"/>
  <c r="AY38" i="37"/>
  <c r="AX38" i="37"/>
  <c r="AW38" i="37"/>
  <c r="AV38" i="37"/>
  <c r="AU38" i="37"/>
  <c r="AT38" i="37"/>
  <c r="AS38" i="37"/>
  <c r="AR38" i="37"/>
  <c r="AQ38" i="37"/>
  <c r="AP38" i="37"/>
  <c r="D40" i="21" s="1"/>
  <c r="AO38" i="37"/>
  <c r="AN38" i="37"/>
  <c r="AM38" i="37"/>
  <c r="AL38" i="37"/>
  <c r="C40" i="21" s="1"/>
  <c r="AK38" i="37"/>
  <c r="AJ38" i="37"/>
  <c r="AI38" i="37"/>
  <c r="AH38" i="37"/>
  <c r="AG38" i="37"/>
  <c r="AF38" i="37"/>
  <c r="AE38" i="37"/>
  <c r="AD38" i="37"/>
  <c r="AC38" i="37"/>
  <c r="AB38" i="37"/>
  <c r="AA38" i="37"/>
  <c r="Z38" i="37"/>
  <c r="Y38" i="37"/>
  <c r="B40" i="21" s="1"/>
  <c r="X38" i="37"/>
  <c r="W38" i="37"/>
  <c r="V38" i="37"/>
  <c r="U38" i="37"/>
  <c r="T38" i="37"/>
  <c r="S38" i="37"/>
  <c r="R38" i="37"/>
  <c r="Q38" i="37"/>
  <c r="N38" i="37"/>
  <c r="M38" i="37"/>
  <c r="L38" i="37"/>
  <c r="K38" i="37"/>
  <c r="J38" i="37"/>
  <c r="I38" i="37"/>
  <c r="H38" i="37"/>
  <c r="G38" i="37"/>
  <c r="F38" i="37"/>
  <c r="E38" i="37"/>
  <c r="D38" i="37"/>
  <c r="C38" i="37"/>
  <c r="B38" i="37"/>
  <c r="BU36" i="37"/>
  <c r="BT36" i="37"/>
  <c r="BS36" i="37"/>
  <c r="BR36" i="37"/>
  <c r="BQ36" i="37"/>
  <c r="BP36" i="37"/>
  <c r="V17" i="20" s="1"/>
  <c r="BO36" i="37"/>
  <c r="T17" i="20" s="1"/>
  <c r="BN36" i="37"/>
  <c r="S17" i="20" s="1"/>
  <c r="BM36" i="37"/>
  <c r="R17" i="20" s="1"/>
  <c r="BL36" i="37"/>
  <c r="Q17" i="20" s="1"/>
  <c r="BK36" i="37"/>
  <c r="BJ36" i="37"/>
  <c r="BI36" i="37"/>
  <c r="BH36" i="37"/>
  <c r="BG36" i="37"/>
  <c r="BF36" i="37"/>
  <c r="BE36" i="37"/>
  <c r="BD36" i="37"/>
  <c r="BC36" i="37"/>
  <c r="BB36" i="37"/>
  <c r="P17" i="20" s="1"/>
  <c r="BA36" i="37"/>
  <c r="AZ36" i="37"/>
  <c r="AY36" i="37"/>
  <c r="AX36" i="37"/>
  <c r="AW36" i="37"/>
  <c r="O17" i="20" s="1"/>
  <c r="AV36" i="37"/>
  <c r="N17" i="20" s="1"/>
  <c r="AU36" i="37"/>
  <c r="M17" i="20" s="1"/>
  <c r="AT36" i="37"/>
  <c r="AS36" i="37"/>
  <c r="AR36" i="37"/>
  <c r="AQ36" i="37"/>
  <c r="AP36" i="37"/>
  <c r="AO36" i="37"/>
  <c r="L17" i="20" s="1"/>
  <c r="AN36" i="37"/>
  <c r="K17" i="20" s="1"/>
  <c r="AM36" i="37"/>
  <c r="AL36" i="37"/>
  <c r="J17" i="20" s="1"/>
  <c r="AK36" i="37"/>
  <c r="I17" i="20" s="1"/>
  <c r="AJ36" i="37"/>
  <c r="AI36" i="37"/>
  <c r="AH36" i="37"/>
  <c r="AG36" i="37"/>
  <c r="AF36" i="37"/>
  <c r="H17" i="20" s="1"/>
  <c r="AE36" i="37"/>
  <c r="F17" i="20" s="1"/>
  <c r="AD36" i="37"/>
  <c r="AC36" i="37"/>
  <c r="AB36" i="37"/>
  <c r="AA36" i="37"/>
  <c r="Z36" i="37"/>
  <c r="Y36" i="37"/>
  <c r="X36" i="37"/>
  <c r="W36" i="37"/>
  <c r="V36" i="37"/>
  <c r="U36" i="37"/>
  <c r="B17" i="20" s="1"/>
  <c r="T36" i="37"/>
  <c r="S36" i="37"/>
  <c r="R36" i="37"/>
  <c r="Q36" i="37"/>
  <c r="N36" i="37"/>
  <c r="M36" i="37"/>
  <c r="L36" i="37"/>
  <c r="CL36" i="37" s="1"/>
  <c r="K36" i="37"/>
  <c r="J36" i="37"/>
  <c r="I36" i="37"/>
  <c r="H36" i="37"/>
  <c r="G36" i="37"/>
  <c r="F36" i="37"/>
  <c r="E36" i="37"/>
  <c r="D36" i="37"/>
  <c r="C36" i="37"/>
  <c r="B36" i="37"/>
  <c r="CH35" i="37"/>
  <c r="CG35" i="37"/>
  <c r="CF35" i="37"/>
  <c r="CE35" i="37"/>
  <c r="CD35" i="37"/>
  <c r="CC35" i="37"/>
  <c r="CN34" i="37"/>
  <c r="CM34" i="37"/>
  <c r="CL34" i="37"/>
  <c r="CK34" i="37"/>
  <c r="CJ34" i="37"/>
  <c r="CI34" i="37"/>
  <c r="CH34" i="37"/>
  <c r="CG34" i="37"/>
  <c r="CF34" i="37"/>
  <c r="CE34" i="37"/>
  <c r="CD34" i="37"/>
  <c r="CC34" i="37"/>
  <c r="CB34" i="37"/>
  <c r="CA34" i="37"/>
  <c r="BY34" i="37"/>
  <c r="CN33" i="37"/>
  <c r="CM33" i="37"/>
  <c r="CL33" i="37"/>
  <c r="CK33" i="37"/>
  <c r="CJ33" i="37"/>
  <c r="CI33" i="37"/>
  <c r="CH33" i="37"/>
  <c r="CG33" i="37"/>
  <c r="CF33" i="37"/>
  <c r="CE33" i="37"/>
  <c r="CD33" i="37"/>
  <c r="CC33" i="37"/>
  <c r="CB33" i="37"/>
  <c r="CA33" i="37"/>
  <c r="BY33" i="37"/>
  <c r="CN32" i="37"/>
  <c r="CM32" i="37"/>
  <c r="CL32" i="37"/>
  <c r="CK32" i="37"/>
  <c r="CJ32" i="37"/>
  <c r="CI32" i="37"/>
  <c r="CH32" i="37"/>
  <c r="CG32" i="37"/>
  <c r="CF32" i="37"/>
  <c r="CE32" i="37"/>
  <c r="CD32" i="37"/>
  <c r="CC32" i="37"/>
  <c r="CB32" i="37"/>
  <c r="CA32" i="37"/>
  <c r="BY32" i="37"/>
  <c r="CN31" i="37"/>
  <c r="CM31" i="37"/>
  <c r="CL31" i="37"/>
  <c r="CK31" i="37"/>
  <c r="CJ31" i="37"/>
  <c r="CI31" i="37"/>
  <c r="CH31" i="37"/>
  <c r="CG31" i="37"/>
  <c r="CF31" i="37"/>
  <c r="CE31" i="37"/>
  <c r="CD31" i="37"/>
  <c r="CC31" i="37"/>
  <c r="CB31" i="37"/>
  <c r="CA31" i="37"/>
  <c r="BY31" i="37"/>
  <c r="CN30" i="37"/>
  <c r="CM30" i="37"/>
  <c r="CL30" i="37"/>
  <c r="CK30" i="37"/>
  <c r="CJ30" i="37"/>
  <c r="CI30" i="37"/>
  <c r="CH30" i="37"/>
  <c r="CG30" i="37"/>
  <c r="CF30" i="37"/>
  <c r="CE30" i="37"/>
  <c r="CD30" i="37"/>
  <c r="CC30" i="37"/>
  <c r="CB30" i="37"/>
  <c r="CA30" i="37"/>
  <c r="BY30" i="37"/>
  <c r="CN29" i="37"/>
  <c r="CM29" i="37"/>
  <c r="CL29" i="37"/>
  <c r="CK29" i="37"/>
  <c r="CJ29" i="37"/>
  <c r="CI29" i="37"/>
  <c r="CH29" i="37"/>
  <c r="CG29" i="37"/>
  <c r="CF29" i="37"/>
  <c r="CE29" i="37"/>
  <c r="CD29" i="37"/>
  <c r="CC29" i="37"/>
  <c r="CB29" i="37"/>
  <c r="CA29" i="37"/>
  <c r="BY29" i="37"/>
  <c r="CN28" i="37"/>
  <c r="CM28" i="37"/>
  <c r="CL28" i="37"/>
  <c r="CK28" i="37"/>
  <c r="CJ28" i="37"/>
  <c r="CI28" i="37"/>
  <c r="CH28" i="37"/>
  <c r="CG28" i="37"/>
  <c r="CF28" i="37"/>
  <c r="CE28" i="37"/>
  <c r="CD28" i="37"/>
  <c r="CC28" i="37"/>
  <c r="CB28" i="37"/>
  <c r="CA28" i="37"/>
  <c r="BY28" i="37"/>
  <c r="CN27" i="37"/>
  <c r="CM27" i="37"/>
  <c r="CL27" i="37"/>
  <c r="CK27" i="37"/>
  <c r="CJ27" i="37"/>
  <c r="CI27" i="37"/>
  <c r="CH27" i="37"/>
  <c r="CG27" i="37"/>
  <c r="CF27" i="37"/>
  <c r="CE27" i="37"/>
  <c r="CD27" i="37"/>
  <c r="CC27" i="37"/>
  <c r="CB27" i="37"/>
  <c r="CA27" i="37"/>
  <c r="BY27" i="37"/>
  <c r="CN26" i="37"/>
  <c r="CM26" i="37"/>
  <c r="CL26" i="37"/>
  <c r="CK26" i="37"/>
  <c r="CJ26" i="37"/>
  <c r="CI26" i="37"/>
  <c r="CH26" i="37"/>
  <c r="CG26" i="37"/>
  <c r="CF26" i="37"/>
  <c r="CE26" i="37"/>
  <c r="CD26" i="37"/>
  <c r="CC26" i="37"/>
  <c r="CB26" i="37"/>
  <c r="CA26" i="37"/>
  <c r="BY26" i="37"/>
  <c r="CN25" i="37"/>
  <c r="CM25" i="37"/>
  <c r="CL25" i="37"/>
  <c r="CK25" i="37"/>
  <c r="CJ25" i="37"/>
  <c r="CI25" i="37"/>
  <c r="CH25" i="37"/>
  <c r="CG25" i="37"/>
  <c r="CF25" i="37"/>
  <c r="CE25" i="37"/>
  <c r="CD25" i="37"/>
  <c r="CC25" i="37"/>
  <c r="CB25" i="37"/>
  <c r="CA25" i="37"/>
  <c r="BY25" i="37"/>
  <c r="CN24" i="37"/>
  <c r="CM24" i="37"/>
  <c r="CL24" i="37"/>
  <c r="CK24" i="37"/>
  <c r="CJ24" i="37"/>
  <c r="CI24" i="37"/>
  <c r="CH24" i="37"/>
  <c r="CG24" i="37"/>
  <c r="CF24" i="37"/>
  <c r="CE24" i="37"/>
  <c r="CD24" i="37"/>
  <c r="CC24" i="37"/>
  <c r="CB24" i="37"/>
  <c r="CA24" i="37"/>
  <c r="BY24" i="37"/>
  <c r="CN23" i="37"/>
  <c r="CM23" i="37"/>
  <c r="CL23" i="37"/>
  <c r="CK23" i="37"/>
  <c r="CJ23" i="37"/>
  <c r="CI23" i="37"/>
  <c r="CH23" i="37"/>
  <c r="CG23" i="37"/>
  <c r="CF23" i="37"/>
  <c r="CE23" i="37"/>
  <c r="CD23" i="37"/>
  <c r="CC23" i="37"/>
  <c r="CB23" i="37"/>
  <c r="CA23" i="37"/>
  <c r="BY23" i="37"/>
  <c r="CN22" i="37"/>
  <c r="CM22" i="37"/>
  <c r="CL22" i="37"/>
  <c r="CK22" i="37"/>
  <c r="CJ22" i="37"/>
  <c r="CI22" i="37"/>
  <c r="CH22" i="37"/>
  <c r="CG22" i="37"/>
  <c r="CF22" i="37"/>
  <c r="CE22" i="37"/>
  <c r="CD22" i="37"/>
  <c r="CC22" i="37"/>
  <c r="CB22" i="37"/>
  <c r="CA22" i="37"/>
  <c r="BY22" i="37"/>
  <c r="CN21" i="37"/>
  <c r="CM21" i="37"/>
  <c r="CL21" i="37"/>
  <c r="CK21" i="37"/>
  <c r="CJ21" i="37"/>
  <c r="CI21" i="37"/>
  <c r="CH21" i="37"/>
  <c r="CG21" i="37"/>
  <c r="CF21" i="37"/>
  <c r="CE21" i="37"/>
  <c r="CD21" i="37"/>
  <c r="CC21" i="37"/>
  <c r="CB21" i="37"/>
  <c r="CA21" i="37"/>
  <c r="BY21" i="37"/>
  <c r="CN20" i="37"/>
  <c r="CM20" i="37"/>
  <c r="CL20" i="37"/>
  <c r="CK20" i="37"/>
  <c r="CJ20" i="37"/>
  <c r="CI20" i="37"/>
  <c r="CH20" i="37"/>
  <c r="CG20" i="37"/>
  <c r="CF20" i="37"/>
  <c r="CE20" i="37"/>
  <c r="CD20" i="37"/>
  <c r="CC20" i="37"/>
  <c r="CB20" i="37"/>
  <c r="CA20" i="37"/>
  <c r="BY20" i="37"/>
  <c r="CN19" i="37"/>
  <c r="CM19" i="37"/>
  <c r="CL19" i="37"/>
  <c r="CK19" i="37"/>
  <c r="CJ19" i="37"/>
  <c r="CI19" i="37"/>
  <c r="CH19" i="37"/>
  <c r="CG19" i="37"/>
  <c r="CF19" i="37"/>
  <c r="CE19" i="37"/>
  <c r="CD19" i="37"/>
  <c r="CC19" i="37"/>
  <c r="CB19" i="37"/>
  <c r="CA19" i="37"/>
  <c r="BY19" i="37"/>
  <c r="CN18" i="37"/>
  <c r="CM18" i="37"/>
  <c r="CL18" i="37"/>
  <c r="CK18" i="37"/>
  <c r="CJ18" i="37"/>
  <c r="CI18" i="37"/>
  <c r="CH18" i="37"/>
  <c r="CG18" i="37"/>
  <c r="CF18" i="37"/>
  <c r="CE18" i="37"/>
  <c r="CD18" i="37"/>
  <c r="CC18" i="37"/>
  <c r="CB18" i="37"/>
  <c r="CA18" i="37"/>
  <c r="BY18" i="37"/>
  <c r="CN17" i="37"/>
  <c r="CM17" i="37"/>
  <c r="CL17" i="37"/>
  <c r="CK17" i="37"/>
  <c r="CJ17" i="37"/>
  <c r="CI17" i="37"/>
  <c r="CH17" i="37"/>
  <c r="CG17" i="37"/>
  <c r="CF17" i="37"/>
  <c r="CE17" i="37"/>
  <c r="CD17" i="37"/>
  <c r="CC17" i="37"/>
  <c r="CB17" i="37"/>
  <c r="CA17" i="37"/>
  <c r="BY17" i="37"/>
  <c r="CN16" i="37"/>
  <c r="CM16" i="37"/>
  <c r="CL16" i="37"/>
  <c r="CK16" i="37"/>
  <c r="CJ16" i="37"/>
  <c r="CI16" i="37"/>
  <c r="CH16" i="37"/>
  <c r="CG16" i="37"/>
  <c r="CF16" i="37"/>
  <c r="CE16" i="37"/>
  <c r="CD16" i="37"/>
  <c r="CC16" i="37"/>
  <c r="CB16" i="37"/>
  <c r="CA16" i="37"/>
  <c r="BY16" i="37"/>
  <c r="CN15" i="37"/>
  <c r="CM15" i="37"/>
  <c r="CL15" i="37"/>
  <c r="CK15" i="37"/>
  <c r="CJ15" i="37"/>
  <c r="CI15" i="37"/>
  <c r="CH15" i="37"/>
  <c r="CG15" i="37"/>
  <c r="CF15" i="37"/>
  <c r="CE15" i="37"/>
  <c r="CD15" i="37"/>
  <c r="CC15" i="37"/>
  <c r="CB15" i="37"/>
  <c r="CA15" i="37"/>
  <c r="BY15" i="37"/>
  <c r="CN14" i="37"/>
  <c r="CM14" i="37"/>
  <c r="CL14" i="37"/>
  <c r="CK14" i="37"/>
  <c r="CJ14" i="37"/>
  <c r="CI14" i="37"/>
  <c r="CH14" i="37"/>
  <c r="CG14" i="37"/>
  <c r="CF14" i="37"/>
  <c r="CE14" i="37"/>
  <c r="CD14" i="37"/>
  <c r="CC14" i="37"/>
  <c r="CB14" i="37"/>
  <c r="CA14" i="37"/>
  <c r="BY14" i="37"/>
  <c r="CN13" i="37"/>
  <c r="CM13" i="37"/>
  <c r="CL13" i="37"/>
  <c r="CK13" i="37"/>
  <c r="CJ13" i="37"/>
  <c r="CI13" i="37"/>
  <c r="CH13" i="37"/>
  <c r="CG13" i="37"/>
  <c r="CF13" i="37"/>
  <c r="CE13" i="37"/>
  <c r="CD13" i="37"/>
  <c r="CC13" i="37"/>
  <c r="CB13" i="37"/>
  <c r="CA13" i="37"/>
  <c r="BY13" i="37"/>
  <c r="CN12" i="37"/>
  <c r="CM12" i="37"/>
  <c r="CL12" i="37"/>
  <c r="CK12" i="37"/>
  <c r="CJ12" i="37"/>
  <c r="CI12" i="37"/>
  <c r="CH12" i="37"/>
  <c r="CG12" i="37"/>
  <c r="CF12" i="37"/>
  <c r="CE12" i="37"/>
  <c r="CD12" i="37"/>
  <c r="CC12" i="37"/>
  <c r="CB12" i="37"/>
  <c r="CA12" i="37"/>
  <c r="BY12" i="37"/>
  <c r="CN11" i="37"/>
  <c r="CM11" i="37"/>
  <c r="CL11" i="37"/>
  <c r="CK11" i="37"/>
  <c r="CJ11" i="37"/>
  <c r="CI11" i="37"/>
  <c r="CH11" i="37"/>
  <c r="CG11" i="37"/>
  <c r="CF11" i="37"/>
  <c r="CE11" i="37"/>
  <c r="CD11" i="37"/>
  <c r="CC11" i="37"/>
  <c r="CB11" i="37"/>
  <c r="CA11" i="37"/>
  <c r="BY11" i="37"/>
  <c r="CN10" i="37"/>
  <c r="CM10" i="37"/>
  <c r="CL10" i="37"/>
  <c r="CK10" i="37"/>
  <c r="CJ10" i="37"/>
  <c r="CI10" i="37"/>
  <c r="CH10" i="37"/>
  <c r="CG10" i="37"/>
  <c r="CF10" i="37"/>
  <c r="CE10" i="37"/>
  <c r="CD10" i="37"/>
  <c r="CC10" i="37"/>
  <c r="CB10" i="37"/>
  <c r="CA10" i="37"/>
  <c r="BY10" i="37"/>
  <c r="CN9" i="37"/>
  <c r="CM9" i="37"/>
  <c r="CL9" i="37"/>
  <c r="CK9" i="37"/>
  <c r="CJ9" i="37"/>
  <c r="CI9" i="37"/>
  <c r="CH9" i="37"/>
  <c r="CG9" i="37"/>
  <c r="CF9" i="37"/>
  <c r="CE9" i="37"/>
  <c r="CD9" i="37"/>
  <c r="CC9" i="37"/>
  <c r="CB9" i="37"/>
  <c r="CA9" i="37"/>
  <c r="BY9" i="37"/>
  <c r="CN8" i="37"/>
  <c r="CM8" i="37"/>
  <c r="CL8" i="37"/>
  <c r="CK8" i="37"/>
  <c r="CJ8" i="37"/>
  <c r="CI8" i="37"/>
  <c r="CH8" i="37"/>
  <c r="CG8" i="37"/>
  <c r="CF8" i="37"/>
  <c r="CE8" i="37"/>
  <c r="CD8" i="37"/>
  <c r="CC8" i="37"/>
  <c r="CB8" i="37"/>
  <c r="CA8" i="37"/>
  <c r="BY8" i="37"/>
  <c r="CN7" i="37"/>
  <c r="CM7" i="37"/>
  <c r="CL7" i="37"/>
  <c r="CK7" i="37"/>
  <c r="CJ7" i="37"/>
  <c r="CI7" i="37"/>
  <c r="CH7" i="37"/>
  <c r="CG7" i="37"/>
  <c r="CF7" i="37"/>
  <c r="CE7" i="37"/>
  <c r="CD7" i="37"/>
  <c r="CC7" i="37"/>
  <c r="CB7" i="37"/>
  <c r="CA7" i="37"/>
  <c r="BY7" i="37"/>
  <c r="CN6" i="37"/>
  <c r="CM6" i="37"/>
  <c r="CL6" i="37"/>
  <c r="CK6" i="37"/>
  <c r="CJ6" i="37"/>
  <c r="CI6" i="37"/>
  <c r="CH6" i="37"/>
  <c r="CG6" i="37"/>
  <c r="CF6" i="37"/>
  <c r="CE6" i="37"/>
  <c r="CD6" i="37"/>
  <c r="CC6" i="37"/>
  <c r="CB6" i="37"/>
  <c r="CA6" i="37"/>
  <c r="BY6" i="37"/>
  <c r="CN5" i="37"/>
  <c r="CM5" i="37"/>
  <c r="CL5" i="37"/>
  <c r="CK5" i="37"/>
  <c r="CJ5" i="37"/>
  <c r="CI5" i="37"/>
  <c r="CH5" i="37"/>
  <c r="CG5" i="37"/>
  <c r="CF5" i="37"/>
  <c r="CE5" i="37"/>
  <c r="CD5" i="37"/>
  <c r="CC5" i="37"/>
  <c r="CB5" i="37"/>
  <c r="CA5" i="37"/>
  <c r="BY5" i="37"/>
  <c r="CN4" i="37"/>
  <c r="CM4" i="37"/>
  <c r="CL4" i="37"/>
  <c r="CK4" i="37"/>
  <c r="CJ4" i="37"/>
  <c r="CI4" i="37"/>
  <c r="CH4" i="37"/>
  <c r="CG4" i="37"/>
  <c r="CF4" i="37"/>
  <c r="CE4" i="37"/>
  <c r="CD4" i="37"/>
  <c r="CC4" i="37"/>
  <c r="CB4" i="37"/>
  <c r="CA4" i="37"/>
  <c r="BY4" i="37"/>
  <c r="CN3" i="37"/>
  <c r="CM3" i="37"/>
  <c r="CL3" i="37"/>
  <c r="CK3" i="37"/>
  <c r="CJ3" i="37"/>
  <c r="CI3" i="37"/>
  <c r="CH3" i="37"/>
  <c r="CG3" i="37"/>
  <c r="CF3" i="37"/>
  <c r="CE3" i="37"/>
  <c r="CD3" i="37"/>
  <c r="CC3" i="37"/>
  <c r="CB3" i="37"/>
  <c r="CA3" i="37"/>
  <c r="BY3" i="37"/>
  <c r="AP62" i="27"/>
  <c r="Z61" i="13"/>
  <c r="AA61" i="13"/>
  <c r="AB61" i="13"/>
  <c r="AC61" i="13"/>
  <c r="AD61" i="13"/>
  <c r="AE61" i="13"/>
  <c r="AF61" i="13"/>
  <c r="AG61" i="13"/>
  <c r="AH61" i="13"/>
  <c r="AI61" i="13"/>
  <c r="AJ61" i="13"/>
  <c r="AK61" i="13"/>
  <c r="AL61" i="13"/>
  <c r="AM61" i="13"/>
  <c r="AN61" i="13"/>
  <c r="AO61" i="13"/>
  <c r="AP61" i="13"/>
  <c r="AQ61" i="13"/>
  <c r="AR61" i="13"/>
  <c r="AS61" i="13"/>
  <c r="AT61" i="13"/>
  <c r="AU61" i="13"/>
  <c r="AV61" i="13"/>
  <c r="AW61" i="13"/>
  <c r="AX61" i="13"/>
  <c r="AY61" i="13"/>
  <c r="AZ61" i="13"/>
  <c r="BA61" i="13"/>
  <c r="BB61" i="13"/>
  <c r="BC61" i="13"/>
  <c r="BD61" i="13"/>
  <c r="BE61" i="13"/>
  <c r="BF61" i="13"/>
  <c r="BG61" i="13"/>
  <c r="BH61" i="13"/>
  <c r="BI61" i="13"/>
  <c r="BJ61" i="13"/>
  <c r="BK61" i="13"/>
  <c r="BL61" i="13"/>
  <c r="BM61" i="13"/>
  <c r="BN61" i="13"/>
  <c r="BO61" i="13"/>
  <c r="BP61" i="13"/>
  <c r="BQ61" i="13"/>
  <c r="BR61" i="13"/>
  <c r="BS61" i="13"/>
  <c r="BT61" i="13"/>
  <c r="BU61" i="13"/>
  <c r="BV61" i="13"/>
  <c r="BW61" i="13"/>
  <c r="BX61" i="13"/>
  <c r="BY61" i="13"/>
  <c r="CJ6" i="13"/>
  <c r="R61" i="33"/>
  <c r="S61" i="33"/>
  <c r="T61" i="33"/>
  <c r="U61" i="33"/>
  <c r="V61" i="33"/>
  <c r="E5" i="47" s="1"/>
  <c r="E34" i="47" s="1"/>
  <c r="E41" i="47" s="1"/>
  <c r="W61" i="33"/>
  <c r="X61" i="33"/>
  <c r="Y61" i="33"/>
  <c r="Z61" i="33"/>
  <c r="AA61" i="33"/>
  <c r="AB61" i="33"/>
  <c r="AD61" i="33"/>
  <c r="AE61" i="33"/>
  <c r="AF61" i="33"/>
  <c r="AG61" i="33"/>
  <c r="AH61" i="33"/>
  <c r="AI61" i="33"/>
  <c r="AJ61" i="33"/>
  <c r="J5" i="47" s="1"/>
  <c r="J34" i="47" s="1"/>
  <c r="J41" i="47" s="1"/>
  <c r="AK61" i="33"/>
  <c r="AL61" i="33"/>
  <c r="AM61" i="33"/>
  <c r="AN61" i="33"/>
  <c r="AO61" i="33"/>
  <c r="AP61" i="33"/>
  <c r="AQ61" i="33"/>
  <c r="AR61" i="33"/>
  <c r="AS61" i="33"/>
  <c r="AT61" i="33"/>
  <c r="AU61" i="33"/>
  <c r="AV61" i="33"/>
  <c r="AW61" i="33"/>
  <c r="AX61" i="33"/>
  <c r="AY61" i="33"/>
  <c r="AZ61" i="33"/>
  <c r="BA61" i="33"/>
  <c r="BB61" i="33"/>
  <c r="BC61" i="33"/>
  <c r="BD61" i="33"/>
  <c r="BE61" i="33"/>
  <c r="BF61" i="33"/>
  <c r="BG61" i="33"/>
  <c r="BH61" i="33"/>
  <c r="BI61" i="33"/>
  <c r="BJ61" i="33"/>
  <c r="BK61" i="33"/>
  <c r="BL61" i="33"/>
  <c r="BM61" i="33"/>
  <c r="BN61" i="33"/>
  <c r="T5" i="47" s="1"/>
  <c r="T34" i="47" s="1"/>
  <c r="T41" i="47" s="1"/>
  <c r="BO61" i="33"/>
  <c r="R61" i="5"/>
  <c r="S61" i="5"/>
  <c r="T61" i="5"/>
  <c r="U61" i="5"/>
  <c r="V61" i="5"/>
  <c r="W61" i="5"/>
  <c r="X61" i="5"/>
  <c r="Y61" i="5"/>
  <c r="Z61" i="5"/>
  <c r="AA61" i="5"/>
  <c r="AB61" i="5"/>
  <c r="AC61" i="5"/>
  <c r="AD61" i="5"/>
  <c r="AE61" i="5"/>
  <c r="AF61" i="5"/>
  <c r="AG61" i="5"/>
  <c r="AH61" i="5"/>
  <c r="AI61" i="5"/>
  <c r="AJ61" i="5"/>
  <c r="AK61" i="5"/>
  <c r="AL61" i="5"/>
  <c r="AM61" i="5"/>
  <c r="AN61" i="5"/>
  <c r="AO61" i="5"/>
  <c r="AP61" i="5"/>
  <c r="AR61" i="5"/>
  <c r="AS61" i="5"/>
  <c r="AT61" i="5"/>
  <c r="AU61" i="5"/>
  <c r="AV61" i="5"/>
  <c r="AW61" i="5"/>
  <c r="AX61" i="5"/>
  <c r="AY61" i="5"/>
  <c r="AZ61" i="5"/>
  <c r="BA61" i="5"/>
  <c r="BB61" i="5"/>
  <c r="BC61" i="5"/>
  <c r="BD61" i="5"/>
  <c r="BE61" i="5"/>
  <c r="BF61" i="5"/>
  <c r="BG61" i="5"/>
  <c r="BH61" i="5"/>
  <c r="BI61" i="5"/>
  <c r="BJ61" i="5"/>
  <c r="BK61" i="5"/>
  <c r="BL61" i="5"/>
  <c r="BM61" i="5"/>
  <c r="BN61" i="5"/>
  <c r="BO61" i="5"/>
  <c r="BP61" i="5"/>
  <c r="BQ61" i="5"/>
  <c r="U61" i="9"/>
  <c r="V61" i="9"/>
  <c r="W61" i="9"/>
  <c r="X61" i="9"/>
  <c r="Y61" i="9"/>
  <c r="Z61" i="9"/>
  <c r="AA61" i="9"/>
  <c r="AB61" i="9"/>
  <c r="D9" i="47" s="1"/>
  <c r="AC61" i="9"/>
  <c r="AD61" i="9"/>
  <c r="AE61" i="9"/>
  <c r="AF61" i="9"/>
  <c r="AG61" i="9"/>
  <c r="AH61" i="9"/>
  <c r="AI61" i="9"/>
  <c r="AJ61" i="9"/>
  <c r="AK61" i="9"/>
  <c r="AL61" i="9"/>
  <c r="AM61" i="9"/>
  <c r="AN61" i="9"/>
  <c r="AO61" i="9"/>
  <c r="AP61" i="9"/>
  <c r="AQ61" i="9"/>
  <c r="AR61" i="9"/>
  <c r="AS61" i="9"/>
  <c r="AT61" i="9"/>
  <c r="AU61" i="9"/>
  <c r="AV61" i="9"/>
  <c r="AW61" i="9"/>
  <c r="AX61" i="9"/>
  <c r="AY61" i="9"/>
  <c r="AZ61" i="9"/>
  <c r="BA61" i="9"/>
  <c r="BB61" i="9"/>
  <c r="BC61" i="9"/>
  <c r="BD61" i="9"/>
  <c r="BE61" i="9"/>
  <c r="BF61" i="9"/>
  <c r="BG61" i="9"/>
  <c r="BH61" i="9"/>
  <c r="BI61" i="9"/>
  <c r="BJ61" i="9"/>
  <c r="BK61" i="9"/>
  <c r="BL61" i="9"/>
  <c r="BM61" i="9"/>
  <c r="BN61" i="9"/>
  <c r="BO61" i="9"/>
  <c r="BP61" i="9"/>
  <c r="BQ61" i="9"/>
  <c r="BR61" i="9"/>
  <c r="BS61" i="9"/>
  <c r="BT61" i="9"/>
  <c r="BU61" i="9"/>
  <c r="BV61" i="9"/>
  <c r="BQ60" i="3"/>
  <c r="C61" i="3"/>
  <c r="C18" i="21" s="1"/>
  <c r="D61" i="3"/>
  <c r="D18" i="21" s="1"/>
  <c r="E61" i="3"/>
  <c r="E18" i="21" s="1"/>
  <c r="F61" i="3"/>
  <c r="F18" i="21" s="1"/>
  <c r="G61" i="3"/>
  <c r="G18" i="21" s="1"/>
  <c r="H61" i="3"/>
  <c r="H18" i="21" s="1"/>
  <c r="I61" i="3"/>
  <c r="J61" i="3"/>
  <c r="K61" i="3"/>
  <c r="L61" i="3"/>
  <c r="M61" i="3"/>
  <c r="N61" i="3"/>
  <c r="G42" i="21"/>
  <c r="F42" i="21"/>
  <c r="D42" i="21"/>
  <c r="C42" i="21"/>
  <c r="B42" i="21"/>
  <c r="BR61" i="36"/>
  <c r="H37" i="21"/>
  <c r="G37" i="21"/>
  <c r="F37" i="21"/>
  <c r="BU60" i="36"/>
  <c r="D37" i="21"/>
  <c r="C37" i="21"/>
  <c r="B37" i="21"/>
  <c r="P22" i="20"/>
  <c r="P39" i="20" s="1"/>
  <c r="BV59" i="36"/>
  <c r="BU59" i="36"/>
  <c r="BT59" i="36"/>
  <c r="L22" i="20"/>
  <c r="L39" i="20" s="1"/>
  <c r="K22" i="20"/>
  <c r="K39" i="20" s="1"/>
  <c r="H22" i="20"/>
  <c r="H39" i="20" s="1"/>
  <c r="F22" i="20"/>
  <c r="F39" i="20" s="1"/>
  <c r="E22" i="20"/>
  <c r="E39" i="20" s="1"/>
  <c r="C22" i="20"/>
  <c r="C39" i="20" s="1"/>
  <c r="B22" i="20"/>
  <c r="B39" i="20" s="1"/>
  <c r="BX58" i="36"/>
  <c r="BW58" i="36"/>
  <c r="BV58" i="36"/>
  <c r="BU58" i="36"/>
  <c r="BT58" i="36"/>
  <c r="BS58" i="36"/>
  <c r="BW59" i="36"/>
  <c r="B62" i="14"/>
  <c r="B64" i="14" s="1"/>
  <c r="B16" i="20"/>
  <c r="C16" i="20"/>
  <c r="E16" i="20"/>
  <c r="F16" i="20"/>
  <c r="H16" i="20"/>
  <c r="I16" i="20"/>
  <c r="J16" i="20"/>
  <c r="K16" i="20"/>
  <c r="L16" i="20"/>
  <c r="P16" i="20"/>
  <c r="BK49" i="7"/>
  <c r="BL49" i="7"/>
  <c r="BM49" i="7"/>
  <c r="BN49" i="7"/>
  <c r="BO49" i="7"/>
  <c r="B34" i="21"/>
  <c r="C34" i="21"/>
  <c r="D34" i="21"/>
  <c r="G34" i="21"/>
  <c r="BK50" i="7"/>
  <c r="BL50" i="7"/>
  <c r="BM50" i="7"/>
  <c r="BN50" i="7"/>
  <c r="H34" i="21" s="1"/>
  <c r="BO50" i="7"/>
  <c r="BK51" i="7"/>
  <c r="BL51" i="7"/>
  <c r="BM51" i="7"/>
  <c r="BN51" i="7"/>
  <c r="BO51" i="7"/>
  <c r="CB49" i="7"/>
  <c r="CC49" i="7"/>
  <c r="CE49" i="7"/>
  <c r="CA50" i="7"/>
  <c r="CB50" i="7"/>
  <c r="CE50" i="7"/>
  <c r="CF50" i="7"/>
  <c r="CA51" i="7"/>
  <c r="CC51" i="7"/>
  <c r="CE51" i="7"/>
  <c r="CC50" i="7"/>
  <c r="CD50" i="7"/>
  <c r="CB51" i="7"/>
  <c r="Q61" i="25"/>
  <c r="P61" i="25"/>
  <c r="CR61" i="25" s="1"/>
  <c r="O61" i="25"/>
  <c r="CQ61" i="25" s="1"/>
  <c r="N61" i="25"/>
  <c r="M61" i="25"/>
  <c r="L61" i="25"/>
  <c r="K61" i="25"/>
  <c r="J61" i="25"/>
  <c r="I61" i="25"/>
  <c r="H61" i="25"/>
  <c r="G61" i="25"/>
  <c r="F61" i="25"/>
  <c r="E61" i="25"/>
  <c r="D61" i="25"/>
  <c r="C61" i="25"/>
  <c r="B61" i="25"/>
  <c r="P61" i="4"/>
  <c r="O61" i="4"/>
  <c r="N61" i="4"/>
  <c r="M61" i="4"/>
  <c r="L61" i="4"/>
  <c r="K61" i="4"/>
  <c r="J61" i="4"/>
  <c r="I61" i="4"/>
  <c r="H61" i="4"/>
  <c r="G61" i="4"/>
  <c r="F61" i="4"/>
  <c r="E61" i="4"/>
  <c r="D61" i="4"/>
  <c r="C61" i="4"/>
  <c r="B61" i="4"/>
  <c r="C54" i="30"/>
  <c r="X54" i="30" s="1"/>
  <c r="Y54" i="30"/>
  <c r="E54" i="30"/>
  <c r="F54" i="30"/>
  <c r="R54" i="30" s="1"/>
  <c r="AB54" i="30"/>
  <c r="H54" i="30"/>
  <c r="AC54" i="30" s="1"/>
  <c r="B54" i="30"/>
  <c r="W54" i="30" s="1"/>
  <c r="F62" i="12"/>
  <c r="F16" i="21" s="1"/>
  <c r="F62" i="25"/>
  <c r="V62" i="25"/>
  <c r="W62" i="25"/>
  <c r="X62" i="25"/>
  <c r="Y62" i="25"/>
  <c r="AA62" i="25"/>
  <c r="AB62" i="25"/>
  <c r="AC62" i="25"/>
  <c r="AD62" i="25"/>
  <c r="AE62" i="25"/>
  <c r="AF62" i="25"/>
  <c r="AG62" i="25"/>
  <c r="AH62" i="25"/>
  <c r="AI62" i="25"/>
  <c r="AJ62" i="25"/>
  <c r="AK62" i="25"/>
  <c r="AL62" i="25"/>
  <c r="AM62" i="25"/>
  <c r="AN62" i="25"/>
  <c r="AO62" i="25"/>
  <c r="AP62" i="25"/>
  <c r="AQ62" i="25"/>
  <c r="AR62" i="25"/>
  <c r="AS62" i="25"/>
  <c r="AT62" i="25"/>
  <c r="AU62" i="25"/>
  <c r="AV62" i="25"/>
  <c r="AW62" i="25"/>
  <c r="AX62" i="25"/>
  <c r="AY62" i="25"/>
  <c r="AZ62" i="25"/>
  <c r="BA62" i="25"/>
  <c r="BB62" i="25"/>
  <c r="BC62" i="25"/>
  <c r="BD62" i="25"/>
  <c r="BE62" i="25"/>
  <c r="BF62" i="25"/>
  <c r="BG62" i="25"/>
  <c r="BH62" i="25"/>
  <c r="BI62" i="25"/>
  <c r="BJ62" i="25"/>
  <c r="BK62" i="25"/>
  <c r="BL62" i="25"/>
  <c r="BM62" i="25"/>
  <c r="BN62" i="25"/>
  <c r="BO62" i="25"/>
  <c r="BP62" i="25"/>
  <c r="BQ62" i="25"/>
  <c r="BR62" i="25"/>
  <c r="BS62" i="25"/>
  <c r="BT62" i="25"/>
  <c r="BU62" i="25"/>
  <c r="BW62" i="25"/>
  <c r="BX62" i="25"/>
  <c r="BY62" i="25"/>
  <c r="BZ62" i="25"/>
  <c r="CA62" i="25"/>
  <c r="CB62" i="25"/>
  <c r="T62" i="25"/>
  <c r="C62" i="25"/>
  <c r="C17" i="21" s="1"/>
  <c r="D62" i="25"/>
  <c r="D17" i="21" s="1"/>
  <c r="E62" i="25"/>
  <c r="G62" i="25"/>
  <c r="G17" i="21" s="1"/>
  <c r="H62" i="25"/>
  <c r="I62" i="25"/>
  <c r="J62" i="25"/>
  <c r="K62" i="25"/>
  <c r="CM62" i="25" s="1"/>
  <c r="L62" i="25"/>
  <c r="M62" i="25"/>
  <c r="N62" i="25"/>
  <c r="O62" i="25"/>
  <c r="CQ62" i="25" s="1"/>
  <c r="P62" i="25"/>
  <c r="CR62" i="25" s="1"/>
  <c r="Q62" i="25"/>
  <c r="B62" i="25"/>
  <c r="B17" i="21" s="1"/>
  <c r="V62" i="11"/>
  <c r="W62" i="11"/>
  <c r="X62" i="11"/>
  <c r="Y62" i="11"/>
  <c r="AA62" i="11"/>
  <c r="BV62" i="11"/>
  <c r="BW62" i="11"/>
  <c r="BX62" i="11"/>
  <c r="BY62" i="11"/>
  <c r="BZ62" i="11"/>
  <c r="CA62" i="11"/>
  <c r="T62" i="11"/>
  <c r="B62" i="11"/>
  <c r="V62" i="12"/>
  <c r="W62" i="12"/>
  <c r="X62" i="12"/>
  <c r="B23" i="20" s="1"/>
  <c r="Y62" i="12"/>
  <c r="C23" i="20" s="1"/>
  <c r="AA62" i="12"/>
  <c r="AB62" i="12"/>
  <c r="D23" i="20" s="1"/>
  <c r="AC62" i="12"/>
  <c r="E23" i="20" s="1"/>
  <c r="AD62" i="12"/>
  <c r="AE62" i="12"/>
  <c r="AF62" i="12"/>
  <c r="AG62" i="12"/>
  <c r="AH62" i="12"/>
  <c r="AI62" i="12"/>
  <c r="F23" i="20" s="1"/>
  <c r="AJ62" i="12"/>
  <c r="G23" i="20" s="1"/>
  <c r="AK62" i="12"/>
  <c r="H23" i="20" s="1"/>
  <c r="AL62" i="12"/>
  <c r="AM62" i="12"/>
  <c r="AN62" i="12"/>
  <c r="AO62" i="12"/>
  <c r="AP62" i="12"/>
  <c r="I23" i="20" s="1"/>
  <c r="AQ62" i="12"/>
  <c r="J23" i="20" s="1"/>
  <c r="AR62" i="12"/>
  <c r="AS62" i="12"/>
  <c r="K23" i="20" s="1"/>
  <c r="AT62" i="12"/>
  <c r="L23" i="20" s="1"/>
  <c r="AU62" i="12"/>
  <c r="AV62" i="12"/>
  <c r="AW62" i="12"/>
  <c r="AX62" i="12"/>
  <c r="AY62" i="12"/>
  <c r="AZ62" i="12"/>
  <c r="BA62" i="12"/>
  <c r="M23" i="20" s="1"/>
  <c r="BB62" i="12"/>
  <c r="N23" i="20" s="1"/>
  <c r="BC62" i="12"/>
  <c r="O23" i="20" s="1"/>
  <c r="BD62" i="12"/>
  <c r="BE62" i="12"/>
  <c r="BF62" i="12"/>
  <c r="BG62" i="12"/>
  <c r="BH62" i="12"/>
  <c r="P23" i="20" s="1"/>
  <c r="BI62" i="12"/>
  <c r="BJ62" i="12"/>
  <c r="BK62" i="12"/>
  <c r="BL62" i="12"/>
  <c r="BM62" i="12"/>
  <c r="BN62" i="12"/>
  <c r="BO62" i="12"/>
  <c r="BP62" i="12"/>
  <c r="BQ62" i="12"/>
  <c r="BR62" i="12"/>
  <c r="Q23" i="20" s="1"/>
  <c r="BS62" i="12"/>
  <c r="R23" i="20" s="1"/>
  <c r="BT62" i="12"/>
  <c r="S23" i="20" s="1"/>
  <c r="BU62" i="12"/>
  <c r="T23" i="20" s="1"/>
  <c r="BW62" i="12"/>
  <c r="V23" i="20" s="1"/>
  <c r="BX62" i="12"/>
  <c r="BY62" i="12"/>
  <c r="BZ62" i="12"/>
  <c r="CA62" i="12"/>
  <c r="CB62" i="12"/>
  <c r="T62" i="12"/>
  <c r="C62" i="12"/>
  <c r="C16" i="21" s="1"/>
  <c r="D62" i="12"/>
  <c r="E62" i="12"/>
  <c r="E16" i="21" s="1"/>
  <c r="G62" i="12"/>
  <c r="G16" i="21" s="1"/>
  <c r="H62" i="12"/>
  <c r="H16" i="21" s="1"/>
  <c r="I62" i="12"/>
  <c r="J62" i="12"/>
  <c r="K62" i="12"/>
  <c r="CM62" i="12" s="1"/>
  <c r="L62" i="12"/>
  <c r="M62" i="12"/>
  <c r="N62" i="12"/>
  <c r="O62" i="12"/>
  <c r="CQ62" i="12" s="1"/>
  <c r="P62" i="12"/>
  <c r="CR62" i="12" s="1"/>
  <c r="Q62" i="12"/>
  <c r="B62" i="12"/>
  <c r="B16" i="21" s="1"/>
  <c r="V54" i="29"/>
  <c r="U54" i="29"/>
  <c r="T54" i="29"/>
  <c r="S54" i="29"/>
  <c r="R54" i="29"/>
  <c r="O23" i="21" s="1"/>
  <c r="Q54" i="29"/>
  <c r="P54" i="29"/>
  <c r="O54" i="29"/>
  <c r="N54" i="29"/>
  <c r="M54" i="29"/>
  <c r="L54" i="29"/>
  <c r="K54" i="29"/>
  <c r="J54" i="29"/>
  <c r="I54" i="29"/>
  <c r="G54" i="29"/>
  <c r="F54" i="29"/>
  <c r="E54" i="29"/>
  <c r="D54" i="29"/>
  <c r="C54" i="29"/>
  <c r="B54" i="29"/>
  <c r="V53" i="29"/>
  <c r="U53" i="29"/>
  <c r="T53" i="29"/>
  <c r="S53" i="29"/>
  <c r="R53" i="29"/>
  <c r="D23" i="21" s="1"/>
  <c r="Q53" i="29"/>
  <c r="P53" i="29"/>
  <c r="O53" i="29"/>
  <c r="N53" i="29"/>
  <c r="M53" i="29"/>
  <c r="L53" i="29"/>
  <c r="K53" i="29"/>
  <c r="J53" i="29"/>
  <c r="I53" i="29"/>
  <c r="H53" i="29"/>
  <c r="B23" i="21" s="1"/>
  <c r="G53" i="29"/>
  <c r="F53" i="29"/>
  <c r="E53" i="29"/>
  <c r="D53" i="29"/>
  <c r="C53" i="29"/>
  <c r="B53" i="29"/>
  <c r="Y52" i="30"/>
  <c r="Y51" i="30"/>
  <c r="Y50" i="30"/>
  <c r="Y48" i="30"/>
  <c r="Y47" i="30"/>
  <c r="Y46" i="30"/>
  <c r="Y45" i="30"/>
  <c r="Y42" i="30"/>
  <c r="Y41" i="30"/>
  <c r="Y39" i="30"/>
  <c r="Y37" i="30"/>
  <c r="Y36" i="30"/>
  <c r="Y34" i="30"/>
  <c r="Y33" i="30"/>
  <c r="Y32" i="30"/>
  <c r="Y31" i="30"/>
  <c r="Y30" i="30"/>
  <c r="Y29" i="30"/>
  <c r="Y27" i="30"/>
  <c r="Y26" i="30"/>
  <c r="Y24" i="30"/>
  <c r="Y23" i="30"/>
  <c r="Y21" i="30"/>
  <c r="Y20" i="30"/>
  <c r="Y19" i="30"/>
  <c r="Y17" i="30"/>
  <c r="Y16" i="30"/>
  <c r="Y14" i="30"/>
  <c r="Y13" i="30"/>
  <c r="Y12" i="30"/>
  <c r="Y10" i="30"/>
  <c r="Y7" i="30"/>
  <c r="AB53" i="30"/>
  <c r="AB52" i="30"/>
  <c r="AB51" i="30"/>
  <c r="AB49" i="30"/>
  <c r="AB48" i="30"/>
  <c r="AB47" i="30"/>
  <c r="AB46" i="30"/>
  <c r="AB45" i="30"/>
  <c r="AB43" i="30"/>
  <c r="AB40" i="30"/>
  <c r="AB38" i="30"/>
  <c r="AB37" i="30"/>
  <c r="AB36" i="30"/>
  <c r="S35" i="30"/>
  <c r="AB34" i="30"/>
  <c r="AB32" i="30"/>
  <c r="AB31" i="30"/>
  <c r="AB30" i="30"/>
  <c r="AB28" i="30"/>
  <c r="AB27" i="30"/>
  <c r="AB25" i="30"/>
  <c r="AB24" i="30"/>
  <c r="S23" i="30"/>
  <c r="AB21" i="30"/>
  <c r="AB20" i="30"/>
  <c r="AB18" i="30"/>
  <c r="AB17" i="30"/>
  <c r="AB16" i="30"/>
  <c r="AB15" i="30"/>
  <c r="AB14" i="30"/>
  <c r="AB13" i="30"/>
  <c r="AB11" i="30"/>
  <c r="AB10" i="30"/>
  <c r="AB8" i="30"/>
  <c r="S7" i="30"/>
  <c r="S6" i="30"/>
  <c r="AB5" i="30"/>
  <c r="BZ62" i="27"/>
  <c r="BY62" i="27"/>
  <c r="BX62" i="27"/>
  <c r="BY61" i="34"/>
  <c r="BX61" i="34"/>
  <c r="BR51" i="8"/>
  <c r="BQ51" i="8"/>
  <c r="H41" i="21" s="1"/>
  <c r="BP51" i="8"/>
  <c r="BO51" i="8"/>
  <c r="BN51" i="8"/>
  <c r="BM51" i="8"/>
  <c r="BK51" i="8"/>
  <c r="G41" i="21" s="1"/>
  <c r="BJ51" i="8"/>
  <c r="BI51" i="8"/>
  <c r="BH51" i="8"/>
  <c r="BG51" i="8"/>
  <c r="BF51" i="8"/>
  <c r="BE51" i="8"/>
  <c r="BD51" i="8"/>
  <c r="BC51" i="8"/>
  <c r="BB51" i="8"/>
  <c r="BA51" i="8"/>
  <c r="AZ51" i="8"/>
  <c r="AY51" i="8"/>
  <c r="AX51" i="8"/>
  <c r="AW51" i="8"/>
  <c r="F41" i="21" s="1"/>
  <c r="AV51" i="8"/>
  <c r="E41" i="21" s="1"/>
  <c r="AU51" i="8"/>
  <c r="AT51" i="8"/>
  <c r="AS51" i="8"/>
  <c r="AR51" i="8"/>
  <c r="AQ51" i="8"/>
  <c r="AP51" i="8"/>
  <c r="AO51" i="8"/>
  <c r="AN51" i="8"/>
  <c r="AM51" i="8"/>
  <c r="AL51" i="8"/>
  <c r="AK51" i="8"/>
  <c r="D41" i="21" s="1"/>
  <c r="AJ51" i="8"/>
  <c r="AI51" i="8"/>
  <c r="AH51" i="8"/>
  <c r="AG51" i="8"/>
  <c r="C41" i="21" s="1"/>
  <c r="AE51" i="8"/>
  <c r="AD51" i="8"/>
  <c r="AC51" i="8"/>
  <c r="AB51" i="8"/>
  <c r="AA51" i="8"/>
  <c r="Z51" i="8"/>
  <c r="Y51" i="8"/>
  <c r="X51" i="8"/>
  <c r="W51" i="8"/>
  <c r="V51" i="8"/>
  <c r="U51" i="8"/>
  <c r="T51" i="8"/>
  <c r="B41" i="21" s="1"/>
  <c r="S51" i="8"/>
  <c r="R51" i="8"/>
  <c r="Q51" i="8"/>
  <c r="P51" i="8"/>
  <c r="O51" i="8"/>
  <c r="BR50" i="8"/>
  <c r="BQ50" i="8"/>
  <c r="H35" i="21" s="1"/>
  <c r="BP50" i="8"/>
  <c r="BO50" i="8"/>
  <c r="BN50" i="8"/>
  <c r="BM50" i="8"/>
  <c r="BK50" i="8"/>
  <c r="G35" i="21" s="1"/>
  <c r="BJ50" i="8"/>
  <c r="BI50" i="8"/>
  <c r="BH50" i="8"/>
  <c r="BG50" i="8"/>
  <c r="BF50" i="8"/>
  <c r="BE50" i="8"/>
  <c r="BD50" i="8"/>
  <c r="BC50" i="8"/>
  <c r="BB50" i="8"/>
  <c r="BA50" i="8"/>
  <c r="AZ50" i="8"/>
  <c r="AY50" i="8"/>
  <c r="AX50" i="8"/>
  <c r="AW50" i="8"/>
  <c r="F35" i="21" s="1"/>
  <c r="AV50" i="8"/>
  <c r="E35" i="21" s="1"/>
  <c r="AU50" i="8"/>
  <c r="AT50" i="8"/>
  <c r="AS50" i="8"/>
  <c r="AR50" i="8"/>
  <c r="AQ50" i="8"/>
  <c r="AP50" i="8"/>
  <c r="AO50" i="8"/>
  <c r="AN50" i="8"/>
  <c r="AM50" i="8"/>
  <c r="AL50" i="8"/>
  <c r="AK50" i="8"/>
  <c r="D35" i="21" s="1"/>
  <c r="AJ50" i="8"/>
  <c r="AI50" i="8"/>
  <c r="AH50" i="8"/>
  <c r="AG50" i="8"/>
  <c r="C35" i="21" s="1"/>
  <c r="AE50" i="8"/>
  <c r="AD50" i="8"/>
  <c r="AC50" i="8"/>
  <c r="AB50" i="8"/>
  <c r="AA50" i="8"/>
  <c r="Z50" i="8"/>
  <c r="Y50" i="8"/>
  <c r="X50" i="8"/>
  <c r="W50" i="8"/>
  <c r="V50" i="8"/>
  <c r="U50" i="8"/>
  <c r="T50" i="8"/>
  <c r="B35" i="21" s="1"/>
  <c r="S50" i="8"/>
  <c r="R50" i="8"/>
  <c r="Q50" i="8"/>
  <c r="P50" i="8"/>
  <c r="O50" i="8"/>
  <c r="BR49" i="8"/>
  <c r="BQ49" i="8"/>
  <c r="BP49" i="8"/>
  <c r="BO49" i="8"/>
  <c r="BN49" i="8"/>
  <c r="BM49" i="8"/>
  <c r="V18" i="20" s="1"/>
  <c r="V38" i="20" s="1"/>
  <c r="BK49" i="8"/>
  <c r="T18" i="20" s="1"/>
  <c r="T38" i="20" s="1"/>
  <c r="BJ49" i="8"/>
  <c r="S18" i="20" s="1"/>
  <c r="S38" i="20" s="1"/>
  <c r="BI49" i="8"/>
  <c r="R18" i="20" s="1"/>
  <c r="R38" i="20" s="1"/>
  <c r="BH49" i="8"/>
  <c r="Q18" i="20" s="1"/>
  <c r="Q38" i="20" s="1"/>
  <c r="BG49" i="8"/>
  <c r="BF49" i="8"/>
  <c r="BE49" i="8"/>
  <c r="BD49" i="8"/>
  <c r="BC49" i="8"/>
  <c r="BB49" i="8"/>
  <c r="BA49" i="8"/>
  <c r="AZ49" i="8"/>
  <c r="AY49" i="8"/>
  <c r="AX49" i="8"/>
  <c r="P18" i="20" s="1"/>
  <c r="P38" i="20" s="1"/>
  <c r="AW49" i="8"/>
  <c r="AV49" i="8"/>
  <c r="AU49" i="8"/>
  <c r="AT49" i="8"/>
  <c r="AS49" i="8"/>
  <c r="O18" i="20" s="1"/>
  <c r="O38" i="20" s="1"/>
  <c r="AR49" i="8"/>
  <c r="N18" i="20" s="1"/>
  <c r="N38" i="20" s="1"/>
  <c r="AQ49" i="8"/>
  <c r="M18" i="20" s="1"/>
  <c r="M38" i="20" s="1"/>
  <c r="AP49" i="8"/>
  <c r="AO49" i="8"/>
  <c r="AN49" i="8"/>
  <c r="AM49" i="8"/>
  <c r="AL49" i="8"/>
  <c r="AK49" i="8"/>
  <c r="AJ49" i="8"/>
  <c r="L18" i="20" s="1"/>
  <c r="L38" i="20" s="1"/>
  <c r="AI49" i="8"/>
  <c r="K18" i="20" s="1"/>
  <c r="K38" i="20" s="1"/>
  <c r="AH49" i="8"/>
  <c r="AG49" i="8"/>
  <c r="J18" i="20" s="1"/>
  <c r="J38" i="20" s="1"/>
  <c r="AE49" i="8"/>
  <c r="AD49" i="8"/>
  <c r="AC49" i="8"/>
  <c r="AB49" i="8"/>
  <c r="AA49" i="8"/>
  <c r="H18" i="20" s="1"/>
  <c r="H38" i="20" s="1"/>
  <c r="Z49" i="8"/>
  <c r="F18" i="20" s="1"/>
  <c r="F38" i="20" s="1"/>
  <c r="Y49" i="8"/>
  <c r="X49" i="8"/>
  <c r="W49" i="8"/>
  <c r="V49" i="8"/>
  <c r="U49" i="8"/>
  <c r="T49" i="8"/>
  <c r="E18" i="20" s="1"/>
  <c r="E38" i="20" s="1"/>
  <c r="S49" i="8"/>
  <c r="R49" i="8"/>
  <c r="C18" i="20" s="1"/>
  <c r="C38" i="20" s="1"/>
  <c r="Q49" i="8"/>
  <c r="B18" i="20" s="1"/>
  <c r="B38" i="20" s="1"/>
  <c r="P49" i="8"/>
  <c r="O49" i="8"/>
  <c r="N51" i="8"/>
  <c r="N50" i="8"/>
  <c r="N49" i="8"/>
  <c r="CA49" i="7"/>
  <c r="BO51" i="6"/>
  <c r="BN51" i="6"/>
  <c r="H39" i="21" s="1"/>
  <c r="BO50" i="6"/>
  <c r="BN50" i="6"/>
  <c r="H33" i="21" s="1"/>
  <c r="BO49" i="6"/>
  <c r="BN49" i="6"/>
  <c r="BW61" i="5"/>
  <c r="BV61" i="5"/>
  <c r="BU61" i="5"/>
  <c r="BT61" i="5"/>
  <c r="BS61" i="5"/>
  <c r="BR61" i="5"/>
  <c r="Q61" i="5"/>
  <c r="BU61" i="33"/>
  <c r="BT61" i="33"/>
  <c r="P7" i="20"/>
  <c r="L7" i="20"/>
  <c r="K7" i="20"/>
  <c r="J7" i="20"/>
  <c r="I7" i="20"/>
  <c r="H7" i="20"/>
  <c r="F7" i="20"/>
  <c r="E7" i="20"/>
  <c r="C7" i="20"/>
  <c r="B7" i="20"/>
  <c r="S61" i="4"/>
  <c r="BW60" i="3"/>
  <c r="BV60" i="3"/>
  <c r="BU60" i="3"/>
  <c r="BT60" i="3"/>
  <c r="BS60" i="3"/>
  <c r="BR60" i="3"/>
  <c r="BP60" i="3"/>
  <c r="BO60" i="3"/>
  <c r="S25" i="47" s="1"/>
  <c r="BN60" i="3"/>
  <c r="BM60" i="3"/>
  <c r="BL60" i="3"/>
  <c r="BK60" i="3"/>
  <c r="BJ60" i="3"/>
  <c r="BI60" i="3"/>
  <c r="BH60" i="3"/>
  <c r="BG60" i="3"/>
  <c r="BF60" i="3"/>
  <c r="BE60" i="3"/>
  <c r="BD60" i="3"/>
  <c r="BC60" i="3"/>
  <c r="BB60" i="3"/>
  <c r="BA60" i="3"/>
  <c r="AZ60" i="3"/>
  <c r="AY60" i="3"/>
  <c r="AX60" i="3"/>
  <c r="AW60" i="3"/>
  <c r="AV60" i="3"/>
  <c r="AU60" i="3"/>
  <c r="AT60" i="3"/>
  <c r="AS60" i="3"/>
  <c r="AR60" i="3"/>
  <c r="AQ60" i="3"/>
  <c r="AP60" i="3"/>
  <c r="AO60" i="3"/>
  <c r="AN60" i="3"/>
  <c r="AM60" i="3"/>
  <c r="AL60" i="3"/>
  <c r="AK60" i="3"/>
  <c r="I25" i="47" s="1"/>
  <c r="AJ60" i="3"/>
  <c r="AI60" i="3"/>
  <c r="AH60" i="3"/>
  <c r="AG60" i="3"/>
  <c r="AF60" i="3"/>
  <c r="AE60" i="3"/>
  <c r="AD60" i="3"/>
  <c r="AC60" i="3"/>
  <c r="AB60" i="3"/>
  <c r="AA60" i="3"/>
  <c r="Z60" i="3"/>
  <c r="Y60" i="3"/>
  <c r="X60" i="3"/>
  <c r="W60" i="3"/>
  <c r="V60" i="3"/>
  <c r="U60" i="3"/>
  <c r="T60" i="3"/>
  <c r="S60" i="3"/>
  <c r="R60" i="3"/>
  <c r="Q60" i="3"/>
  <c r="AC15" i="32"/>
  <c r="AB15" i="32"/>
  <c r="AC14" i="32"/>
  <c r="AB14" i="32"/>
  <c r="AC13" i="32"/>
  <c r="AB13" i="32"/>
  <c r="AC12" i="32"/>
  <c r="AB12" i="32"/>
  <c r="AC11" i="32"/>
  <c r="AB11" i="32"/>
  <c r="AC10" i="32"/>
  <c r="AB10" i="32"/>
  <c r="AC9" i="32"/>
  <c r="AB9" i="32"/>
  <c r="AC8" i="32"/>
  <c r="AB8" i="32"/>
  <c r="AC7" i="32"/>
  <c r="AB7" i="32"/>
  <c r="AC6" i="32"/>
  <c r="AB6" i="32"/>
  <c r="AC5" i="32"/>
  <c r="AB5" i="32"/>
  <c r="AC4" i="32"/>
  <c r="AB4" i="32"/>
  <c r="AC3" i="32"/>
  <c r="AB3" i="32"/>
  <c r="Q61" i="12"/>
  <c r="P61" i="12"/>
  <c r="CR61" i="12" s="1"/>
  <c r="O61" i="12"/>
  <c r="CQ61" i="12" s="1"/>
  <c r="CS58" i="12"/>
  <c r="CS57" i="12"/>
  <c r="CS56" i="12"/>
  <c r="CS55" i="12"/>
  <c r="CS54" i="12"/>
  <c r="CS51" i="12"/>
  <c r="CS50" i="12"/>
  <c r="CS49" i="12"/>
  <c r="CS48" i="12"/>
  <c r="CS47" i="12"/>
  <c r="CS46" i="12"/>
  <c r="CS45" i="12"/>
  <c r="CS44" i="12"/>
  <c r="CS43" i="12"/>
  <c r="CS42" i="12"/>
  <c r="CS41" i="12"/>
  <c r="CS40" i="12"/>
  <c r="CS39" i="12"/>
  <c r="CS38" i="12"/>
  <c r="CS37" i="12"/>
  <c r="CS36" i="12"/>
  <c r="CS35" i="12"/>
  <c r="CS34" i="12"/>
  <c r="CS33" i="12"/>
  <c r="CS32" i="12"/>
  <c r="CS31" i="12"/>
  <c r="CS30" i="12"/>
  <c r="CS29" i="12"/>
  <c r="CS28" i="12"/>
  <c r="CS27" i="12"/>
  <c r="CS26" i="12"/>
  <c r="CS25" i="12"/>
  <c r="CS24" i="12"/>
  <c r="CS23" i="12"/>
  <c r="CS22" i="12"/>
  <c r="CS21" i="12"/>
  <c r="CS20" i="12"/>
  <c r="CS19" i="12"/>
  <c r="CS18" i="12"/>
  <c r="CS17" i="12"/>
  <c r="CS16" i="12"/>
  <c r="CS15" i="12"/>
  <c r="CS14" i="12"/>
  <c r="CS13" i="12"/>
  <c r="CS12" i="12"/>
  <c r="CS11" i="12"/>
  <c r="CS10" i="12"/>
  <c r="CS9" i="12"/>
  <c r="CS8" i="12"/>
  <c r="CS7" i="12"/>
  <c r="CS6" i="12"/>
  <c r="CS5" i="12"/>
  <c r="CS4" i="12"/>
  <c r="CS3" i="12"/>
  <c r="N61" i="12"/>
  <c r="M61" i="12"/>
  <c r="CP58" i="12"/>
  <c r="CO58" i="12"/>
  <c r="CP57" i="12"/>
  <c r="CO57" i="12"/>
  <c r="CP56" i="12"/>
  <c r="CO56" i="12"/>
  <c r="CP55" i="12"/>
  <c r="CO55" i="12"/>
  <c r="CP54" i="12"/>
  <c r="CO54" i="12"/>
  <c r="CP51" i="12"/>
  <c r="CO51" i="12"/>
  <c r="CP50" i="12"/>
  <c r="CO50" i="12"/>
  <c r="CP49" i="12"/>
  <c r="CO49" i="12"/>
  <c r="CP48" i="12"/>
  <c r="CO48" i="12"/>
  <c r="CP47" i="12"/>
  <c r="CO47" i="12"/>
  <c r="CP46" i="12"/>
  <c r="CO46" i="12"/>
  <c r="CP45" i="12"/>
  <c r="CO45" i="12"/>
  <c r="CP44" i="12"/>
  <c r="CO44" i="12"/>
  <c r="CP43" i="12"/>
  <c r="CO43" i="12"/>
  <c r="CP42" i="12"/>
  <c r="CO42" i="12"/>
  <c r="CP41" i="12"/>
  <c r="CO41" i="12"/>
  <c r="CP40" i="12"/>
  <c r="CO40" i="12"/>
  <c r="CP39" i="12"/>
  <c r="CO39" i="12"/>
  <c r="CP38" i="12"/>
  <c r="CO38" i="12"/>
  <c r="CP37" i="12"/>
  <c r="CO37" i="12"/>
  <c r="CP36" i="12"/>
  <c r="CO36" i="12"/>
  <c r="CP35" i="12"/>
  <c r="CO35" i="12"/>
  <c r="CP34" i="12"/>
  <c r="CO34" i="12"/>
  <c r="CP33" i="12"/>
  <c r="CO33" i="12"/>
  <c r="CP32" i="12"/>
  <c r="CO32" i="12"/>
  <c r="CP31" i="12"/>
  <c r="CO31" i="12"/>
  <c r="CP30" i="12"/>
  <c r="CO30" i="12"/>
  <c r="CP29" i="12"/>
  <c r="CO29" i="12"/>
  <c r="CP28" i="12"/>
  <c r="CO28" i="12"/>
  <c r="CP27" i="12"/>
  <c r="CO27" i="12"/>
  <c r="CP26" i="12"/>
  <c r="CO26" i="12"/>
  <c r="CP25" i="12"/>
  <c r="CO25" i="12"/>
  <c r="CP24" i="12"/>
  <c r="CO24" i="12"/>
  <c r="CP23" i="12"/>
  <c r="CO23" i="12"/>
  <c r="CP22" i="12"/>
  <c r="CO22" i="12"/>
  <c r="CP21" i="12"/>
  <c r="CO21" i="12"/>
  <c r="CP20" i="12"/>
  <c r="CO20" i="12"/>
  <c r="CP19" i="12"/>
  <c r="CO19" i="12"/>
  <c r="CP18" i="12"/>
  <c r="CO18" i="12"/>
  <c r="CP17" i="12"/>
  <c r="CO17" i="12"/>
  <c r="CP16" i="12"/>
  <c r="CO16" i="12"/>
  <c r="CP15" i="12"/>
  <c r="CO15" i="12"/>
  <c r="CP14" i="12"/>
  <c r="CO14" i="12"/>
  <c r="CP13" i="12"/>
  <c r="CO13" i="12"/>
  <c r="CP12" i="12"/>
  <c r="CO12" i="12"/>
  <c r="CP11" i="12"/>
  <c r="CO11" i="12"/>
  <c r="CP10" i="12"/>
  <c r="CO10" i="12"/>
  <c r="CP9" i="12"/>
  <c r="CO9" i="12"/>
  <c r="CP8" i="12"/>
  <c r="CO8" i="12"/>
  <c r="CP7" i="12"/>
  <c r="CO7" i="12"/>
  <c r="CP6" i="12"/>
  <c r="CO6" i="12"/>
  <c r="CP5" i="12"/>
  <c r="CO5" i="12"/>
  <c r="CP4" i="12"/>
  <c r="CO4" i="12"/>
  <c r="CP3" i="12"/>
  <c r="CO3" i="12"/>
  <c r="L61" i="12"/>
  <c r="CN58" i="12"/>
  <c r="CN57" i="12"/>
  <c r="CN56" i="12"/>
  <c r="CN55" i="12"/>
  <c r="CN54" i="12"/>
  <c r="CN51" i="12"/>
  <c r="CN50" i="12"/>
  <c r="CN49" i="12"/>
  <c r="CN48" i="12"/>
  <c r="CN47" i="12"/>
  <c r="CN46" i="12"/>
  <c r="CN45" i="12"/>
  <c r="CN44" i="12"/>
  <c r="CN43" i="12"/>
  <c r="CN42" i="12"/>
  <c r="CN41" i="12"/>
  <c r="CN40" i="12"/>
  <c r="CN39" i="12"/>
  <c r="CN38" i="12"/>
  <c r="CN37" i="12"/>
  <c r="CN36" i="12"/>
  <c r="CN35" i="12"/>
  <c r="CN34" i="12"/>
  <c r="CN33" i="12"/>
  <c r="CN32" i="12"/>
  <c r="CN31" i="12"/>
  <c r="CN30" i="12"/>
  <c r="CN29" i="12"/>
  <c r="CN28" i="12"/>
  <c r="CN27" i="12"/>
  <c r="CN26" i="12"/>
  <c r="CN25" i="12"/>
  <c r="CN24" i="12"/>
  <c r="CN23" i="12"/>
  <c r="CN22" i="12"/>
  <c r="CN21" i="12"/>
  <c r="CN20" i="12"/>
  <c r="CN19" i="12"/>
  <c r="CN18" i="12"/>
  <c r="CN17" i="12"/>
  <c r="CN16" i="12"/>
  <c r="CN15" i="12"/>
  <c r="CN14" i="12"/>
  <c r="CN13" i="12"/>
  <c r="CN12" i="12"/>
  <c r="CN11" i="12"/>
  <c r="CN10" i="12"/>
  <c r="CN9" i="12"/>
  <c r="CN8" i="12"/>
  <c r="CN7" i="12"/>
  <c r="CN6" i="12"/>
  <c r="CN5" i="12"/>
  <c r="CN4" i="12"/>
  <c r="CN3" i="12"/>
  <c r="K61" i="12"/>
  <c r="CM58" i="12"/>
  <c r="CM57" i="12"/>
  <c r="CM56" i="12"/>
  <c r="CM55" i="12"/>
  <c r="CM54" i="12"/>
  <c r="CM51" i="12"/>
  <c r="CM50" i="12"/>
  <c r="CM49" i="12"/>
  <c r="CM48" i="12"/>
  <c r="CM47" i="12"/>
  <c r="CM46" i="12"/>
  <c r="CM45" i="12"/>
  <c r="CM44" i="12"/>
  <c r="CM43" i="12"/>
  <c r="CM42" i="12"/>
  <c r="CM41" i="12"/>
  <c r="CM40" i="12"/>
  <c r="CM39" i="12"/>
  <c r="CM38" i="12"/>
  <c r="CM37" i="12"/>
  <c r="CM36" i="12"/>
  <c r="CM35" i="12"/>
  <c r="CM34" i="12"/>
  <c r="CM33" i="12"/>
  <c r="CM32" i="12"/>
  <c r="CM31" i="12"/>
  <c r="CM30" i="12"/>
  <c r="CM29" i="12"/>
  <c r="CM28" i="12"/>
  <c r="CM27" i="12"/>
  <c r="CM26" i="12"/>
  <c r="CM25" i="12"/>
  <c r="CM24" i="12"/>
  <c r="CM23" i="12"/>
  <c r="CM22" i="12"/>
  <c r="CM21" i="12"/>
  <c r="CM20" i="12"/>
  <c r="CM19" i="12"/>
  <c r="CM18" i="12"/>
  <c r="CM17" i="12"/>
  <c r="CM16" i="12"/>
  <c r="CM15" i="12"/>
  <c r="CM14" i="12"/>
  <c r="CM13" i="12"/>
  <c r="CM12" i="12"/>
  <c r="CM11" i="12"/>
  <c r="CM10" i="12"/>
  <c r="CM9" i="12"/>
  <c r="CM8" i="12"/>
  <c r="CM7" i="12"/>
  <c r="CM6" i="12"/>
  <c r="CM5" i="12"/>
  <c r="CM4" i="12"/>
  <c r="CM3" i="12"/>
  <c r="S16" i="21"/>
  <c r="R16" i="21"/>
  <c r="H61" i="12"/>
  <c r="G61" i="12"/>
  <c r="CL58" i="12"/>
  <c r="CK58" i="12"/>
  <c r="CL57" i="12"/>
  <c r="CK57" i="12"/>
  <c r="CL56" i="12"/>
  <c r="CK56" i="12"/>
  <c r="CL55" i="12"/>
  <c r="CK55" i="12"/>
  <c r="CL54" i="12"/>
  <c r="CK54" i="12"/>
  <c r="CL51" i="12"/>
  <c r="CK51" i="12"/>
  <c r="CL50" i="12"/>
  <c r="CK50" i="12"/>
  <c r="CL49" i="12"/>
  <c r="CK49" i="12"/>
  <c r="CL48" i="12"/>
  <c r="CK48" i="12"/>
  <c r="CL47" i="12"/>
  <c r="CK47" i="12"/>
  <c r="CL46" i="12"/>
  <c r="CK46" i="12"/>
  <c r="CL45" i="12"/>
  <c r="CK45" i="12"/>
  <c r="CL44" i="12"/>
  <c r="CK44" i="12"/>
  <c r="CL43" i="12"/>
  <c r="CK43" i="12"/>
  <c r="CL42" i="12"/>
  <c r="CK42" i="12"/>
  <c r="CL41" i="12"/>
  <c r="CK41" i="12"/>
  <c r="CL40" i="12"/>
  <c r="CK40" i="12"/>
  <c r="CL39" i="12"/>
  <c r="CK39" i="12"/>
  <c r="CL38" i="12"/>
  <c r="CK38" i="12"/>
  <c r="CL37" i="12"/>
  <c r="CK37" i="12"/>
  <c r="CL36" i="12"/>
  <c r="CK36" i="12"/>
  <c r="CL35" i="12"/>
  <c r="CK35" i="12"/>
  <c r="CL34" i="12"/>
  <c r="CK34" i="12"/>
  <c r="CL33" i="12"/>
  <c r="CK33" i="12"/>
  <c r="CL32" i="12"/>
  <c r="CK32" i="12"/>
  <c r="CL31" i="12"/>
  <c r="CK31" i="12"/>
  <c r="CL30" i="12"/>
  <c r="CK30" i="12"/>
  <c r="CL29" i="12"/>
  <c r="CK29" i="12"/>
  <c r="CL28" i="12"/>
  <c r="CK28" i="12"/>
  <c r="CL27" i="12"/>
  <c r="CK27" i="12"/>
  <c r="CL26" i="12"/>
  <c r="CK26" i="12"/>
  <c r="CL25" i="12"/>
  <c r="CK25" i="12"/>
  <c r="CL24" i="12"/>
  <c r="CK24" i="12"/>
  <c r="CL23" i="12"/>
  <c r="CK23" i="12"/>
  <c r="CL22" i="12"/>
  <c r="CK22" i="12"/>
  <c r="CL21" i="12"/>
  <c r="CK21" i="12"/>
  <c r="CL20" i="12"/>
  <c r="CK20" i="12"/>
  <c r="CL19" i="12"/>
  <c r="CK19" i="12"/>
  <c r="CL18" i="12"/>
  <c r="CK18" i="12"/>
  <c r="CL17" i="12"/>
  <c r="CK17" i="12"/>
  <c r="CL16" i="12"/>
  <c r="CK16" i="12"/>
  <c r="CL15" i="12"/>
  <c r="CK15" i="12"/>
  <c r="CL14" i="12"/>
  <c r="CK14" i="12"/>
  <c r="CL13" i="12"/>
  <c r="CK13" i="12"/>
  <c r="CL12" i="12"/>
  <c r="CK12" i="12"/>
  <c r="CL11" i="12"/>
  <c r="CK11" i="12"/>
  <c r="CL10" i="12"/>
  <c r="CK10" i="12"/>
  <c r="CL9" i="12"/>
  <c r="CK9" i="12"/>
  <c r="CL8" i="12"/>
  <c r="CK8" i="12"/>
  <c r="CL7" i="12"/>
  <c r="CK7" i="12"/>
  <c r="CL6" i="12"/>
  <c r="CK6" i="12"/>
  <c r="CL5" i="12"/>
  <c r="CK5" i="12"/>
  <c r="CL4" i="12"/>
  <c r="CK4" i="12"/>
  <c r="CL3" i="12"/>
  <c r="CK3" i="12"/>
  <c r="Q16" i="21"/>
  <c r="P16" i="21"/>
  <c r="O16" i="21"/>
  <c r="F61" i="12"/>
  <c r="E61" i="12"/>
  <c r="D61" i="12"/>
  <c r="CJ58" i="12"/>
  <c r="CI58" i="12"/>
  <c r="CH58" i="12"/>
  <c r="CJ57" i="12"/>
  <c r="CI57" i="12"/>
  <c r="CH57" i="12"/>
  <c r="CJ56" i="12"/>
  <c r="CI56" i="12"/>
  <c r="CH56" i="12"/>
  <c r="CJ55" i="12"/>
  <c r="CI55" i="12"/>
  <c r="CH55" i="12"/>
  <c r="CJ54" i="12"/>
  <c r="CI54" i="12"/>
  <c r="CH54" i="12"/>
  <c r="CJ51" i="12"/>
  <c r="CI51" i="12"/>
  <c r="CH51" i="12"/>
  <c r="CJ50" i="12"/>
  <c r="CI50" i="12"/>
  <c r="CH50" i="12"/>
  <c r="CJ49" i="12"/>
  <c r="CI49" i="12"/>
  <c r="CH49" i="12"/>
  <c r="CJ48" i="12"/>
  <c r="CI48" i="12"/>
  <c r="CH48" i="12"/>
  <c r="CJ47" i="12"/>
  <c r="CI47" i="12"/>
  <c r="CH47" i="12"/>
  <c r="CJ46" i="12"/>
  <c r="CI46" i="12"/>
  <c r="CH46" i="12"/>
  <c r="CJ45" i="12"/>
  <c r="CI45" i="12"/>
  <c r="CH45" i="12"/>
  <c r="CJ44" i="12"/>
  <c r="CI44" i="12"/>
  <c r="CH44" i="12"/>
  <c r="CJ43" i="12"/>
  <c r="CI43" i="12"/>
  <c r="CH43" i="12"/>
  <c r="CJ42" i="12"/>
  <c r="CI42" i="12"/>
  <c r="CH42" i="12"/>
  <c r="CJ41" i="12"/>
  <c r="CI41" i="12"/>
  <c r="CH41" i="12"/>
  <c r="CJ40" i="12"/>
  <c r="CI40" i="12"/>
  <c r="CH40" i="12"/>
  <c r="CJ39" i="12"/>
  <c r="CI39" i="12"/>
  <c r="CH39" i="12"/>
  <c r="CJ38" i="12"/>
  <c r="CI38" i="12"/>
  <c r="CH38" i="12"/>
  <c r="CJ37" i="12"/>
  <c r="CI37" i="12"/>
  <c r="CH37" i="12"/>
  <c r="CJ36" i="12"/>
  <c r="CI36" i="12"/>
  <c r="CH36" i="12"/>
  <c r="CJ35" i="12"/>
  <c r="CI35" i="12"/>
  <c r="CH35" i="12"/>
  <c r="CJ34" i="12"/>
  <c r="CI34" i="12"/>
  <c r="CH34" i="12"/>
  <c r="CJ33" i="12"/>
  <c r="CI33" i="12"/>
  <c r="CH33" i="12"/>
  <c r="CJ32" i="12"/>
  <c r="CI32" i="12"/>
  <c r="CH32" i="12"/>
  <c r="CJ31" i="12"/>
  <c r="CI31" i="12"/>
  <c r="CH31" i="12"/>
  <c r="CJ30" i="12"/>
  <c r="CI30" i="12"/>
  <c r="CH30" i="12"/>
  <c r="CJ29" i="12"/>
  <c r="CI29" i="12"/>
  <c r="CH29" i="12"/>
  <c r="CJ28" i="12"/>
  <c r="CI28" i="12"/>
  <c r="CH28" i="12"/>
  <c r="CJ27" i="12"/>
  <c r="CI27" i="12"/>
  <c r="CH27" i="12"/>
  <c r="CJ26" i="12"/>
  <c r="CI26" i="12"/>
  <c r="CH26" i="12"/>
  <c r="CJ25" i="12"/>
  <c r="CI25" i="12"/>
  <c r="CH25" i="12"/>
  <c r="CJ24" i="12"/>
  <c r="CI24" i="12"/>
  <c r="CH24" i="12"/>
  <c r="CJ23" i="12"/>
  <c r="CI23" i="12"/>
  <c r="CH23" i="12"/>
  <c r="CJ22" i="12"/>
  <c r="CI22" i="12"/>
  <c r="CH22" i="12"/>
  <c r="CJ21" i="12"/>
  <c r="CI21" i="12"/>
  <c r="CH21" i="12"/>
  <c r="CJ20" i="12"/>
  <c r="CI20" i="12"/>
  <c r="CH20" i="12"/>
  <c r="CJ19" i="12"/>
  <c r="CI19" i="12"/>
  <c r="CH19" i="12"/>
  <c r="CJ18" i="12"/>
  <c r="CI18" i="12"/>
  <c r="CH18" i="12"/>
  <c r="CJ17" i="12"/>
  <c r="CI17" i="12"/>
  <c r="CH17" i="12"/>
  <c r="CJ16" i="12"/>
  <c r="CI16" i="12"/>
  <c r="CH16" i="12"/>
  <c r="CJ15" i="12"/>
  <c r="CI15" i="12"/>
  <c r="CH15" i="12"/>
  <c r="CJ14" i="12"/>
  <c r="CI14" i="12"/>
  <c r="CH14" i="12"/>
  <c r="CJ13" i="12"/>
  <c r="CI13" i="12"/>
  <c r="CH13" i="12"/>
  <c r="CJ12" i="12"/>
  <c r="CI12" i="12"/>
  <c r="CH12" i="12"/>
  <c r="CJ11" i="12"/>
  <c r="CI11" i="12"/>
  <c r="CH11" i="12"/>
  <c r="CJ10" i="12"/>
  <c r="CI10" i="12"/>
  <c r="CH10" i="12"/>
  <c r="CJ9" i="12"/>
  <c r="CI9" i="12"/>
  <c r="CH9" i="12"/>
  <c r="CJ8" i="12"/>
  <c r="CI8" i="12"/>
  <c r="CH8" i="12"/>
  <c r="CJ7" i="12"/>
  <c r="CI7" i="12"/>
  <c r="CH7" i="12"/>
  <c r="CJ6" i="12"/>
  <c r="CI6" i="12"/>
  <c r="CH6" i="12"/>
  <c r="CJ5" i="12"/>
  <c r="CI5" i="12"/>
  <c r="CH5" i="12"/>
  <c r="CJ4" i="12"/>
  <c r="CI4" i="12"/>
  <c r="CH4" i="12"/>
  <c r="CJ3" i="12"/>
  <c r="CI3" i="12"/>
  <c r="CH3" i="12"/>
  <c r="N16" i="21"/>
  <c r="M16" i="21"/>
  <c r="C61" i="12"/>
  <c r="B61" i="12"/>
  <c r="CG58" i="12"/>
  <c r="CF58" i="12"/>
  <c r="CG57" i="12"/>
  <c r="CF57" i="12"/>
  <c r="CG56" i="12"/>
  <c r="CF56" i="12"/>
  <c r="CG55" i="12"/>
  <c r="CF55" i="12"/>
  <c r="CG54" i="12"/>
  <c r="CF54" i="12"/>
  <c r="CG51" i="12"/>
  <c r="CF51" i="12"/>
  <c r="CG50" i="12"/>
  <c r="CF50" i="12"/>
  <c r="CG49" i="12"/>
  <c r="CF49" i="12"/>
  <c r="CG48" i="12"/>
  <c r="CF48" i="12"/>
  <c r="CG47" i="12"/>
  <c r="CF47" i="12"/>
  <c r="CG46" i="12"/>
  <c r="CF46" i="12"/>
  <c r="CG45" i="12"/>
  <c r="CF45" i="12"/>
  <c r="CG44" i="12"/>
  <c r="CF44" i="12"/>
  <c r="CG43" i="12"/>
  <c r="CF43" i="12"/>
  <c r="CG42" i="12"/>
  <c r="CF42" i="12"/>
  <c r="CG41" i="12"/>
  <c r="CF41" i="12"/>
  <c r="CG40" i="12"/>
  <c r="CF40" i="12"/>
  <c r="CG39" i="12"/>
  <c r="CF39" i="12"/>
  <c r="CG38" i="12"/>
  <c r="CF38" i="12"/>
  <c r="CG37" i="12"/>
  <c r="CF37" i="12"/>
  <c r="CG36" i="12"/>
  <c r="CF36" i="12"/>
  <c r="CG35" i="12"/>
  <c r="CF35" i="12"/>
  <c r="CG34" i="12"/>
  <c r="CF34" i="12"/>
  <c r="CG33" i="12"/>
  <c r="CF33" i="12"/>
  <c r="CG32" i="12"/>
  <c r="CF32" i="12"/>
  <c r="CG31" i="12"/>
  <c r="CF31" i="12"/>
  <c r="CG30" i="12"/>
  <c r="CF30" i="12"/>
  <c r="CG29" i="12"/>
  <c r="CF29" i="12"/>
  <c r="CG28" i="12"/>
  <c r="CF28" i="12"/>
  <c r="CG27" i="12"/>
  <c r="CF27" i="12"/>
  <c r="CG26" i="12"/>
  <c r="CF26" i="12"/>
  <c r="CG25" i="12"/>
  <c r="CF25" i="12"/>
  <c r="CG24" i="12"/>
  <c r="CF24" i="12"/>
  <c r="CG23" i="12"/>
  <c r="CF23" i="12"/>
  <c r="CG22" i="12"/>
  <c r="CF22" i="12"/>
  <c r="CG21" i="12"/>
  <c r="CF21" i="12"/>
  <c r="CG20" i="12"/>
  <c r="CF20" i="12"/>
  <c r="CG19" i="12"/>
  <c r="CF19" i="12"/>
  <c r="CG18" i="12"/>
  <c r="CF18" i="12"/>
  <c r="CG17" i="12"/>
  <c r="CF17" i="12"/>
  <c r="CG16" i="12"/>
  <c r="CF16" i="12"/>
  <c r="CG15" i="12"/>
  <c r="CF15" i="12"/>
  <c r="CG14" i="12"/>
  <c r="CF14" i="12"/>
  <c r="CG13" i="12"/>
  <c r="CF13" i="12"/>
  <c r="CG12" i="12"/>
  <c r="CF12" i="12"/>
  <c r="CG11" i="12"/>
  <c r="CF11" i="12"/>
  <c r="CG10" i="12"/>
  <c r="CF10" i="12"/>
  <c r="CG9" i="12"/>
  <c r="CF9" i="12"/>
  <c r="CG8" i="12"/>
  <c r="CF8" i="12"/>
  <c r="CG7" i="12"/>
  <c r="CF7" i="12"/>
  <c r="CG6" i="12"/>
  <c r="CF6" i="12"/>
  <c r="CG5" i="12"/>
  <c r="CF5" i="12"/>
  <c r="CG4" i="12"/>
  <c r="CF4" i="12"/>
  <c r="CG3" i="12"/>
  <c r="CF3" i="12"/>
  <c r="CE51" i="12"/>
  <c r="CE50" i="12"/>
  <c r="CE49" i="12"/>
  <c r="CE48" i="12"/>
  <c r="CE47" i="12"/>
  <c r="CE46" i="12"/>
  <c r="CE45" i="12"/>
  <c r="CE44" i="12"/>
  <c r="CE43" i="12"/>
  <c r="CE42" i="12"/>
  <c r="CE41" i="12"/>
  <c r="CE40" i="12"/>
  <c r="CE39" i="12"/>
  <c r="CE38" i="12"/>
  <c r="CE37" i="12"/>
  <c r="CE36" i="12"/>
  <c r="CE35" i="12"/>
  <c r="CE34" i="12"/>
  <c r="CE33" i="12"/>
  <c r="CE32" i="12"/>
  <c r="CE31" i="12"/>
  <c r="CE30" i="12"/>
  <c r="CE29" i="12"/>
  <c r="CE28" i="12"/>
  <c r="CE27" i="12"/>
  <c r="CE26" i="12"/>
  <c r="CE25" i="12"/>
  <c r="CE24" i="12"/>
  <c r="CE23" i="12"/>
  <c r="CE22" i="12"/>
  <c r="CE21" i="12"/>
  <c r="CE20" i="12"/>
  <c r="CE19" i="12"/>
  <c r="CE18" i="12"/>
  <c r="CE17" i="12"/>
  <c r="CE16" i="12"/>
  <c r="CE15" i="12"/>
  <c r="CE14" i="12"/>
  <c r="CE13" i="12"/>
  <c r="CE12" i="12"/>
  <c r="CE11" i="12"/>
  <c r="CE10" i="12"/>
  <c r="CE9" i="12"/>
  <c r="CE8" i="12"/>
  <c r="CE7" i="12"/>
  <c r="CE6" i="12"/>
  <c r="CE5" i="12"/>
  <c r="CE4" i="12"/>
  <c r="CE3" i="12"/>
  <c r="CA61" i="11"/>
  <c r="BZ61" i="11"/>
  <c r="BY61" i="11"/>
  <c r="CQ60" i="11"/>
  <c r="CP60" i="11"/>
  <c r="CQ59" i="11"/>
  <c r="CP59" i="11"/>
  <c r="CQ58" i="11"/>
  <c r="CP58" i="11"/>
  <c r="CN54" i="11"/>
  <c r="CL54" i="11"/>
  <c r="CN53" i="11"/>
  <c r="CL53" i="11"/>
  <c r="CN52" i="11"/>
  <c r="CL52" i="11"/>
  <c r="CN51" i="11"/>
  <c r="CL51" i="11"/>
  <c r="CN50" i="11"/>
  <c r="CL50" i="11"/>
  <c r="CN49" i="11"/>
  <c r="CL49" i="11"/>
  <c r="CN48" i="11"/>
  <c r="CL48" i="11"/>
  <c r="CN47" i="11"/>
  <c r="CL47" i="11"/>
  <c r="CN46" i="11"/>
  <c r="CL46" i="11"/>
  <c r="CN45" i="11"/>
  <c r="CL45" i="11"/>
  <c r="CN44" i="11"/>
  <c r="CL44" i="11"/>
  <c r="CN43" i="11"/>
  <c r="CL43" i="11"/>
  <c r="CN42" i="11"/>
  <c r="CL42" i="11"/>
  <c r="CN41" i="11"/>
  <c r="CL41" i="11"/>
  <c r="CN40" i="11"/>
  <c r="CL40" i="11"/>
  <c r="CN39" i="11"/>
  <c r="CL39" i="11"/>
  <c r="CN38" i="11"/>
  <c r="CL38" i="11"/>
  <c r="CN37" i="11"/>
  <c r="CL37" i="11"/>
  <c r="CN36" i="11"/>
  <c r="CL36" i="11"/>
  <c r="CN35" i="11"/>
  <c r="CL35" i="11"/>
  <c r="CN34" i="11"/>
  <c r="CL34" i="11"/>
  <c r="CN33" i="11"/>
  <c r="CL33" i="11"/>
  <c r="CN32" i="11"/>
  <c r="CL32" i="11"/>
  <c r="CN31" i="11"/>
  <c r="CL31" i="11"/>
  <c r="CN30" i="11"/>
  <c r="CL30" i="11"/>
  <c r="CN29" i="11"/>
  <c r="CL29" i="11"/>
  <c r="CN28" i="11"/>
  <c r="CL28" i="11"/>
  <c r="CN27" i="11"/>
  <c r="CL27" i="11"/>
  <c r="CN26" i="11"/>
  <c r="CL26" i="11"/>
  <c r="CN25" i="11"/>
  <c r="CL25" i="11"/>
  <c r="CN24" i="11"/>
  <c r="CL24" i="11"/>
  <c r="CN23" i="11"/>
  <c r="CL23" i="11"/>
  <c r="CN22" i="11"/>
  <c r="CL22" i="11"/>
  <c r="CN21" i="11"/>
  <c r="CL21" i="11"/>
  <c r="CN20" i="11"/>
  <c r="CL20" i="11"/>
  <c r="CN19" i="11"/>
  <c r="CL19" i="11"/>
  <c r="CN18" i="11"/>
  <c r="CL18" i="11"/>
  <c r="CN17" i="11"/>
  <c r="CL17" i="11"/>
  <c r="CN16" i="11"/>
  <c r="CL16" i="11"/>
  <c r="CN15" i="11"/>
  <c r="CL15" i="11"/>
  <c r="CN14" i="11"/>
  <c r="CL14" i="11"/>
  <c r="CN13" i="11"/>
  <c r="CL13" i="11"/>
  <c r="CN12" i="11"/>
  <c r="CL12" i="11"/>
  <c r="CN11" i="11"/>
  <c r="CL11" i="11"/>
  <c r="CN10" i="11"/>
  <c r="CL10" i="11"/>
  <c r="CN9" i="11"/>
  <c r="CL9" i="11"/>
  <c r="CN8" i="11"/>
  <c r="CL8" i="11"/>
  <c r="CN7" i="11"/>
  <c r="CL7" i="11"/>
  <c r="CN6" i="11"/>
  <c r="CL6" i="11"/>
  <c r="CN5" i="11"/>
  <c r="CL5" i="11"/>
  <c r="CN4" i="11"/>
  <c r="CL4" i="11"/>
  <c r="CN3" i="11"/>
  <c r="CL3" i="11"/>
  <c r="CI60" i="11"/>
  <c r="CH60" i="11"/>
  <c r="CI59" i="11"/>
  <c r="CH59" i="11"/>
  <c r="CI58" i="11"/>
  <c r="CH58" i="11"/>
  <c r="CI57" i="11"/>
  <c r="CH57" i="11"/>
  <c r="CI56" i="11"/>
  <c r="CH56" i="11"/>
  <c r="CI55" i="11"/>
  <c r="CH55" i="11"/>
  <c r="CI54" i="11"/>
  <c r="CH54" i="11"/>
  <c r="CI53" i="11"/>
  <c r="CH53" i="11"/>
  <c r="CI52" i="11"/>
  <c r="CH52" i="11"/>
  <c r="CI51" i="11"/>
  <c r="CH51" i="11"/>
  <c r="CI50" i="11"/>
  <c r="CH50" i="11"/>
  <c r="CI49" i="11"/>
  <c r="CH49" i="11"/>
  <c r="CI48" i="11"/>
  <c r="CH48" i="11"/>
  <c r="CI47" i="11"/>
  <c r="CH47" i="11"/>
  <c r="CI46" i="11"/>
  <c r="CH46" i="11"/>
  <c r="CI45" i="11"/>
  <c r="CH45" i="11"/>
  <c r="CI44" i="11"/>
  <c r="CH44" i="11"/>
  <c r="CI43" i="11"/>
  <c r="CH43" i="11"/>
  <c r="CI42" i="11"/>
  <c r="CH42" i="11"/>
  <c r="CI41" i="11"/>
  <c r="CH41" i="11"/>
  <c r="CI40" i="11"/>
  <c r="CH40" i="11"/>
  <c r="CI39" i="11"/>
  <c r="CH39" i="11"/>
  <c r="CI38" i="11"/>
  <c r="CH38" i="11"/>
  <c r="CI37" i="11"/>
  <c r="CH37" i="11"/>
  <c r="CI36" i="11"/>
  <c r="CH36" i="11"/>
  <c r="CI35" i="11"/>
  <c r="CH35" i="11"/>
  <c r="CI34" i="11"/>
  <c r="CH34" i="11"/>
  <c r="CI33" i="11"/>
  <c r="CH33" i="11"/>
  <c r="CI32" i="11"/>
  <c r="CH32" i="11"/>
  <c r="CI31" i="11"/>
  <c r="CH31" i="11"/>
  <c r="CI30" i="11"/>
  <c r="CH30" i="11"/>
  <c r="CI29" i="11"/>
  <c r="CH29" i="11"/>
  <c r="CI28" i="11"/>
  <c r="CH28" i="11"/>
  <c r="CI27" i="11"/>
  <c r="CH27" i="11"/>
  <c r="CI26" i="11"/>
  <c r="CH26" i="11"/>
  <c r="CI25" i="11"/>
  <c r="CH25" i="11"/>
  <c r="CI24" i="11"/>
  <c r="CH24" i="11"/>
  <c r="CI23" i="11"/>
  <c r="CH23" i="11"/>
  <c r="CI22" i="11"/>
  <c r="CH22" i="11"/>
  <c r="CI21" i="11"/>
  <c r="CH21" i="11"/>
  <c r="CI20" i="11"/>
  <c r="CH20" i="11"/>
  <c r="CI19" i="11"/>
  <c r="CH19" i="11"/>
  <c r="CI18" i="11"/>
  <c r="CH18" i="11"/>
  <c r="CI17" i="11"/>
  <c r="CH17" i="11"/>
  <c r="CI16" i="11"/>
  <c r="CH16" i="11"/>
  <c r="CI15" i="11"/>
  <c r="CH15" i="11"/>
  <c r="CI14" i="11"/>
  <c r="CH14" i="11"/>
  <c r="CI13" i="11"/>
  <c r="CH13" i="11"/>
  <c r="CI12" i="11"/>
  <c r="CH12" i="11"/>
  <c r="CI11" i="11"/>
  <c r="CH11" i="11"/>
  <c r="CI10" i="11"/>
  <c r="CH10" i="11"/>
  <c r="CI9" i="11"/>
  <c r="CH9" i="11"/>
  <c r="CI8" i="11"/>
  <c r="CH8" i="11"/>
  <c r="CI7" i="11"/>
  <c r="CH7" i="11"/>
  <c r="CI6" i="11"/>
  <c r="CH6" i="11"/>
  <c r="CI5" i="11"/>
  <c r="CH5" i="11"/>
  <c r="CI4" i="11"/>
  <c r="CH4" i="11"/>
  <c r="CI3" i="11"/>
  <c r="CH3" i="11"/>
  <c r="CG60" i="11"/>
  <c r="CF60" i="11"/>
  <c r="CG59" i="11"/>
  <c r="CF59" i="11"/>
  <c r="CG58" i="11"/>
  <c r="CF58" i="11"/>
  <c r="CG57" i="11"/>
  <c r="CF57" i="11"/>
  <c r="CG56" i="11"/>
  <c r="CF56" i="11"/>
  <c r="CG55" i="11"/>
  <c r="CF55" i="11"/>
  <c r="CG54" i="11"/>
  <c r="CF54" i="11"/>
  <c r="CG53" i="11"/>
  <c r="CF53" i="11"/>
  <c r="CG52" i="11"/>
  <c r="CF52" i="11"/>
  <c r="CG51" i="11"/>
  <c r="CF51" i="11"/>
  <c r="CG50" i="11"/>
  <c r="CF50" i="11"/>
  <c r="CG49" i="11"/>
  <c r="CF49" i="11"/>
  <c r="CG48" i="11"/>
  <c r="CF48" i="11"/>
  <c r="CG47" i="11"/>
  <c r="CF47" i="11"/>
  <c r="CG46" i="11"/>
  <c r="CF46" i="11"/>
  <c r="CG45" i="11"/>
  <c r="CF45" i="11"/>
  <c r="CG44" i="11"/>
  <c r="CF44" i="11"/>
  <c r="CG43" i="11"/>
  <c r="CF43" i="11"/>
  <c r="CG42" i="11"/>
  <c r="CF42" i="11"/>
  <c r="CG41" i="11"/>
  <c r="CF41" i="11"/>
  <c r="CG40" i="11"/>
  <c r="CF40" i="11"/>
  <c r="CG39" i="11"/>
  <c r="CF39" i="11"/>
  <c r="CG38" i="11"/>
  <c r="CF38" i="11"/>
  <c r="CG37" i="11"/>
  <c r="CF37" i="11"/>
  <c r="CG36" i="11"/>
  <c r="CF36" i="11"/>
  <c r="CG35" i="11"/>
  <c r="CF35" i="11"/>
  <c r="CG34" i="11"/>
  <c r="CF34" i="11"/>
  <c r="CG33" i="11"/>
  <c r="CF33" i="11"/>
  <c r="CG32" i="11"/>
  <c r="CF32" i="11"/>
  <c r="CG31" i="11"/>
  <c r="CF31" i="11"/>
  <c r="CG30" i="11"/>
  <c r="CF30" i="11"/>
  <c r="CG29" i="11"/>
  <c r="CF29" i="11"/>
  <c r="CG28" i="11"/>
  <c r="CF28" i="11"/>
  <c r="CG27" i="11"/>
  <c r="CF27" i="11"/>
  <c r="CG26" i="11"/>
  <c r="CF26" i="11"/>
  <c r="CG25" i="11"/>
  <c r="CF25" i="11"/>
  <c r="CG24" i="11"/>
  <c r="CF24" i="11"/>
  <c r="CG23" i="11"/>
  <c r="CF23" i="11"/>
  <c r="CG22" i="11"/>
  <c r="CF22" i="11"/>
  <c r="CG21" i="11"/>
  <c r="CF21" i="11"/>
  <c r="CG20" i="11"/>
  <c r="CF20" i="11"/>
  <c r="CG19" i="11"/>
  <c r="CF19" i="11"/>
  <c r="CG18" i="11"/>
  <c r="CF18" i="11"/>
  <c r="CG17" i="11"/>
  <c r="CF17" i="11"/>
  <c r="CG16" i="11"/>
  <c r="CF16" i="11"/>
  <c r="CG15" i="11"/>
  <c r="CF15" i="11"/>
  <c r="CG14" i="11"/>
  <c r="CF14" i="11"/>
  <c r="CG13" i="11"/>
  <c r="CF13" i="11"/>
  <c r="CG12" i="11"/>
  <c r="CF12" i="11"/>
  <c r="CG11" i="11"/>
  <c r="CF11" i="11"/>
  <c r="CG10" i="11"/>
  <c r="CF10" i="11"/>
  <c r="CG9" i="11"/>
  <c r="CF9" i="11"/>
  <c r="CG8" i="11"/>
  <c r="CF8" i="11"/>
  <c r="CG7" i="11"/>
  <c r="CF7" i="11"/>
  <c r="CG6" i="11"/>
  <c r="CF6" i="11"/>
  <c r="CG5" i="11"/>
  <c r="CF5" i="11"/>
  <c r="CG4" i="11"/>
  <c r="CF4" i="11"/>
  <c r="CG3" i="11"/>
  <c r="CF3" i="11"/>
  <c r="CE60" i="11"/>
  <c r="CD60" i="11"/>
  <c r="CE59" i="11"/>
  <c r="CD59" i="11"/>
  <c r="CE58" i="11"/>
  <c r="CD58" i="11"/>
  <c r="CE57" i="11"/>
  <c r="CD57" i="11"/>
  <c r="CE56" i="11"/>
  <c r="CD56" i="11"/>
  <c r="CE55" i="11"/>
  <c r="CD55" i="11"/>
  <c r="CE54" i="11"/>
  <c r="CD54" i="11"/>
  <c r="CE53" i="11"/>
  <c r="CD53" i="11"/>
  <c r="CE52" i="11"/>
  <c r="CD52" i="11"/>
  <c r="CE51" i="11"/>
  <c r="CD51" i="11"/>
  <c r="CE50" i="11"/>
  <c r="CD50" i="11"/>
  <c r="CE49" i="11"/>
  <c r="CD49" i="11"/>
  <c r="CE48" i="11"/>
  <c r="CD48" i="11"/>
  <c r="CE47" i="11"/>
  <c r="CD47" i="11"/>
  <c r="CE46" i="11"/>
  <c r="CD46" i="11"/>
  <c r="CE45" i="11"/>
  <c r="CD45" i="11"/>
  <c r="CE44" i="11"/>
  <c r="CD44" i="11"/>
  <c r="CE43" i="11"/>
  <c r="CD43" i="11"/>
  <c r="CE42" i="11"/>
  <c r="CD42" i="11"/>
  <c r="CE41" i="11"/>
  <c r="CD41" i="11"/>
  <c r="CE40" i="11"/>
  <c r="CD40" i="11"/>
  <c r="CE39" i="11"/>
  <c r="CD39" i="11"/>
  <c r="CE38" i="11"/>
  <c r="CD38" i="11"/>
  <c r="CE37" i="11"/>
  <c r="CD37" i="11"/>
  <c r="CE36" i="11"/>
  <c r="CD36" i="11"/>
  <c r="CE35" i="11"/>
  <c r="CD35" i="11"/>
  <c r="CE34" i="11"/>
  <c r="CD34" i="11"/>
  <c r="CE33" i="11"/>
  <c r="CD33" i="11"/>
  <c r="CE32" i="11"/>
  <c r="CD32" i="11"/>
  <c r="CE31" i="11"/>
  <c r="CD31" i="11"/>
  <c r="CE30" i="11"/>
  <c r="CD30" i="11"/>
  <c r="CE29" i="11"/>
  <c r="CD29" i="11"/>
  <c r="CE28" i="11"/>
  <c r="CD28" i="11"/>
  <c r="CE27" i="11"/>
  <c r="CD27" i="11"/>
  <c r="CE26" i="11"/>
  <c r="CD26" i="11"/>
  <c r="CE25" i="11"/>
  <c r="CD25" i="11"/>
  <c r="CE24" i="11"/>
  <c r="CD24" i="11"/>
  <c r="CE23" i="11"/>
  <c r="CD23" i="11"/>
  <c r="CE22" i="11"/>
  <c r="CD22" i="11"/>
  <c r="CE21" i="11"/>
  <c r="CD21" i="11"/>
  <c r="CE20" i="11"/>
  <c r="CD20" i="11"/>
  <c r="CE19" i="11"/>
  <c r="CD19" i="11"/>
  <c r="CE18" i="11"/>
  <c r="CD18" i="11"/>
  <c r="CE17" i="11"/>
  <c r="CD17" i="11"/>
  <c r="CE16" i="11"/>
  <c r="CD16" i="11"/>
  <c r="CE15" i="11"/>
  <c r="CD15" i="11"/>
  <c r="CE14" i="11"/>
  <c r="CD14" i="11"/>
  <c r="CE13" i="11"/>
  <c r="CD13" i="11"/>
  <c r="CE12" i="11"/>
  <c r="CD12" i="11"/>
  <c r="CE11" i="11"/>
  <c r="CD11" i="11"/>
  <c r="CE10" i="11"/>
  <c r="CD10" i="11"/>
  <c r="CE9" i="11"/>
  <c r="CD9" i="11"/>
  <c r="CE8" i="11"/>
  <c r="CD8" i="11"/>
  <c r="CE7" i="11"/>
  <c r="CD7" i="11"/>
  <c r="CE6" i="11"/>
  <c r="CD6" i="11"/>
  <c r="CE5" i="11"/>
  <c r="CD5" i="11"/>
  <c r="CE4" i="11"/>
  <c r="CD4" i="11"/>
  <c r="CE3" i="11"/>
  <c r="CD3" i="11"/>
  <c r="CC60" i="11"/>
  <c r="CC59" i="11"/>
  <c r="CC58" i="11"/>
  <c r="CC57" i="11"/>
  <c r="CC56" i="11"/>
  <c r="CC55" i="11"/>
  <c r="CC54" i="11"/>
  <c r="CC53" i="11"/>
  <c r="CC52" i="11"/>
  <c r="CC51" i="11"/>
  <c r="CC50" i="11"/>
  <c r="CC49" i="11"/>
  <c r="CC48" i="11"/>
  <c r="CC47" i="11"/>
  <c r="CC46" i="11"/>
  <c r="CC45" i="11"/>
  <c r="CC44" i="11"/>
  <c r="CC43" i="11"/>
  <c r="CC42" i="11"/>
  <c r="CC41" i="11"/>
  <c r="CC40" i="11"/>
  <c r="CC39" i="11"/>
  <c r="CC38" i="11"/>
  <c r="CC37" i="11"/>
  <c r="CC36" i="11"/>
  <c r="CC35" i="11"/>
  <c r="CC34" i="11"/>
  <c r="CC33" i="11"/>
  <c r="CC32" i="11"/>
  <c r="CC31" i="11"/>
  <c r="CC30" i="11"/>
  <c r="CC29" i="11"/>
  <c r="CC28" i="11"/>
  <c r="CC27" i="11"/>
  <c r="CC26" i="11"/>
  <c r="CC25" i="11"/>
  <c r="CC24" i="11"/>
  <c r="CC23" i="11"/>
  <c r="CC22" i="11"/>
  <c r="CC21" i="11"/>
  <c r="CC20" i="11"/>
  <c r="CC19" i="11"/>
  <c r="CC18" i="11"/>
  <c r="CC17" i="11"/>
  <c r="CC16" i="11"/>
  <c r="CC15" i="11"/>
  <c r="CC14" i="11"/>
  <c r="CC13" i="11"/>
  <c r="CC12" i="11"/>
  <c r="CC11" i="11"/>
  <c r="CC10" i="11"/>
  <c r="CC9" i="11"/>
  <c r="CC8" i="11"/>
  <c r="CC7" i="11"/>
  <c r="CC6" i="11"/>
  <c r="CC5" i="11"/>
  <c r="CC4" i="11"/>
  <c r="CC3" i="11"/>
  <c r="CM60" i="27"/>
  <c r="CM59" i="27"/>
  <c r="CM58" i="27"/>
  <c r="CM57" i="27"/>
  <c r="CM56" i="27"/>
  <c r="CL60" i="27"/>
  <c r="CL59" i="27"/>
  <c r="CL58" i="27"/>
  <c r="CL57" i="27"/>
  <c r="CL56" i="27"/>
  <c r="CK60" i="27"/>
  <c r="CK59" i="27"/>
  <c r="CK58" i="27"/>
  <c r="CK57" i="27"/>
  <c r="CK56" i="27"/>
  <c r="CI60" i="27"/>
  <c r="CI59" i="27"/>
  <c r="CI58" i="27"/>
  <c r="CI57" i="27"/>
  <c r="CI56" i="27"/>
  <c r="CH60" i="27"/>
  <c r="CG60" i="27"/>
  <c r="CH59" i="27"/>
  <c r="CG59" i="27"/>
  <c r="CH58" i="27"/>
  <c r="CG58" i="27"/>
  <c r="CH57" i="27"/>
  <c r="CG57" i="27"/>
  <c r="CH56" i="27"/>
  <c r="CG56" i="27"/>
  <c r="CF60" i="27"/>
  <c r="CE60" i="27"/>
  <c r="CD60" i="27"/>
  <c r="CF59" i="27"/>
  <c r="CE59" i="27"/>
  <c r="CD59" i="27"/>
  <c r="CF58" i="27"/>
  <c r="CE58" i="27"/>
  <c r="CD58" i="27"/>
  <c r="CF57" i="27"/>
  <c r="CE57" i="27"/>
  <c r="CD57" i="27"/>
  <c r="CF56" i="27"/>
  <c r="CE56" i="27"/>
  <c r="CD56" i="27"/>
  <c r="CB60" i="27"/>
  <c r="CB59" i="27"/>
  <c r="CB58" i="27"/>
  <c r="CB57" i="27"/>
  <c r="CB56" i="27"/>
  <c r="P61" i="27"/>
  <c r="O61" i="27"/>
  <c r="N61" i="27"/>
  <c r="M61" i="27"/>
  <c r="L61" i="27"/>
  <c r="K61" i="27"/>
  <c r="J61" i="27"/>
  <c r="I61" i="27"/>
  <c r="H61" i="27"/>
  <c r="G61" i="27"/>
  <c r="F61" i="27"/>
  <c r="E61" i="27"/>
  <c r="C61" i="27"/>
  <c r="B61" i="27"/>
  <c r="D61" i="27"/>
  <c r="CG51" i="34"/>
  <c r="CF51" i="34"/>
  <c r="CG50" i="34"/>
  <c r="CF50" i="34"/>
  <c r="CG49" i="34"/>
  <c r="CF49" i="34"/>
  <c r="CG48" i="34"/>
  <c r="CF48" i="34"/>
  <c r="CG47" i="34"/>
  <c r="CF47" i="34"/>
  <c r="CG46" i="34"/>
  <c r="CF46" i="34"/>
  <c r="CG45" i="34"/>
  <c r="CF45" i="34"/>
  <c r="CG44" i="34"/>
  <c r="CF44" i="34"/>
  <c r="CG43" i="34"/>
  <c r="CF43" i="34"/>
  <c r="CG42" i="34"/>
  <c r="CF42" i="34"/>
  <c r="CG41" i="34"/>
  <c r="CF41" i="34"/>
  <c r="CG40" i="34"/>
  <c r="CF40" i="34"/>
  <c r="CG39" i="34"/>
  <c r="CF39" i="34"/>
  <c r="CG38" i="34"/>
  <c r="CF38" i="34"/>
  <c r="CG37" i="34"/>
  <c r="CF37" i="34"/>
  <c r="CG36" i="34"/>
  <c r="CF36" i="34"/>
  <c r="CG35" i="34"/>
  <c r="CF35" i="34"/>
  <c r="CG34" i="34"/>
  <c r="CF34" i="34"/>
  <c r="CG33" i="34"/>
  <c r="CF33" i="34"/>
  <c r="CG32" i="34"/>
  <c r="CF32" i="34"/>
  <c r="CG31" i="34"/>
  <c r="CF31" i="34"/>
  <c r="CG30" i="34"/>
  <c r="CF30" i="34"/>
  <c r="CG29" i="34"/>
  <c r="CF29" i="34"/>
  <c r="CG28" i="34"/>
  <c r="CF28" i="34"/>
  <c r="CG27" i="34"/>
  <c r="CF27" i="34"/>
  <c r="CG26" i="34"/>
  <c r="CF26" i="34"/>
  <c r="CG25" i="34"/>
  <c r="CF25" i="34"/>
  <c r="CG24" i="34"/>
  <c r="CF24" i="34"/>
  <c r="CG23" i="34"/>
  <c r="CF23" i="34"/>
  <c r="CG22" i="34"/>
  <c r="CF22" i="34"/>
  <c r="CG21" i="34"/>
  <c r="CF21" i="34"/>
  <c r="CG20" i="34"/>
  <c r="CF20" i="34"/>
  <c r="CG19" i="34"/>
  <c r="CF19" i="34"/>
  <c r="CG18" i="34"/>
  <c r="CF18" i="34"/>
  <c r="CG17" i="34"/>
  <c r="CF17" i="34"/>
  <c r="CG16" i="34"/>
  <c r="CF16" i="34"/>
  <c r="CG15" i="34"/>
  <c r="CF15" i="34"/>
  <c r="CG14" i="34"/>
  <c r="CF14" i="34"/>
  <c r="CG13" i="34"/>
  <c r="CF13" i="34"/>
  <c r="CG12" i="34"/>
  <c r="CF12" i="34"/>
  <c r="CG11" i="34"/>
  <c r="CF11" i="34"/>
  <c r="CG10" i="34"/>
  <c r="CF10" i="34"/>
  <c r="CG9" i="34"/>
  <c r="CF9" i="34"/>
  <c r="CG8" i="34"/>
  <c r="CF8" i="34"/>
  <c r="CG7" i="34"/>
  <c r="CF7" i="34"/>
  <c r="CG6" i="34"/>
  <c r="CF6" i="34"/>
  <c r="CG5" i="34"/>
  <c r="CF5" i="34"/>
  <c r="CG4" i="34"/>
  <c r="CF4" i="34"/>
  <c r="CG3" i="34"/>
  <c r="CF3" i="34"/>
  <c r="CE51" i="34"/>
  <c r="CD51" i="34"/>
  <c r="CE50" i="34"/>
  <c r="CD50" i="34"/>
  <c r="CE49" i="34"/>
  <c r="CD49" i="34"/>
  <c r="CE48" i="34"/>
  <c r="CD48" i="34"/>
  <c r="CE47" i="34"/>
  <c r="CD47" i="34"/>
  <c r="CE46" i="34"/>
  <c r="CD46" i="34"/>
  <c r="CE45" i="34"/>
  <c r="CD45" i="34"/>
  <c r="CE44" i="34"/>
  <c r="CD44" i="34"/>
  <c r="CE43" i="34"/>
  <c r="CD43" i="34"/>
  <c r="CE42" i="34"/>
  <c r="CD42" i="34"/>
  <c r="CE41" i="34"/>
  <c r="CD41" i="34"/>
  <c r="CE40" i="34"/>
  <c r="CD40" i="34"/>
  <c r="CE39" i="34"/>
  <c r="CD39" i="34"/>
  <c r="CE38" i="34"/>
  <c r="CD38" i="34"/>
  <c r="CE37" i="34"/>
  <c r="CD37" i="34"/>
  <c r="CE36" i="34"/>
  <c r="CD36" i="34"/>
  <c r="CE35" i="34"/>
  <c r="CD35" i="34"/>
  <c r="CE34" i="34"/>
  <c r="CD34" i="34"/>
  <c r="CE33" i="34"/>
  <c r="CD33" i="34"/>
  <c r="CE32" i="34"/>
  <c r="CD32" i="34"/>
  <c r="CE31" i="34"/>
  <c r="CD31" i="34"/>
  <c r="CE30" i="34"/>
  <c r="CD30" i="34"/>
  <c r="CE29" i="34"/>
  <c r="CD29" i="34"/>
  <c r="CE28" i="34"/>
  <c r="CD28" i="34"/>
  <c r="CE27" i="34"/>
  <c r="CD27" i="34"/>
  <c r="CE26" i="34"/>
  <c r="CD26" i="34"/>
  <c r="CE25" i="34"/>
  <c r="CD25" i="34"/>
  <c r="CE24" i="34"/>
  <c r="CD24" i="34"/>
  <c r="CE23" i="34"/>
  <c r="CD23" i="34"/>
  <c r="CE22" i="34"/>
  <c r="CD22" i="34"/>
  <c r="CE21" i="34"/>
  <c r="CD21" i="34"/>
  <c r="CE20" i="34"/>
  <c r="CD20" i="34"/>
  <c r="CE19" i="34"/>
  <c r="CD19" i="34"/>
  <c r="CE18" i="34"/>
  <c r="CD18" i="34"/>
  <c r="CE17" i="34"/>
  <c r="CD17" i="34"/>
  <c r="CE16" i="34"/>
  <c r="CD16" i="34"/>
  <c r="CE15" i="34"/>
  <c r="CD15" i="34"/>
  <c r="CE14" i="34"/>
  <c r="CD14" i="34"/>
  <c r="CE13" i="34"/>
  <c r="CD13" i="34"/>
  <c r="CE12" i="34"/>
  <c r="CD12" i="34"/>
  <c r="CE11" i="34"/>
  <c r="CD11" i="34"/>
  <c r="CE10" i="34"/>
  <c r="CD10" i="34"/>
  <c r="CE9" i="34"/>
  <c r="CD9" i="34"/>
  <c r="CE8" i="34"/>
  <c r="CD8" i="34"/>
  <c r="CE7" i="34"/>
  <c r="CD7" i="34"/>
  <c r="CE6" i="34"/>
  <c r="CD6" i="34"/>
  <c r="CE5" i="34"/>
  <c r="CD5" i="34"/>
  <c r="CE4" i="34"/>
  <c r="CD4" i="34"/>
  <c r="CE3" i="34"/>
  <c r="CD3" i="34"/>
  <c r="CC51" i="34"/>
  <c r="CB51" i="34"/>
  <c r="CC50" i="34"/>
  <c r="CB50" i="34"/>
  <c r="CC49" i="34"/>
  <c r="CB49" i="34"/>
  <c r="CC48" i="34"/>
  <c r="CB48" i="34"/>
  <c r="CC47" i="34"/>
  <c r="CB47" i="34"/>
  <c r="CC46" i="34"/>
  <c r="CB46" i="34"/>
  <c r="CC45" i="34"/>
  <c r="CB45" i="34"/>
  <c r="CC44" i="34"/>
  <c r="CB44" i="34"/>
  <c r="CC43" i="34"/>
  <c r="CB43" i="34"/>
  <c r="CC42" i="34"/>
  <c r="CB42" i="34"/>
  <c r="CC41" i="34"/>
  <c r="CB41" i="34"/>
  <c r="CC40" i="34"/>
  <c r="CB40" i="34"/>
  <c r="CC39" i="34"/>
  <c r="CB39" i="34"/>
  <c r="CC38" i="34"/>
  <c r="CB38" i="34"/>
  <c r="CC37" i="34"/>
  <c r="CB37" i="34"/>
  <c r="CC36" i="34"/>
  <c r="CB36" i="34"/>
  <c r="CC35" i="34"/>
  <c r="CB35" i="34"/>
  <c r="CC34" i="34"/>
  <c r="CB34" i="34"/>
  <c r="CC33" i="34"/>
  <c r="CB33" i="34"/>
  <c r="CC32" i="34"/>
  <c r="CB32" i="34"/>
  <c r="CC31" i="34"/>
  <c r="CB31" i="34"/>
  <c r="CC30" i="34"/>
  <c r="CB30" i="34"/>
  <c r="CC29" i="34"/>
  <c r="CB29" i="34"/>
  <c r="CC28" i="34"/>
  <c r="CB28" i="34"/>
  <c r="CC27" i="34"/>
  <c r="CB27" i="34"/>
  <c r="CC26" i="34"/>
  <c r="CB26" i="34"/>
  <c r="CC25" i="34"/>
  <c r="CB25" i="34"/>
  <c r="CC24" i="34"/>
  <c r="CB24" i="34"/>
  <c r="CC23" i="34"/>
  <c r="CB23" i="34"/>
  <c r="CC22" i="34"/>
  <c r="CB22" i="34"/>
  <c r="CC21" i="34"/>
  <c r="CB21" i="34"/>
  <c r="CC20" i="34"/>
  <c r="CB20" i="34"/>
  <c r="CC19" i="34"/>
  <c r="CB19" i="34"/>
  <c r="CC18" i="34"/>
  <c r="CB18" i="34"/>
  <c r="CC17" i="34"/>
  <c r="CB17" i="34"/>
  <c r="CC16" i="34"/>
  <c r="CB16" i="34"/>
  <c r="CC15" i="34"/>
  <c r="CB15" i="34"/>
  <c r="CC14" i="34"/>
  <c r="CB14" i="34"/>
  <c r="CC13" i="34"/>
  <c r="CB13" i="34"/>
  <c r="CC12" i="34"/>
  <c r="CB12" i="34"/>
  <c r="CC11" i="34"/>
  <c r="CB11" i="34"/>
  <c r="CC10" i="34"/>
  <c r="CB10" i="34"/>
  <c r="CC9" i="34"/>
  <c r="CB9" i="34"/>
  <c r="CC8" i="34"/>
  <c r="CB8" i="34"/>
  <c r="CC7" i="34"/>
  <c r="CB7" i="34"/>
  <c r="CC6" i="34"/>
  <c r="CB6" i="34"/>
  <c r="CC5" i="34"/>
  <c r="CB5" i="34"/>
  <c r="CC4" i="34"/>
  <c r="CB4" i="34"/>
  <c r="CC3" i="34"/>
  <c r="CB3" i="34"/>
  <c r="CA51" i="34"/>
  <c r="CA50" i="34"/>
  <c r="CA49" i="34"/>
  <c r="CA48" i="34"/>
  <c r="CA47" i="34"/>
  <c r="CA46" i="34"/>
  <c r="CA45" i="34"/>
  <c r="CA44" i="34"/>
  <c r="CA43" i="34"/>
  <c r="CA42" i="34"/>
  <c r="CA41" i="34"/>
  <c r="CA40" i="34"/>
  <c r="CA39" i="34"/>
  <c r="CA38" i="34"/>
  <c r="CA37" i="34"/>
  <c r="CA36" i="34"/>
  <c r="CA35" i="34"/>
  <c r="CA34" i="34"/>
  <c r="CA33" i="34"/>
  <c r="CA32" i="34"/>
  <c r="CA31" i="34"/>
  <c r="CA30" i="34"/>
  <c r="CA29" i="34"/>
  <c r="CA28" i="34"/>
  <c r="CA27" i="34"/>
  <c r="CA26" i="34"/>
  <c r="CA25" i="34"/>
  <c r="CA24" i="34"/>
  <c r="CA23" i="34"/>
  <c r="CA22" i="34"/>
  <c r="CA21" i="34"/>
  <c r="CA20" i="34"/>
  <c r="CA19" i="34"/>
  <c r="CA18" i="34"/>
  <c r="CA17" i="34"/>
  <c r="CA16" i="34"/>
  <c r="CA15" i="34"/>
  <c r="CA14" i="34"/>
  <c r="CA13" i="34"/>
  <c r="CA12" i="34"/>
  <c r="CA11" i="34"/>
  <c r="CA10" i="34"/>
  <c r="CA9" i="34"/>
  <c r="CA8" i="34"/>
  <c r="CA7" i="34"/>
  <c r="CA6" i="34"/>
  <c r="CA5" i="34"/>
  <c r="CA4" i="34"/>
  <c r="CA3" i="34"/>
  <c r="Z18" i="32"/>
  <c r="Y18" i="32"/>
  <c r="X18" i="32"/>
  <c r="W18" i="32"/>
  <c r="V18" i="32"/>
  <c r="U18" i="32"/>
  <c r="T18" i="32"/>
  <c r="S18" i="32"/>
  <c r="R18" i="32"/>
  <c r="Q18" i="32"/>
  <c r="P18" i="32"/>
  <c r="O18" i="32"/>
  <c r="N18" i="32"/>
  <c r="M18" i="32"/>
  <c r="L18" i="32"/>
  <c r="K18" i="32"/>
  <c r="J18" i="32"/>
  <c r="I18" i="32"/>
  <c r="H18" i="32"/>
  <c r="G18" i="32"/>
  <c r="F18" i="32"/>
  <c r="Q12" i="21"/>
  <c r="P12" i="21"/>
  <c r="N12" i="21"/>
  <c r="N62" i="5"/>
  <c r="M62" i="5"/>
  <c r="L62" i="5"/>
  <c r="K62" i="5"/>
  <c r="J62" i="5"/>
  <c r="I62" i="5"/>
  <c r="H62" i="5"/>
  <c r="H12" i="21" s="1"/>
  <c r="G62" i="5"/>
  <c r="G12" i="21" s="1"/>
  <c r="F62" i="5"/>
  <c r="F12" i="21" s="1"/>
  <c r="E62" i="5"/>
  <c r="E12" i="21" s="1"/>
  <c r="D62" i="5"/>
  <c r="D12" i="21" s="1"/>
  <c r="C62" i="5"/>
  <c r="C12" i="21" s="1"/>
  <c r="B62" i="5"/>
  <c r="B12" i="21" s="1"/>
  <c r="N61" i="5"/>
  <c r="M61" i="5"/>
  <c r="L61" i="5"/>
  <c r="K61" i="5"/>
  <c r="J61" i="5"/>
  <c r="I61" i="5"/>
  <c r="H61" i="5"/>
  <c r="CH61" i="5" s="1"/>
  <c r="G61" i="5"/>
  <c r="F61" i="5"/>
  <c r="E61" i="5"/>
  <c r="D61" i="5"/>
  <c r="C61" i="5"/>
  <c r="B61" i="5"/>
  <c r="CB61" i="5" s="1"/>
  <c r="BZ48" i="7"/>
  <c r="BY48" i="7"/>
  <c r="BZ15" i="7"/>
  <c r="BY15" i="7"/>
  <c r="BZ14" i="7"/>
  <c r="BY14" i="7"/>
  <c r="BZ13" i="7"/>
  <c r="BY13" i="7"/>
  <c r="BZ12" i="7"/>
  <c r="BY12" i="7"/>
  <c r="BZ11" i="7"/>
  <c r="BY11" i="7"/>
  <c r="BZ10" i="7"/>
  <c r="BY10" i="7"/>
  <c r="BZ9" i="7"/>
  <c r="BY9" i="7"/>
  <c r="BZ8" i="7"/>
  <c r="BY8" i="7"/>
  <c r="BZ7" i="7"/>
  <c r="BY7" i="7"/>
  <c r="BZ6" i="7"/>
  <c r="BY6" i="7"/>
  <c r="BZ5" i="7"/>
  <c r="BY5" i="7"/>
  <c r="BZ4" i="7"/>
  <c r="BY4" i="7"/>
  <c r="BZ3" i="7"/>
  <c r="BY3" i="7"/>
  <c r="BX48" i="7"/>
  <c r="BW48" i="7"/>
  <c r="BX15" i="7"/>
  <c r="BW15" i="7"/>
  <c r="BX14" i="7"/>
  <c r="BW14" i="7"/>
  <c r="BX13" i="7"/>
  <c r="BW13" i="7"/>
  <c r="BX12" i="7"/>
  <c r="BW12" i="7"/>
  <c r="BX11" i="7"/>
  <c r="BW11" i="7"/>
  <c r="BX10" i="7"/>
  <c r="BW10" i="7"/>
  <c r="BX9" i="7"/>
  <c r="BW9" i="7"/>
  <c r="BX8" i="7"/>
  <c r="BW8" i="7"/>
  <c r="BX7" i="7"/>
  <c r="BW7" i="7"/>
  <c r="BX6" i="7"/>
  <c r="BW6" i="7"/>
  <c r="BX5" i="7"/>
  <c r="BW5" i="7"/>
  <c r="BX4" i="7"/>
  <c r="BW4" i="7"/>
  <c r="BX3" i="7"/>
  <c r="BW3" i="7"/>
  <c r="BV48" i="7"/>
  <c r="BU48" i="7"/>
  <c r="BV15" i="7"/>
  <c r="BU15" i="7"/>
  <c r="BV14" i="7"/>
  <c r="BU14" i="7"/>
  <c r="BV13" i="7"/>
  <c r="BU13" i="7"/>
  <c r="BV12" i="7"/>
  <c r="BU12" i="7"/>
  <c r="BV11" i="7"/>
  <c r="BU11" i="7"/>
  <c r="BV10" i="7"/>
  <c r="BU10" i="7"/>
  <c r="BV9" i="7"/>
  <c r="BU9" i="7"/>
  <c r="BV8" i="7"/>
  <c r="BU8" i="7"/>
  <c r="BV7" i="7"/>
  <c r="BU7" i="7"/>
  <c r="BV6" i="7"/>
  <c r="BU6" i="7"/>
  <c r="BV5" i="7"/>
  <c r="BU5" i="7"/>
  <c r="BV4" i="7"/>
  <c r="BU4" i="7"/>
  <c r="BV3" i="7"/>
  <c r="BU3" i="7"/>
  <c r="BT15" i="7"/>
  <c r="BT14" i="7"/>
  <c r="BT13" i="7"/>
  <c r="BT12" i="7"/>
  <c r="BT11" i="7"/>
  <c r="BT10" i="7"/>
  <c r="BT9" i="7"/>
  <c r="BT8" i="7"/>
  <c r="BT7" i="7"/>
  <c r="BT6" i="7"/>
  <c r="BT5" i="7"/>
  <c r="BT4" i="7"/>
  <c r="BT3" i="7"/>
  <c r="BS15" i="7"/>
  <c r="BS12" i="7"/>
  <c r="BS11" i="7"/>
  <c r="BS10" i="7"/>
  <c r="BS9" i="7"/>
  <c r="BS8" i="7"/>
  <c r="BS7" i="7"/>
  <c r="BS6" i="7"/>
  <c r="BS5" i="7"/>
  <c r="BS4" i="7"/>
  <c r="BS3" i="7"/>
  <c r="BY48" i="6"/>
  <c r="BX48" i="6"/>
  <c r="BY6" i="6"/>
  <c r="BX6" i="6"/>
  <c r="BW48" i="6"/>
  <c r="BV48" i="6"/>
  <c r="BU48" i="6"/>
  <c r="BW6" i="6"/>
  <c r="BV6" i="6"/>
  <c r="BU6" i="6"/>
  <c r="BT48" i="6"/>
  <c r="BT6" i="6"/>
  <c r="BS6" i="6"/>
  <c r="BR47" i="6"/>
  <c r="BR46" i="6"/>
  <c r="BR45" i="6"/>
  <c r="BR44" i="6"/>
  <c r="BR43" i="6"/>
  <c r="BR42" i="6"/>
  <c r="BR41" i="6"/>
  <c r="BR40" i="6"/>
  <c r="BR39" i="6"/>
  <c r="BR38" i="6"/>
  <c r="BR37" i="6"/>
  <c r="BR36" i="6"/>
  <c r="BR35" i="6"/>
  <c r="BR34" i="6"/>
  <c r="BR33" i="6"/>
  <c r="BR32" i="6"/>
  <c r="BR31" i="6"/>
  <c r="BR30" i="6"/>
  <c r="BR29" i="6"/>
  <c r="BR28" i="6"/>
  <c r="BR27" i="6"/>
  <c r="BR26" i="6"/>
  <c r="BR25" i="6"/>
  <c r="BR24" i="6"/>
  <c r="BR23" i="6"/>
  <c r="BR22" i="6"/>
  <c r="BR21" i="6"/>
  <c r="BR20" i="6"/>
  <c r="BR19" i="6"/>
  <c r="BR18" i="6"/>
  <c r="BR17" i="6"/>
  <c r="BR16" i="6"/>
  <c r="BR15" i="6"/>
  <c r="BR14" i="6"/>
  <c r="BR13" i="6"/>
  <c r="BR12" i="6"/>
  <c r="BR11" i="6"/>
  <c r="BR10" i="6"/>
  <c r="BR9" i="6"/>
  <c r="BR8" i="6"/>
  <c r="BR7" i="6"/>
  <c r="BR6" i="6"/>
  <c r="BR5" i="6"/>
  <c r="BR4" i="6"/>
  <c r="BR3" i="6"/>
  <c r="CN51" i="13"/>
  <c r="CM51" i="13"/>
  <c r="CL51" i="13"/>
  <c r="CN50" i="13"/>
  <c r="CM50" i="13"/>
  <c r="CL50" i="13"/>
  <c r="CN49" i="13"/>
  <c r="CM49" i="13"/>
  <c r="CL49" i="13"/>
  <c r="CN48" i="13"/>
  <c r="CM48" i="13"/>
  <c r="CL48" i="13"/>
  <c r="CN47" i="13"/>
  <c r="CM47" i="13"/>
  <c r="CL47" i="13"/>
  <c r="CN46" i="13"/>
  <c r="CM46" i="13"/>
  <c r="CL46" i="13"/>
  <c r="CN45" i="13"/>
  <c r="CM45" i="13"/>
  <c r="CL45" i="13"/>
  <c r="CN44" i="13"/>
  <c r="CM44" i="13"/>
  <c r="CL44" i="13"/>
  <c r="CN43" i="13"/>
  <c r="CM43" i="13"/>
  <c r="CL43" i="13"/>
  <c r="CN42" i="13"/>
  <c r="CM42" i="13"/>
  <c r="CL42" i="13"/>
  <c r="CN41" i="13"/>
  <c r="CM41" i="13"/>
  <c r="CL41" i="13"/>
  <c r="CN40" i="13"/>
  <c r="CM40" i="13"/>
  <c r="CL40" i="13"/>
  <c r="CN39" i="13"/>
  <c r="CM39" i="13"/>
  <c r="CL39" i="13"/>
  <c r="CN38" i="13"/>
  <c r="CM38" i="13"/>
  <c r="CL38" i="13"/>
  <c r="CN37" i="13"/>
  <c r="CM37" i="13"/>
  <c r="CL37" i="13"/>
  <c r="CN36" i="13"/>
  <c r="CM36" i="13"/>
  <c r="CL36" i="13"/>
  <c r="CN35" i="13"/>
  <c r="CM35" i="13"/>
  <c r="CL35" i="13"/>
  <c r="CN34" i="13"/>
  <c r="CM34" i="13"/>
  <c r="CL34" i="13"/>
  <c r="CN33" i="13"/>
  <c r="CM33" i="13"/>
  <c r="CL33" i="13"/>
  <c r="CN32" i="13"/>
  <c r="CM32" i="13"/>
  <c r="CL32" i="13"/>
  <c r="CN31" i="13"/>
  <c r="CM31" i="13"/>
  <c r="CL31" i="13"/>
  <c r="CN30" i="13"/>
  <c r="CM30" i="13"/>
  <c r="CL30" i="13"/>
  <c r="CN29" i="13"/>
  <c r="CM29" i="13"/>
  <c r="CL29" i="13"/>
  <c r="CN28" i="13"/>
  <c r="CM28" i="13"/>
  <c r="CL28" i="13"/>
  <c r="CN27" i="13"/>
  <c r="CM27" i="13"/>
  <c r="CL27" i="13"/>
  <c r="CN26" i="13"/>
  <c r="CM26" i="13"/>
  <c r="CL26" i="13"/>
  <c r="CN25" i="13"/>
  <c r="CM25" i="13"/>
  <c r="CL25" i="13"/>
  <c r="CN24" i="13"/>
  <c r="CM24" i="13"/>
  <c r="CL24" i="13"/>
  <c r="CN23" i="13"/>
  <c r="CM23" i="13"/>
  <c r="CL23" i="13"/>
  <c r="CN22" i="13"/>
  <c r="CM22" i="13"/>
  <c r="CL22" i="13"/>
  <c r="CN21" i="13"/>
  <c r="CM21" i="13"/>
  <c r="CL21" i="13"/>
  <c r="CN20" i="13"/>
  <c r="CM20" i="13"/>
  <c r="CL20" i="13"/>
  <c r="CN19" i="13"/>
  <c r="CM19" i="13"/>
  <c r="CL19" i="13"/>
  <c r="CN18" i="13"/>
  <c r="CM18" i="13"/>
  <c r="CL18" i="13"/>
  <c r="CN17" i="13"/>
  <c r="CM17" i="13"/>
  <c r="CL17" i="13"/>
  <c r="CN16" i="13"/>
  <c r="CM16" i="13"/>
  <c r="CL16" i="13"/>
  <c r="CN15" i="13"/>
  <c r="CM15" i="13"/>
  <c r="CL15" i="13"/>
  <c r="CN14" i="13"/>
  <c r="CM14" i="13"/>
  <c r="CL14" i="13"/>
  <c r="CN13" i="13"/>
  <c r="CM13" i="13"/>
  <c r="CL13" i="13"/>
  <c r="CN12" i="13"/>
  <c r="CM12" i="13"/>
  <c r="CL12" i="13"/>
  <c r="CN11" i="13"/>
  <c r="CM11" i="13"/>
  <c r="CL11" i="13"/>
  <c r="CN10" i="13"/>
  <c r="CM10" i="13"/>
  <c r="CL10" i="13"/>
  <c r="CN9" i="13"/>
  <c r="CM9" i="13"/>
  <c r="CL9" i="13"/>
  <c r="CN8" i="13"/>
  <c r="CM8" i="13"/>
  <c r="CL8" i="13"/>
  <c r="CN7" i="13"/>
  <c r="CM7" i="13"/>
  <c r="CL7" i="13"/>
  <c r="CN6" i="13"/>
  <c r="CM6" i="13"/>
  <c r="CL6" i="13"/>
  <c r="CN5" i="13"/>
  <c r="CM5" i="13"/>
  <c r="CL5" i="13"/>
  <c r="CN4" i="13"/>
  <c r="CM4" i="13"/>
  <c r="CL4" i="13"/>
  <c r="CN3" i="13"/>
  <c r="CM3" i="13"/>
  <c r="CL3" i="13"/>
  <c r="CK51" i="13"/>
  <c r="CK50" i="13"/>
  <c r="CK49" i="13"/>
  <c r="CK48" i="13"/>
  <c r="CK47" i="13"/>
  <c r="CK46" i="13"/>
  <c r="CK45" i="13"/>
  <c r="CK44" i="13"/>
  <c r="CK43" i="13"/>
  <c r="CK42" i="13"/>
  <c r="CK41" i="13"/>
  <c r="CK40" i="13"/>
  <c r="CK39" i="13"/>
  <c r="CK38" i="13"/>
  <c r="CK37" i="13"/>
  <c r="CK36" i="13"/>
  <c r="CK35" i="13"/>
  <c r="CK34" i="13"/>
  <c r="CK33" i="13"/>
  <c r="CK32" i="13"/>
  <c r="CK31" i="13"/>
  <c r="CK30" i="13"/>
  <c r="CK29" i="13"/>
  <c r="CK28" i="13"/>
  <c r="CK27" i="13"/>
  <c r="CK26" i="13"/>
  <c r="CK25" i="13"/>
  <c r="CK24" i="13"/>
  <c r="CK23" i="13"/>
  <c r="CK22" i="13"/>
  <c r="CK21" i="13"/>
  <c r="CK20" i="13"/>
  <c r="CK19" i="13"/>
  <c r="CK18" i="13"/>
  <c r="CK17" i="13"/>
  <c r="CK16" i="13"/>
  <c r="CK15" i="13"/>
  <c r="CK14" i="13"/>
  <c r="CK13" i="13"/>
  <c r="CK12" i="13"/>
  <c r="CK11" i="13"/>
  <c r="CK10" i="13"/>
  <c r="CK9" i="13"/>
  <c r="CK8" i="13"/>
  <c r="CK7" i="13"/>
  <c r="CK6" i="13"/>
  <c r="CK5" i="13"/>
  <c r="CK4" i="13"/>
  <c r="CK3" i="13"/>
  <c r="CI51" i="13"/>
  <c r="CH51" i="13"/>
  <c r="CI50" i="13"/>
  <c r="CH50" i="13"/>
  <c r="CI49" i="13"/>
  <c r="CH49" i="13"/>
  <c r="CI48" i="13"/>
  <c r="CH48" i="13"/>
  <c r="CI47" i="13"/>
  <c r="CH47" i="13"/>
  <c r="CI46" i="13"/>
  <c r="CH46" i="13"/>
  <c r="CI45" i="13"/>
  <c r="CH45" i="13"/>
  <c r="CI44" i="13"/>
  <c r="CH44" i="13"/>
  <c r="CI43" i="13"/>
  <c r="CH43" i="13"/>
  <c r="CI42" i="13"/>
  <c r="CH42" i="13"/>
  <c r="CI41" i="13"/>
  <c r="CH41" i="13"/>
  <c r="CI40" i="13"/>
  <c r="CH40" i="13"/>
  <c r="CI39" i="13"/>
  <c r="CH39" i="13"/>
  <c r="CI38" i="13"/>
  <c r="CH38" i="13"/>
  <c r="CI37" i="13"/>
  <c r="CH37" i="13"/>
  <c r="CI36" i="13"/>
  <c r="CH36" i="13"/>
  <c r="CI35" i="13"/>
  <c r="CH35" i="13"/>
  <c r="CI34" i="13"/>
  <c r="CH34" i="13"/>
  <c r="CI33" i="13"/>
  <c r="CH33" i="13"/>
  <c r="CI32" i="13"/>
  <c r="CH32" i="13"/>
  <c r="CI31" i="13"/>
  <c r="CH31" i="13"/>
  <c r="CI30" i="13"/>
  <c r="CH30" i="13"/>
  <c r="CI29" i="13"/>
  <c r="CH29" i="13"/>
  <c r="CI28" i="13"/>
  <c r="CH28" i="13"/>
  <c r="CI27" i="13"/>
  <c r="CH27" i="13"/>
  <c r="CI26" i="13"/>
  <c r="CH26" i="13"/>
  <c r="CI25" i="13"/>
  <c r="CH25" i="13"/>
  <c r="CI24" i="13"/>
  <c r="CH24" i="13"/>
  <c r="CI23" i="13"/>
  <c r="CH23" i="13"/>
  <c r="CI22" i="13"/>
  <c r="CH22" i="13"/>
  <c r="CI21" i="13"/>
  <c r="CH21" i="13"/>
  <c r="CI20" i="13"/>
  <c r="CH20" i="13"/>
  <c r="CI19" i="13"/>
  <c r="CH19" i="13"/>
  <c r="CI18" i="13"/>
  <c r="CH18" i="13"/>
  <c r="CI17" i="13"/>
  <c r="CH17" i="13"/>
  <c r="CI16" i="13"/>
  <c r="CH16" i="13"/>
  <c r="CI15" i="13"/>
  <c r="CH15" i="13"/>
  <c r="CI14" i="13"/>
  <c r="CH14" i="13"/>
  <c r="CI13" i="13"/>
  <c r="CH13" i="13"/>
  <c r="CI12" i="13"/>
  <c r="CH12" i="13"/>
  <c r="CI11" i="13"/>
  <c r="CH11" i="13"/>
  <c r="CI10" i="13"/>
  <c r="CH10" i="13"/>
  <c r="CI9" i="13"/>
  <c r="CH9" i="13"/>
  <c r="CI8" i="13"/>
  <c r="CH8" i="13"/>
  <c r="CI7" i="13"/>
  <c r="CH7" i="13"/>
  <c r="CI6" i="13"/>
  <c r="CH6" i="13"/>
  <c r="CI5" i="13"/>
  <c r="CH5" i="13"/>
  <c r="CI4" i="13"/>
  <c r="CH4" i="13"/>
  <c r="CI3" i="13"/>
  <c r="CH3" i="13"/>
  <c r="CG51" i="13"/>
  <c r="CF51" i="13"/>
  <c r="CG50" i="13"/>
  <c r="CF50" i="13"/>
  <c r="CG49" i="13"/>
  <c r="CF49" i="13"/>
  <c r="CG48" i="13"/>
  <c r="CF48" i="13"/>
  <c r="CG47" i="13"/>
  <c r="CF47" i="13"/>
  <c r="CG46" i="13"/>
  <c r="CF46" i="13"/>
  <c r="CG45" i="13"/>
  <c r="CF45" i="13"/>
  <c r="CG44" i="13"/>
  <c r="CF44" i="13"/>
  <c r="CG43" i="13"/>
  <c r="CF43" i="13"/>
  <c r="CG42" i="13"/>
  <c r="CF42" i="13"/>
  <c r="CG41" i="13"/>
  <c r="CF41" i="13"/>
  <c r="CG40" i="13"/>
  <c r="CF40" i="13"/>
  <c r="CG39" i="13"/>
  <c r="CF39" i="13"/>
  <c r="CG38" i="13"/>
  <c r="CF38" i="13"/>
  <c r="CG37" i="13"/>
  <c r="CF37" i="13"/>
  <c r="CG36" i="13"/>
  <c r="CF36" i="13"/>
  <c r="CG35" i="13"/>
  <c r="CF35" i="13"/>
  <c r="CG34" i="13"/>
  <c r="CF34" i="13"/>
  <c r="CG33" i="13"/>
  <c r="CF33" i="13"/>
  <c r="CG32" i="13"/>
  <c r="CF32" i="13"/>
  <c r="CG31" i="13"/>
  <c r="CF31" i="13"/>
  <c r="CG30" i="13"/>
  <c r="CF30" i="13"/>
  <c r="CG29" i="13"/>
  <c r="CF29" i="13"/>
  <c r="CG28" i="13"/>
  <c r="CF28" i="13"/>
  <c r="CG27" i="13"/>
  <c r="CF27" i="13"/>
  <c r="CG26" i="13"/>
  <c r="CF26" i="13"/>
  <c r="CG25" i="13"/>
  <c r="CF25" i="13"/>
  <c r="CG24" i="13"/>
  <c r="CF24" i="13"/>
  <c r="CG23" i="13"/>
  <c r="CF23" i="13"/>
  <c r="CG22" i="13"/>
  <c r="CF22" i="13"/>
  <c r="CG21" i="13"/>
  <c r="CF21" i="13"/>
  <c r="CG20" i="13"/>
  <c r="CF20" i="13"/>
  <c r="CG19" i="13"/>
  <c r="CF19" i="13"/>
  <c r="CG18" i="13"/>
  <c r="CF18" i="13"/>
  <c r="CG17" i="13"/>
  <c r="CF17" i="13"/>
  <c r="CG16" i="13"/>
  <c r="CF16" i="13"/>
  <c r="CG15" i="13"/>
  <c r="CF15" i="13"/>
  <c r="CG14" i="13"/>
  <c r="CF14" i="13"/>
  <c r="CG13" i="13"/>
  <c r="CF13" i="13"/>
  <c r="CG12" i="13"/>
  <c r="CF12" i="13"/>
  <c r="CG11" i="13"/>
  <c r="CF11" i="13"/>
  <c r="CG10" i="13"/>
  <c r="CF10" i="13"/>
  <c r="CG9" i="13"/>
  <c r="CF9" i="13"/>
  <c r="CG8" i="13"/>
  <c r="CF8" i="13"/>
  <c r="CG7" i="13"/>
  <c r="CF7" i="13"/>
  <c r="CG6" i="13"/>
  <c r="CF6" i="13"/>
  <c r="CG5" i="13"/>
  <c r="CF5" i="13"/>
  <c r="CG4" i="13"/>
  <c r="CF4" i="13"/>
  <c r="CG3" i="13"/>
  <c r="CF3" i="13"/>
  <c r="CE51" i="13"/>
  <c r="CD51" i="13"/>
  <c r="CE50" i="13"/>
  <c r="CD50" i="13"/>
  <c r="CE49" i="13"/>
  <c r="CD49" i="13"/>
  <c r="CE48" i="13"/>
  <c r="CD48" i="13"/>
  <c r="CE47" i="13"/>
  <c r="CD47" i="13"/>
  <c r="CE46" i="13"/>
  <c r="CD46" i="13"/>
  <c r="CE45" i="13"/>
  <c r="CD45" i="13"/>
  <c r="CE44" i="13"/>
  <c r="CD44" i="13"/>
  <c r="CE43" i="13"/>
  <c r="CD43" i="13"/>
  <c r="CE42" i="13"/>
  <c r="CD42" i="13"/>
  <c r="CE41" i="13"/>
  <c r="CD41" i="13"/>
  <c r="CE40" i="13"/>
  <c r="CD40" i="13"/>
  <c r="CE39" i="13"/>
  <c r="CD39" i="13"/>
  <c r="CE38" i="13"/>
  <c r="CD38" i="13"/>
  <c r="CE37" i="13"/>
  <c r="CD37" i="13"/>
  <c r="CE36" i="13"/>
  <c r="CD36" i="13"/>
  <c r="CE35" i="13"/>
  <c r="CD35" i="13"/>
  <c r="CE34" i="13"/>
  <c r="CD34" i="13"/>
  <c r="CE33" i="13"/>
  <c r="CD33" i="13"/>
  <c r="CE32" i="13"/>
  <c r="CD32" i="13"/>
  <c r="CE31" i="13"/>
  <c r="CD31" i="13"/>
  <c r="CE30" i="13"/>
  <c r="CD30" i="13"/>
  <c r="CE29" i="13"/>
  <c r="CD29" i="13"/>
  <c r="CE28" i="13"/>
  <c r="CD28" i="13"/>
  <c r="CE27" i="13"/>
  <c r="CD27" i="13"/>
  <c r="CE26" i="13"/>
  <c r="CD26" i="13"/>
  <c r="CE25" i="13"/>
  <c r="CD25" i="13"/>
  <c r="CE24" i="13"/>
  <c r="CD24" i="13"/>
  <c r="CE23" i="13"/>
  <c r="CD23" i="13"/>
  <c r="CE22" i="13"/>
  <c r="CD22" i="13"/>
  <c r="CE21" i="13"/>
  <c r="CD21" i="13"/>
  <c r="CE20" i="13"/>
  <c r="CD20" i="13"/>
  <c r="CE19" i="13"/>
  <c r="CD19" i="13"/>
  <c r="CE18" i="13"/>
  <c r="CD18" i="13"/>
  <c r="CE17" i="13"/>
  <c r="CD17" i="13"/>
  <c r="CE16" i="13"/>
  <c r="CD16" i="13"/>
  <c r="CE15" i="13"/>
  <c r="CD15" i="13"/>
  <c r="CE14" i="13"/>
  <c r="CD14" i="13"/>
  <c r="CE13" i="13"/>
  <c r="CD13" i="13"/>
  <c r="CE12" i="13"/>
  <c r="CD12" i="13"/>
  <c r="CE11" i="13"/>
  <c r="CD11" i="13"/>
  <c r="CE10" i="13"/>
  <c r="CD10" i="13"/>
  <c r="CE9" i="13"/>
  <c r="CD9" i="13"/>
  <c r="CE8" i="13"/>
  <c r="CD8" i="13"/>
  <c r="CE7" i="13"/>
  <c r="CD7" i="13"/>
  <c r="CE6" i="13"/>
  <c r="CD6" i="13"/>
  <c r="CE5" i="13"/>
  <c r="CD5" i="13"/>
  <c r="CE4" i="13"/>
  <c r="CD4" i="13"/>
  <c r="CE3" i="13"/>
  <c r="CD3" i="13"/>
  <c r="CC51" i="13"/>
  <c r="CB51" i="13"/>
  <c r="CC50" i="13"/>
  <c r="CB50" i="13"/>
  <c r="CC49" i="13"/>
  <c r="CB49" i="13"/>
  <c r="CC48" i="13"/>
  <c r="CB48" i="13"/>
  <c r="CC47" i="13"/>
  <c r="CB47" i="13"/>
  <c r="CC46" i="13"/>
  <c r="CB46" i="13"/>
  <c r="CC45" i="13"/>
  <c r="CB45" i="13"/>
  <c r="CC44" i="13"/>
  <c r="CB44" i="13"/>
  <c r="CC43" i="13"/>
  <c r="CB43" i="13"/>
  <c r="CC42" i="13"/>
  <c r="CB42" i="13"/>
  <c r="CC41" i="13"/>
  <c r="CB41" i="13"/>
  <c r="CC40" i="13"/>
  <c r="CB40" i="13"/>
  <c r="CC39" i="13"/>
  <c r="CB39" i="13"/>
  <c r="CC38" i="13"/>
  <c r="CB38" i="13"/>
  <c r="CC37" i="13"/>
  <c r="CB37" i="13"/>
  <c r="CC36" i="13"/>
  <c r="CB36" i="13"/>
  <c r="CC35" i="13"/>
  <c r="CB35" i="13"/>
  <c r="CC34" i="13"/>
  <c r="CB34" i="13"/>
  <c r="CC33" i="13"/>
  <c r="CB33" i="13"/>
  <c r="CC32" i="13"/>
  <c r="CB32" i="13"/>
  <c r="CC31" i="13"/>
  <c r="CB31" i="13"/>
  <c r="CC30" i="13"/>
  <c r="CB30" i="13"/>
  <c r="CC29" i="13"/>
  <c r="CB29" i="13"/>
  <c r="CC28" i="13"/>
  <c r="CB28" i="13"/>
  <c r="CC27" i="13"/>
  <c r="CB27" i="13"/>
  <c r="CC26" i="13"/>
  <c r="CB26" i="13"/>
  <c r="CC25" i="13"/>
  <c r="CB25" i="13"/>
  <c r="CC24" i="13"/>
  <c r="CB24" i="13"/>
  <c r="CC23" i="13"/>
  <c r="CB23" i="13"/>
  <c r="CC22" i="13"/>
  <c r="CB22" i="13"/>
  <c r="CC21" i="13"/>
  <c r="CB21" i="13"/>
  <c r="CC20" i="13"/>
  <c r="CB20" i="13"/>
  <c r="CC19" i="13"/>
  <c r="CB19" i="13"/>
  <c r="CC18" i="13"/>
  <c r="CB18" i="13"/>
  <c r="CC17" i="13"/>
  <c r="CB17" i="13"/>
  <c r="CC16" i="13"/>
  <c r="CB16" i="13"/>
  <c r="CC15" i="13"/>
  <c r="CB15" i="13"/>
  <c r="CC14" i="13"/>
  <c r="CB14" i="13"/>
  <c r="CC13" i="13"/>
  <c r="CB13" i="13"/>
  <c r="CC12" i="13"/>
  <c r="CB12" i="13"/>
  <c r="CC11" i="13"/>
  <c r="CB11" i="13"/>
  <c r="CC10" i="13"/>
  <c r="CB10" i="13"/>
  <c r="CC9" i="13"/>
  <c r="CB9" i="13"/>
  <c r="CC8" i="13"/>
  <c r="CB8" i="13"/>
  <c r="CC7" i="13"/>
  <c r="CB7" i="13"/>
  <c r="CC6" i="13"/>
  <c r="CB6" i="13"/>
  <c r="CC5" i="13"/>
  <c r="CB5" i="13"/>
  <c r="CC4" i="13"/>
  <c r="CB4" i="13"/>
  <c r="CC3" i="13"/>
  <c r="CB3" i="13"/>
  <c r="CA51" i="13"/>
  <c r="CA50" i="13"/>
  <c r="CA49" i="13"/>
  <c r="CA48" i="13"/>
  <c r="CA47" i="13"/>
  <c r="CA46" i="13"/>
  <c r="CA45" i="13"/>
  <c r="CA44" i="13"/>
  <c r="CA43" i="13"/>
  <c r="CA42" i="13"/>
  <c r="CA41" i="13"/>
  <c r="CA40" i="13"/>
  <c r="CA39" i="13"/>
  <c r="CA38" i="13"/>
  <c r="CA37" i="13"/>
  <c r="CA36" i="13"/>
  <c r="CA35" i="13"/>
  <c r="CA34" i="13"/>
  <c r="CA33" i="13"/>
  <c r="CA32" i="13"/>
  <c r="CA31" i="13"/>
  <c r="CA30" i="13"/>
  <c r="CA29" i="13"/>
  <c r="CA28" i="13"/>
  <c r="CA27" i="13"/>
  <c r="CA26" i="13"/>
  <c r="CA25" i="13"/>
  <c r="CA24" i="13"/>
  <c r="CA23" i="13"/>
  <c r="CA22" i="13"/>
  <c r="CA21" i="13"/>
  <c r="CA20" i="13"/>
  <c r="CA19" i="13"/>
  <c r="CA18" i="13"/>
  <c r="CA17" i="13"/>
  <c r="CA16" i="13"/>
  <c r="CA15" i="13"/>
  <c r="CA14" i="13"/>
  <c r="CA13" i="13"/>
  <c r="CA12" i="13"/>
  <c r="CA11" i="13"/>
  <c r="CA10" i="13"/>
  <c r="CA9" i="13"/>
  <c r="CA8" i="13"/>
  <c r="CA7" i="13"/>
  <c r="CA6" i="13"/>
  <c r="CA5" i="13"/>
  <c r="CA4" i="13"/>
  <c r="CA3" i="13"/>
  <c r="CS55" i="25"/>
  <c r="CS54" i="25"/>
  <c r="CS52" i="25"/>
  <c r="CS51" i="25"/>
  <c r="CS50" i="25"/>
  <c r="CS49" i="25"/>
  <c r="CS48" i="25"/>
  <c r="CS47" i="25"/>
  <c r="CS46" i="25"/>
  <c r="CS45" i="25"/>
  <c r="CS44" i="25"/>
  <c r="CS43" i="25"/>
  <c r="CS42" i="25"/>
  <c r="CS41" i="25"/>
  <c r="CS40" i="25"/>
  <c r="CS39" i="25"/>
  <c r="CS38" i="25"/>
  <c r="CS37" i="25"/>
  <c r="CS36" i="25"/>
  <c r="CS35" i="25"/>
  <c r="CS34" i="25"/>
  <c r="CS33" i="25"/>
  <c r="CS32" i="25"/>
  <c r="CS31" i="25"/>
  <c r="CS30" i="25"/>
  <c r="CS29" i="25"/>
  <c r="CS28" i="25"/>
  <c r="CS27" i="25"/>
  <c r="CS26" i="25"/>
  <c r="CS25" i="25"/>
  <c r="CS24" i="25"/>
  <c r="CS23" i="25"/>
  <c r="CS22" i="25"/>
  <c r="CS21" i="25"/>
  <c r="CS20" i="25"/>
  <c r="CS19" i="25"/>
  <c r="CS18" i="25"/>
  <c r="CS17" i="25"/>
  <c r="CS16" i="25"/>
  <c r="CS15" i="25"/>
  <c r="CS14" i="25"/>
  <c r="CS13" i="25"/>
  <c r="CS12" i="25"/>
  <c r="CS11" i="25"/>
  <c r="CS10" i="25"/>
  <c r="CS9" i="25"/>
  <c r="CS8" i="25"/>
  <c r="CS7" i="25"/>
  <c r="CS6" i="25"/>
  <c r="CS5" i="25"/>
  <c r="CS4" i="25"/>
  <c r="CS3" i="25"/>
  <c r="CP55" i="25"/>
  <c r="CP54" i="25"/>
  <c r="CP52" i="25"/>
  <c r="CP51" i="25"/>
  <c r="CP50" i="25"/>
  <c r="CP49" i="25"/>
  <c r="CP48" i="25"/>
  <c r="CP47" i="25"/>
  <c r="CP46" i="25"/>
  <c r="CP45" i="25"/>
  <c r="CP44" i="25"/>
  <c r="CP43" i="25"/>
  <c r="CP42" i="25"/>
  <c r="CP41" i="25"/>
  <c r="CP40" i="25"/>
  <c r="CP39" i="25"/>
  <c r="CP38" i="25"/>
  <c r="CP37" i="25"/>
  <c r="CP36" i="25"/>
  <c r="CP35" i="25"/>
  <c r="CP34" i="25"/>
  <c r="CP33" i="25"/>
  <c r="CP32" i="25"/>
  <c r="CP31" i="25"/>
  <c r="CP30" i="25"/>
  <c r="CP29" i="25"/>
  <c r="CP28" i="25"/>
  <c r="CP27" i="25"/>
  <c r="CP26" i="25"/>
  <c r="CP25" i="25"/>
  <c r="CP24" i="25"/>
  <c r="CP23" i="25"/>
  <c r="CP22" i="25"/>
  <c r="CP21" i="25"/>
  <c r="CP20" i="25"/>
  <c r="CP19" i="25"/>
  <c r="CP18" i="25"/>
  <c r="CP17" i="25"/>
  <c r="CP16" i="25"/>
  <c r="CP15" i="25"/>
  <c r="CP14" i="25"/>
  <c r="CP13" i="25"/>
  <c r="CP12" i="25"/>
  <c r="CP11" i="25"/>
  <c r="CP10" i="25"/>
  <c r="CP9" i="25"/>
  <c r="CP8" i="25"/>
  <c r="CP7" i="25"/>
  <c r="CP6" i="25"/>
  <c r="CP5" i="25"/>
  <c r="CP4" i="25"/>
  <c r="CP3" i="25"/>
  <c r="CO55" i="25"/>
  <c r="CO54" i="25"/>
  <c r="CO52" i="25"/>
  <c r="CO51" i="25"/>
  <c r="CO50" i="25"/>
  <c r="CO49" i="25"/>
  <c r="CO48" i="25"/>
  <c r="CO47" i="25"/>
  <c r="CO46" i="25"/>
  <c r="CO45" i="25"/>
  <c r="CO44" i="25"/>
  <c r="CO43" i="25"/>
  <c r="CO42" i="25"/>
  <c r="CO41" i="25"/>
  <c r="CO40" i="25"/>
  <c r="CO39" i="25"/>
  <c r="CO38" i="25"/>
  <c r="CO37" i="25"/>
  <c r="CO36" i="25"/>
  <c r="CO35" i="25"/>
  <c r="CO34" i="25"/>
  <c r="CO33" i="25"/>
  <c r="CO32" i="25"/>
  <c r="CO31" i="25"/>
  <c r="CO30" i="25"/>
  <c r="CO29" i="25"/>
  <c r="CO28" i="25"/>
  <c r="CO27" i="25"/>
  <c r="CO26" i="25"/>
  <c r="CO25" i="25"/>
  <c r="CO24" i="25"/>
  <c r="CO23" i="25"/>
  <c r="CO22" i="25"/>
  <c r="CO21" i="25"/>
  <c r="CO20" i="25"/>
  <c r="CO19" i="25"/>
  <c r="CO18" i="25"/>
  <c r="CO17" i="25"/>
  <c r="CO16" i="25"/>
  <c r="CO15" i="25"/>
  <c r="CO14" i="25"/>
  <c r="CO13" i="25"/>
  <c r="CO12" i="25"/>
  <c r="CO11" i="25"/>
  <c r="CO10" i="25"/>
  <c r="CO9" i="25"/>
  <c r="CO8" i="25"/>
  <c r="CO7" i="25"/>
  <c r="CO6" i="25"/>
  <c r="CO5" i="25"/>
  <c r="CO4" i="25"/>
  <c r="CO3" i="25"/>
  <c r="CM3" i="25"/>
  <c r="CN55" i="25"/>
  <c r="CN54" i="25"/>
  <c r="CN52" i="25"/>
  <c r="CN51" i="25"/>
  <c r="CN50" i="25"/>
  <c r="CN49" i="25"/>
  <c r="CN48" i="25"/>
  <c r="CN47" i="25"/>
  <c r="CN46" i="25"/>
  <c r="CN45" i="25"/>
  <c r="CN44" i="25"/>
  <c r="CN43" i="25"/>
  <c r="CN42" i="25"/>
  <c r="CN41" i="25"/>
  <c r="CN40" i="25"/>
  <c r="CN39" i="25"/>
  <c r="CN38" i="25"/>
  <c r="CN37" i="25"/>
  <c r="CN36" i="25"/>
  <c r="CN35" i="25"/>
  <c r="CN34" i="25"/>
  <c r="CN33" i="25"/>
  <c r="CN32" i="25"/>
  <c r="CN31" i="25"/>
  <c r="CN30" i="25"/>
  <c r="CN29" i="25"/>
  <c r="CN28" i="25"/>
  <c r="CN27" i="25"/>
  <c r="CN26" i="25"/>
  <c r="CN25" i="25"/>
  <c r="CN24" i="25"/>
  <c r="CN23" i="25"/>
  <c r="CN22" i="25"/>
  <c r="CN21" i="25"/>
  <c r="CN20" i="25"/>
  <c r="CN19" i="25"/>
  <c r="CN18" i="25"/>
  <c r="CN17" i="25"/>
  <c r="CN16" i="25"/>
  <c r="CN15" i="25"/>
  <c r="CN14" i="25"/>
  <c r="CN13" i="25"/>
  <c r="CN12" i="25"/>
  <c r="CN11" i="25"/>
  <c r="CN10" i="25"/>
  <c r="CN9" i="25"/>
  <c r="CN8" i="25"/>
  <c r="CN7" i="25"/>
  <c r="CN6" i="25"/>
  <c r="CN5" i="25"/>
  <c r="CN4" i="25"/>
  <c r="CN3" i="25"/>
  <c r="CM55" i="25"/>
  <c r="CM54" i="25"/>
  <c r="CM52" i="25"/>
  <c r="CM51" i="25"/>
  <c r="CM50" i="25"/>
  <c r="CM49" i="25"/>
  <c r="CM48" i="25"/>
  <c r="CM47" i="25"/>
  <c r="CM46" i="25"/>
  <c r="CM45" i="25"/>
  <c r="CM44" i="25"/>
  <c r="CM43" i="25"/>
  <c r="CM42" i="25"/>
  <c r="CM41" i="25"/>
  <c r="CM40" i="25"/>
  <c r="CM39" i="25"/>
  <c r="CM38" i="25"/>
  <c r="CM37" i="25"/>
  <c r="CM36" i="25"/>
  <c r="CM35" i="25"/>
  <c r="CM34" i="25"/>
  <c r="CM33" i="25"/>
  <c r="CM32" i="25"/>
  <c r="CM31" i="25"/>
  <c r="CM30" i="25"/>
  <c r="CM29" i="25"/>
  <c r="CM28" i="25"/>
  <c r="CM27" i="25"/>
  <c r="CM26" i="25"/>
  <c r="CM25" i="25"/>
  <c r="CM24" i="25"/>
  <c r="CM23" i="25"/>
  <c r="CM22" i="25"/>
  <c r="CM21" i="25"/>
  <c r="CM20" i="25"/>
  <c r="CM19" i="25"/>
  <c r="CM18" i="25"/>
  <c r="CM17" i="25"/>
  <c r="CM16" i="25"/>
  <c r="CM15" i="25"/>
  <c r="CM14" i="25"/>
  <c r="CM13" i="25"/>
  <c r="CM12" i="25"/>
  <c r="CM11" i="25"/>
  <c r="CM10" i="25"/>
  <c r="CM9" i="25"/>
  <c r="CM8" i="25"/>
  <c r="CM7" i="25"/>
  <c r="CM6" i="25"/>
  <c r="CM5" i="25"/>
  <c r="CM4" i="25"/>
  <c r="CL55" i="25"/>
  <c r="CL54" i="25"/>
  <c r="CL52" i="25"/>
  <c r="CL51" i="25"/>
  <c r="CL50" i="25"/>
  <c r="CL49" i="25"/>
  <c r="CL48" i="25"/>
  <c r="CL47" i="25"/>
  <c r="CL46" i="25"/>
  <c r="CL45" i="25"/>
  <c r="CL44" i="25"/>
  <c r="CL43" i="25"/>
  <c r="CL42" i="25"/>
  <c r="CL41" i="25"/>
  <c r="CL40" i="25"/>
  <c r="CL39" i="25"/>
  <c r="CL38" i="25"/>
  <c r="CL37" i="25"/>
  <c r="CL36" i="25"/>
  <c r="CL35" i="25"/>
  <c r="CL34" i="25"/>
  <c r="CL33" i="25"/>
  <c r="CL32" i="25"/>
  <c r="CL31" i="25"/>
  <c r="CL30" i="25"/>
  <c r="CL29" i="25"/>
  <c r="CL28" i="25"/>
  <c r="CL27" i="25"/>
  <c r="CL26" i="25"/>
  <c r="CL25" i="25"/>
  <c r="CL24" i="25"/>
  <c r="CL23" i="25"/>
  <c r="CL22" i="25"/>
  <c r="CL21" i="25"/>
  <c r="CL20" i="25"/>
  <c r="CL19" i="25"/>
  <c r="CL18" i="25"/>
  <c r="CL17" i="25"/>
  <c r="CL16" i="25"/>
  <c r="CL15" i="25"/>
  <c r="CL14" i="25"/>
  <c r="CL13" i="25"/>
  <c r="CL12" i="25"/>
  <c r="CL11" i="25"/>
  <c r="CL10" i="25"/>
  <c r="CL9" i="25"/>
  <c r="CL8" i="25"/>
  <c r="CL7" i="25"/>
  <c r="CL6" i="25"/>
  <c r="CL5" i="25"/>
  <c r="CL4" i="25"/>
  <c r="CL3" i="25"/>
  <c r="CK55" i="25"/>
  <c r="CK54" i="25"/>
  <c r="CK52" i="25"/>
  <c r="CK51" i="25"/>
  <c r="CK50" i="25"/>
  <c r="CK49" i="25"/>
  <c r="CK48" i="25"/>
  <c r="CK47" i="25"/>
  <c r="CK46" i="25"/>
  <c r="CK45" i="25"/>
  <c r="CK44" i="25"/>
  <c r="CK43" i="25"/>
  <c r="CK42" i="25"/>
  <c r="CK41" i="25"/>
  <c r="CK40" i="25"/>
  <c r="CK39" i="25"/>
  <c r="CK38" i="25"/>
  <c r="CK37" i="25"/>
  <c r="CK36" i="25"/>
  <c r="CK35" i="25"/>
  <c r="CK34" i="25"/>
  <c r="CK33" i="25"/>
  <c r="CK32" i="25"/>
  <c r="CK31" i="25"/>
  <c r="CK30" i="25"/>
  <c r="CK29" i="25"/>
  <c r="CK28" i="25"/>
  <c r="CK27" i="25"/>
  <c r="CK26" i="25"/>
  <c r="CK25" i="25"/>
  <c r="CK24" i="25"/>
  <c r="CK23" i="25"/>
  <c r="CK22" i="25"/>
  <c r="CK21" i="25"/>
  <c r="CK20" i="25"/>
  <c r="CK19" i="25"/>
  <c r="CK18" i="25"/>
  <c r="CK17" i="25"/>
  <c r="CK16" i="25"/>
  <c r="CK15" i="25"/>
  <c r="CK14" i="25"/>
  <c r="CK13" i="25"/>
  <c r="CK12" i="25"/>
  <c r="CK11" i="25"/>
  <c r="CK10" i="25"/>
  <c r="CK9" i="25"/>
  <c r="CK8" i="25"/>
  <c r="CK7" i="25"/>
  <c r="CK6" i="25"/>
  <c r="CK5" i="25"/>
  <c r="CK4" i="25"/>
  <c r="CK3" i="25"/>
  <c r="CJ55" i="25"/>
  <c r="CJ54" i="25"/>
  <c r="CJ52" i="25"/>
  <c r="CJ51" i="25"/>
  <c r="CJ50" i="25"/>
  <c r="CJ49" i="25"/>
  <c r="CJ48" i="25"/>
  <c r="CJ47" i="25"/>
  <c r="CJ46" i="25"/>
  <c r="CJ45" i="25"/>
  <c r="CJ44" i="25"/>
  <c r="CJ43" i="25"/>
  <c r="CJ42" i="25"/>
  <c r="CJ41" i="25"/>
  <c r="CJ40" i="25"/>
  <c r="CJ39" i="25"/>
  <c r="CJ38" i="25"/>
  <c r="CJ37" i="25"/>
  <c r="CJ36" i="25"/>
  <c r="CJ35" i="25"/>
  <c r="CJ34" i="25"/>
  <c r="CJ33" i="25"/>
  <c r="CJ32" i="25"/>
  <c r="CJ31" i="25"/>
  <c r="CJ30" i="25"/>
  <c r="CJ29" i="25"/>
  <c r="CJ28" i="25"/>
  <c r="CJ27" i="25"/>
  <c r="CJ26" i="25"/>
  <c r="CJ25" i="25"/>
  <c r="CJ24" i="25"/>
  <c r="CJ23" i="25"/>
  <c r="CJ22" i="25"/>
  <c r="CJ21" i="25"/>
  <c r="CJ20" i="25"/>
  <c r="CJ19" i="25"/>
  <c r="CJ18" i="25"/>
  <c r="CJ17" i="25"/>
  <c r="CJ16" i="25"/>
  <c r="CJ15" i="25"/>
  <c r="CJ14" i="25"/>
  <c r="CJ13" i="25"/>
  <c r="CJ12" i="25"/>
  <c r="CJ11" i="25"/>
  <c r="CJ10" i="25"/>
  <c r="CJ9" i="25"/>
  <c r="CJ8" i="25"/>
  <c r="CJ7" i="25"/>
  <c r="CJ6" i="25"/>
  <c r="CJ5" i="25"/>
  <c r="CJ4" i="25"/>
  <c r="CJ3" i="25"/>
  <c r="CI55" i="25"/>
  <c r="CI54" i="25"/>
  <c r="CI52" i="25"/>
  <c r="CI51" i="25"/>
  <c r="CI50" i="25"/>
  <c r="CI49" i="25"/>
  <c r="CI48" i="25"/>
  <c r="CI47" i="25"/>
  <c r="CI46" i="25"/>
  <c r="CI45" i="25"/>
  <c r="CI44" i="25"/>
  <c r="CI43" i="25"/>
  <c r="CI42" i="25"/>
  <c r="CI41" i="25"/>
  <c r="CI40" i="25"/>
  <c r="CI39" i="25"/>
  <c r="CI38" i="25"/>
  <c r="CI37" i="25"/>
  <c r="CI36" i="25"/>
  <c r="CI35" i="25"/>
  <c r="CI34" i="25"/>
  <c r="CI33" i="25"/>
  <c r="CI32" i="25"/>
  <c r="CI31" i="25"/>
  <c r="CI30" i="25"/>
  <c r="CI29" i="25"/>
  <c r="CI28" i="25"/>
  <c r="CI27" i="25"/>
  <c r="CI26" i="25"/>
  <c r="CI25" i="25"/>
  <c r="CI24" i="25"/>
  <c r="CI23" i="25"/>
  <c r="CI22" i="25"/>
  <c r="CI21" i="25"/>
  <c r="CI20" i="25"/>
  <c r="CI19" i="25"/>
  <c r="CI18" i="25"/>
  <c r="CI17" i="25"/>
  <c r="CI16" i="25"/>
  <c r="CI15" i="25"/>
  <c r="CI14" i="25"/>
  <c r="CI13" i="25"/>
  <c r="CI12" i="25"/>
  <c r="CI11" i="25"/>
  <c r="CI10" i="25"/>
  <c r="CI9" i="25"/>
  <c r="CI8" i="25"/>
  <c r="CI7" i="25"/>
  <c r="CI6" i="25"/>
  <c r="CI5" i="25"/>
  <c r="CI4" i="25"/>
  <c r="CI3" i="25"/>
  <c r="CH55" i="25"/>
  <c r="CG55" i="25"/>
  <c r="CF55" i="25"/>
  <c r="CH54" i="25"/>
  <c r="CG54" i="25"/>
  <c r="CF54" i="25"/>
  <c r="CH52" i="25"/>
  <c r="CG52" i="25"/>
  <c r="CF52" i="25"/>
  <c r="CH51" i="25"/>
  <c r="CG51" i="25"/>
  <c r="CF51" i="25"/>
  <c r="CH50" i="25"/>
  <c r="CG50" i="25"/>
  <c r="CF50" i="25"/>
  <c r="CH49" i="25"/>
  <c r="CG49" i="25"/>
  <c r="CF49" i="25"/>
  <c r="CH48" i="25"/>
  <c r="CG48" i="25"/>
  <c r="CF48" i="25"/>
  <c r="CH47" i="25"/>
  <c r="CG47" i="25"/>
  <c r="CF47" i="25"/>
  <c r="CH46" i="25"/>
  <c r="CG46" i="25"/>
  <c r="CF46" i="25"/>
  <c r="CH45" i="25"/>
  <c r="CG45" i="25"/>
  <c r="CF45" i="25"/>
  <c r="CH44" i="25"/>
  <c r="CG44" i="25"/>
  <c r="CF44" i="25"/>
  <c r="CH43" i="25"/>
  <c r="CG43" i="25"/>
  <c r="CF43" i="25"/>
  <c r="CH42" i="25"/>
  <c r="CG42" i="25"/>
  <c r="CF42" i="25"/>
  <c r="CH41" i="25"/>
  <c r="CG41" i="25"/>
  <c r="CF41" i="25"/>
  <c r="CH40" i="25"/>
  <c r="CG40" i="25"/>
  <c r="CF40" i="25"/>
  <c r="CH39" i="25"/>
  <c r="CG39" i="25"/>
  <c r="CF39" i="25"/>
  <c r="CH38" i="25"/>
  <c r="CG38" i="25"/>
  <c r="CF38" i="25"/>
  <c r="CH37" i="25"/>
  <c r="CG37" i="25"/>
  <c r="CF37" i="25"/>
  <c r="CH36" i="25"/>
  <c r="CG36" i="25"/>
  <c r="CF36" i="25"/>
  <c r="CH35" i="25"/>
  <c r="CG35" i="25"/>
  <c r="CF35" i="25"/>
  <c r="CH34" i="25"/>
  <c r="CG34" i="25"/>
  <c r="CF34" i="25"/>
  <c r="CH33" i="25"/>
  <c r="CG33" i="25"/>
  <c r="CF33" i="25"/>
  <c r="CH32" i="25"/>
  <c r="CG32" i="25"/>
  <c r="CF32" i="25"/>
  <c r="CH31" i="25"/>
  <c r="CG31" i="25"/>
  <c r="CF31" i="25"/>
  <c r="CH30" i="25"/>
  <c r="CG30" i="25"/>
  <c r="CF30" i="25"/>
  <c r="CH29" i="25"/>
  <c r="CG29" i="25"/>
  <c r="CF29" i="25"/>
  <c r="CH28" i="25"/>
  <c r="CG28" i="25"/>
  <c r="CF28" i="25"/>
  <c r="CH27" i="25"/>
  <c r="CG27" i="25"/>
  <c r="CF27" i="25"/>
  <c r="CH26" i="25"/>
  <c r="CG26" i="25"/>
  <c r="CF26" i="25"/>
  <c r="CH25" i="25"/>
  <c r="CG25" i="25"/>
  <c r="CF25" i="25"/>
  <c r="CH24" i="25"/>
  <c r="CG24" i="25"/>
  <c r="CF24" i="25"/>
  <c r="CH23" i="25"/>
  <c r="CG23" i="25"/>
  <c r="CF23" i="25"/>
  <c r="CH22" i="25"/>
  <c r="CG22" i="25"/>
  <c r="CF22" i="25"/>
  <c r="CH21" i="25"/>
  <c r="CG21" i="25"/>
  <c r="CF21" i="25"/>
  <c r="CH20" i="25"/>
  <c r="CG20" i="25"/>
  <c r="CF20" i="25"/>
  <c r="CH19" i="25"/>
  <c r="CG19" i="25"/>
  <c r="CF19" i="25"/>
  <c r="CH18" i="25"/>
  <c r="CG18" i="25"/>
  <c r="CF18" i="25"/>
  <c r="CH17" i="25"/>
  <c r="CG17" i="25"/>
  <c r="CF17" i="25"/>
  <c r="CH16" i="25"/>
  <c r="CG16" i="25"/>
  <c r="CF16" i="25"/>
  <c r="CH15" i="25"/>
  <c r="CG15" i="25"/>
  <c r="CF15" i="25"/>
  <c r="CH14" i="25"/>
  <c r="CG14" i="25"/>
  <c r="CF14" i="25"/>
  <c r="CH13" i="25"/>
  <c r="CG13" i="25"/>
  <c r="CF13" i="25"/>
  <c r="CH12" i="25"/>
  <c r="CG12" i="25"/>
  <c r="CF12" i="25"/>
  <c r="CH11" i="25"/>
  <c r="CG11" i="25"/>
  <c r="CF11" i="25"/>
  <c r="CH10" i="25"/>
  <c r="CG10" i="25"/>
  <c r="CF10" i="25"/>
  <c r="CH9" i="25"/>
  <c r="CG9" i="25"/>
  <c r="CF9" i="25"/>
  <c r="CH8" i="25"/>
  <c r="CG8" i="25"/>
  <c r="CF8" i="25"/>
  <c r="CH7" i="25"/>
  <c r="CG7" i="25"/>
  <c r="CF7" i="25"/>
  <c r="CH6" i="25"/>
  <c r="CG6" i="25"/>
  <c r="CF6" i="25"/>
  <c r="CH5" i="25"/>
  <c r="CG5" i="25"/>
  <c r="CF5" i="25"/>
  <c r="CH4" i="25"/>
  <c r="CG4" i="25"/>
  <c r="CF4" i="25"/>
  <c r="CH3" i="25"/>
  <c r="CG3" i="25"/>
  <c r="CF3" i="25"/>
  <c r="CE55" i="25"/>
  <c r="CE54" i="25"/>
  <c r="CE52" i="25"/>
  <c r="CE51" i="25"/>
  <c r="CE50" i="25"/>
  <c r="CE49" i="25"/>
  <c r="CE48" i="25"/>
  <c r="CE47" i="25"/>
  <c r="CE46" i="25"/>
  <c r="CE45" i="25"/>
  <c r="CE44" i="25"/>
  <c r="CE43" i="25"/>
  <c r="CE42" i="25"/>
  <c r="CE41" i="25"/>
  <c r="CE40" i="25"/>
  <c r="CE39" i="25"/>
  <c r="CE38" i="25"/>
  <c r="CE37" i="25"/>
  <c r="CE36" i="25"/>
  <c r="CE35" i="25"/>
  <c r="CE34" i="25"/>
  <c r="CE33" i="25"/>
  <c r="CE32" i="25"/>
  <c r="CE31" i="25"/>
  <c r="CE30" i="25"/>
  <c r="CE29" i="25"/>
  <c r="CE28" i="25"/>
  <c r="CE27" i="25"/>
  <c r="CE26" i="25"/>
  <c r="CE25" i="25"/>
  <c r="CE24" i="25"/>
  <c r="CE23" i="25"/>
  <c r="CE22" i="25"/>
  <c r="CE21" i="25"/>
  <c r="CE20" i="25"/>
  <c r="CE19" i="25"/>
  <c r="CE18" i="25"/>
  <c r="CE17" i="25"/>
  <c r="CE16" i="25"/>
  <c r="CE15" i="25"/>
  <c r="CE14" i="25"/>
  <c r="CE13" i="25"/>
  <c r="CE12" i="25"/>
  <c r="CE11" i="25"/>
  <c r="CE10" i="25"/>
  <c r="CE9" i="25"/>
  <c r="CE8" i="25"/>
  <c r="CE7" i="25"/>
  <c r="CE6" i="25"/>
  <c r="CE5" i="25"/>
  <c r="CE4" i="25"/>
  <c r="CE3" i="25"/>
  <c r="CD54" i="25"/>
  <c r="CD51" i="25"/>
  <c r="CD50" i="25"/>
  <c r="CD49" i="25"/>
  <c r="CD48" i="25"/>
  <c r="CD47" i="25"/>
  <c r="CD46" i="25"/>
  <c r="CD45" i="25"/>
  <c r="CD44" i="25"/>
  <c r="CD43" i="25"/>
  <c r="CD42" i="25"/>
  <c r="CD41" i="25"/>
  <c r="CD40" i="25"/>
  <c r="CD39" i="25"/>
  <c r="CD38" i="25"/>
  <c r="CD37" i="25"/>
  <c r="CD36" i="25"/>
  <c r="CD35" i="25"/>
  <c r="CD34" i="25"/>
  <c r="CD33" i="25"/>
  <c r="CD32" i="25"/>
  <c r="CD31" i="25"/>
  <c r="CD30" i="25"/>
  <c r="CD29" i="25"/>
  <c r="CD28" i="25"/>
  <c r="CD27" i="25"/>
  <c r="CD26" i="25"/>
  <c r="CD25" i="25"/>
  <c r="CD24" i="25"/>
  <c r="CD23" i="25"/>
  <c r="CD22" i="25"/>
  <c r="CD21" i="25"/>
  <c r="CD20" i="25"/>
  <c r="CD19" i="25"/>
  <c r="CD18" i="25"/>
  <c r="CD17" i="25"/>
  <c r="CD16" i="25"/>
  <c r="CD15" i="25"/>
  <c r="CD14" i="25"/>
  <c r="CD13" i="25"/>
  <c r="CD12" i="25"/>
  <c r="CD11" i="25"/>
  <c r="CD10" i="25"/>
  <c r="CD9" i="25"/>
  <c r="CD8" i="25"/>
  <c r="CD7" i="25"/>
  <c r="CD6" i="25"/>
  <c r="CD5" i="25"/>
  <c r="CD4" i="25"/>
  <c r="CD3" i="25"/>
  <c r="CB61" i="9"/>
  <c r="CA61" i="9"/>
  <c r="BZ61" i="9"/>
  <c r="CF60" i="9"/>
  <c r="CF59" i="9"/>
  <c r="CF58" i="9"/>
  <c r="CF57" i="9"/>
  <c r="CF56" i="9"/>
  <c r="CF55" i="9"/>
  <c r="CF54" i="9"/>
  <c r="CF53" i="9"/>
  <c r="CF52" i="9"/>
  <c r="CF51" i="9"/>
  <c r="CF50" i="9"/>
  <c r="CF49" i="9"/>
  <c r="CF48" i="9"/>
  <c r="CF47" i="9"/>
  <c r="CF46" i="9"/>
  <c r="CF45" i="9"/>
  <c r="CF44" i="9"/>
  <c r="CF43" i="9"/>
  <c r="CF42" i="9"/>
  <c r="CF41" i="9"/>
  <c r="CF40" i="9"/>
  <c r="CF39" i="9"/>
  <c r="CF38" i="9"/>
  <c r="CF37" i="9"/>
  <c r="CF36" i="9"/>
  <c r="CF35" i="9"/>
  <c r="CF34" i="9"/>
  <c r="CF33" i="9"/>
  <c r="CF32" i="9"/>
  <c r="CF31" i="9"/>
  <c r="CF30" i="9"/>
  <c r="CF29" i="9"/>
  <c r="CF28" i="9"/>
  <c r="CF27" i="9"/>
  <c r="CF26" i="9"/>
  <c r="CF25" i="9"/>
  <c r="CF24" i="9"/>
  <c r="CF23" i="9"/>
  <c r="CF22" i="9"/>
  <c r="CF21" i="9"/>
  <c r="CF20" i="9"/>
  <c r="CF19" i="9"/>
  <c r="CF18" i="9"/>
  <c r="CF17" i="9"/>
  <c r="CF16" i="9"/>
  <c r="CF15" i="9"/>
  <c r="CF14" i="9"/>
  <c r="CF13" i="9"/>
  <c r="CF12" i="9"/>
  <c r="CF11" i="9"/>
  <c r="CF10" i="9"/>
  <c r="CF9" i="9"/>
  <c r="CF8" i="9"/>
  <c r="CF7" i="9"/>
  <c r="CF6" i="9"/>
  <c r="CF5" i="9"/>
  <c r="CF4" i="9"/>
  <c r="CF3" i="9"/>
  <c r="CS60" i="9"/>
  <c r="CS59" i="9"/>
  <c r="CS58" i="9"/>
  <c r="CS57" i="9"/>
  <c r="CS56" i="9"/>
  <c r="CS55" i="9"/>
  <c r="CS54" i="9"/>
  <c r="CS53" i="9"/>
  <c r="CS52" i="9"/>
  <c r="CS51" i="9"/>
  <c r="CS50" i="9"/>
  <c r="CS49" i="9"/>
  <c r="CS48" i="9"/>
  <c r="CS47" i="9"/>
  <c r="CS46" i="9"/>
  <c r="CS45" i="9"/>
  <c r="CS44" i="9"/>
  <c r="CS43" i="9"/>
  <c r="CS42" i="9"/>
  <c r="CS41" i="9"/>
  <c r="CS40" i="9"/>
  <c r="CS39" i="9"/>
  <c r="CS38" i="9"/>
  <c r="CS37" i="9"/>
  <c r="CS36" i="9"/>
  <c r="CS35" i="9"/>
  <c r="CS34" i="9"/>
  <c r="CS33" i="9"/>
  <c r="CS32" i="9"/>
  <c r="CS31" i="9"/>
  <c r="CS30" i="9"/>
  <c r="CS29" i="9"/>
  <c r="CS28" i="9"/>
  <c r="CS27" i="9"/>
  <c r="CS26" i="9"/>
  <c r="CS25" i="9"/>
  <c r="CS24" i="9"/>
  <c r="CS23" i="9"/>
  <c r="CS22" i="9"/>
  <c r="CS21" i="9"/>
  <c r="CS20" i="9"/>
  <c r="CS19" i="9"/>
  <c r="CS18" i="9"/>
  <c r="CS17" i="9"/>
  <c r="CS16" i="9"/>
  <c r="CS15" i="9"/>
  <c r="CS14" i="9"/>
  <c r="CS13" i="9"/>
  <c r="CS12" i="9"/>
  <c r="CS11" i="9"/>
  <c r="CS10" i="9"/>
  <c r="CS9" i="9"/>
  <c r="CS8" i="9"/>
  <c r="CS7" i="9"/>
  <c r="CS6" i="9"/>
  <c r="CS5" i="9"/>
  <c r="CS4" i="9"/>
  <c r="CS3" i="9"/>
  <c r="CR51" i="9"/>
  <c r="CR50" i="9"/>
  <c r="CR49" i="9"/>
  <c r="CR48" i="9"/>
  <c r="CR47" i="9"/>
  <c r="CR46" i="9"/>
  <c r="CR45" i="9"/>
  <c r="CR44" i="9"/>
  <c r="CR43" i="9"/>
  <c r="CR42" i="9"/>
  <c r="CR41" i="9"/>
  <c r="CR40" i="9"/>
  <c r="CR39" i="9"/>
  <c r="CR38" i="9"/>
  <c r="CR37" i="9"/>
  <c r="CR36" i="9"/>
  <c r="CR35" i="9"/>
  <c r="CR34" i="9"/>
  <c r="CR33" i="9"/>
  <c r="CR32" i="9"/>
  <c r="CR31" i="9"/>
  <c r="CR30" i="9"/>
  <c r="CR29" i="9"/>
  <c r="CR28" i="9"/>
  <c r="CR27" i="9"/>
  <c r="CR26" i="9"/>
  <c r="CR25" i="9"/>
  <c r="CR24" i="9"/>
  <c r="CR23" i="9"/>
  <c r="CR22" i="9"/>
  <c r="CR21" i="9"/>
  <c r="CR20" i="9"/>
  <c r="CR19" i="9"/>
  <c r="CR18" i="9"/>
  <c r="CR17" i="9"/>
  <c r="CR16" i="9"/>
  <c r="CR15" i="9"/>
  <c r="CR14" i="9"/>
  <c r="CR13" i="9"/>
  <c r="CR12" i="9"/>
  <c r="CR11" i="9"/>
  <c r="CR10" i="9"/>
  <c r="CR9" i="9"/>
  <c r="CR8" i="9"/>
  <c r="CR7" i="9"/>
  <c r="CR6" i="9"/>
  <c r="CR5" i="9"/>
  <c r="CR4" i="9"/>
  <c r="CR3" i="9"/>
  <c r="CQ51" i="9"/>
  <c r="CQ50" i="9"/>
  <c r="CQ49" i="9"/>
  <c r="CQ48" i="9"/>
  <c r="CQ47" i="9"/>
  <c r="CQ46" i="9"/>
  <c r="CQ45" i="9"/>
  <c r="CQ44" i="9"/>
  <c r="CQ43" i="9"/>
  <c r="CQ42" i="9"/>
  <c r="CQ41" i="9"/>
  <c r="CQ40" i="9"/>
  <c r="CQ39" i="9"/>
  <c r="CQ38" i="9"/>
  <c r="CQ37" i="9"/>
  <c r="CQ36" i="9"/>
  <c r="CQ35" i="9"/>
  <c r="CQ34" i="9"/>
  <c r="CQ33" i="9"/>
  <c r="CQ32" i="9"/>
  <c r="CQ31" i="9"/>
  <c r="CQ30" i="9"/>
  <c r="CQ29" i="9"/>
  <c r="CQ28" i="9"/>
  <c r="CQ27" i="9"/>
  <c r="CQ26" i="9"/>
  <c r="CQ25" i="9"/>
  <c r="CQ24" i="9"/>
  <c r="CQ23" i="9"/>
  <c r="CQ22" i="9"/>
  <c r="CQ21" i="9"/>
  <c r="CQ20" i="9"/>
  <c r="CQ19" i="9"/>
  <c r="CQ18" i="9"/>
  <c r="CQ17" i="9"/>
  <c r="CQ16" i="9"/>
  <c r="CQ15" i="9"/>
  <c r="CQ14" i="9"/>
  <c r="CQ13" i="9"/>
  <c r="CQ12" i="9"/>
  <c r="CQ11" i="9"/>
  <c r="CQ10" i="9"/>
  <c r="CQ9" i="9"/>
  <c r="CQ8" i="9"/>
  <c r="CQ7" i="9"/>
  <c r="CQ6" i="9"/>
  <c r="CQ5" i="9"/>
  <c r="CQ4" i="9"/>
  <c r="CQ3" i="9"/>
  <c r="CP60" i="9"/>
  <c r="CP59" i="9"/>
  <c r="CP58" i="9"/>
  <c r="CP57" i="9"/>
  <c r="CP56" i="9"/>
  <c r="CP55" i="9"/>
  <c r="CP54" i="9"/>
  <c r="CP53" i="9"/>
  <c r="CP52" i="9"/>
  <c r="CP51" i="9"/>
  <c r="CP50" i="9"/>
  <c r="CP49" i="9"/>
  <c r="CP48" i="9"/>
  <c r="CP47" i="9"/>
  <c r="CP46" i="9"/>
  <c r="CP45" i="9"/>
  <c r="CP44" i="9"/>
  <c r="CP43" i="9"/>
  <c r="CP42" i="9"/>
  <c r="CP41" i="9"/>
  <c r="CP40" i="9"/>
  <c r="CP39" i="9"/>
  <c r="CP38" i="9"/>
  <c r="CP37" i="9"/>
  <c r="CP36" i="9"/>
  <c r="CP35" i="9"/>
  <c r="CP34" i="9"/>
  <c r="CP33" i="9"/>
  <c r="CP32" i="9"/>
  <c r="CP31" i="9"/>
  <c r="CP30" i="9"/>
  <c r="CP29" i="9"/>
  <c r="CP28" i="9"/>
  <c r="CP27" i="9"/>
  <c r="CP26" i="9"/>
  <c r="CP25" i="9"/>
  <c r="CP24" i="9"/>
  <c r="CP23" i="9"/>
  <c r="CP22" i="9"/>
  <c r="CP21" i="9"/>
  <c r="CP20" i="9"/>
  <c r="CP19" i="9"/>
  <c r="CP18" i="9"/>
  <c r="CP17" i="9"/>
  <c r="CP16" i="9"/>
  <c r="CP15" i="9"/>
  <c r="CP14" i="9"/>
  <c r="CP13" i="9"/>
  <c r="CP12" i="9"/>
  <c r="CP11" i="9"/>
  <c r="CP10" i="9"/>
  <c r="CP9" i="9"/>
  <c r="CP8" i="9"/>
  <c r="CP7" i="9"/>
  <c r="CP6" i="9"/>
  <c r="CP5" i="9"/>
  <c r="CP4" i="9"/>
  <c r="CP3" i="9"/>
  <c r="CO60" i="9"/>
  <c r="CO59" i="9"/>
  <c r="CO58" i="9"/>
  <c r="CO57" i="9"/>
  <c r="CO56" i="9"/>
  <c r="CO55" i="9"/>
  <c r="CO54" i="9"/>
  <c r="CO53" i="9"/>
  <c r="CO52" i="9"/>
  <c r="CO51" i="9"/>
  <c r="CO50" i="9"/>
  <c r="CO49" i="9"/>
  <c r="CO48" i="9"/>
  <c r="CO47" i="9"/>
  <c r="CO46" i="9"/>
  <c r="CO45" i="9"/>
  <c r="CO44" i="9"/>
  <c r="CO43" i="9"/>
  <c r="CO42" i="9"/>
  <c r="CO41" i="9"/>
  <c r="CO40" i="9"/>
  <c r="CO39" i="9"/>
  <c r="CO38" i="9"/>
  <c r="CO37" i="9"/>
  <c r="CO36" i="9"/>
  <c r="CO35" i="9"/>
  <c r="CO34" i="9"/>
  <c r="CO33" i="9"/>
  <c r="CO32" i="9"/>
  <c r="CO31" i="9"/>
  <c r="CO30" i="9"/>
  <c r="CO29" i="9"/>
  <c r="CO28" i="9"/>
  <c r="CO27" i="9"/>
  <c r="CO26" i="9"/>
  <c r="CO25" i="9"/>
  <c r="CO24" i="9"/>
  <c r="CO23" i="9"/>
  <c r="CO22" i="9"/>
  <c r="CO21" i="9"/>
  <c r="CO20" i="9"/>
  <c r="CO19" i="9"/>
  <c r="CO18" i="9"/>
  <c r="CO17" i="9"/>
  <c r="CO16" i="9"/>
  <c r="CO15" i="9"/>
  <c r="CO14" i="9"/>
  <c r="CO13" i="9"/>
  <c r="CO12" i="9"/>
  <c r="CO11" i="9"/>
  <c r="CO10" i="9"/>
  <c r="CO9" i="9"/>
  <c r="CO8" i="9"/>
  <c r="CO7" i="9"/>
  <c r="CO6" i="9"/>
  <c r="CO5" i="9"/>
  <c r="CO4" i="9"/>
  <c r="CO3" i="9"/>
  <c r="CN60" i="9"/>
  <c r="CN59" i="9"/>
  <c r="CN58" i="9"/>
  <c r="CN57" i="9"/>
  <c r="CN56" i="9"/>
  <c r="CN55" i="9"/>
  <c r="CN54" i="9"/>
  <c r="CN53" i="9"/>
  <c r="CN52" i="9"/>
  <c r="CN51" i="9"/>
  <c r="CN50" i="9"/>
  <c r="CN49" i="9"/>
  <c r="CN48" i="9"/>
  <c r="CN47" i="9"/>
  <c r="CN46" i="9"/>
  <c r="CN45" i="9"/>
  <c r="CN44" i="9"/>
  <c r="CN43" i="9"/>
  <c r="CN42" i="9"/>
  <c r="CN41" i="9"/>
  <c r="CN40" i="9"/>
  <c r="CN39" i="9"/>
  <c r="CN38" i="9"/>
  <c r="CN37" i="9"/>
  <c r="CN36" i="9"/>
  <c r="CN35" i="9"/>
  <c r="CN34" i="9"/>
  <c r="CN33" i="9"/>
  <c r="CN32" i="9"/>
  <c r="CN31" i="9"/>
  <c r="CN30" i="9"/>
  <c r="CN29" i="9"/>
  <c r="CN28" i="9"/>
  <c r="CN27" i="9"/>
  <c r="CN26" i="9"/>
  <c r="CN25" i="9"/>
  <c r="CN24" i="9"/>
  <c r="CN23" i="9"/>
  <c r="CN22" i="9"/>
  <c r="CN21" i="9"/>
  <c r="CN20" i="9"/>
  <c r="CN19" i="9"/>
  <c r="CN18" i="9"/>
  <c r="CN17" i="9"/>
  <c r="CN16" i="9"/>
  <c r="CN15" i="9"/>
  <c r="CN14" i="9"/>
  <c r="CN13" i="9"/>
  <c r="CN12" i="9"/>
  <c r="CN11" i="9"/>
  <c r="CN10" i="9"/>
  <c r="CN9" i="9"/>
  <c r="CN8" i="9"/>
  <c r="CN7" i="9"/>
  <c r="CN6" i="9"/>
  <c r="CN5" i="9"/>
  <c r="CN4" i="9"/>
  <c r="CN3" i="9"/>
  <c r="CM60" i="9"/>
  <c r="CM59" i="9"/>
  <c r="CM58" i="9"/>
  <c r="CM57" i="9"/>
  <c r="CM56" i="9"/>
  <c r="CM55" i="9"/>
  <c r="CM54" i="9"/>
  <c r="CM53" i="9"/>
  <c r="CM52" i="9"/>
  <c r="CM51" i="9"/>
  <c r="CM50" i="9"/>
  <c r="CM49" i="9"/>
  <c r="CM48" i="9"/>
  <c r="CM47" i="9"/>
  <c r="CM46" i="9"/>
  <c r="CM45" i="9"/>
  <c r="CM44" i="9"/>
  <c r="CM43" i="9"/>
  <c r="CM42" i="9"/>
  <c r="CM41" i="9"/>
  <c r="CM40" i="9"/>
  <c r="CM39" i="9"/>
  <c r="CM38" i="9"/>
  <c r="CM37" i="9"/>
  <c r="CM36" i="9"/>
  <c r="CM35" i="9"/>
  <c r="CM34" i="9"/>
  <c r="CM33" i="9"/>
  <c r="CM32" i="9"/>
  <c r="CM31" i="9"/>
  <c r="CM30" i="9"/>
  <c r="CM29" i="9"/>
  <c r="CM28" i="9"/>
  <c r="CM27" i="9"/>
  <c r="CM26" i="9"/>
  <c r="CM25" i="9"/>
  <c r="CM24" i="9"/>
  <c r="CM23" i="9"/>
  <c r="CM22" i="9"/>
  <c r="CM21" i="9"/>
  <c r="CM20" i="9"/>
  <c r="CM19" i="9"/>
  <c r="CM18" i="9"/>
  <c r="CM17" i="9"/>
  <c r="CM16" i="9"/>
  <c r="CM15" i="9"/>
  <c r="CM14" i="9"/>
  <c r="CM13" i="9"/>
  <c r="CM12" i="9"/>
  <c r="CM11" i="9"/>
  <c r="CM10" i="9"/>
  <c r="CM9" i="9"/>
  <c r="CM8" i="9"/>
  <c r="CM7" i="9"/>
  <c r="CM6" i="9"/>
  <c r="CM5" i="9"/>
  <c r="CM4" i="9"/>
  <c r="CM3" i="9"/>
  <c r="CL51" i="9"/>
  <c r="CL50" i="9"/>
  <c r="CL49" i="9"/>
  <c r="CL48" i="9"/>
  <c r="CL47" i="9"/>
  <c r="CL46" i="9"/>
  <c r="CL45" i="9"/>
  <c r="CL44" i="9"/>
  <c r="CL43" i="9"/>
  <c r="CL42" i="9"/>
  <c r="CL41" i="9"/>
  <c r="CL40" i="9"/>
  <c r="CL39" i="9"/>
  <c r="CL38" i="9"/>
  <c r="CL37" i="9"/>
  <c r="CL36" i="9"/>
  <c r="CL35" i="9"/>
  <c r="CL34" i="9"/>
  <c r="CL33" i="9"/>
  <c r="CL32" i="9"/>
  <c r="CL31" i="9"/>
  <c r="CL30" i="9"/>
  <c r="CL29" i="9"/>
  <c r="CL28" i="9"/>
  <c r="CL27" i="9"/>
  <c r="CL26" i="9"/>
  <c r="CL25" i="9"/>
  <c r="CL24" i="9"/>
  <c r="CL23" i="9"/>
  <c r="CL22" i="9"/>
  <c r="CL21" i="9"/>
  <c r="CL20" i="9"/>
  <c r="CL19" i="9"/>
  <c r="CL18" i="9"/>
  <c r="CL17" i="9"/>
  <c r="CL16" i="9"/>
  <c r="CL15" i="9"/>
  <c r="CL14" i="9"/>
  <c r="CL13" i="9"/>
  <c r="CL12" i="9"/>
  <c r="CL11" i="9"/>
  <c r="CL10" i="9"/>
  <c r="CL9" i="9"/>
  <c r="CL8" i="9"/>
  <c r="CL7" i="9"/>
  <c r="CL6" i="9"/>
  <c r="CL5" i="9"/>
  <c r="CL4" i="9"/>
  <c r="CL3" i="9"/>
  <c r="CK60" i="9"/>
  <c r="CK59" i="9"/>
  <c r="CK58" i="9"/>
  <c r="CK57" i="9"/>
  <c r="CK56" i="9"/>
  <c r="CK55" i="9"/>
  <c r="CK54" i="9"/>
  <c r="CK53" i="9"/>
  <c r="CK52" i="9"/>
  <c r="CK51" i="9"/>
  <c r="CK50" i="9"/>
  <c r="CK49" i="9"/>
  <c r="CK48" i="9"/>
  <c r="CK47" i="9"/>
  <c r="CK46" i="9"/>
  <c r="CK45" i="9"/>
  <c r="CK44" i="9"/>
  <c r="CK43" i="9"/>
  <c r="CK42" i="9"/>
  <c r="CK41" i="9"/>
  <c r="CK40" i="9"/>
  <c r="CK39" i="9"/>
  <c r="CK38" i="9"/>
  <c r="CK37" i="9"/>
  <c r="CK36" i="9"/>
  <c r="CK35" i="9"/>
  <c r="CK34" i="9"/>
  <c r="CK33" i="9"/>
  <c r="CK32" i="9"/>
  <c r="CK31" i="9"/>
  <c r="CK30" i="9"/>
  <c r="CK29" i="9"/>
  <c r="CK28" i="9"/>
  <c r="CK27" i="9"/>
  <c r="CK26" i="9"/>
  <c r="CK25" i="9"/>
  <c r="CK24" i="9"/>
  <c r="CK23" i="9"/>
  <c r="CK22" i="9"/>
  <c r="CK21" i="9"/>
  <c r="CK20" i="9"/>
  <c r="CK19" i="9"/>
  <c r="CK18" i="9"/>
  <c r="CK17" i="9"/>
  <c r="CK16" i="9"/>
  <c r="CK15" i="9"/>
  <c r="CK14" i="9"/>
  <c r="CK13" i="9"/>
  <c r="CK12" i="9"/>
  <c r="CK11" i="9"/>
  <c r="CK10" i="9"/>
  <c r="CK9" i="9"/>
  <c r="CK8" i="9"/>
  <c r="CK7" i="9"/>
  <c r="CK6" i="9"/>
  <c r="CK5" i="9"/>
  <c r="CK4" i="9"/>
  <c r="CK3" i="9"/>
  <c r="CJ60" i="9"/>
  <c r="CJ59" i="9"/>
  <c r="CJ58" i="9"/>
  <c r="CJ57" i="9"/>
  <c r="CJ56" i="9"/>
  <c r="CJ55" i="9"/>
  <c r="CJ54" i="9"/>
  <c r="CJ53" i="9"/>
  <c r="CJ52" i="9"/>
  <c r="CJ51" i="9"/>
  <c r="CJ50" i="9"/>
  <c r="CJ49" i="9"/>
  <c r="CJ48" i="9"/>
  <c r="CJ47" i="9"/>
  <c r="CJ46" i="9"/>
  <c r="CJ45" i="9"/>
  <c r="CJ44" i="9"/>
  <c r="CJ43" i="9"/>
  <c r="CJ42" i="9"/>
  <c r="CJ41" i="9"/>
  <c r="CJ40" i="9"/>
  <c r="CJ39" i="9"/>
  <c r="CJ38" i="9"/>
  <c r="CJ37" i="9"/>
  <c r="CJ36" i="9"/>
  <c r="CJ35" i="9"/>
  <c r="CJ34" i="9"/>
  <c r="CJ33" i="9"/>
  <c r="CJ32" i="9"/>
  <c r="CJ31" i="9"/>
  <c r="CJ30" i="9"/>
  <c r="CJ29" i="9"/>
  <c r="CJ28" i="9"/>
  <c r="CJ27" i="9"/>
  <c r="CJ26" i="9"/>
  <c r="CJ25" i="9"/>
  <c r="CJ24" i="9"/>
  <c r="CJ23" i="9"/>
  <c r="CJ22" i="9"/>
  <c r="CJ21" i="9"/>
  <c r="CJ20" i="9"/>
  <c r="CJ19" i="9"/>
  <c r="CJ18" i="9"/>
  <c r="CJ17" i="9"/>
  <c r="CJ16" i="9"/>
  <c r="CJ15" i="9"/>
  <c r="CJ14" i="9"/>
  <c r="CJ13" i="9"/>
  <c r="CJ12" i="9"/>
  <c r="CJ11" i="9"/>
  <c r="CJ10" i="9"/>
  <c r="CJ9" i="9"/>
  <c r="CJ8" i="9"/>
  <c r="CJ7" i="9"/>
  <c r="CJ6" i="9"/>
  <c r="CJ5" i="9"/>
  <c r="CJ4" i="9"/>
  <c r="CJ3" i="9"/>
  <c r="CI60" i="9"/>
  <c r="CI59" i="9"/>
  <c r="CI58" i="9"/>
  <c r="CI57" i="9"/>
  <c r="CI56" i="9"/>
  <c r="CI55" i="9"/>
  <c r="CI54" i="9"/>
  <c r="CI53" i="9"/>
  <c r="CI52" i="9"/>
  <c r="CI51" i="9"/>
  <c r="CI50" i="9"/>
  <c r="CI49" i="9"/>
  <c r="CI48" i="9"/>
  <c r="CI47" i="9"/>
  <c r="CI46" i="9"/>
  <c r="CI45" i="9"/>
  <c r="CI44" i="9"/>
  <c r="CI43" i="9"/>
  <c r="CI42" i="9"/>
  <c r="CI41" i="9"/>
  <c r="CI40" i="9"/>
  <c r="CI39" i="9"/>
  <c r="CI38" i="9"/>
  <c r="CI37" i="9"/>
  <c r="CI36" i="9"/>
  <c r="CI35" i="9"/>
  <c r="CI34" i="9"/>
  <c r="CI33" i="9"/>
  <c r="CI32" i="9"/>
  <c r="CI31" i="9"/>
  <c r="CI30" i="9"/>
  <c r="CI29" i="9"/>
  <c r="CI28" i="9"/>
  <c r="CI27" i="9"/>
  <c r="CI26" i="9"/>
  <c r="CI25" i="9"/>
  <c r="CI24" i="9"/>
  <c r="CI23" i="9"/>
  <c r="CI22" i="9"/>
  <c r="CI21" i="9"/>
  <c r="CI20" i="9"/>
  <c r="CI19" i="9"/>
  <c r="CI18" i="9"/>
  <c r="CI17" i="9"/>
  <c r="CI16" i="9"/>
  <c r="CI15" i="9"/>
  <c r="CI14" i="9"/>
  <c r="CI13" i="9"/>
  <c r="CI12" i="9"/>
  <c r="CI11" i="9"/>
  <c r="CI10" i="9"/>
  <c r="CI9" i="9"/>
  <c r="CI8" i="9"/>
  <c r="CI7" i="9"/>
  <c r="CI6" i="9"/>
  <c r="CI5" i="9"/>
  <c r="CI4" i="9"/>
  <c r="CI3" i="9"/>
  <c r="CH60" i="9"/>
  <c r="CG60" i="9"/>
  <c r="CH59" i="9"/>
  <c r="CG59" i="9"/>
  <c r="CH58" i="9"/>
  <c r="CG58" i="9"/>
  <c r="CH57" i="9"/>
  <c r="CG57" i="9"/>
  <c r="CH56" i="9"/>
  <c r="CG56" i="9"/>
  <c r="CH55" i="9"/>
  <c r="CG55" i="9"/>
  <c r="CH54" i="9"/>
  <c r="CG54" i="9"/>
  <c r="CH53" i="9"/>
  <c r="CG53" i="9"/>
  <c r="CH52" i="9"/>
  <c r="CG52" i="9"/>
  <c r="CH51" i="9"/>
  <c r="CG51" i="9"/>
  <c r="CH50" i="9"/>
  <c r="CG50" i="9"/>
  <c r="CH49" i="9"/>
  <c r="CG49" i="9"/>
  <c r="CH48" i="9"/>
  <c r="CG48" i="9"/>
  <c r="CH47" i="9"/>
  <c r="CG47" i="9"/>
  <c r="CH46" i="9"/>
  <c r="CG46" i="9"/>
  <c r="CH45" i="9"/>
  <c r="CG45" i="9"/>
  <c r="CH44" i="9"/>
  <c r="CG44" i="9"/>
  <c r="CH43" i="9"/>
  <c r="CG43" i="9"/>
  <c r="CH42" i="9"/>
  <c r="CG42" i="9"/>
  <c r="CH41" i="9"/>
  <c r="CG41" i="9"/>
  <c r="CH40" i="9"/>
  <c r="CG40" i="9"/>
  <c r="CH39" i="9"/>
  <c r="CG39" i="9"/>
  <c r="CH38" i="9"/>
  <c r="CG38" i="9"/>
  <c r="CH37" i="9"/>
  <c r="CG37" i="9"/>
  <c r="CH36" i="9"/>
  <c r="CG36" i="9"/>
  <c r="CH35" i="9"/>
  <c r="CG35" i="9"/>
  <c r="CH34" i="9"/>
  <c r="CG34" i="9"/>
  <c r="CH33" i="9"/>
  <c r="CG33" i="9"/>
  <c r="CH32" i="9"/>
  <c r="CG32" i="9"/>
  <c r="CH31" i="9"/>
  <c r="CG31" i="9"/>
  <c r="CH30" i="9"/>
  <c r="CG30" i="9"/>
  <c r="CH29" i="9"/>
  <c r="CG29" i="9"/>
  <c r="CH28" i="9"/>
  <c r="CG28" i="9"/>
  <c r="CH27" i="9"/>
  <c r="CG27" i="9"/>
  <c r="CH26" i="9"/>
  <c r="CG26" i="9"/>
  <c r="CH25" i="9"/>
  <c r="CG25" i="9"/>
  <c r="CH24" i="9"/>
  <c r="CG24" i="9"/>
  <c r="CH23" i="9"/>
  <c r="CG23" i="9"/>
  <c r="CH22" i="9"/>
  <c r="CG22" i="9"/>
  <c r="CH21" i="9"/>
  <c r="CG21" i="9"/>
  <c r="CH20" i="9"/>
  <c r="CG20" i="9"/>
  <c r="CH19" i="9"/>
  <c r="CG19" i="9"/>
  <c r="CH18" i="9"/>
  <c r="CG18" i="9"/>
  <c r="CH17" i="9"/>
  <c r="CG17" i="9"/>
  <c r="CH16" i="9"/>
  <c r="CG16" i="9"/>
  <c r="CH15" i="9"/>
  <c r="CG15" i="9"/>
  <c r="CH14" i="9"/>
  <c r="CG14" i="9"/>
  <c r="CH13" i="9"/>
  <c r="CG13" i="9"/>
  <c r="CH12" i="9"/>
  <c r="CG12" i="9"/>
  <c r="CH11" i="9"/>
  <c r="CG11" i="9"/>
  <c r="CH10" i="9"/>
  <c r="CG10" i="9"/>
  <c r="CH9" i="9"/>
  <c r="CG9" i="9"/>
  <c r="CH8" i="9"/>
  <c r="CG8" i="9"/>
  <c r="CH7" i="9"/>
  <c r="CG7" i="9"/>
  <c r="CH6" i="9"/>
  <c r="CG6" i="9"/>
  <c r="CH5" i="9"/>
  <c r="CG5" i="9"/>
  <c r="CH4" i="9"/>
  <c r="CG4" i="9"/>
  <c r="CH3" i="9"/>
  <c r="CG3" i="9"/>
  <c r="CE60" i="9"/>
  <c r="CE59" i="9"/>
  <c r="CE58" i="9"/>
  <c r="CE57" i="9"/>
  <c r="CE56" i="9"/>
  <c r="CE55" i="9"/>
  <c r="CE54" i="9"/>
  <c r="CE53" i="9"/>
  <c r="CE52" i="9"/>
  <c r="CE51" i="9"/>
  <c r="CE50" i="9"/>
  <c r="CE49" i="9"/>
  <c r="CE48" i="9"/>
  <c r="CE47" i="9"/>
  <c r="CE46" i="9"/>
  <c r="CE45" i="9"/>
  <c r="CE44" i="9"/>
  <c r="CE43" i="9"/>
  <c r="CE42" i="9"/>
  <c r="CE41" i="9"/>
  <c r="CE40" i="9"/>
  <c r="CE39" i="9"/>
  <c r="CE38" i="9"/>
  <c r="CE37" i="9"/>
  <c r="CE36" i="9"/>
  <c r="CE35" i="9"/>
  <c r="CE34" i="9"/>
  <c r="CE33" i="9"/>
  <c r="CE32" i="9"/>
  <c r="CE31" i="9"/>
  <c r="CE30" i="9"/>
  <c r="CE29" i="9"/>
  <c r="CE28" i="9"/>
  <c r="CE27" i="9"/>
  <c r="CE26" i="9"/>
  <c r="CE25" i="9"/>
  <c r="CE24" i="9"/>
  <c r="CE23" i="9"/>
  <c r="CE22" i="9"/>
  <c r="CE21" i="9"/>
  <c r="CE20" i="9"/>
  <c r="CE19" i="9"/>
  <c r="CE18" i="9"/>
  <c r="CE17" i="9"/>
  <c r="CE16" i="9"/>
  <c r="CE15" i="9"/>
  <c r="CE14" i="9"/>
  <c r="CE13" i="9"/>
  <c r="CE12" i="9"/>
  <c r="CE11" i="9"/>
  <c r="CE10" i="9"/>
  <c r="CE9" i="9"/>
  <c r="CE8" i="9"/>
  <c r="CE7" i="9"/>
  <c r="CE6" i="9"/>
  <c r="CE5" i="9"/>
  <c r="CE4" i="9"/>
  <c r="CE3" i="9"/>
  <c r="CD51" i="9"/>
  <c r="CD50" i="9"/>
  <c r="CD49" i="9"/>
  <c r="CD48" i="9"/>
  <c r="CD47" i="9"/>
  <c r="CD46" i="9"/>
  <c r="CD45" i="9"/>
  <c r="CD44" i="9"/>
  <c r="CD43" i="9"/>
  <c r="CD42" i="9"/>
  <c r="CD41" i="9"/>
  <c r="CD40" i="9"/>
  <c r="CD39" i="9"/>
  <c r="CD38" i="9"/>
  <c r="CD37" i="9"/>
  <c r="CD36" i="9"/>
  <c r="CD35" i="9"/>
  <c r="CD34" i="9"/>
  <c r="CD33" i="9"/>
  <c r="CD32" i="9"/>
  <c r="CD31" i="9"/>
  <c r="CD30" i="9"/>
  <c r="CD29" i="9"/>
  <c r="CD28" i="9"/>
  <c r="CD27" i="9"/>
  <c r="CD26" i="9"/>
  <c r="CD25" i="9"/>
  <c r="CD24" i="9"/>
  <c r="CD23" i="9"/>
  <c r="CD22" i="9"/>
  <c r="CD21" i="9"/>
  <c r="CD20" i="9"/>
  <c r="CD19" i="9"/>
  <c r="CD18" i="9"/>
  <c r="CD17" i="9"/>
  <c r="CD16" i="9"/>
  <c r="CD15" i="9"/>
  <c r="CD14" i="9"/>
  <c r="CD13" i="9"/>
  <c r="CD12" i="9"/>
  <c r="CD11" i="9"/>
  <c r="CD10" i="9"/>
  <c r="CD9" i="9"/>
  <c r="CD8" i="9"/>
  <c r="CD7" i="9"/>
  <c r="CD6" i="9"/>
  <c r="CD5" i="9"/>
  <c r="CD4" i="9"/>
  <c r="CD3" i="9"/>
  <c r="CN51" i="5"/>
  <c r="CN50" i="5"/>
  <c r="CN49" i="5"/>
  <c r="CN48" i="5"/>
  <c r="CN47" i="5"/>
  <c r="CN46" i="5"/>
  <c r="CN45" i="5"/>
  <c r="CN44" i="5"/>
  <c r="CN43" i="5"/>
  <c r="CN42" i="5"/>
  <c r="CN41" i="5"/>
  <c r="CN40" i="5"/>
  <c r="CN39" i="5"/>
  <c r="CN38" i="5"/>
  <c r="CN37" i="5"/>
  <c r="CN36" i="5"/>
  <c r="CN35" i="5"/>
  <c r="CN34" i="5"/>
  <c r="CN33" i="5"/>
  <c r="CN32" i="5"/>
  <c r="CN31" i="5"/>
  <c r="CN30" i="5"/>
  <c r="CN29" i="5"/>
  <c r="CN28" i="5"/>
  <c r="CN27" i="5"/>
  <c r="CN26" i="5"/>
  <c r="CN25" i="5"/>
  <c r="CN24" i="5"/>
  <c r="CN23" i="5"/>
  <c r="CN22" i="5"/>
  <c r="CN21" i="5"/>
  <c r="CN20" i="5"/>
  <c r="CN19" i="5"/>
  <c r="CN18" i="5"/>
  <c r="CN17" i="5"/>
  <c r="CN16" i="5"/>
  <c r="CN15" i="5"/>
  <c r="CN14" i="5"/>
  <c r="CN13" i="5"/>
  <c r="CN12" i="5"/>
  <c r="CN11" i="5"/>
  <c r="CN10" i="5"/>
  <c r="CN9" i="5"/>
  <c r="CN8" i="5"/>
  <c r="CN7" i="5"/>
  <c r="CN6" i="5"/>
  <c r="CN5" i="5"/>
  <c r="CN4" i="5"/>
  <c r="CN3" i="5"/>
  <c r="CI51" i="5"/>
  <c r="CI50" i="5"/>
  <c r="CI49" i="5"/>
  <c r="CI48" i="5"/>
  <c r="CI47" i="5"/>
  <c r="CI46" i="5"/>
  <c r="CI45" i="5"/>
  <c r="CI44" i="5"/>
  <c r="CI43" i="5"/>
  <c r="CI42" i="5"/>
  <c r="CI41" i="5"/>
  <c r="CI40" i="5"/>
  <c r="CI39" i="5"/>
  <c r="CI38" i="5"/>
  <c r="CI37" i="5"/>
  <c r="CI36" i="5"/>
  <c r="CI35" i="5"/>
  <c r="CI34" i="5"/>
  <c r="CI33" i="5"/>
  <c r="CI32" i="5"/>
  <c r="CI31" i="5"/>
  <c r="CI30" i="5"/>
  <c r="CI29" i="5"/>
  <c r="CI28" i="5"/>
  <c r="CI27" i="5"/>
  <c r="CI26" i="5"/>
  <c r="CI25" i="5"/>
  <c r="CI24" i="5"/>
  <c r="CI23" i="5"/>
  <c r="CI22" i="5"/>
  <c r="CI21" i="5"/>
  <c r="CI20" i="5"/>
  <c r="CI19" i="5"/>
  <c r="CI18" i="5"/>
  <c r="CI17" i="5"/>
  <c r="CI16" i="5"/>
  <c r="CI15" i="5"/>
  <c r="CI14" i="5"/>
  <c r="CI13" i="5"/>
  <c r="CI12" i="5"/>
  <c r="CI11" i="5"/>
  <c r="CI10" i="5"/>
  <c r="CI9" i="5"/>
  <c r="CI8" i="5"/>
  <c r="CI7" i="5"/>
  <c r="CI6" i="5"/>
  <c r="CI5" i="5"/>
  <c r="CI4" i="5"/>
  <c r="CI3" i="5"/>
  <c r="CH51" i="5"/>
  <c r="CH50" i="5"/>
  <c r="CH49" i="5"/>
  <c r="CH48" i="5"/>
  <c r="CH47" i="5"/>
  <c r="CH46" i="5"/>
  <c r="CH45" i="5"/>
  <c r="CH44" i="5"/>
  <c r="CH43" i="5"/>
  <c r="CH42" i="5"/>
  <c r="CH41" i="5"/>
  <c r="CH40" i="5"/>
  <c r="CH39" i="5"/>
  <c r="CH38" i="5"/>
  <c r="CH37" i="5"/>
  <c r="CH36" i="5"/>
  <c r="CH35" i="5"/>
  <c r="CH34" i="5"/>
  <c r="CH33" i="5"/>
  <c r="CH32" i="5"/>
  <c r="CH31" i="5"/>
  <c r="CH30" i="5"/>
  <c r="CH29" i="5"/>
  <c r="CH28" i="5"/>
  <c r="CH27" i="5"/>
  <c r="CH26" i="5"/>
  <c r="CH25" i="5"/>
  <c r="CH24" i="5"/>
  <c r="CH23" i="5"/>
  <c r="CH22" i="5"/>
  <c r="CH21" i="5"/>
  <c r="CH20" i="5"/>
  <c r="CH19" i="5"/>
  <c r="CH18" i="5"/>
  <c r="CH17" i="5"/>
  <c r="CH16" i="5"/>
  <c r="CH15" i="5"/>
  <c r="CH14" i="5"/>
  <c r="CH13" i="5"/>
  <c r="CH12" i="5"/>
  <c r="CH11" i="5"/>
  <c r="CH10" i="5"/>
  <c r="CH9" i="5"/>
  <c r="CH8" i="5"/>
  <c r="CH7" i="5"/>
  <c r="CH6" i="5"/>
  <c r="CH5" i="5"/>
  <c r="CH4" i="5"/>
  <c r="CH3" i="5"/>
  <c r="CG51" i="5"/>
  <c r="CG50" i="5"/>
  <c r="CG49" i="5"/>
  <c r="CG48" i="5"/>
  <c r="CG47" i="5"/>
  <c r="CG46" i="5"/>
  <c r="CG45" i="5"/>
  <c r="CG44" i="5"/>
  <c r="CG43" i="5"/>
  <c r="CG42" i="5"/>
  <c r="CG41" i="5"/>
  <c r="CG40" i="5"/>
  <c r="CG39" i="5"/>
  <c r="CG38" i="5"/>
  <c r="CG37" i="5"/>
  <c r="CG36" i="5"/>
  <c r="CG35" i="5"/>
  <c r="CG34" i="5"/>
  <c r="CG33" i="5"/>
  <c r="CG32" i="5"/>
  <c r="CG31" i="5"/>
  <c r="CG30" i="5"/>
  <c r="CG29" i="5"/>
  <c r="CG28" i="5"/>
  <c r="CG27" i="5"/>
  <c r="CG26" i="5"/>
  <c r="CG25" i="5"/>
  <c r="CG24" i="5"/>
  <c r="CG23" i="5"/>
  <c r="CG22" i="5"/>
  <c r="CG21" i="5"/>
  <c r="CG20" i="5"/>
  <c r="CG19" i="5"/>
  <c r="CG18" i="5"/>
  <c r="CG17" i="5"/>
  <c r="CG16" i="5"/>
  <c r="CG15" i="5"/>
  <c r="CG14" i="5"/>
  <c r="CG13" i="5"/>
  <c r="CG12" i="5"/>
  <c r="CG11" i="5"/>
  <c r="CG10" i="5"/>
  <c r="CG9" i="5"/>
  <c r="CG8" i="5"/>
  <c r="CG7" i="5"/>
  <c r="CG6" i="5"/>
  <c r="CG5" i="5"/>
  <c r="CG4" i="5"/>
  <c r="CG3" i="5"/>
  <c r="CF51" i="5"/>
  <c r="CF50" i="5"/>
  <c r="CF49" i="5"/>
  <c r="CF48" i="5"/>
  <c r="CF47" i="5"/>
  <c r="CF46" i="5"/>
  <c r="CF45" i="5"/>
  <c r="CF44" i="5"/>
  <c r="CF43" i="5"/>
  <c r="CF42" i="5"/>
  <c r="CF41" i="5"/>
  <c r="CF40" i="5"/>
  <c r="CF39" i="5"/>
  <c r="CF38" i="5"/>
  <c r="CF37" i="5"/>
  <c r="CF36" i="5"/>
  <c r="CF35" i="5"/>
  <c r="CF34" i="5"/>
  <c r="CF33" i="5"/>
  <c r="CF32" i="5"/>
  <c r="CF31" i="5"/>
  <c r="CF30" i="5"/>
  <c r="CF29" i="5"/>
  <c r="CF28" i="5"/>
  <c r="CF27" i="5"/>
  <c r="CF26" i="5"/>
  <c r="CF25" i="5"/>
  <c r="CF24" i="5"/>
  <c r="CF23" i="5"/>
  <c r="CF22" i="5"/>
  <c r="CF21" i="5"/>
  <c r="CF20" i="5"/>
  <c r="CF19" i="5"/>
  <c r="CF18" i="5"/>
  <c r="CF17" i="5"/>
  <c r="CF16" i="5"/>
  <c r="CF15" i="5"/>
  <c r="CF14" i="5"/>
  <c r="CF13" i="5"/>
  <c r="CF12" i="5"/>
  <c r="CF11" i="5"/>
  <c r="CF10" i="5"/>
  <c r="CF9" i="5"/>
  <c r="CF8" i="5"/>
  <c r="CF7" i="5"/>
  <c r="CF6" i="5"/>
  <c r="CF5" i="5"/>
  <c r="CF4" i="5"/>
  <c r="CF3" i="5"/>
  <c r="CE51" i="5"/>
  <c r="CE50" i="5"/>
  <c r="CE49" i="5"/>
  <c r="CE48" i="5"/>
  <c r="CE47" i="5"/>
  <c r="CE46" i="5"/>
  <c r="CE45" i="5"/>
  <c r="CE44" i="5"/>
  <c r="CE43" i="5"/>
  <c r="CE42" i="5"/>
  <c r="CE41" i="5"/>
  <c r="CE40" i="5"/>
  <c r="CE39" i="5"/>
  <c r="CE38" i="5"/>
  <c r="CE37" i="5"/>
  <c r="CE36" i="5"/>
  <c r="CE35" i="5"/>
  <c r="CE34" i="5"/>
  <c r="CE33" i="5"/>
  <c r="CE32" i="5"/>
  <c r="CE31" i="5"/>
  <c r="CE30" i="5"/>
  <c r="CE29" i="5"/>
  <c r="CE28" i="5"/>
  <c r="CE27" i="5"/>
  <c r="CE26" i="5"/>
  <c r="CE25" i="5"/>
  <c r="CE24" i="5"/>
  <c r="CE23" i="5"/>
  <c r="CE22" i="5"/>
  <c r="CE21" i="5"/>
  <c r="CE20" i="5"/>
  <c r="CE19" i="5"/>
  <c r="CE18" i="5"/>
  <c r="CE17" i="5"/>
  <c r="CE16" i="5"/>
  <c r="CE15" i="5"/>
  <c r="CE14" i="5"/>
  <c r="CE13" i="5"/>
  <c r="CE12" i="5"/>
  <c r="CE11" i="5"/>
  <c r="CE10" i="5"/>
  <c r="CE9" i="5"/>
  <c r="CE8" i="5"/>
  <c r="CE7" i="5"/>
  <c r="CE6" i="5"/>
  <c r="CE5" i="5"/>
  <c r="CE4" i="5"/>
  <c r="CE3" i="5"/>
  <c r="CD51" i="5"/>
  <c r="CD50" i="5"/>
  <c r="CD49" i="5"/>
  <c r="CD48" i="5"/>
  <c r="CD47" i="5"/>
  <c r="CD46" i="5"/>
  <c r="CD45" i="5"/>
  <c r="CD44" i="5"/>
  <c r="CD43" i="5"/>
  <c r="CD42" i="5"/>
  <c r="CD41" i="5"/>
  <c r="CD40" i="5"/>
  <c r="CD39" i="5"/>
  <c r="CD38" i="5"/>
  <c r="CD37" i="5"/>
  <c r="CD36" i="5"/>
  <c r="CD35" i="5"/>
  <c r="CD34" i="5"/>
  <c r="CD33" i="5"/>
  <c r="CD32" i="5"/>
  <c r="CD31" i="5"/>
  <c r="CD30" i="5"/>
  <c r="CD29" i="5"/>
  <c r="CD28" i="5"/>
  <c r="CD27" i="5"/>
  <c r="CD26" i="5"/>
  <c r="CD25" i="5"/>
  <c r="CD24" i="5"/>
  <c r="CD23" i="5"/>
  <c r="CD22" i="5"/>
  <c r="CD21" i="5"/>
  <c r="CD20" i="5"/>
  <c r="CD19" i="5"/>
  <c r="CD18" i="5"/>
  <c r="CD17" i="5"/>
  <c r="CD16" i="5"/>
  <c r="CD15" i="5"/>
  <c r="CD14" i="5"/>
  <c r="CD13" i="5"/>
  <c r="CD12" i="5"/>
  <c r="CD11" i="5"/>
  <c r="CD10" i="5"/>
  <c r="CD9" i="5"/>
  <c r="CD8" i="5"/>
  <c r="CD7" i="5"/>
  <c r="CD6" i="5"/>
  <c r="CD5" i="5"/>
  <c r="CD4" i="5"/>
  <c r="CD3" i="5"/>
  <c r="CC51" i="5"/>
  <c r="CC50" i="5"/>
  <c r="CC49" i="5"/>
  <c r="CC48" i="5"/>
  <c r="CC47" i="5"/>
  <c r="CC46" i="5"/>
  <c r="CC45" i="5"/>
  <c r="CC44" i="5"/>
  <c r="CC43" i="5"/>
  <c r="CC42" i="5"/>
  <c r="CC41" i="5"/>
  <c r="CC40" i="5"/>
  <c r="CC39" i="5"/>
  <c r="CC38" i="5"/>
  <c r="CC37" i="5"/>
  <c r="CC36" i="5"/>
  <c r="CC35" i="5"/>
  <c r="CC34" i="5"/>
  <c r="CC33" i="5"/>
  <c r="CC32" i="5"/>
  <c r="CC31" i="5"/>
  <c r="CC30" i="5"/>
  <c r="CC29" i="5"/>
  <c r="CC28" i="5"/>
  <c r="CC27" i="5"/>
  <c r="CC26" i="5"/>
  <c r="CC25" i="5"/>
  <c r="CC24" i="5"/>
  <c r="CC23" i="5"/>
  <c r="CC22" i="5"/>
  <c r="CC21" i="5"/>
  <c r="CC20" i="5"/>
  <c r="CC19" i="5"/>
  <c r="CC18" i="5"/>
  <c r="CC17" i="5"/>
  <c r="CC16" i="5"/>
  <c r="CC15" i="5"/>
  <c r="CC14" i="5"/>
  <c r="CC13" i="5"/>
  <c r="CC12" i="5"/>
  <c r="CC11" i="5"/>
  <c r="CC10" i="5"/>
  <c r="CC9" i="5"/>
  <c r="CC8" i="5"/>
  <c r="CC7" i="5"/>
  <c r="CC6" i="5"/>
  <c r="CC5" i="5"/>
  <c r="CC4" i="5"/>
  <c r="CC3" i="5"/>
  <c r="CB51" i="5"/>
  <c r="CB50" i="5"/>
  <c r="CB49" i="5"/>
  <c r="CB48" i="5"/>
  <c r="CB47" i="5"/>
  <c r="CB46" i="5"/>
  <c r="CB45" i="5"/>
  <c r="CB44" i="5"/>
  <c r="CB43" i="5"/>
  <c r="CB42" i="5"/>
  <c r="CB41" i="5"/>
  <c r="CB40" i="5"/>
  <c r="CB39" i="5"/>
  <c r="CB38" i="5"/>
  <c r="CB37" i="5"/>
  <c r="CB36" i="5"/>
  <c r="CB35" i="5"/>
  <c r="CB34" i="5"/>
  <c r="CB33" i="5"/>
  <c r="CB32" i="5"/>
  <c r="CB31" i="5"/>
  <c r="CB30" i="5"/>
  <c r="CB29" i="5"/>
  <c r="CB28" i="5"/>
  <c r="CB27" i="5"/>
  <c r="CB26" i="5"/>
  <c r="CB25" i="5"/>
  <c r="CB24" i="5"/>
  <c r="CB23" i="5"/>
  <c r="CB22" i="5"/>
  <c r="CB21" i="5"/>
  <c r="CB20" i="5"/>
  <c r="CB19" i="5"/>
  <c r="CB18" i="5"/>
  <c r="CB17" i="5"/>
  <c r="CB16" i="5"/>
  <c r="CB15" i="5"/>
  <c r="CB14" i="5"/>
  <c r="CB13" i="5"/>
  <c r="CB12" i="5"/>
  <c r="CB11" i="5"/>
  <c r="CB10" i="5"/>
  <c r="CB9" i="5"/>
  <c r="CB8" i="5"/>
  <c r="CB7" i="5"/>
  <c r="CB6" i="5"/>
  <c r="CB5" i="5"/>
  <c r="CB4" i="5"/>
  <c r="CB3" i="5"/>
  <c r="BZ51" i="5"/>
  <c r="BZ50" i="5"/>
  <c r="BZ49" i="5"/>
  <c r="BZ48" i="5"/>
  <c r="BZ47" i="5"/>
  <c r="BZ46" i="5"/>
  <c r="BZ45" i="5"/>
  <c r="BZ44" i="5"/>
  <c r="BZ43" i="5"/>
  <c r="BZ42" i="5"/>
  <c r="BZ41" i="5"/>
  <c r="BZ40" i="5"/>
  <c r="BZ39" i="5"/>
  <c r="BZ38" i="5"/>
  <c r="BZ37" i="5"/>
  <c r="BZ36" i="5"/>
  <c r="BZ35" i="5"/>
  <c r="BZ34" i="5"/>
  <c r="BZ33" i="5"/>
  <c r="BZ32" i="5"/>
  <c r="BZ31" i="5"/>
  <c r="BZ30" i="5"/>
  <c r="BZ29" i="5"/>
  <c r="BZ28" i="5"/>
  <c r="BZ27" i="5"/>
  <c r="BZ26" i="5"/>
  <c r="BZ25" i="5"/>
  <c r="BZ24" i="5"/>
  <c r="BZ23" i="5"/>
  <c r="BZ22" i="5"/>
  <c r="BZ21" i="5"/>
  <c r="BZ20" i="5"/>
  <c r="BZ19" i="5"/>
  <c r="BZ18" i="5"/>
  <c r="BZ17" i="5"/>
  <c r="BZ16" i="5"/>
  <c r="BZ15" i="5"/>
  <c r="BZ14" i="5"/>
  <c r="BZ13" i="5"/>
  <c r="BZ12" i="5"/>
  <c r="BZ11" i="5"/>
  <c r="BZ10" i="5"/>
  <c r="BZ9" i="5"/>
  <c r="BZ8" i="5"/>
  <c r="BZ7" i="5"/>
  <c r="BZ6" i="5"/>
  <c r="BZ5" i="5"/>
  <c r="BZ4" i="5"/>
  <c r="BZ3" i="5"/>
  <c r="CF51" i="33"/>
  <c r="CF50" i="33"/>
  <c r="CF49" i="33"/>
  <c r="CF48" i="33"/>
  <c r="CF47" i="33"/>
  <c r="CF46" i="33"/>
  <c r="CF45" i="33"/>
  <c r="CF44" i="33"/>
  <c r="CF43" i="33"/>
  <c r="CF42" i="33"/>
  <c r="CF41" i="33"/>
  <c r="CF40" i="33"/>
  <c r="CF39" i="33"/>
  <c r="CF38" i="33"/>
  <c r="CF37" i="33"/>
  <c r="CF36" i="33"/>
  <c r="CF35" i="33"/>
  <c r="CF34" i="33"/>
  <c r="CF33" i="33"/>
  <c r="CF32" i="33"/>
  <c r="CF31" i="33"/>
  <c r="CF30" i="33"/>
  <c r="CF29" i="33"/>
  <c r="CF28" i="33"/>
  <c r="CF27" i="33"/>
  <c r="CF26" i="33"/>
  <c r="CF25" i="33"/>
  <c r="CF24" i="33"/>
  <c r="CF23" i="33"/>
  <c r="CF22" i="33"/>
  <c r="CF21" i="33"/>
  <c r="CF20" i="33"/>
  <c r="CF19" i="33"/>
  <c r="CF18" i="33"/>
  <c r="CF17" i="33"/>
  <c r="CF16" i="33"/>
  <c r="CF15" i="33"/>
  <c r="CF14" i="33"/>
  <c r="CF13" i="33"/>
  <c r="CF12" i="33"/>
  <c r="CF11" i="33"/>
  <c r="CF10" i="33"/>
  <c r="CF9" i="33"/>
  <c r="CF8" i="33"/>
  <c r="CF7" i="33"/>
  <c r="CF6" i="33"/>
  <c r="CF5" i="33"/>
  <c r="CF4" i="33"/>
  <c r="CF3" i="33"/>
  <c r="CE51" i="33"/>
  <c r="CE50" i="33"/>
  <c r="CE49" i="33"/>
  <c r="CE48" i="33"/>
  <c r="CE47" i="33"/>
  <c r="CE46" i="33"/>
  <c r="CE45" i="33"/>
  <c r="CE44" i="33"/>
  <c r="CE43" i="33"/>
  <c r="CE42" i="33"/>
  <c r="CE41" i="33"/>
  <c r="CE40" i="33"/>
  <c r="CE39" i="33"/>
  <c r="CE38" i="33"/>
  <c r="CE37" i="33"/>
  <c r="CE36" i="33"/>
  <c r="CE35" i="33"/>
  <c r="CE34" i="33"/>
  <c r="CE33" i="33"/>
  <c r="CE32" i="33"/>
  <c r="CE31" i="33"/>
  <c r="CE30" i="33"/>
  <c r="CE29" i="33"/>
  <c r="CE28" i="33"/>
  <c r="CE27" i="33"/>
  <c r="CE26" i="33"/>
  <c r="CE25" i="33"/>
  <c r="CE24" i="33"/>
  <c r="CE23" i="33"/>
  <c r="CE22" i="33"/>
  <c r="CE21" i="33"/>
  <c r="CE20" i="33"/>
  <c r="CE19" i="33"/>
  <c r="CE18" i="33"/>
  <c r="CE17" i="33"/>
  <c r="CE16" i="33"/>
  <c r="CE15" i="33"/>
  <c r="CE14" i="33"/>
  <c r="CE13" i="33"/>
  <c r="CE12" i="33"/>
  <c r="CE11" i="33"/>
  <c r="CE10" i="33"/>
  <c r="CE9" i="33"/>
  <c r="CE8" i="33"/>
  <c r="CE7" i="33"/>
  <c r="CE6" i="33"/>
  <c r="CE5" i="33"/>
  <c r="CE4" i="33"/>
  <c r="CE3" i="33"/>
  <c r="CC51" i="33"/>
  <c r="CC50" i="33"/>
  <c r="CC49" i="33"/>
  <c r="CC48" i="33"/>
  <c r="CC47" i="33"/>
  <c r="CC46" i="33"/>
  <c r="CC45" i="33"/>
  <c r="CC44" i="33"/>
  <c r="CC43" i="33"/>
  <c r="CC42" i="33"/>
  <c r="CC41" i="33"/>
  <c r="CC40" i="33"/>
  <c r="CC39" i="33"/>
  <c r="CC38" i="33"/>
  <c r="CC37" i="33"/>
  <c r="CC36" i="33"/>
  <c r="CC35" i="33"/>
  <c r="CC34" i="33"/>
  <c r="CC33" i="33"/>
  <c r="CC32" i="33"/>
  <c r="CC31" i="33"/>
  <c r="CC30" i="33"/>
  <c r="CC29" i="33"/>
  <c r="CC28" i="33"/>
  <c r="CC27" i="33"/>
  <c r="CC26" i="33"/>
  <c r="CC25" i="33"/>
  <c r="CC24" i="33"/>
  <c r="CC23" i="33"/>
  <c r="CC22" i="33"/>
  <c r="CC21" i="33"/>
  <c r="CC20" i="33"/>
  <c r="CC19" i="33"/>
  <c r="CC18" i="33"/>
  <c r="CC17" i="33"/>
  <c r="CC16" i="33"/>
  <c r="CC15" i="33"/>
  <c r="CC14" i="33"/>
  <c r="CC13" i="33"/>
  <c r="CC12" i="33"/>
  <c r="CC11" i="33"/>
  <c r="CC10" i="33"/>
  <c r="CC9" i="33"/>
  <c r="CC8" i="33"/>
  <c r="CC7" i="33"/>
  <c r="CC6" i="33"/>
  <c r="CC5" i="33"/>
  <c r="CC4" i="33"/>
  <c r="CC3" i="33"/>
  <c r="CB51" i="33"/>
  <c r="CB50" i="33"/>
  <c r="CB49" i="33"/>
  <c r="CB48" i="33"/>
  <c r="CB47" i="33"/>
  <c r="CB46" i="33"/>
  <c r="CB45" i="33"/>
  <c r="CB44" i="33"/>
  <c r="CB43" i="33"/>
  <c r="CB42" i="33"/>
  <c r="CB41" i="33"/>
  <c r="CB40" i="33"/>
  <c r="CB39" i="33"/>
  <c r="CB38" i="33"/>
  <c r="CB37" i="33"/>
  <c r="CB36" i="33"/>
  <c r="CB35" i="33"/>
  <c r="CB34" i="33"/>
  <c r="CB33" i="33"/>
  <c r="CB32" i="33"/>
  <c r="CB31" i="33"/>
  <c r="CB30" i="33"/>
  <c r="CB29" i="33"/>
  <c r="CB28" i="33"/>
  <c r="CB27" i="33"/>
  <c r="CB26" i="33"/>
  <c r="CB25" i="33"/>
  <c r="CB24" i="33"/>
  <c r="CB23" i="33"/>
  <c r="CB22" i="33"/>
  <c r="CB21" i="33"/>
  <c r="CB20" i="33"/>
  <c r="CB19" i="33"/>
  <c r="CB18" i="33"/>
  <c r="CB17" i="33"/>
  <c r="CB16" i="33"/>
  <c r="CB15" i="33"/>
  <c r="CB14" i="33"/>
  <c r="CB13" i="33"/>
  <c r="CB12" i="33"/>
  <c r="CB11" i="33"/>
  <c r="CB10" i="33"/>
  <c r="CB9" i="33"/>
  <c r="CB8" i="33"/>
  <c r="CB7" i="33"/>
  <c r="CB6" i="33"/>
  <c r="CB5" i="33"/>
  <c r="CB4" i="33"/>
  <c r="CB3" i="33"/>
  <c r="CA51" i="33"/>
  <c r="CA50" i="33"/>
  <c r="CA49" i="33"/>
  <c r="CA48" i="33"/>
  <c r="CA47" i="33"/>
  <c r="CA46" i="33"/>
  <c r="CA45" i="33"/>
  <c r="CA44" i="33"/>
  <c r="CA43" i="33"/>
  <c r="CA42" i="33"/>
  <c r="CA41" i="33"/>
  <c r="CA40" i="33"/>
  <c r="CA39" i="33"/>
  <c r="CA38" i="33"/>
  <c r="CA37" i="33"/>
  <c r="CA36" i="33"/>
  <c r="CA35" i="33"/>
  <c r="CA34" i="33"/>
  <c r="CA33" i="33"/>
  <c r="CA32" i="33"/>
  <c r="CA31" i="33"/>
  <c r="CA30" i="33"/>
  <c r="CA29" i="33"/>
  <c r="CA28" i="33"/>
  <c r="CA27" i="33"/>
  <c r="CA26" i="33"/>
  <c r="CA25" i="33"/>
  <c r="CA24" i="33"/>
  <c r="CA23" i="33"/>
  <c r="CA22" i="33"/>
  <c r="CA21" i="33"/>
  <c r="CA20" i="33"/>
  <c r="CA19" i="33"/>
  <c r="CA18" i="33"/>
  <c r="CA17" i="33"/>
  <c r="CA16" i="33"/>
  <c r="CA15" i="33"/>
  <c r="CA14" i="33"/>
  <c r="CA13" i="33"/>
  <c r="CA12" i="33"/>
  <c r="CA11" i="33"/>
  <c r="CA10" i="33"/>
  <c r="CA9" i="33"/>
  <c r="CA8" i="33"/>
  <c r="CA7" i="33"/>
  <c r="CA6" i="33"/>
  <c r="CA5" i="33"/>
  <c r="CA4" i="33"/>
  <c r="CA3" i="33"/>
  <c r="BZ51" i="33"/>
  <c r="BZ50" i="33"/>
  <c r="BZ49" i="33"/>
  <c r="BZ48" i="33"/>
  <c r="BZ47" i="33"/>
  <c r="BZ46" i="33"/>
  <c r="BZ45" i="33"/>
  <c r="BZ44" i="33"/>
  <c r="BZ43" i="33"/>
  <c r="BZ42" i="33"/>
  <c r="BZ41" i="33"/>
  <c r="BZ40" i="33"/>
  <c r="BZ39" i="33"/>
  <c r="BZ38" i="33"/>
  <c r="BZ37" i="33"/>
  <c r="BZ36" i="33"/>
  <c r="BZ35" i="33"/>
  <c r="BZ34" i="33"/>
  <c r="BZ33" i="33"/>
  <c r="BZ32" i="33"/>
  <c r="BZ31" i="33"/>
  <c r="BZ30" i="33"/>
  <c r="BZ29" i="33"/>
  <c r="BZ28" i="33"/>
  <c r="BZ27" i="33"/>
  <c r="BZ26" i="33"/>
  <c r="BZ25" i="33"/>
  <c r="BZ24" i="33"/>
  <c r="BZ23" i="33"/>
  <c r="BZ22" i="33"/>
  <c r="BZ21" i="33"/>
  <c r="BZ20" i="33"/>
  <c r="BZ19" i="33"/>
  <c r="BZ18" i="33"/>
  <c r="BZ17" i="33"/>
  <c r="BZ16" i="33"/>
  <c r="BZ15" i="33"/>
  <c r="BZ14" i="33"/>
  <c r="BZ13" i="33"/>
  <c r="BZ12" i="33"/>
  <c r="BZ11" i="33"/>
  <c r="BZ10" i="33"/>
  <c r="BZ9" i="33"/>
  <c r="BZ8" i="33"/>
  <c r="BZ7" i="33"/>
  <c r="BZ6" i="33"/>
  <c r="BZ5" i="33"/>
  <c r="BZ4" i="33"/>
  <c r="BZ3" i="33"/>
  <c r="BY51" i="33"/>
  <c r="BY50" i="33"/>
  <c r="BY49" i="33"/>
  <c r="BY48" i="33"/>
  <c r="BY47" i="33"/>
  <c r="BY46" i="33"/>
  <c r="BY45" i="33"/>
  <c r="BY44" i="33"/>
  <c r="BY43" i="33"/>
  <c r="BY42" i="33"/>
  <c r="BY41" i="33"/>
  <c r="BY40" i="33"/>
  <c r="BY39" i="33"/>
  <c r="BY38" i="33"/>
  <c r="BY37" i="33"/>
  <c r="BY36" i="33"/>
  <c r="BY35" i="33"/>
  <c r="BY34" i="33"/>
  <c r="BY33" i="33"/>
  <c r="BY32" i="33"/>
  <c r="BY31" i="33"/>
  <c r="BY30" i="33"/>
  <c r="BY29" i="33"/>
  <c r="BY28" i="33"/>
  <c r="BY27" i="33"/>
  <c r="BY26" i="33"/>
  <c r="BY25" i="33"/>
  <c r="BY24" i="33"/>
  <c r="BY23" i="33"/>
  <c r="BY22" i="33"/>
  <c r="BY21" i="33"/>
  <c r="BY20" i="33"/>
  <c r="BY19" i="33"/>
  <c r="BY18" i="33"/>
  <c r="BY17" i="33"/>
  <c r="BY16" i="33"/>
  <c r="BY15" i="33"/>
  <c r="BY14" i="33"/>
  <c r="BY13" i="33"/>
  <c r="BY12" i="33"/>
  <c r="BY11" i="33"/>
  <c r="BY10" i="33"/>
  <c r="BY9" i="33"/>
  <c r="BY8" i="33"/>
  <c r="BY7" i="33"/>
  <c r="BY6" i="33"/>
  <c r="BY5" i="33"/>
  <c r="BY4" i="33"/>
  <c r="BY3" i="33"/>
  <c r="BX51" i="33"/>
  <c r="BX50" i="33"/>
  <c r="BX49" i="33"/>
  <c r="BX48" i="33"/>
  <c r="BX47" i="33"/>
  <c r="BX46" i="33"/>
  <c r="BX45" i="33"/>
  <c r="BX44" i="33"/>
  <c r="BX43" i="33"/>
  <c r="BX42" i="33"/>
  <c r="BX41" i="33"/>
  <c r="BX40" i="33"/>
  <c r="BX39" i="33"/>
  <c r="BX38" i="33"/>
  <c r="BX37" i="33"/>
  <c r="BX36" i="33"/>
  <c r="BX35" i="33"/>
  <c r="BX34" i="33"/>
  <c r="BX33" i="33"/>
  <c r="BX32" i="33"/>
  <c r="BX31" i="33"/>
  <c r="BX30" i="33"/>
  <c r="BX29" i="33"/>
  <c r="BX28" i="33"/>
  <c r="BX27" i="33"/>
  <c r="BX26" i="33"/>
  <c r="BX25" i="33"/>
  <c r="BX24" i="33"/>
  <c r="BX23" i="33"/>
  <c r="BX22" i="33"/>
  <c r="BX21" i="33"/>
  <c r="BX20" i="33"/>
  <c r="BX19" i="33"/>
  <c r="BX18" i="33"/>
  <c r="BX17" i="33"/>
  <c r="BX16" i="33"/>
  <c r="BX15" i="33"/>
  <c r="BX14" i="33"/>
  <c r="BX13" i="33"/>
  <c r="BX12" i="33"/>
  <c r="BX11" i="33"/>
  <c r="BX10" i="33"/>
  <c r="BX9" i="33"/>
  <c r="BX8" i="33"/>
  <c r="BX7" i="33"/>
  <c r="BX6" i="33"/>
  <c r="BX5" i="33"/>
  <c r="BX4" i="33"/>
  <c r="BX3" i="33"/>
  <c r="BW51" i="33"/>
  <c r="BW50" i="33"/>
  <c r="BW49" i="33"/>
  <c r="BW48" i="33"/>
  <c r="BW47" i="33"/>
  <c r="BW46" i="33"/>
  <c r="BW45" i="33"/>
  <c r="BW44" i="33"/>
  <c r="BW43" i="33"/>
  <c r="BW42" i="33"/>
  <c r="BW41" i="33"/>
  <c r="BW40" i="33"/>
  <c r="BW39" i="33"/>
  <c r="BW38" i="33"/>
  <c r="BW37" i="33"/>
  <c r="BW36" i="33"/>
  <c r="BW35" i="33"/>
  <c r="BW34" i="33"/>
  <c r="BW33" i="33"/>
  <c r="BW32" i="33"/>
  <c r="BW31" i="33"/>
  <c r="BW30" i="33"/>
  <c r="BW29" i="33"/>
  <c r="BW28" i="33"/>
  <c r="BW27" i="33"/>
  <c r="BW26" i="33"/>
  <c r="BW25" i="33"/>
  <c r="BW24" i="33"/>
  <c r="BW23" i="33"/>
  <c r="BW22" i="33"/>
  <c r="BW21" i="33"/>
  <c r="BW20" i="33"/>
  <c r="BW19" i="33"/>
  <c r="BW18" i="33"/>
  <c r="BW17" i="33"/>
  <c r="BW16" i="33"/>
  <c r="BW15" i="33"/>
  <c r="BW14" i="33"/>
  <c r="BW13" i="33"/>
  <c r="BW12" i="33"/>
  <c r="BW11" i="33"/>
  <c r="BW10" i="33"/>
  <c r="BW9" i="33"/>
  <c r="BW8" i="33"/>
  <c r="BW7" i="33"/>
  <c r="BW6" i="33"/>
  <c r="BW5" i="33"/>
  <c r="BW4" i="33"/>
  <c r="BW3" i="33"/>
  <c r="CD57" i="4"/>
  <c r="CD58" i="4"/>
  <c r="CD59" i="4"/>
  <c r="CJ57" i="4"/>
  <c r="CK57" i="4"/>
  <c r="CQ57" i="4"/>
  <c r="CJ58" i="4"/>
  <c r="CK58" i="4"/>
  <c r="CQ58" i="4"/>
  <c r="CJ59" i="4"/>
  <c r="CK59" i="4"/>
  <c r="CQ59" i="4"/>
  <c r="CO3" i="4"/>
  <c r="CB59" i="4"/>
  <c r="J66" i="9"/>
  <c r="R15" i="20"/>
  <c r="B11" i="20"/>
  <c r="C11" i="20"/>
  <c r="E11" i="20"/>
  <c r="C13" i="21"/>
  <c r="AZ66" i="14"/>
  <c r="E13" i="21"/>
  <c r="F13" i="21"/>
  <c r="H13" i="21"/>
  <c r="N13" i="21"/>
  <c r="P13" i="21"/>
  <c r="Q13" i="21"/>
  <c r="S13" i="21"/>
  <c r="CS3" i="14"/>
  <c r="CT3" i="14"/>
  <c r="CU3" i="14"/>
  <c r="CV3" i="14"/>
  <c r="CS4" i="14"/>
  <c r="CT4" i="14"/>
  <c r="CU4" i="14"/>
  <c r="CV4" i="14"/>
  <c r="CS5" i="14"/>
  <c r="CT5" i="14"/>
  <c r="CU5" i="14"/>
  <c r="CV5" i="14"/>
  <c r="CS6" i="14"/>
  <c r="CT6" i="14"/>
  <c r="CU6" i="14"/>
  <c r="CV6" i="14"/>
  <c r="CS7" i="14"/>
  <c r="CT7" i="14"/>
  <c r="CU7" i="14"/>
  <c r="CV7" i="14"/>
  <c r="CS8" i="14"/>
  <c r="CT8" i="14"/>
  <c r="CU8" i="14"/>
  <c r="CV8" i="14"/>
  <c r="CS9" i="14"/>
  <c r="CT9" i="14"/>
  <c r="CU9" i="14"/>
  <c r="CV9" i="14"/>
  <c r="CS10" i="14"/>
  <c r="CT10" i="14"/>
  <c r="CU10" i="14"/>
  <c r="CV10" i="14"/>
  <c r="CS11" i="14"/>
  <c r="CT11" i="14"/>
  <c r="CU11" i="14"/>
  <c r="CV11" i="14"/>
  <c r="CS12" i="14"/>
  <c r="CT12" i="14"/>
  <c r="CU12" i="14"/>
  <c r="CV12" i="14"/>
  <c r="CS13" i="14"/>
  <c r="CT13" i="14"/>
  <c r="CU13" i="14"/>
  <c r="CV13" i="14"/>
  <c r="CS14" i="14"/>
  <c r="CT14" i="14"/>
  <c r="CU14" i="14"/>
  <c r="CV14" i="14"/>
  <c r="CS15" i="14"/>
  <c r="CT15" i="14"/>
  <c r="CU15" i="14"/>
  <c r="CV15" i="14"/>
  <c r="CS16" i="14"/>
  <c r="CT16" i="14"/>
  <c r="CU16" i="14"/>
  <c r="CV16" i="14"/>
  <c r="CS17" i="14"/>
  <c r="CT17" i="14"/>
  <c r="CU17" i="14"/>
  <c r="CV17" i="14"/>
  <c r="CS18" i="14"/>
  <c r="CT18" i="14"/>
  <c r="CU18" i="14"/>
  <c r="CV18" i="14"/>
  <c r="CS19" i="14"/>
  <c r="CT19" i="14"/>
  <c r="CU19" i="14"/>
  <c r="CV19" i="14"/>
  <c r="CS20" i="14"/>
  <c r="CT20" i="14"/>
  <c r="CU20" i="14"/>
  <c r="CV20" i="14"/>
  <c r="CS21" i="14"/>
  <c r="CT21" i="14"/>
  <c r="CU21" i="14"/>
  <c r="CV21" i="14"/>
  <c r="CS22" i="14"/>
  <c r="CT22" i="14"/>
  <c r="CU22" i="14"/>
  <c r="CV22" i="14"/>
  <c r="CS23" i="14"/>
  <c r="CT23" i="14"/>
  <c r="CU23" i="14"/>
  <c r="CV23" i="14"/>
  <c r="CS24" i="14"/>
  <c r="CT24" i="14"/>
  <c r="CU24" i="14"/>
  <c r="CV24" i="14"/>
  <c r="CS25" i="14"/>
  <c r="CT25" i="14"/>
  <c r="CU25" i="14"/>
  <c r="CV25" i="14"/>
  <c r="CS26" i="14"/>
  <c r="CT26" i="14"/>
  <c r="CU26" i="14"/>
  <c r="CV26" i="14"/>
  <c r="CS27" i="14"/>
  <c r="CT27" i="14"/>
  <c r="CU27" i="14"/>
  <c r="CV27" i="14"/>
  <c r="CS28" i="14"/>
  <c r="CT28" i="14"/>
  <c r="CU28" i="14"/>
  <c r="CV28" i="14"/>
  <c r="CS29" i="14"/>
  <c r="CT29" i="14"/>
  <c r="CU29" i="14"/>
  <c r="CV29" i="14"/>
  <c r="CS30" i="14"/>
  <c r="CT30" i="14"/>
  <c r="CU30" i="14"/>
  <c r="CV30" i="14"/>
  <c r="CS31" i="14"/>
  <c r="CT31" i="14"/>
  <c r="CU31" i="14"/>
  <c r="CV31" i="14"/>
  <c r="CS32" i="14"/>
  <c r="CT32" i="14"/>
  <c r="CU32" i="14"/>
  <c r="CV32" i="14"/>
  <c r="CS33" i="14"/>
  <c r="CT33" i="14"/>
  <c r="CU33" i="14"/>
  <c r="CV33" i="14"/>
  <c r="CS34" i="14"/>
  <c r="CT34" i="14"/>
  <c r="CU34" i="14"/>
  <c r="CV34" i="14"/>
  <c r="CS35" i="14"/>
  <c r="CT35" i="14"/>
  <c r="CU35" i="14"/>
  <c r="CV35" i="14"/>
  <c r="CS36" i="14"/>
  <c r="CT36" i="14"/>
  <c r="CU36" i="14"/>
  <c r="CV36" i="14"/>
  <c r="CS37" i="14"/>
  <c r="CT37" i="14"/>
  <c r="CU37" i="14"/>
  <c r="CV37" i="14"/>
  <c r="CS38" i="14"/>
  <c r="CT38" i="14"/>
  <c r="CU38" i="14"/>
  <c r="CV38" i="14"/>
  <c r="CS39" i="14"/>
  <c r="CT39" i="14"/>
  <c r="CU39" i="14"/>
  <c r="CV39" i="14"/>
  <c r="CS40" i="14"/>
  <c r="CT40" i="14"/>
  <c r="CU40" i="14"/>
  <c r="CV40" i="14"/>
  <c r="CS41" i="14"/>
  <c r="CT41" i="14"/>
  <c r="CU41" i="14"/>
  <c r="CV41" i="14"/>
  <c r="CS42" i="14"/>
  <c r="CT42" i="14"/>
  <c r="CU42" i="14"/>
  <c r="CV42" i="14"/>
  <c r="CS43" i="14"/>
  <c r="CT43" i="14"/>
  <c r="CU43" i="14"/>
  <c r="CV43" i="14"/>
  <c r="CS44" i="14"/>
  <c r="CT44" i="14"/>
  <c r="CU44" i="14"/>
  <c r="CV44" i="14"/>
  <c r="CS45" i="14"/>
  <c r="CT45" i="14"/>
  <c r="CU45" i="14"/>
  <c r="CV45" i="14"/>
  <c r="CS46" i="14"/>
  <c r="CT46" i="14"/>
  <c r="CU46" i="14"/>
  <c r="CV46" i="14"/>
  <c r="CS47" i="14"/>
  <c r="CT47" i="14"/>
  <c r="CU47" i="14"/>
  <c r="CV47" i="14"/>
  <c r="CS48" i="14"/>
  <c r="CT48" i="14"/>
  <c r="CU48" i="14"/>
  <c r="CV48" i="14"/>
  <c r="CS49" i="14"/>
  <c r="CT49" i="14"/>
  <c r="CU49" i="14"/>
  <c r="CV49" i="14"/>
  <c r="CS50" i="14"/>
  <c r="CT50" i="14"/>
  <c r="CU50" i="14"/>
  <c r="CV50" i="14"/>
  <c r="CS51" i="14"/>
  <c r="CT51" i="14"/>
  <c r="CU51" i="14"/>
  <c r="CV51" i="14"/>
  <c r="CS63" i="12"/>
  <c r="CP63" i="12"/>
  <c r="CF63" i="12"/>
  <c r="F6" i="30"/>
  <c r="AA6" i="30" s="1"/>
  <c r="F7" i="30"/>
  <c r="AA7" i="30" s="1"/>
  <c r="F8" i="30"/>
  <c r="AA8" i="30" s="1"/>
  <c r="F9" i="30"/>
  <c r="AA9" i="30" s="1"/>
  <c r="F10" i="30"/>
  <c r="AA10" i="30" s="1"/>
  <c r="F11" i="30"/>
  <c r="F12" i="30"/>
  <c r="AA12" i="30" s="1"/>
  <c r="F13" i="30"/>
  <c r="AA13" i="30" s="1"/>
  <c r="F14" i="30"/>
  <c r="R14" i="30" s="1"/>
  <c r="F15" i="30"/>
  <c r="AA15" i="30" s="1"/>
  <c r="F16" i="30"/>
  <c r="R16" i="30" s="1"/>
  <c r="F17" i="30"/>
  <c r="AA17" i="30" s="1"/>
  <c r="F18" i="30"/>
  <c r="AA18" i="30" s="1"/>
  <c r="F19" i="30"/>
  <c r="R19" i="30" s="1"/>
  <c r="F20" i="30"/>
  <c r="AA20" i="30" s="1"/>
  <c r="F21" i="30"/>
  <c r="AA21" i="30" s="1"/>
  <c r="F22" i="30"/>
  <c r="AA22" i="30" s="1"/>
  <c r="F23" i="30"/>
  <c r="AA23" i="30" s="1"/>
  <c r="F24" i="30"/>
  <c r="AA24" i="30" s="1"/>
  <c r="F25" i="30"/>
  <c r="F26" i="30"/>
  <c r="AA26" i="30" s="1"/>
  <c r="F27" i="30"/>
  <c r="AA27" i="30" s="1"/>
  <c r="F28" i="30"/>
  <c r="F29" i="30"/>
  <c r="AA29" i="30" s="1"/>
  <c r="F30" i="30"/>
  <c r="F31" i="30"/>
  <c r="F32" i="30"/>
  <c r="AA32" i="30" s="1"/>
  <c r="F33" i="30"/>
  <c r="F34" i="30"/>
  <c r="F35" i="30"/>
  <c r="AA35" i="30" s="1"/>
  <c r="F36" i="30"/>
  <c r="F37" i="30"/>
  <c r="AA37" i="30" s="1"/>
  <c r="F38" i="30"/>
  <c r="AA38" i="30" s="1"/>
  <c r="F39" i="30"/>
  <c r="AA39" i="30" s="1"/>
  <c r="F40" i="30"/>
  <c r="F41" i="30"/>
  <c r="F42" i="30"/>
  <c r="AA42" i="30" s="1"/>
  <c r="F43" i="30"/>
  <c r="AA43" i="30" s="1"/>
  <c r="F44" i="30"/>
  <c r="AA44" i="30" s="1"/>
  <c r="F45" i="30"/>
  <c r="AA45" i="30" s="1"/>
  <c r="F46" i="30"/>
  <c r="AA46" i="30" s="1"/>
  <c r="F47" i="30"/>
  <c r="AA47" i="30" s="1"/>
  <c r="F48" i="30"/>
  <c r="R48" i="30" s="1"/>
  <c r="F49" i="30"/>
  <c r="AA49" i="30" s="1"/>
  <c r="F50" i="30"/>
  <c r="R50" i="30" s="1"/>
  <c r="F51" i="30"/>
  <c r="F52" i="30"/>
  <c r="AA52" i="30" s="1"/>
  <c r="F53" i="30"/>
  <c r="AA53" i="30" s="1"/>
  <c r="F5" i="30"/>
  <c r="R61" i="34"/>
  <c r="B50" i="20"/>
  <c r="R61" i="13"/>
  <c r="W61" i="13"/>
  <c r="O62" i="13"/>
  <c r="N62" i="13"/>
  <c r="M62" i="13"/>
  <c r="O61" i="13"/>
  <c r="N61" i="13"/>
  <c r="M61" i="13"/>
  <c r="P61" i="33"/>
  <c r="M62" i="33"/>
  <c r="L62" i="33"/>
  <c r="M61" i="33"/>
  <c r="L61" i="33"/>
  <c r="AK62" i="27"/>
  <c r="S62" i="27"/>
  <c r="N62" i="27"/>
  <c r="O62" i="27"/>
  <c r="P62" i="27"/>
  <c r="T61" i="9"/>
  <c r="Q62" i="9"/>
  <c r="P62" i="9"/>
  <c r="O62" i="9"/>
  <c r="Q61" i="9"/>
  <c r="P61" i="9"/>
  <c r="O61" i="9"/>
  <c r="CQ61" i="9" s="1"/>
  <c r="Y61" i="11"/>
  <c r="T61" i="11"/>
  <c r="CL4" i="5"/>
  <c r="CM4" i="5"/>
  <c r="CL5" i="5"/>
  <c r="CM5" i="5"/>
  <c r="CL6" i="5"/>
  <c r="CM6" i="5"/>
  <c r="CL7" i="5"/>
  <c r="CM7" i="5"/>
  <c r="CL8" i="5"/>
  <c r="CM8" i="5"/>
  <c r="CL9" i="5"/>
  <c r="CM9" i="5"/>
  <c r="CL10" i="5"/>
  <c r="CM10" i="5"/>
  <c r="CL11" i="5"/>
  <c r="CM11" i="5"/>
  <c r="CL12" i="5"/>
  <c r="CM12" i="5"/>
  <c r="CL13" i="5"/>
  <c r="CM13" i="5"/>
  <c r="CL14" i="5"/>
  <c r="CM14" i="5"/>
  <c r="CL15" i="5"/>
  <c r="CM15" i="5"/>
  <c r="CL16" i="5"/>
  <c r="CM16" i="5"/>
  <c r="CL17" i="5"/>
  <c r="CM17" i="5"/>
  <c r="CL18" i="5"/>
  <c r="CM18" i="5"/>
  <c r="CL19" i="5"/>
  <c r="CM19" i="5"/>
  <c r="CL20" i="5"/>
  <c r="CM20" i="5"/>
  <c r="CL21" i="5"/>
  <c r="CM21" i="5"/>
  <c r="CL22" i="5"/>
  <c r="CM22" i="5"/>
  <c r="CL23" i="5"/>
  <c r="CM23" i="5"/>
  <c r="CL24" i="5"/>
  <c r="CM24" i="5"/>
  <c r="CL25" i="5"/>
  <c r="CM25" i="5"/>
  <c r="CL26" i="5"/>
  <c r="CM26" i="5"/>
  <c r="CL27" i="5"/>
  <c r="CM27" i="5"/>
  <c r="CL28" i="5"/>
  <c r="CM28" i="5"/>
  <c r="CL29" i="5"/>
  <c r="CM29" i="5"/>
  <c r="CL30" i="5"/>
  <c r="CM30" i="5"/>
  <c r="CL31" i="5"/>
  <c r="CM31" i="5"/>
  <c r="CL32" i="5"/>
  <c r="CM32" i="5"/>
  <c r="CL33" i="5"/>
  <c r="CM33" i="5"/>
  <c r="CL34" i="5"/>
  <c r="CM34" i="5"/>
  <c r="CL35" i="5"/>
  <c r="CM35" i="5"/>
  <c r="CL36" i="5"/>
  <c r="CM36" i="5"/>
  <c r="CL37" i="5"/>
  <c r="CM37" i="5"/>
  <c r="CL38" i="5"/>
  <c r="CM38" i="5"/>
  <c r="CL39" i="5"/>
  <c r="CM39" i="5"/>
  <c r="CL40" i="5"/>
  <c r="CM40" i="5"/>
  <c r="CL41" i="5"/>
  <c r="CM41" i="5"/>
  <c r="CL42" i="5"/>
  <c r="CM42" i="5"/>
  <c r="CL43" i="5"/>
  <c r="CM43" i="5"/>
  <c r="CL44" i="5"/>
  <c r="CM44" i="5"/>
  <c r="CL45" i="5"/>
  <c r="CM45" i="5"/>
  <c r="CL46" i="5"/>
  <c r="CM46" i="5"/>
  <c r="CL47" i="5"/>
  <c r="CM47" i="5"/>
  <c r="CL48" i="5"/>
  <c r="CM48" i="5"/>
  <c r="CL49" i="5"/>
  <c r="CM49" i="5"/>
  <c r="CL50" i="5"/>
  <c r="CM50" i="5"/>
  <c r="CL51" i="5"/>
  <c r="CM51" i="5"/>
  <c r="CM3" i="5"/>
  <c r="CL3" i="5"/>
  <c r="CQ56" i="4"/>
  <c r="CQ55" i="4"/>
  <c r="CQ54" i="4"/>
  <c r="CQ53" i="4"/>
  <c r="CQ4" i="4"/>
  <c r="CQ5" i="4"/>
  <c r="CQ6" i="4"/>
  <c r="CQ7" i="4"/>
  <c r="CQ8" i="4"/>
  <c r="CQ9" i="4"/>
  <c r="CQ10" i="4"/>
  <c r="CQ11" i="4"/>
  <c r="CQ12" i="4"/>
  <c r="CQ13" i="4"/>
  <c r="CQ14" i="4"/>
  <c r="CQ15" i="4"/>
  <c r="CQ16" i="4"/>
  <c r="CQ17" i="4"/>
  <c r="CQ18" i="4"/>
  <c r="CQ19" i="4"/>
  <c r="CQ20" i="4"/>
  <c r="CQ21" i="4"/>
  <c r="CQ22" i="4"/>
  <c r="CQ23" i="4"/>
  <c r="CQ24" i="4"/>
  <c r="CQ25" i="4"/>
  <c r="CQ26" i="4"/>
  <c r="CQ27" i="4"/>
  <c r="CQ28" i="4"/>
  <c r="CQ29" i="4"/>
  <c r="CQ30" i="4"/>
  <c r="CQ31" i="4"/>
  <c r="CQ32" i="4"/>
  <c r="CQ33" i="4"/>
  <c r="CQ34" i="4"/>
  <c r="CQ35" i="4"/>
  <c r="CQ36" i="4"/>
  <c r="CQ37" i="4"/>
  <c r="CQ38" i="4"/>
  <c r="CQ39" i="4"/>
  <c r="CQ40" i="4"/>
  <c r="CQ41" i="4"/>
  <c r="CQ42" i="4"/>
  <c r="CQ43" i="4"/>
  <c r="CQ44" i="4"/>
  <c r="CQ45" i="4"/>
  <c r="CQ46" i="4"/>
  <c r="CQ47" i="4"/>
  <c r="CQ48" i="4"/>
  <c r="CQ49" i="4"/>
  <c r="CQ50" i="4"/>
  <c r="CQ51" i="4"/>
  <c r="CQ52" i="4"/>
  <c r="CP60" i="4"/>
  <c r="CQ60" i="4"/>
  <c r="CQ3" i="4"/>
  <c r="M62" i="4"/>
  <c r="N62" i="4"/>
  <c r="O62" i="4"/>
  <c r="P62" i="4"/>
  <c r="CK4" i="3"/>
  <c r="CL4" i="3"/>
  <c r="CM4" i="3"/>
  <c r="CK5" i="3"/>
  <c r="CL5" i="3"/>
  <c r="CM5" i="3"/>
  <c r="CK6" i="3"/>
  <c r="CL6" i="3"/>
  <c r="CM6" i="3"/>
  <c r="CK7" i="3"/>
  <c r="CL7" i="3"/>
  <c r="CM7" i="3"/>
  <c r="CK8" i="3"/>
  <c r="CL8" i="3"/>
  <c r="CM8" i="3"/>
  <c r="CK9" i="3"/>
  <c r="CL9" i="3"/>
  <c r="CM9" i="3"/>
  <c r="CK10" i="3"/>
  <c r="CL10" i="3"/>
  <c r="CM10" i="3"/>
  <c r="CK11" i="3"/>
  <c r="CL11" i="3"/>
  <c r="CM11" i="3"/>
  <c r="CK12" i="3"/>
  <c r="CL12" i="3"/>
  <c r="CM12" i="3"/>
  <c r="CK13" i="3"/>
  <c r="CL13" i="3"/>
  <c r="CM13" i="3"/>
  <c r="CK14" i="3"/>
  <c r="CL14" i="3"/>
  <c r="CM14" i="3"/>
  <c r="CK15" i="3"/>
  <c r="CL15" i="3"/>
  <c r="CM15" i="3"/>
  <c r="CK16" i="3"/>
  <c r="CL16" i="3"/>
  <c r="CM16" i="3"/>
  <c r="CK17" i="3"/>
  <c r="CL17" i="3"/>
  <c r="CM17" i="3"/>
  <c r="CK18" i="3"/>
  <c r="CL18" i="3"/>
  <c r="CM18" i="3"/>
  <c r="CK19" i="3"/>
  <c r="CL19" i="3"/>
  <c r="CM19" i="3"/>
  <c r="CK20" i="3"/>
  <c r="CL20" i="3"/>
  <c r="CM20" i="3"/>
  <c r="CK21" i="3"/>
  <c r="CL21" i="3"/>
  <c r="CM21" i="3"/>
  <c r="CK22" i="3"/>
  <c r="CL22" i="3"/>
  <c r="CM22" i="3"/>
  <c r="CK23" i="3"/>
  <c r="CL23" i="3"/>
  <c r="CM23" i="3"/>
  <c r="CK24" i="3"/>
  <c r="CL24" i="3"/>
  <c r="CM24" i="3"/>
  <c r="CK25" i="3"/>
  <c r="CL25" i="3"/>
  <c r="CM25" i="3"/>
  <c r="CK26" i="3"/>
  <c r="CL26" i="3"/>
  <c r="CM26" i="3"/>
  <c r="CK27" i="3"/>
  <c r="CL27" i="3"/>
  <c r="CM27" i="3"/>
  <c r="CK28" i="3"/>
  <c r="CL28" i="3"/>
  <c r="CM28" i="3"/>
  <c r="CK29" i="3"/>
  <c r="CL29" i="3"/>
  <c r="CM29" i="3"/>
  <c r="CK30" i="3"/>
  <c r="CL30" i="3"/>
  <c r="CM30" i="3"/>
  <c r="CK31" i="3"/>
  <c r="CL31" i="3"/>
  <c r="CM31" i="3"/>
  <c r="CK32" i="3"/>
  <c r="CL32" i="3"/>
  <c r="CM32" i="3"/>
  <c r="CK33" i="3"/>
  <c r="CL33" i="3"/>
  <c r="CM33" i="3"/>
  <c r="CK34" i="3"/>
  <c r="CL34" i="3"/>
  <c r="CM34" i="3"/>
  <c r="CK35" i="3"/>
  <c r="CL35" i="3"/>
  <c r="CM35" i="3"/>
  <c r="CK36" i="3"/>
  <c r="CL36" i="3"/>
  <c r="CM36" i="3"/>
  <c r="CK37" i="3"/>
  <c r="CL37" i="3"/>
  <c r="CM37" i="3"/>
  <c r="CK38" i="3"/>
  <c r="CL38" i="3"/>
  <c r="CM38" i="3"/>
  <c r="CK39" i="3"/>
  <c r="CL39" i="3"/>
  <c r="CM39" i="3"/>
  <c r="CK40" i="3"/>
  <c r="CL40" i="3"/>
  <c r="CM40" i="3"/>
  <c r="CK41" i="3"/>
  <c r="CL41" i="3"/>
  <c r="CM41" i="3"/>
  <c r="CK42" i="3"/>
  <c r="CL42" i="3"/>
  <c r="CM42" i="3"/>
  <c r="CK43" i="3"/>
  <c r="CL43" i="3"/>
  <c r="CM43" i="3"/>
  <c r="CK44" i="3"/>
  <c r="CL44" i="3"/>
  <c r="CM44" i="3"/>
  <c r="CK45" i="3"/>
  <c r="CL45" i="3"/>
  <c r="CM45" i="3"/>
  <c r="CK46" i="3"/>
  <c r="CL46" i="3"/>
  <c r="CM46" i="3"/>
  <c r="CK47" i="3"/>
  <c r="CL47" i="3"/>
  <c r="CM47" i="3"/>
  <c r="CK48" i="3"/>
  <c r="CL48" i="3"/>
  <c r="CM48" i="3"/>
  <c r="CK49" i="3"/>
  <c r="CL49" i="3"/>
  <c r="CM49" i="3"/>
  <c r="CK50" i="3"/>
  <c r="CL50" i="3"/>
  <c r="CM50" i="3"/>
  <c r="CK51" i="3"/>
  <c r="CL51" i="3"/>
  <c r="CM51" i="3"/>
  <c r="CK52" i="3"/>
  <c r="CL52" i="3"/>
  <c r="CM52" i="3"/>
  <c r="CK53" i="3"/>
  <c r="CL53" i="3"/>
  <c r="CM53" i="3"/>
  <c r="CK54" i="3"/>
  <c r="CL54" i="3"/>
  <c r="CM54" i="3"/>
  <c r="CK55" i="3"/>
  <c r="CL55" i="3"/>
  <c r="CM55" i="3"/>
  <c r="CK56" i="3"/>
  <c r="CL56" i="3"/>
  <c r="CM56" i="3"/>
  <c r="CK57" i="3"/>
  <c r="CL57" i="3"/>
  <c r="CM57" i="3"/>
  <c r="CK58" i="3"/>
  <c r="CL58" i="3"/>
  <c r="CM58" i="3"/>
  <c r="CM3" i="3"/>
  <c r="CL3" i="3"/>
  <c r="CK3" i="3"/>
  <c r="L60" i="3"/>
  <c r="M60" i="3"/>
  <c r="N60" i="3"/>
  <c r="W6" i="30"/>
  <c r="X6" i="30"/>
  <c r="W7" i="30"/>
  <c r="X7" i="30"/>
  <c r="X8" i="30"/>
  <c r="AC8" i="30"/>
  <c r="X9" i="30"/>
  <c r="W10" i="30"/>
  <c r="X10" i="30"/>
  <c r="X11" i="30"/>
  <c r="X12" i="30"/>
  <c r="X13" i="30"/>
  <c r="W14" i="30"/>
  <c r="X14" i="30"/>
  <c r="X15" i="30"/>
  <c r="X16" i="30"/>
  <c r="X17" i="30"/>
  <c r="W18" i="30"/>
  <c r="X18" i="30"/>
  <c r="W19" i="30"/>
  <c r="X19" i="30"/>
  <c r="X20" i="30"/>
  <c r="AC20" i="30"/>
  <c r="W21" i="30"/>
  <c r="X21" i="30"/>
  <c r="W22" i="30"/>
  <c r="W23" i="30"/>
  <c r="X23" i="30"/>
  <c r="X24" i="30"/>
  <c r="X25" i="30"/>
  <c r="W26" i="30"/>
  <c r="W27" i="30"/>
  <c r="X27" i="30"/>
  <c r="X28" i="30"/>
  <c r="AC28" i="30"/>
  <c r="X29" i="30"/>
  <c r="W30" i="30"/>
  <c r="X30" i="30"/>
  <c r="W31" i="30"/>
  <c r="X31" i="30"/>
  <c r="X32" i="30"/>
  <c r="X33" i="30"/>
  <c r="X34" i="30"/>
  <c r="X35" i="30"/>
  <c r="X36" i="30"/>
  <c r="AC36" i="30"/>
  <c r="W37" i="30"/>
  <c r="X37" i="30"/>
  <c r="X38" i="30"/>
  <c r="X39" i="30"/>
  <c r="X40" i="30"/>
  <c r="X41" i="30"/>
  <c r="W42" i="30"/>
  <c r="W43" i="30"/>
  <c r="X43" i="30"/>
  <c r="X44" i="30"/>
  <c r="AC44" i="30"/>
  <c r="X45" i="30"/>
  <c r="X46" i="30"/>
  <c r="AC46" i="30"/>
  <c r="W47" i="30"/>
  <c r="X47" i="30"/>
  <c r="X48" i="30"/>
  <c r="X49" i="30"/>
  <c r="X50" i="30"/>
  <c r="AC50" i="30"/>
  <c r="X51" i="30"/>
  <c r="X52" i="30"/>
  <c r="AC5" i="30"/>
  <c r="O5" i="30"/>
  <c r="BA13" i="32"/>
  <c r="K69" i="12"/>
  <c r="G69" i="12"/>
  <c r="C69" i="12"/>
  <c r="D69" i="12"/>
  <c r="E69" i="12"/>
  <c r="F69" i="12"/>
  <c r="H69" i="12"/>
  <c r="I69" i="12"/>
  <c r="J69" i="12"/>
  <c r="L69" i="12"/>
  <c r="B69" i="12"/>
  <c r="S14" i="21"/>
  <c r="R14" i="21"/>
  <c r="Q14" i="21"/>
  <c r="P14" i="21"/>
  <c r="O14" i="21"/>
  <c r="N14" i="21"/>
  <c r="M14" i="21"/>
  <c r="H62" i="34"/>
  <c r="H14" i="21" s="1"/>
  <c r="G62" i="34"/>
  <c r="G14" i="21" s="1"/>
  <c r="F62" i="34"/>
  <c r="F14" i="21" s="1"/>
  <c r="E62" i="34"/>
  <c r="E14" i="21" s="1"/>
  <c r="D62" i="34"/>
  <c r="D14" i="21" s="1"/>
  <c r="C62" i="34"/>
  <c r="C14" i="21" s="1"/>
  <c r="B62" i="34"/>
  <c r="B14" i="21" s="1"/>
  <c r="BW61" i="34"/>
  <c r="BV61" i="34"/>
  <c r="BU61" i="34"/>
  <c r="H61" i="34"/>
  <c r="G61" i="34"/>
  <c r="F61" i="34"/>
  <c r="E61" i="34"/>
  <c r="D61" i="34"/>
  <c r="C61" i="34"/>
  <c r="B61" i="34"/>
  <c r="S7" i="21"/>
  <c r="R7" i="21"/>
  <c r="Q7" i="21"/>
  <c r="P7" i="21"/>
  <c r="O7" i="21"/>
  <c r="N7" i="21"/>
  <c r="M7" i="21"/>
  <c r="K62" i="33"/>
  <c r="J62" i="33"/>
  <c r="I62" i="33"/>
  <c r="H62" i="33"/>
  <c r="H7" i="21" s="1"/>
  <c r="G62" i="33"/>
  <c r="G7" i="21" s="1"/>
  <c r="F62" i="33"/>
  <c r="F7" i="21" s="1"/>
  <c r="E62" i="33"/>
  <c r="E7" i="21" s="1"/>
  <c r="D62" i="33"/>
  <c r="D7" i="21" s="1"/>
  <c r="C62" i="33"/>
  <c r="C7" i="21" s="1"/>
  <c r="B62" i="33"/>
  <c r="B7" i="21" s="1"/>
  <c r="BS61" i="33"/>
  <c r="BR61" i="33"/>
  <c r="BQ61" i="33"/>
  <c r="BP61" i="33"/>
  <c r="Q61" i="33"/>
  <c r="K61" i="33"/>
  <c r="J61" i="33"/>
  <c r="I61" i="33"/>
  <c r="H61" i="33"/>
  <c r="G61" i="33"/>
  <c r="F61" i="33"/>
  <c r="E61" i="33"/>
  <c r="D61" i="33"/>
  <c r="C61" i="33"/>
  <c r="B61" i="33"/>
  <c r="CF60" i="33"/>
  <c r="CF59" i="33"/>
  <c r="CF58" i="33"/>
  <c r="CF57" i="33"/>
  <c r="CF56" i="33"/>
  <c r="CF55" i="33"/>
  <c r="CF54" i="33"/>
  <c r="CF53" i="33"/>
  <c r="CF52" i="33"/>
  <c r="BX61" i="11"/>
  <c r="R15" i="21"/>
  <c r="O15" i="21"/>
  <c r="C62" i="4"/>
  <c r="C8" i="21" s="1"/>
  <c r="N8" i="21"/>
  <c r="CN60" i="11"/>
  <c r="CN59" i="11"/>
  <c r="CN58" i="11"/>
  <c r="CN57" i="11"/>
  <c r="CN56" i="11"/>
  <c r="CN55" i="11"/>
  <c r="AY18" i="32"/>
  <c r="S13" i="20" s="1"/>
  <c r="AX18" i="32"/>
  <c r="R13" i="20" s="1"/>
  <c r="AW18" i="32"/>
  <c r="Q13" i="20" s="1"/>
  <c r="AV18" i="32"/>
  <c r="AU18" i="32"/>
  <c r="AT18" i="32"/>
  <c r="AS18" i="32"/>
  <c r="AR18" i="32"/>
  <c r="AQ18" i="32"/>
  <c r="AP18" i="32"/>
  <c r="AO18" i="32"/>
  <c r="AN18" i="32"/>
  <c r="P13" i="20" s="1"/>
  <c r="AM18" i="32"/>
  <c r="AL18" i="32"/>
  <c r="AK18" i="32"/>
  <c r="O13" i="20" s="1"/>
  <c r="AJ18" i="32"/>
  <c r="N13" i="20" s="1"/>
  <c r="AI18" i="32"/>
  <c r="M13" i="20" s="1"/>
  <c r="AH18" i="32"/>
  <c r="AG18" i="32"/>
  <c r="CA48" i="8"/>
  <c r="BZ48" i="8"/>
  <c r="BY48" i="8"/>
  <c r="BX48" i="8"/>
  <c r="BW48" i="8"/>
  <c r="BV48" i="8"/>
  <c r="BU48" i="8"/>
  <c r="CA47" i="8"/>
  <c r="BZ47" i="8"/>
  <c r="BY47" i="8"/>
  <c r="BX47" i="8"/>
  <c r="BW47" i="8"/>
  <c r="BV47" i="8"/>
  <c r="BU47" i="8"/>
  <c r="BT47" i="8"/>
  <c r="CA46" i="8"/>
  <c r="BZ46" i="8"/>
  <c r="BY46" i="8"/>
  <c r="BX46" i="8"/>
  <c r="BW46" i="8"/>
  <c r="BV46" i="8"/>
  <c r="BU46" i="8"/>
  <c r="BT46" i="8"/>
  <c r="CA45" i="8"/>
  <c r="BZ45" i="8"/>
  <c r="BY45" i="8"/>
  <c r="BX45" i="8"/>
  <c r="BW45" i="8"/>
  <c r="BV45" i="8"/>
  <c r="BU45" i="8"/>
  <c r="BT45" i="8"/>
  <c r="CA44" i="8"/>
  <c r="BZ44" i="8"/>
  <c r="BY44" i="8"/>
  <c r="BX44" i="8"/>
  <c r="BW44" i="8"/>
  <c r="BV44" i="8"/>
  <c r="BU44" i="8"/>
  <c r="BT44" i="8"/>
  <c r="CA43" i="8"/>
  <c r="BZ43" i="8"/>
  <c r="BY43" i="8"/>
  <c r="BX43" i="8"/>
  <c r="BW43" i="8"/>
  <c r="BV43" i="8"/>
  <c r="BU43" i="8"/>
  <c r="BT43" i="8"/>
  <c r="CA42" i="8"/>
  <c r="BZ42" i="8"/>
  <c r="BY42" i="8"/>
  <c r="BX42" i="8"/>
  <c r="BW42" i="8"/>
  <c r="BV42" i="8"/>
  <c r="BU42" i="8"/>
  <c r="BT42" i="8"/>
  <c r="CA41" i="8"/>
  <c r="BZ41" i="8"/>
  <c r="BY41" i="8"/>
  <c r="BX41" i="8"/>
  <c r="BW41" i="8"/>
  <c r="BV41" i="8"/>
  <c r="BU41" i="8"/>
  <c r="BT41" i="8"/>
  <c r="CA40" i="8"/>
  <c r="BZ40" i="8"/>
  <c r="BY40" i="8"/>
  <c r="BX40" i="8"/>
  <c r="BW40" i="8"/>
  <c r="BV40" i="8"/>
  <c r="BU40" i="8"/>
  <c r="BT40" i="8"/>
  <c r="CA39" i="8"/>
  <c r="BZ39" i="8"/>
  <c r="BY39" i="8"/>
  <c r="BX39" i="8"/>
  <c r="BW39" i="8"/>
  <c r="BV39" i="8"/>
  <c r="BU39" i="8"/>
  <c r="BT39" i="8"/>
  <c r="CA38" i="8"/>
  <c r="BZ38" i="8"/>
  <c r="BY38" i="8"/>
  <c r="BX38" i="8"/>
  <c r="BW38" i="8"/>
  <c r="BV38" i="8"/>
  <c r="BU38" i="8"/>
  <c r="BT38" i="8"/>
  <c r="CA37" i="8"/>
  <c r="BZ37" i="8"/>
  <c r="BY37" i="8"/>
  <c r="BX37" i="8"/>
  <c r="BW37" i="8"/>
  <c r="BV37" i="8"/>
  <c r="BU37" i="8"/>
  <c r="BT37" i="8"/>
  <c r="CA36" i="8"/>
  <c r="BZ36" i="8"/>
  <c r="BY36" i="8"/>
  <c r="BX36" i="8"/>
  <c r="BW36" i="8"/>
  <c r="BV36" i="8"/>
  <c r="BU36" i="8"/>
  <c r="BT36" i="8"/>
  <c r="CA35" i="8"/>
  <c r="BZ35" i="8"/>
  <c r="BY35" i="8"/>
  <c r="BX35" i="8"/>
  <c r="BW35" i="8"/>
  <c r="BV35" i="8"/>
  <c r="BU35" i="8"/>
  <c r="BT35" i="8"/>
  <c r="CA34" i="8"/>
  <c r="BZ34" i="8"/>
  <c r="BY34" i="8"/>
  <c r="BX34" i="8"/>
  <c r="BW34" i="8"/>
  <c r="BV34" i="8"/>
  <c r="BU34" i="8"/>
  <c r="BT34" i="8"/>
  <c r="CA33" i="8"/>
  <c r="BZ33" i="8"/>
  <c r="BY33" i="8"/>
  <c r="BX33" i="8"/>
  <c r="BW33" i="8"/>
  <c r="BV33" i="8"/>
  <c r="BU33" i="8"/>
  <c r="BT33" i="8"/>
  <c r="CA32" i="8"/>
  <c r="BZ32" i="8"/>
  <c r="BY32" i="8"/>
  <c r="BX32" i="8"/>
  <c r="BW32" i="8"/>
  <c r="BV32" i="8"/>
  <c r="BU32" i="8"/>
  <c r="BT32" i="8"/>
  <c r="CA31" i="8"/>
  <c r="BZ31" i="8"/>
  <c r="BY31" i="8"/>
  <c r="BX31" i="8"/>
  <c r="BW31" i="8"/>
  <c r="BV31" i="8"/>
  <c r="BU31" i="8"/>
  <c r="BT31" i="8"/>
  <c r="CA30" i="8"/>
  <c r="BZ30" i="8"/>
  <c r="BY30" i="8"/>
  <c r="BX30" i="8"/>
  <c r="BW30" i="8"/>
  <c r="BV30" i="8"/>
  <c r="BU30" i="8"/>
  <c r="BT30" i="8"/>
  <c r="CA29" i="8"/>
  <c r="BZ29" i="8"/>
  <c r="BY29" i="8"/>
  <c r="BX29" i="8"/>
  <c r="BW29" i="8"/>
  <c r="BV29" i="8"/>
  <c r="BU29" i="8"/>
  <c r="BT29" i="8"/>
  <c r="CA28" i="8"/>
  <c r="BZ28" i="8"/>
  <c r="BY28" i="8"/>
  <c r="BX28" i="8"/>
  <c r="BW28" i="8"/>
  <c r="BV28" i="8"/>
  <c r="BU28" i="8"/>
  <c r="BT28" i="8"/>
  <c r="CA27" i="8"/>
  <c r="BZ27" i="8"/>
  <c r="BY27" i="8"/>
  <c r="BX27" i="8"/>
  <c r="BW27" i="8"/>
  <c r="BV27" i="8"/>
  <c r="BU27" i="8"/>
  <c r="BT27" i="8"/>
  <c r="CA26" i="8"/>
  <c r="BZ26" i="8"/>
  <c r="BY26" i="8"/>
  <c r="BX26" i="8"/>
  <c r="BW26" i="8"/>
  <c r="BV26" i="8"/>
  <c r="BU26" i="8"/>
  <c r="BT26" i="8"/>
  <c r="CA25" i="8"/>
  <c r="BZ25" i="8"/>
  <c r="BY25" i="8"/>
  <c r="BX25" i="8"/>
  <c r="BW25" i="8"/>
  <c r="BV25" i="8"/>
  <c r="BU25" i="8"/>
  <c r="BT25" i="8"/>
  <c r="CA24" i="8"/>
  <c r="BZ24" i="8"/>
  <c r="BY24" i="8"/>
  <c r="BX24" i="8"/>
  <c r="BW24" i="8"/>
  <c r="BV24" i="8"/>
  <c r="BU24" i="8"/>
  <c r="BT24" i="8"/>
  <c r="CA23" i="8"/>
  <c r="BZ23" i="8"/>
  <c r="BY23" i="8"/>
  <c r="BX23" i="8"/>
  <c r="BW23" i="8"/>
  <c r="BV23" i="8"/>
  <c r="BU23" i="8"/>
  <c r="BT23" i="8"/>
  <c r="CA22" i="8"/>
  <c r="BZ22" i="8"/>
  <c r="BY22" i="8"/>
  <c r="BX22" i="8"/>
  <c r="BW22" i="8"/>
  <c r="BV22" i="8"/>
  <c r="BU22" i="8"/>
  <c r="BT22" i="8"/>
  <c r="CA21" i="8"/>
  <c r="BZ21" i="8"/>
  <c r="BY21" i="8"/>
  <c r="BX21" i="8"/>
  <c r="BW21" i="8"/>
  <c r="BV21" i="8"/>
  <c r="BU21" i="8"/>
  <c r="BT21" i="8"/>
  <c r="CA20" i="8"/>
  <c r="BZ20" i="8"/>
  <c r="BY20" i="8"/>
  <c r="BX20" i="8"/>
  <c r="BW20" i="8"/>
  <c r="BV20" i="8"/>
  <c r="BU20" i="8"/>
  <c r="BT20" i="8"/>
  <c r="CA19" i="8"/>
  <c r="BZ19" i="8"/>
  <c r="BY19" i="8"/>
  <c r="BX19" i="8"/>
  <c r="BW19" i="8"/>
  <c r="BV19" i="8"/>
  <c r="BU19" i="8"/>
  <c r="BT19" i="8"/>
  <c r="CA18" i="8"/>
  <c r="BZ18" i="8"/>
  <c r="BY18" i="8"/>
  <c r="BX18" i="8"/>
  <c r="BW18" i="8"/>
  <c r="BV18" i="8"/>
  <c r="BU18" i="8"/>
  <c r="BT18" i="8"/>
  <c r="CA17" i="8"/>
  <c r="BZ17" i="8"/>
  <c r="BY17" i="8"/>
  <c r="BX17" i="8"/>
  <c r="BW17" i="8"/>
  <c r="BV17" i="8"/>
  <c r="BU17" i="8"/>
  <c r="BT17" i="8"/>
  <c r="CA16" i="8"/>
  <c r="BZ16" i="8"/>
  <c r="BY16" i="8"/>
  <c r="BX16" i="8"/>
  <c r="BW16" i="8"/>
  <c r="BV16" i="8"/>
  <c r="BU16" i="8"/>
  <c r="BT16" i="8"/>
  <c r="CA15" i="8"/>
  <c r="BZ15" i="8"/>
  <c r="BY15" i="8"/>
  <c r="BX15" i="8"/>
  <c r="BW15" i="8"/>
  <c r="BV15" i="8"/>
  <c r="BU15" i="8"/>
  <c r="BT15" i="8"/>
  <c r="CA14" i="8"/>
  <c r="BZ14" i="8"/>
  <c r="BY14" i="8"/>
  <c r="BX14" i="8"/>
  <c r="BW14" i="8"/>
  <c r="BV14" i="8"/>
  <c r="BU14" i="8"/>
  <c r="BT14" i="8"/>
  <c r="CA13" i="8"/>
  <c r="BZ13" i="8"/>
  <c r="BY13" i="8"/>
  <c r="BX13" i="8"/>
  <c r="BW13" i="8"/>
  <c r="BV13" i="8"/>
  <c r="BU13" i="8"/>
  <c r="BT13" i="8"/>
  <c r="CA12" i="8"/>
  <c r="BZ12" i="8"/>
  <c r="BY12" i="8"/>
  <c r="BX12" i="8"/>
  <c r="BW12" i="8"/>
  <c r="BV12" i="8"/>
  <c r="BU12" i="8"/>
  <c r="BT12" i="8"/>
  <c r="CA11" i="8"/>
  <c r="BZ11" i="8"/>
  <c r="BY11" i="8"/>
  <c r="BX11" i="8"/>
  <c r="BW11" i="8"/>
  <c r="BV11" i="8"/>
  <c r="BU11" i="8"/>
  <c r="BT11" i="8"/>
  <c r="CA10" i="8"/>
  <c r="BZ10" i="8"/>
  <c r="BY10" i="8"/>
  <c r="BX10" i="8"/>
  <c r="BW10" i="8"/>
  <c r="BV10" i="8"/>
  <c r="BU10" i="8"/>
  <c r="BT10" i="8"/>
  <c r="CA9" i="8"/>
  <c r="BZ9" i="8"/>
  <c r="BY9" i="8"/>
  <c r="BX9" i="8"/>
  <c r="BW9" i="8"/>
  <c r="BV9" i="8"/>
  <c r="BU9" i="8"/>
  <c r="BT9" i="8"/>
  <c r="CA8" i="8"/>
  <c r="BZ8" i="8"/>
  <c r="BY8" i="8"/>
  <c r="BX8" i="8"/>
  <c r="BW8" i="8"/>
  <c r="BV8" i="8"/>
  <c r="BU8" i="8"/>
  <c r="BT8" i="8"/>
  <c r="CA7" i="8"/>
  <c r="BZ7" i="8"/>
  <c r="BY7" i="8"/>
  <c r="BX7" i="8"/>
  <c r="BW7" i="8"/>
  <c r="BV7" i="8"/>
  <c r="BU7" i="8"/>
  <c r="BT7" i="8"/>
  <c r="CA6" i="8"/>
  <c r="BZ6" i="8"/>
  <c r="BY6" i="8"/>
  <c r="BX6" i="8"/>
  <c r="BW6" i="8"/>
  <c r="BV6" i="8"/>
  <c r="BU6" i="8"/>
  <c r="BT6" i="8"/>
  <c r="CA5" i="8"/>
  <c r="BZ5" i="8"/>
  <c r="BY5" i="8"/>
  <c r="BX5" i="8"/>
  <c r="BW5" i="8"/>
  <c r="BV5" i="8"/>
  <c r="BU5" i="8"/>
  <c r="BT5" i="8"/>
  <c r="CA4" i="8"/>
  <c r="BZ4" i="8"/>
  <c r="BY4" i="8"/>
  <c r="BX4" i="8"/>
  <c r="BW4" i="8"/>
  <c r="BV4" i="8"/>
  <c r="BU4" i="8"/>
  <c r="BT4" i="8"/>
  <c r="CA3" i="8"/>
  <c r="BZ3" i="8"/>
  <c r="BY3" i="8"/>
  <c r="BX3" i="8"/>
  <c r="BW3" i="8"/>
  <c r="BV3" i="8"/>
  <c r="BU3" i="8"/>
  <c r="BT3" i="8"/>
  <c r="CD60" i="9"/>
  <c r="CD59" i="9"/>
  <c r="CD58" i="9"/>
  <c r="CD57" i="9"/>
  <c r="CD56" i="9"/>
  <c r="CD55" i="9"/>
  <c r="CD54" i="9"/>
  <c r="CB51" i="4"/>
  <c r="CB50" i="4"/>
  <c r="CB49" i="4"/>
  <c r="CB48" i="4"/>
  <c r="CB47" i="4"/>
  <c r="CB46" i="4"/>
  <c r="CB45" i="4"/>
  <c r="CB44" i="4"/>
  <c r="CB43" i="4"/>
  <c r="CB42" i="4"/>
  <c r="CB41" i="4"/>
  <c r="CB40" i="4"/>
  <c r="CB39" i="4"/>
  <c r="CB38" i="4"/>
  <c r="CB37" i="4"/>
  <c r="CB36" i="4"/>
  <c r="CB35" i="4"/>
  <c r="CB34" i="4"/>
  <c r="CB33" i="4"/>
  <c r="CB32" i="4"/>
  <c r="CB31" i="4"/>
  <c r="CB30" i="4"/>
  <c r="CB29" i="4"/>
  <c r="CB28" i="4"/>
  <c r="CB27" i="4"/>
  <c r="CB26" i="4"/>
  <c r="CB25" i="4"/>
  <c r="CB24" i="4"/>
  <c r="CB23" i="4"/>
  <c r="CB22" i="4"/>
  <c r="CB21" i="4"/>
  <c r="CB20" i="4"/>
  <c r="CB19" i="4"/>
  <c r="CB18" i="4"/>
  <c r="CB17" i="4"/>
  <c r="CB16" i="4"/>
  <c r="CB15" i="4"/>
  <c r="CB14" i="4"/>
  <c r="CB13" i="4"/>
  <c r="CB12" i="4"/>
  <c r="CB11" i="4"/>
  <c r="CB10" i="4"/>
  <c r="CB9" i="4"/>
  <c r="CB8" i="4"/>
  <c r="CB7" i="4"/>
  <c r="CB6" i="4"/>
  <c r="CB5" i="4"/>
  <c r="CB4" i="4"/>
  <c r="CD4" i="4"/>
  <c r="CD5" i="4"/>
  <c r="CD6" i="4"/>
  <c r="CD7" i="4"/>
  <c r="CD8" i="4"/>
  <c r="CD9" i="4"/>
  <c r="CD10" i="4"/>
  <c r="CD11" i="4"/>
  <c r="CD12" i="4"/>
  <c r="CD13" i="4"/>
  <c r="CD14" i="4"/>
  <c r="CD15" i="4"/>
  <c r="CD16" i="4"/>
  <c r="CD17" i="4"/>
  <c r="CD18" i="4"/>
  <c r="CD19" i="4"/>
  <c r="CD20" i="4"/>
  <c r="CD21" i="4"/>
  <c r="CD22" i="4"/>
  <c r="CD23" i="4"/>
  <c r="CD24" i="4"/>
  <c r="CD25" i="4"/>
  <c r="CD26" i="4"/>
  <c r="CD27" i="4"/>
  <c r="CD28" i="4"/>
  <c r="CD29" i="4"/>
  <c r="CD30" i="4"/>
  <c r="CD31" i="4"/>
  <c r="CD32" i="4"/>
  <c r="CD33" i="4"/>
  <c r="CD34" i="4"/>
  <c r="CD35" i="4"/>
  <c r="CD36" i="4"/>
  <c r="CD37" i="4"/>
  <c r="CD38" i="4"/>
  <c r="CD39" i="4"/>
  <c r="CD40" i="4"/>
  <c r="CD41" i="4"/>
  <c r="CD42" i="4"/>
  <c r="CD43" i="4"/>
  <c r="CD44" i="4"/>
  <c r="CD45" i="4"/>
  <c r="CD46" i="4"/>
  <c r="CD47" i="4"/>
  <c r="CD48" i="4"/>
  <c r="CD49" i="4"/>
  <c r="CD50" i="4"/>
  <c r="CD51" i="4"/>
  <c r="CD52" i="4"/>
  <c r="CD53" i="4"/>
  <c r="CD54" i="4"/>
  <c r="CD55" i="4"/>
  <c r="CD56" i="4"/>
  <c r="CD3" i="4"/>
  <c r="CK51" i="5"/>
  <c r="CJ51" i="5"/>
  <c r="CK50" i="5"/>
  <c r="CJ50" i="5"/>
  <c r="CK49" i="5"/>
  <c r="CJ49" i="5"/>
  <c r="CK48" i="5"/>
  <c r="CJ48" i="5"/>
  <c r="CK47" i="5"/>
  <c r="CJ47" i="5"/>
  <c r="CK46" i="5"/>
  <c r="CJ46" i="5"/>
  <c r="CK45" i="5"/>
  <c r="CJ45" i="5"/>
  <c r="CK44" i="5"/>
  <c r="CJ44" i="5"/>
  <c r="CK43" i="5"/>
  <c r="CJ43" i="5"/>
  <c r="CK42" i="5"/>
  <c r="CJ42" i="5"/>
  <c r="CK41" i="5"/>
  <c r="CJ41" i="5"/>
  <c r="CK40" i="5"/>
  <c r="CJ40" i="5"/>
  <c r="CK39" i="5"/>
  <c r="CJ39" i="5"/>
  <c r="CK38" i="5"/>
  <c r="CJ38" i="5"/>
  <c r="CK37" i="5"/>
  <c r="CJ37" i="5"/>
  <c r="CK36" i="5"/>
  <c r="CJ36" i="5"/>
  <c r="CK35" i="5"/>
  <c r="CJ35" i="5"/>
  <c r="CK34" i="5"/>
  <c r="CJ34" i="5"/>
  <c r="CK33" i="5"/>
  <c r="CJ33" i="5"/>
  <c r="CK32" i="5"/>
  <c r="CJ32" i="5"/>
  <c r="CK31" i="5"/>
  <c r="CJ31" i="5"/>
  <c r="CK30" i="5"/>
  <c r="CJ30" i="5"/>
  <c r="CK29" i="5"/>
  <c r="CJ29" i="5"/>
  <c r="CK28" i="5"/>
  <c r="CJ28" i="5"/>
  <c r="CK27" i="5"/>
  <c r="CJ27" i="5"/>
  <c r="CK26" i="5"/>
  <c r="CJ26" i="5"/>
  <c r="CK25" i="5"/>
  <c r="CJ25" i="5"/>
  <c r="CK24" i="5"/>
  <c r="CJ24" i="5"/>
  <c r="CK23" i="5"/>
  <c r="CJ23" i="5"/>
  <c r="CK22" i="5"/>
  <c r="CJ22" i="5"/>
  <c r="CK21" i="5"/>
  <c r="CJ21" i="5"/>
  <c r="CK20" i="5"/>
  <c r="CJ20" i="5"/>
  <c r="CK19" i="5"/>
  <c r="CJ19" i="5"/>
  <c r="CK18" i="5"/>
  <c r="CJ18" i="5"/>
  <c r="CK17" i="5"/>
  <c r="CJ17" i="5"/>
  <c r="CK16" i="5"/>
  <c r="CJ16" i="5"/>
  <c r="CK15" i="5"/>
  <c r="CJ15" i="5"/>
  <c r="CK14" i="5"/>
  <c r="CJ14" i="5"/>
  <c r="CK13" i="5"/>
  <c r="CJ13" i="5"/>
  <c r="CK12" i="5"/>
  <c r="CJ12" i="5"/>
  <c r="CK11" i="5"/>
  <c r="CJ11" i="5"/>
  <c r="CK10" i="5"/>
  <c r="CJ10" i="5"/>
  <c r="CK9" i="5"/>
  <c r="CJ9" i="5"/>
  <c r="CK8" i="5"/>
  <c r="CJ8" i="5"/>
  <c r="CK7" i="5"/>
  <c r="CJ7" i="5"/>
  <c r="CK6" i="5"/>
  <c r="CJ6" i="5"/>
  <c r="CK5" i="5"/>
  <c r="CJ5" i="5"/>
  <c r="CK4" i="5"/>
  <c r="CJ4" i="5"/>
  <c r="CK3" i="5"/>
  <c r="CJ3" i="5"/>
  <c r="CK56" i="4"/>
  <c r="CJ56" i="4"/>
  <c r="CK55" i="4"/>
  <c r="CJ55" i="4"/>
  <c r="CK54" i="4"/>
  <c r="CJ54" i="4"/>
  <c r="CK53" i="4"/>
  <c r="CJ53" i="4"/>
  <c r="CK52" i="4"/>
  <c r="CJ52" i="4"/>
  <c r="CK51" i="4"/>
  <c r="CJ51" i="4"/>
  <c r="CK50" i="4"/>
  <c r="CJ50" i="4"/>
  <c r="CK49" i="4"/>
  <c r="CJ49" i="4"/>
  <c r="CK48" i="4"/>
  <c r="CJ48" i="4"/>
  <c r="CK47" i="4"/>
  <c r="CJ47" i="4"/>
  <c r="CK46" i="4"/>
  <c r="CJ46" i="4"/>
  <c r="CK45" i="4"/>
  <c r="CJ45" i="4"/>
  <c r="CK44" i="4"/>
  <c r="CJ44" i="4"/>
  <c r="CK43" i="4"/>
  <c r="CJ43" i="4"/>
  <c r="CK42" i="4"/>
  <c r="CJ42" i="4"/>
  <c r="CK41" i="4"/>
  <c r="CJ41" i="4"/>
  <c r="CK40" i="4"/>
  <c r="CJ40" i="4"/>
  <c r="CK39" i="4"/>
  <c r="CJ39" i="4"/>
  <c r="CK38" i="4"/>
  <c r="CJ38" i="4"/>
  <c r="CK37" i="4"/>
  <c r="CJ37" i="4"/>
  <c r="CK36" i="4"/>
  <c r="CJ36" i="4"/>
  <c r="CK35" i="4"/>
  <c r="CJ35" i="4"/>
  <c r="CK34" i="4"/>
  <c r="CJ34" i="4"/>
  <c r="CK33" i="4"/>
  <c r="CJ33" i="4"/>
  <c r="CK32" i="4"/>
  <c r="CJ32" i="4"/>
  <c r="CK31" i="4"/>
  <c r="CJ31" i="4"/>
  <c r="CK30" i="4"/>
  <c r="CJ30" i="4"/>
  <c r="CK29" i="4"/>
  <c r="CJ29" i="4"/>
  <c r="CK28" i="4"/>
  <c r="CJ28" i="4"/>
  <c r="CK27" i="4"/>
  <c r="CJ27" i="4"/>
  <c r="CK26" i="4"/>
  <c r="CJ26" i="4"/>
  <c r="CK25" i="4"/>
  <c r="CJ25" i="4"/>
  <c r="CK24" i="4"/>
  <c r="CJ24" i="4"/>
  <c r="CK23" i="4"/>
  <c r="CJ23" i="4"/>
  <c r="CK22" i="4"/>
  <c r="CJ22" i="4"/>
  <c r="CK21" i="4"/>
  <c r="CJ21" i="4"/>
  <c r="CK20" i="4"/>
  <c r="CJ20" i="4"/>
  <c r="CK19" i="4"/>
  <c r="CJ19" i="4"/>
  <c r="CK18" i="4"/>
  <c r="CJ18" i="4"/>
  <c r="CK17" i="4"/>
  <c r="CJ17" i="4"/>
  <c r="CK16" i="4"/>
  <c r="CJ16" i="4"/>
  <c r="CK15" i="4"/>
  <c r="CJ15" i="4"/>
  <c r="CK14" i="4"/>
  <c r="CJ14" i="4"/>
  <c r="CK13" i="4"/>
  <c r="CJ13" i="4"/>
  <c r="CK12" i="4"/>
  <c r="CJ12" i="4"/>
  <c r="CK11" i="4"/>
  <c r="CJ11" i="4"/>
  <c r="CK10" i="4"/>
  <c r="CJ10" i="4"/>
  <c r="CK9" i="4"/>
  <c r="CJ9" i="4"/>
  <c r="CK8" i="4"/>
  <c r="CJ8" i="4"/>
  <c r="CK7" i="4"/>
  <c r="CJ7" i="4"/>
  <c r="CK6" i="4"/>
  <c r="CJ6" i="4"/>
  <c r="CK5" i="4"/>
  <c r="CJ5" i="4"/>
  <c r="CK4" i="4"/>
  <c r="CJ4" i="4"/>
  <c r="CM3" i="4"/>
  <c r="CK3" i="4"/>
  <c r="CJ3" i="4"/>
  <c r="CI60" i="4"/>
  <c r="CH60" i="4"/>
  <c r="CG60" i="4"/>
  <c r="CF60" i="4"/>
  <c r="CE60" i="4"/>
  <c r="CC60" i="4"/>
  <c r="CI59" i="4"/>
  <c r="CH59" i="4"/>
  <c r="CG59" i="4"/>
  <c r="CF59" i="4"/>
  <c r="CE59" i="4"/>
  <c r="CC59" i="4"/>
  <c r="CI58" i="4"/>
  <c r="CH58" i="4"/>
  <c r="CG58" i="4"/>
  <c r="CF58" i="4"/>
  <c r="CE58" i="4"/>
  <c r="CC58" i="4"/>
  <c r="CI57" i="4"/>
  <c r="CH57" i="4"/>
  <c r="CG57" i="4"/>
  <c r="CF57" i="4"/>
  <c r="CE57" i="4"/>
  <c r="CC57" i="4"/>
  <c r="CI56" i="4"/>
  <c r="CH56" i="4"/>
  <c r="CG56" i="4"/>
  <c r="CF56" i="4"/>
  <c r="CE56" i="4"/>
  <c r="CC56" i="4"/>
  <c r="CI55" i="4"/>
  <c r="CH55" i="4"/>
  <c r="CG55" i="4"/>
  <c r="CF55" i="4"/>
  <c r="CE55" i="4"/>
  <c r="CC55" i="4"/>
  <c r="CI54" i="4"/>
  <c r="CH54" i="4"/>
  <c r="CG54" i="4"/>
  <c r="CF54" i="4"/>
  <c r="CE54" i="4"/>
  <c r="CC54" i="4"/>
  <c r="CI53" i="4"/>
  <c r="CH53" i="4"/>
  <c r="CG53" i="4"/>
  <c r="CF53" i="4"/>
  <c r="CE53" i="4"/>
  <c r="CC53" i="4"/>
  <c r="CI52" i="4"/>
  <c r="CH52" i="4"/>
  <c r="CG52" i="4"/>
  <c r="CF52" i="4"/>
  <c r="CE52" i="4"/>
  <c r="CC52" i="4"/>
  <c r="CI51" i="4"/>
  <c r="CH51" i="4"/>
  <c r="CG51" i="4"/>
  <c r="CF51" i="4"/>
  <c r="CE51" i="4"/>
  <c r="CC51" i="4"/>
  <c r="CI50" i="4"/>
  <c r="CH50" i="4"/>
  <c r="CG50" i="4"/>
  <c r="CF50" i="4"/>
  <c r="CE50" i="4"/>
  <c r="CC50" i="4"/>
  <c r="CI49" i="4"/>
  <c r="CH49" i="4"/>
  <c r="CG49" i="4"/>
  <c r="CF49" i="4"/>
  <c r="CE49" i="4"/>
  <c r="CC49" i="4"/>
  <c r="CI48" i="4"/>
  <c r="CH48" i="4"/>
  <c r="CG48" i="4"/>
  <c r="CF48" i="4"/>
  <c r="CE48" i="4"/>
  <c r="CC48" i="4"/>
  <c r="CI47" i="4"/>
  <c r="CH47" i="4"/>
  <c r="CG47" i="4"/>
  <c r="CF47" i="4"/>
  <c r="CE47" i="4"/>
  <c r="CC47" i="4"/>
  <c r="CI46" i="4"/>
  <c r="CH46" i="4"/>
  <c r="CG46" i="4"/>
  <c r="CF46" i="4"/>
  <c r="CE46" i="4"/>
  <c r="CC46" i="4"/>
  <c r="CI45" i="4"/>
  <c r="CH45" i="4"/>
  <c r="CG45" i="4"/>
  <c r="CF45" i="4"/>
  <c r="CE45" i="4"/>
  <c r="CC45" i="4"/>
  <c r="CI44" i="4"/>
  <c r="CH44" i="4"/>
  <c r="CG44" i="4"/>
  <c r="CF44" i="4"/>
  <c r="CE44" i="4"/>
  <c r="CC44" i="4"/>
  <c r="CI43" i="4"/>
  <c r="CH43" i="4"/>
  <c r="CG43" i="4"/>
  <c r="CF43" i="4"/>
  <c r="CE43" i="4"/>
  <c r="CC43" i="4"/>
  <c r="CI42" i="4"/>
  <c r="CH42" i="4"/>
  <c r="CG42" i="4"/>
  <c r="CF42" i="4"/>
  <c r="CE42" i="4"/>
  <c r="CC42" i="4"/>
  <c r="CI41" i="4"/>
  <c r="CH41" i="4"/>
  <c r="CG41" i="4"/>
  <c r="CF41" i="4"/>
  <c r="CE41" i="4"/>
  <c r="CC41" i="4"/>
  <c r="CI40" i="4"/>
  <c r="CH40" i="4"/>
  <c r="CG40" i="4"/>
  <c r="CF40" i="4"/>
  <c r="CE40" i="4"/>
  <c r="CC40" i="4"/>
  <c r="CI39" i="4"/>
  <c r="CH39" i="4"/>
  <c r="CG39" i="4"/>
  <c r="CF39" i="4"/>
  <c r="CE39" i="4"/>
  <c r="CC39" i="4"/>
  <c r="CI38" i="4"/>
  <c r="CH38" i="4"/>
  <c r="CG38" i="4"/>
  <c r="CF38" i="4"/>
  <c r="CE38" i="4"/>
  <c r="CC38" i="4"/>
  <c r="CI37" i="4"/>
  <c r="CH37" i="4"/>
  <c r="CG37" i="4"/>
  <c r="CF37" i="4"/>
  <c r="CE37" i="4"/>
  <c r="CC37" i="4"/>
  <c r="CI36" i="4"/>
  <c r="CH36" i="4"/>
  <c r="CG36" i="4"/>
  <c r="CF36" i="4"/>
  <c r="CE36" i="4"/>
  <c r="CC36" i="4"/>
  <c r="CI35" i="4"/>
  <c r="CH35" i="4"/>
  <c r="CG35" i="4"/>
  <c r="CF35" i="4"/>
  <c r="CE35" i="4"/>
  <c r="CC35" i="4"/>
  <c r="CI34" i="4"/>
  <c r="CH34" i="4"/>
  <c r="CG34" i="4"/>
  <c r="CF34" i="4"/>
  <c r="CE34" i="4"/>
  <c r="CC34" i="4"/>
  <c r="CI33" i="4"/>
  <c r="CH33" i="4"/>
  <c r="CG33" i="4"/>
  <c r="CF33" i="4"/>
  <c r="CE33" i="4"/>
  <c r="CC33" i="4"/>
  <c r="CI32" i="4"/>
  <c r="CH32" i="4"/>
  <c r="CG32" i="4"/>
  <c r="CF32" i="4"/>
  <c r="CE32" i="4"/>
  <c r="CC32" i="4"/>
  <c r="CI31" i="4"/>
  <c r="CH31" i="4"/>
  <c r="CG31" i="4"/>
  <c r="CF31" i="4"/>
  <c r="CE31" i="4"/>
  <c r="CC31" i="4"/>
  <c r="CI30" i="4"/>
  <c r="CH30" i="4"/>
  <c r="CG30" i="4"/>
  <c r="CF30" i="4"/>
  <c r="CE30" i="4"/>
  <c r="CC30" i="4"/>
  <c r="CI29" i="4"/>
  <c r="CH29" i="4"/>
  <c r="CG29" i="4"/>
  <c r="CF29" i="4"/>
  <c r="CE29" i="4"/>
  <c r="CC29" i="4"/>
  <c r="CI28" i="4"/>
  <c r="CH28" i="4"/>
  <c r="CG28" i="4"/>
  <c r="CF28" i="4"/>
  <c r="CE28" i="4"/>
  <c r="CC28" i="4"/>
  <c r="CI27" i="4"/>
  <c r="CH27" i="4"/>
  <c r="CG27" i="4"/>
  <c r="CF27" i="4"/>
  <c r="CE27" i="4"/>
  <c r="CC27" i="4"/>
  <c r="CI26" i="4"/>
  <c r="CH26" i="4"/>
  <c r="CG26" i="4"/>
  <c r="CF26" i="4"/>
  <c r="CE26" i="4"/>
  <c r="CC26" i="4"/>
  <c r="CI25" i="4"/>
  <c r="CH25" i="4"/>
  <c r="CG25" i="4"/>
  <c r="CF25" i="4"/>
  <c r="CE25" i="4"/>
  <c r="CC25" i="4"/>
  <c r="CI24" i="4"/>
  <c r="CH24" i="4"/>
  <c r="CG24" i="4"/>
  <c r="CF24" i="4"/>
  <c r="CE24" i="4"/>
  <c r="CC24" i="4"/>
  <c r="CI23" i="4"/>
  <c r="CH23" i="4"/>
  <c r="CG23" i="4"/>
  <c r="CF23" i="4"/>
  <c r="CE23" i="4"/>
  <c r="CC23" i="4"/>
  <c r="CI22" i="4"/>
  <c r="CH22" i="4"/>
  <c r="CG22" i="4"/>
  <c r="CF22" i="4"/>
  <c r="CE22" i="4"/>
  <c r="CC22" i="4"/>
  <c r="CI21" i="4"/>
  <c r="CH21" i="4"/>
  <c r="CG21" i="4"/>
  <c r="CF21" i="4"/>
  <c r="CE21" i="4"/>
  <c r="CC21" i="4"/>
  <c r="CI20" i="4"/>
  <c r="CH20" i="4"/>
  <c r="CG20" i="4"/>
  <c r="CF20" i="4"/>
  <c r="CE20" i="4"/>
  <c r="CC20" i="4"/>
  <c r="CI19" i="4"/>
  <c r="CH19" i="4"/>
  <c r="CG19" i="4"/>
  <c r="CF19" i="4"/>
  <c r="CE19" i="4"/>
  <c r="CC19" i="4"/>
  <c r="CI18" i="4"/>
  <c r="CH18" i="4"/>
  <c r="CG18" i="4"/>
  <c r="CF18" i="4"/>
  <c r="CE18" i="4"/>
  <c r="CC18" i="4"/>
  <c r="CI17" i="4"/>
  <c r="CH17" i="4"/>
  <c r="CG17" i="4"/>
  <c r="CF17" i="4"/>
  <c r="CE17" i="4"/>
  <c r="CC17" i="4"/>
  <c r="CI16" i="4"/>
  <c r="CH16" i="4"/>
  <c r="CG16" i="4"/>
  <c r="CF16" i="4"/>
  <c r="CE16" i="4"/>
  <c r="CC16" i="4"/>
  <c r="CI15" i="4"/>
  <c r="CH15" i="4"/>
  <c r="CG15" i="4"/>
  <c r="CF15" i="4"/>
  <c r="CE15" i="4"/>
  <c r="CC15" i="4"/>
  <c r="CI14" i="4"/>
  <c r="CH14" i="4"/>
  <c r="CG14" i="4"/>
  <c r="CF14" i="4"/>
  <c r="CE14" i="4"/>
  <c r="CC14" i="4"/>
  <c r="CI13" i="4"/>
  <c r="CH13" i="4"/>
  <c r="CG13" i="4"/>
  <c r="CF13" i="4"/>
  <c r="CE13" i="4"/>
  <c r="CC13" i="4"/>
  <c r="CI12" i="4"/>
  <c r="CH12" i="4"/>
  <c r="CG12" i="4"/>
  <c r="CF12" i="4"/>
  <c r="CE12" i="4"/>
  <c r="CC12" i="4"/>
  <c r="CI11" i="4"/>
  <c r="CH11" i="4"/>
  <c r="CG11" i="4"/>
  <c r="CF11" i="4"/>
  <c r="CE11" i="4"/>
  <c r="CC11" i="4"/>
  <c r="CI10" i="4"/>
  <c r="CH10" i="4"/>
  <c r="CG10" i="4"/>
  <c r="CF10" i="4"/>
  <c r="CE10" i="4"/>
  <c r="CC10" i="4"/>
  <c r="CI9" i="4"/>
  <c r="CH9" i="4"/>
  <c r="CG9" i="4"/>
  <c r="CF9" i="4"/>
  <c r="CE9" i="4"/>
  <c r="CC9" i="4"/>
  <c r="CI8" i="4"/>
  <c r="CH8" i="4"/>
  <c r="CG8" i="4"/>
  <c r="CF8" i="4"/>
  <c r="CE8" i="4"/>
  <c r="CC8" i="4"/>
  <c r="CI7" i="4"/>
  <c r="CH7" i="4"/>
  <c r="CG7" i="4"/>
  <c r="CF7" i="4"/>
  <c r="CE7" i="4"/>
  <c r="CC7" i="4"/>
  <c r="CI6" i="4"/>
  <c r="CH6" i="4"/>
  <c r="CG6" i="4"/>
  <c r="CF6" i="4"/>
  <c r="CE6" i="4"/>
  <c r="CC6" i="4"/>
  <c r="CI5" i="4"/>
  <c r="CH5" i="4"/>
  <c r="CG5" i="4"/>
  <c r="CF5" i="4"/>
  <c r="CE5" i="4"/>
  <c r="CC5" i="4"/>
  <c r="CI4" i="4"/>
  <c r="CH4" i="4"/>
  <c r="CG4" i="4"/>
  <c r="CF4" i="4"/>
  <c r="CE4" i="4"/>
  <c r="CC4" i="4"/>
  <c r="CI3" i="4"/>
  <c r="CH3" i="4"/>
  <c r="CG3" i="4"/>
  <c r="CF3" i="4"/>
  <c r="CE3" i="4"/>
  <c r="CC3" i="4"/>
  <c r="CG59" i="3"/>
  <c r="CF59" i="3"/>
  <c r="CE59" i="3"/>
  <c r="CD59" i="3"/>
  <c r="CC59" i="3"/>
  <c r="CB59" i="3"/>
  <c r="CA59" i="3"/>
  <c r="CG58" i="3"/>
  <c r="CF58" i="3"/>
  <c r="CE58" i="3"/>
  <c r="CD58" i="3"/>
  <c r="CC58" i="3"/>
  <c r="CB58" i="3"/>
  <c r="CA58" i="3"/>
  <c r="CJ57" i="3"/>
  <c r="CI57" i="3"/>
  <c r="CH57" i="3"/>
  <c r="CG57" i="3"/>
  <c r="CF57" i="3"/>
  <c r="CE57" i="3"/>
  <c r="CD57" i="3"/>
  <c r="CC57" i="3"/>
  <c r="CB57" i="3"/>
  <c r="CA57" i="3"/>
  <c r="CJ56" i="3"/>
  <c r="CI56" i="3"/>
  <c r="CH56" i="3"/>
  <c r="CG56" i="3"/>
  <c r="CF56" i="3"/>
  <c r="CE56" i="3"/>
  <c r="CD56" i="3"/>
  <c r="CC56" i="3"/>
  <c r="CB56" i="3"/>
  <c r="CA56" i="3"/>
  <c r="CJ55" i="3"/>
  <c r="CI55" i="3"/>
  <c r="CH55" i="3"/>
  <c r="CG55" i="3"/>
  <c r="CF55" i="3"/>
  <c r="CE55" i="3"/>
  <c r="CD55" i="3"/>
  <c r="CC55" i="3"/>
  <c r="CB55" i="3"/>
  <c r="CA55" i="3"/>
  <c r="CJ54" i="3"/>
  <c r="CI54" i="3"/>
  <c r="CH54" i="3"/>
  <c r="CG54" i="3"/>
  <c r="CF54" i="3"/>
  <c r="CE54" i="3"/>
  <c r="CD54" i="3"/>
  <c r="CC54" i="3"/>
  <c r="CB54" i="3"/>
  <c r="CA54" i="3"/>
  <c r="CG53" i="3"/>
  <c r="CF53" i="3"/>
  <c r="CE53" i="3"/>
  <c r="CD53" i="3"/>
  <c r="CC53" i="3"/>
  <c r="CB53" i="3"/>
  <c r="CA53" i="3"/>
  <c r="CG52" i="3"/>
  <c r="CF52" i="3"/>
  <c r="CE52" i="3"/>
  <c r="CD52" i="3"/>
  <c r="CC52" i="3"/>
  <c r="CB52" i="3"/>
  <c r="CA52" i="3"/>
  <c r="CJ51" i="3"/>
  <c r="CI51" i="3"/>
  <c r="CH51" i="3"/>
  <c r="CG51" i="3"/>
  <c r="CF51" i="3"/>
  <c r="CE51" i="3"/>
  <c r="CD51" i="3"/>
  <c r="CC51" i="3"/>
  <c r="CB51" i="3"/>
  <c r="CA51" i="3"/>
  <c r="CJ50" i="3"/>
  <c r="CI50" i="3"/>
  <c r="CH50" i="3"/>
  <c r="CG50" i="3"/>
  <c r="CF50" i="3"/>
  <c r="CE50" i="3"/>
  <c r="CD50" i="3"/>
  <c r="CC50" i="3"/>
  <c r="CB50" i="3"/>
  <c r="CA50" i="3"/>
  <c r="CJ49" i="3"/>
  <c r="CI49" i="3"/>
  <c r="CH49" i="3"/>
  <c r="CG49" i="3"/>
  <c r="CF49" i="3"/>
  <c r="CE49" i="3"/>
  <c r="CD49" i="3"/>
  <c r="CC49" i="3"/>
  <c r="CB49" i="3"/>
  <c r="CA49" i="3"/>
  <c r="CJ48" i="3"/>
  <c r="CI48" i="3"/>
  <c r="CH48" i="3"/>
  <c r="CG48" i="3"/>
  <c r="CF48" i="3"/>
  <c r="CE48" i="3"/>
  <c r="CD48" i="3"/>
  <c r="CC48" i="3"/>
  <c r="CB48" i="3"/>
  <c r="CA48" i="3"/>
  <c r="CJ47" i="3"/>
  <c r="CI47" i="3"/>
  <c r="CH47" i="3"/>
  <c r="CG47" i="3"/>
  <c r="CF47" i="3"/>
  <c r="CE47" i="3"/>
  <c r="CD47" i="3"/>
  <c r="CC47" i="3"/>
  <c r="CB47" i="3"/>
  <c r="CA47" i="3"/>
  <c r="CJ46" i="3"/>
  <c r="CI46" i="3"/>
  <c r="CH46" i="3"/>
  <c r="CG46" i="3"/>
  <c r="CF46" i="3"/>
  <c r="CE46" i="3"/>
  <c r="CD46" i="3"/>
  <c r="CC46" i="3"/>
  <c r="CB46" i="3"/>
  <c r="CA46" i="3"/>
  <c r="CJ45" i="3"/>
  <c r="CI45" i="3"/>
  <c r="CH45" i="3"/>
  <c r="CG45" i="3"/>
  <c r="CF45" i="3"/>
  <c r="CE45" i="3"/>
  <c r="CD45" i="3"/>
  <c r="CC45" i="3"/>
  <c r="CB45" i="3"/>
  <c r="CA45" i="3"/>
  <c r="CJ44" i="3"/>
  <c r="CI44" i="3"/>
  <c r="CH44" i="3"/>
  <c r="CG44" i="3"/>
  <c r="CF44" i="3"/>
  <c r="CE44" i="3"/>
  <c r="CD44" i="3"/>
  <c r="CC44" i="3"/>
  <c r="CB44" i="3"/>
  <c r="CA44" i="3"/>
  <c r="CJ43" i="3"/>
  <c r="CI43" i="3"/>
  <c r="CH43" i="3"/>
  <c r="CG43" i="3"/>
  <c r="CF43" i="3"/>
  <c r="CE43" i="3"/>
  <c r="CD43" i="3"/>
  <c r="CC43" i="3"/>
  <c r="CB43" i="3"/>
  <c r="CA43" i="3"/>
  <c r="CJ42" i="3"/>
  <c r="CI42" i="3"/>
  <c r="CH42" i="3"/>
  <c r="CG42" i="3"/>
  <c r="CF42" i="3"/>
  <c r="CE42" i="3"/>
  <c r="CD42" i="3"/>
  <c r="CC42" i="3"/>
  <c r="CB42" i="3"/>
  <c r="CA42" i="3"/>
  <c r="CJ41" i="3"/>
  <c r="CI41" i="3"/>
  <c r="CH41" i="3"/>
  <c r="CG41" i="3"/>
  <c r="CF41" i="3"/>
  <c r="CE41" i="3"/>
  <c r="CD41" i="3"/>
  <c r="CC41" i="3"/>
  <c r="CB41" i="3"/>
  <c r="CA41" i="3"/>
  <c r="CJ40" i="3"/>
  <c r="CI40" i="3"/>
  <c r="CH40" i="3"/>
  <c r="CG40" i="3"/>
  <c r="CF40" i="3"/>
  <c r="CE40" i="3"/>
  <c r="CD40" i="3"/>
  <c r="CC40" i="3"/>
  <c r="CB40" i="3"/>
  <c r="CA40" i="3"/>
  <c r="CJ39" i="3"/>
  <c r="CI39" i="3"/>
  <c r="CH39" i="3"/>
  <c r="CG39" i="3"/>
  <c r="CF39" i="3"/>
  <c r="CE39" i="3"/>
  <c r="CD39" i="3"/>
  <c r="CC39" i="3"/>
  <c r="CB39" i="3"/>
  <c r="CA39" i="3"/>
  <c r="CJ38" i="3"/>
  <c r="CI38" i="3"/>
  <c r="CH38" i="3"/>
  <c r="CG38" i="3"/>
  <c r="CF38" i="3"/>
  <c r="CE38" i="3"/>
  <c r="CD38" i="3"/>
  <c r="CC38" i="3"/>
  <c r="CB38" i="3"/>
  <c r="CA38" i="3"/>
  <c r="CJ37" i="3"/>
  <c r="CI37" i="3"/>
  <c r="CH37" i="3"/>
  <c r="CG37" i="3"/>
  <c r="CF37" i="3"/>
  <c r="CE37" i="3"/>
  <c r="CD37" i="3"/>
  <c r="CC37" i="3"/>
  <c r="CB37" i="3"/>
  <c r="CA37" i="3"/>
  <c r="CJ36" i="3"/>
  <c r="CI36" i="3"/>
  <c r="CH36" i="3"/>
  <c r="CG36" i="3"/>
  <c r="CF36" i="3"/>
  <c r="CE36" i="3"/>
  <c r="CD36" i="3"/>
  <c r="CC36" i="3"/>
  <c r="CB36" i="3"/>
  <c r="CA36" i="3"/>
  <c r="CJ35" i="3"/>
  <c r="CI35" i="3"/>
  <c r="CH35" i="3"/>
  <c r="CG35" i="3"/>
  <c r="CF35" i="3"/>
  <c r="CE35" i="3"/>
  <c r="CD35" i="3"/>
  <c r="CC35" i="3"/>
  <c r="CB35" i="3"/>
  <c r="CA35" i="3"/>
  <c r="CJ34" i="3"/>
  <c r="CI34" i="3"/>
  <c r="CH34" i="3"/>
  <c r="CG34" i="3"/>
  <c r="CF34" i="3"/>
  <c r="CE34" i="3"/>
  <c r="CD34" i="3"/>
  <c r="CC34" i="3"/>
  <c r="CB34" i="3"/>
  <c r="CA34" i="3"/>
  <c r="CJ33" i="3"/>
  <c r="CI33" i="3"/>
  <c r="CH33" i="3"/>
  <c r="CG33" i="3"/>
  <c r="CF33" i="3"/>
  <c r="CE33" i="3"/>
  <c r="CD33" i="3"/>
  <c r="CC33" i="3"/>
  <c r="CB33" i="3"/>
  <c r="CA33" i="3"/>
  <c r="CJ32" i="3"/>
  <c r="CI32" i="3"/>
  <c r="CH32" i="3"/>
  <c r="CG32" i="3"/>
  <c r="CF32" i="3"/>
  <c r="CE32" i="3"/>
  <c r="CD32" i="3"/>
  <c r="CC32" i="3"/>
  <c r="CB32" i="3"/>
  <c r="CA32" i="3"/>
  <c r="CJ31" i="3"/>
  <c r="CI31" i="3"/>
  <c r="CH31" i="3"/>
  <c r="CG31" i="3"/>
  <c r="CF31" i="3"/>
  <c r="CE31" i="3"/>
  <c r="CD31" i="3"/>
  <c r="CC31" i="3"/>
  <c r="CB31" i="3"/>
  <c r="CA31" i="3"/>
  <c r="CJ30" i="3"/>
  <c r="CI30" i="3"/>
  <c r="CH30" i="3"/>
  <c r="CG30" i="3"/>
  <c r="CF30" i="3"/>
  <c r="CE30" i="3"/>
  <c r="CD30" i="3"/>
  <c r="CC30" i="3"/>
  <c r="CB30" i="3"/>
  <c r="CA30" i="3"/>
  <c r="CJ29" i="3"/>
  <c r="CI29" i="3"/>
  <c r="CH29" i="3"/>
  <c r="CG29" i="3"/>
  <c r="CF29" i="3"/>
  <c r="CE29" i="3"/>
  <c r="CD29" i="3"/>
  <c r="CC29" i="3"/>
  <c r="CB29" i="3"/>
  <c r="CA29" i="3"/>
  <c r="CJ28" i="3"/>
  <c r="CI28" i="3"/>
  <c r="CH28" i="3"/>
  <c r="CG28" i="3"/>
  <c r="CF28" i="3"/>
  <c r="CE28" i="3"/>
  <c r="CD28" i="3"/>
  <c r="CC28" i="3"/>
  <c r="CB28" i="3"/>
  <c r="CA28" i="3"/>
  <c r="CJ27" i="3"/>
  <c r="CI27" i="3"/>
  <c r="CH27" i="3"/>
  <c r="CG27" i="3"/>
  <c r="CF27" i="3"/>
  <c r="CE27" i="3"/>
  <c r="CD27" i="3"/>
  <c r="CC27" i="3"/>
  <c r="CB27" i="3"/>
  <c r="CA27" i="3"/>
  <c r="CJ26" i="3"/>
  <c r="CI26" i="3"/>
  <c r="CH26" i="3"/>
  <c r="CG26" i="3"/>
  <c r="CF26" i="3"/>
  <c r="CE26" i="3"/>
  <c r="CD26" i="3"/>
  <c r="CC26" i="3"/>
  <c r="CB26" i="3"/>
  <c r="CA26" i="3"/>
  <c r="CJ25" i="3"/>
  <c r="CI25" i="3"/>
  <c r="CH25" i="3"/>
  <c r="CG25" i="3"/>
  <c r="CF25" i="3"/>
  <c r="CE25" i="3"/>
  <c r="CD25" i="3"/>
  <c r="CC25" i="3"/>
  <c r="CB25" i="3"/>
  <c r="CA25" i="3"/>
  <c r="CJ24" i="3"/>
  <c r="CI24" i="3"/>
  <c r="CH24" i="3"/>
  <c r="CG24" i="3"/>
  <c r="CF24" i="3"/>
  <c r="CE24" i="3"/>
  <c r="CD24" i="3"/>
  <c r="CC24" i="3"/>
  <c r="CB24" i="3"/>
  <c r="CA24" i="3"/>
  <c r="CJ23" i="3"/>
  <c r="CI23" i="3"/>
  <c r="CH23" i="3"/>
  <c r="CG23" i="3"/>
  <c r="CF23" i="3"/>
  <c r="CE23" i="3"/>
  <c r="CD23" i="3"/>
  <c r="CC23" i="3"/>
  <c r="CB23" i="3"/>
  <c r="CA23" i="3"/>
  <c r="CJ22" i="3"/>
  <c r="CI22" i="3"/>
  <c r="CH22" i="3"/>
  <c r="CG22" i="3"/>
  <c r="CF22" i="3"/>
  <c r="CE22" i="3"/>
  <c r="CD22" i="3"/>
  <c r="CC22" i="3"/>
  <c r="CB22" i="3"/>
  <c r="CA22" i="3"/>
  <c r="CJ21" i="3"/>
  <c r="CI21" i="3"/>
  <c r="CH21" i="3"/>
  <c r="CG21" i="3"/>
  <c r="CF21" i="3"/>
  <c r="CE21" i="3"/>
  <c r="CD21" i="3"/>
  <c r="CC21" i="3"/>
  <c r="CB21" i="3"/>
  <c r="CA21" i="3"/>
  <c r="CJ20" i="3"/>
  <c r="CI20" i="3"/>
  <c r="CH20" i="3"/>
  <c r="CG20" i="3"/>
  <c r="CF20" i="3"/>
  <c r="CE20" i="3"/>
  <c r="CD20" i="3"/>
  <c r="CC20" i="3"/>
  <c r="CB20" i="3"/>
  <c r="CA20" i="3"/>
  <c r="CJ19" i="3"/>
  <c r="CI19" i="3"/>
  <c r="CH19" i="3"/>
  <c r="CG19" i="3"/>
  <c r="CF19" i="3"/>
  <c r="CE19" i="3"/>
  <c r="CD19" i="3"/>
  <c r="CC19" i="3"/>
  <c r="CB19" i="3"/>
  <c r="CA19" i="3"/>
  <c r="CJ18" i="3"/>
  <c r="CI18" i="3"/>
  <c r="CH18" i="3"/>
  <c r="CG18" i="3"/>
  <c r="CF18" i="3"/>
  <c r="CE18" i="3"/>
  <c r="CD18" i="3"/>
  <c r="CC18" i="3"/>
  <c r="CB18" i="3"/>
  <c r="CA18" i="3"/>
  <c r="CJ17" i="3"/>
  <c r="CI17" i="3"/>
  <c r="CH17" i="3"/>
  <c r="CG17" i="3"/>
  <c r="CF17" i="3"/>
  <c r="CE17" i="3"/>
  <c r="CD17" i="3"/>
  <c r="CC17" i="3"/>
  <c r="CB17" i="3"/>
  <c r="CA17" i="3"/>
  <c r="CJ16" i="3"/>
  <c r="CI16" i="3"/>
  <c r="CH16" i="3"/>
  <c r="CG16" i="3"/>
  <c r="CF16" i="3"/>
  <c r="CE16" i="3"/>
  <c r="CD16" i="3"/>
  <c r="CC16" i="3"/>
  <c r="CB16" i="3"/>
  <c r="CA16" i="3"/>
  <c r="CJ15" i="3"/>
  <c r="CI15" i="3"/>
  <c r="CH15" i="3"/>
  <c r="CG15" i="3"/>
  <c r="CF15" i="3"/>
  <c r="CE15" i="3"/>
  <c r="CD15" i="3"/>
  <c r="CC15" i="3"/>
  <c r="CB15" i="3"/>
  <c r="CA15" i="3"/>
  <c r="CJ14" i="3"/>
  <c r="CI14" i="3"/>
  <c r="CH14" i="3"/>
  <c r="CG14" i="3"/>
  <c r="CF14" i="3"/>
  <c r="CE14" i="3"/>
  <c r="CD14" i="3"/>
  <c r="CC14" i="3"/>
  <c r="CB14" i="3"/>
  <c r="CA14" i="3"/>
  <c r="CJ13" i="3"/>
  <c r="CI13" i="3"/>
  <c r="CH13" i="3"/>
  <c r="CG13" i="3"/>
  <c r="CF13" i="3"/>
  <c r="CE13" i="3"/>
  <c r="CD13" i="3"/>
  <c r="CC13" i="3"/>
  <c r="CB13" i="3"/>
  <c r="CA13" i="3"/>
  <c r="CJ12" i="3"/>
  <c r="CI12" i="3"/>
  <c r="CH12" i="3"/>
  <c r="CG12" i="3"/>
  <c r="CF12" i="3"/>
  <c r="CE12" i="3"/>
  <c r="CD12" i="3"/>
  <c r="CC12" i="3"/>
  <c r="CB12" i="3"/>
  <c r="CA12" i="3"/>
  <c r="CJ11" i="3"/>
  <c r="CI11" i="3"/>
  <c r="CH11" i="3"/>
  <c r="CG11" i="3"/>
  <c r="CF11" i="3"/>
  <c r="CE11" i="3"/>
  <c r="CD11" i="3"/>
  <c r="CC11" i="3"/>
  <c r="CB11" i="3"/>
  <c r="CA11" i="3"/>
  <c r="CJ10" i="3"/>
  <c r="CI10" i="3"/>
  <c r="CH10" i="3"/>
  <c r="CG10" i="3"/>
  <c r="CF10" i="3"/>
  <c r="CE10" i="3"/>
  <c r="CD10" i="3"/>
  <c r="CC10" i="3"/>
  <c r="CB10" i="3"/>
  <c r="CA10" i="3"/>
  <c r="CJ9" i="3"/>
  <c r="CI9" i="3"/>
  <c r="CH9" i="3"/>
  <c r="CG9" i="3"/>
  <c r="CF9" i="3"/>
  <c r="CE9" i="3"/>
  <c r="CD9" i="3"/>
  <c r="CC9" i="3"/>
  <c r="CB9" i="3"/>
  <c r="CA9" i="3"/>
  <c r="CJ8" i="3"/>
  <c r="CI8" i="3"/>
  <c r="CH8" i="3"/>
  <c r="CG8" i="3"/>
  <c r="CF8" i="3"/>
  <c r="CE8" i="3"/>
  <c r="CD8" i="3"/>
  <c r="CC8" i="3"/>
  <c r="CB8" i="3"/>
  <c r="CA8" i="3"/>
  <c r="CJ7" i="3"/>
  <c r="CI7" i="3"/>
  <c r="CH7" i="3"/>
  <c r="CG7" i="3"/>
  <c r="CF7" i="3"/>
  <c r="CE7" i="3"/>
  <c r="CD7" i="3"/>
  <c r="CC7" i="3"/>
  <c r="CB7" i="3"/>
  <c r="CA7" i="3"/>
  <c r="CJ6" i="3"/>
  <c r="CI6" i="3"/>
  <c r="CH6" i="3"/>
  <c r="CG6" i="3"/>
  <c r="CF6" i="3"/>
  <c r="CE6" i="3"/>
  <c r="CD6" i="3"/>
  <c r="CC6" i="3"/>
  <c r="CB6" i="3"/>
  <c r="CA6" i="3"/>
  <c r="CJ5" i="3"/>
  <c r="CI5" i="3"/>
  <c r="CH5" i="3"/>
  <c r="CG5" i="3"/>
  <c r="CF5" i="3"/>
  <c r="CE5" i="3"/>
  <c r="CD5" i="3"/>
  <c r="CC5" i="3"/>
  <c r="CB5" i="3"/>
  <c r="CA5" i="3"/>
  <c r="CJ4" i="3"/>
  <c r="CI4" i="3"/>
  <c r="CH4" i="3"/>
  <c r="CG4" i="3"/>
  <c r="CF4" i="3"/>
  <c r="CE4" i="3"/>
  <c r="CD4" i="3"/>
  <c r="CC4" i="3"/>
  <c r="CB4" i="3"/>
  <c r="CA4" i="3"/>
  <c r="CJ3" i="3"/>
  <c r="CI3" i="3"/>
  <c r="CH3" i="3"/>
  <c r="CG3" i="3"/>
  <c r="CF3" i="3"/>
  <c r="CE3" i="3"/>
  <c r="CD3" i="3"/>
  <c r="CC3" i="3"/>
  <c r="CB3" i="3"/>
  <c r="CA3" i="3"/>
  <c r="S61" i="13"/>
  <c r="CL61" i="13" s="1"/>
  <c r="T61" i="13"/>
  <c r="U61" i="13"/>
  <c r="V61" i="13"/>
  <c r="X61" i="13"/>
  <c r="CM61" i="13" s="1"/>
  <c r="Y61" i="13"/>
  <c r="S19" i="21"/>
  <c r="R19" i="21"/>
  <c r="Q19" i="21"/>
  <c r="P19" i="21"/>
  <c r="O19" i="21"/>
  <c r="N19" i="21"/>
  <c r="M19" i="21"/>
  <c r="CM63" i="27"/>
  <c r="CL63" i="27"/>
  <c r="CK63" i="27"/>
  <c r="CI63" i="27"/>
  <c r="CH63" i="27"/>
  <c r="CG63" i="27"/>
  <c r="Q11" i="21"/>
  <c r="CE63" i="27"/>
  <c r="O11" i="21"/>
  <c r="N11" i="21"/>
  <c r="CB63" i="27"/>
  <c r="S17" i="21"/>
  <c r="R17" i="21"/>
  <c r="Q17" i="21"/>
  <c r="P17" i="21"/>
  <c r="O17" i="21"/>
  <c r="N17" i="21"/>
  <c r="M17" i="21"/>
  <c r="S15" i="21"/>
  <c r="Q15" i="21"/>
  <c r="P15" i="21"/>
  <c r="N15" i="21"/>
  <c r="M15" i="21"/>
  <c r="S8" i="21"/>
  <c r="R8" i="21"/>
  <c r="Q8" i="21"/>
  <c r="P8" i="21"/>
  <c r="O8" i="21"/>
  <c r="M8" i="21"/>
  <c r="R13" i="21"/>
  <c r="M13" i="21"/>
  <c r="S12" i="21"/>
  <c r="R12" i="21"/>
  <c r="O12" i="21"/>
  <c r="M12" i="21"/>
  <c r="S10" i="21"/>
  <c r="R10" i="21"/>
  <c r="Q10" i="21"/>
  <c r="P10" i="21"/>
  <c r="O10" i="21"/>
  <c r="N10" i="21"/>
  <c r="M10" i="21"/>
  <c r="S18" i="21"/>
  <c r="R18" i="21"/>
  <c r="Q18" i="21"/>
  <c r="P18" i="21"/>
  <c r="O18" i="21"/>
  <c r="N18" i="21"/>
  <c r="M18" i="21"/>
  <c r="R11" i="21"/>
  <c r="CD63" i="27"/>
  <c r="E35" i="30"/>
  <c r="Q35" i="30" s="1"/>
  <c r="E20" i="30"/>
  <c r="Z20" i="30" s="1"/>
  <c r="L61" i="13"/>
  <c r="K61" i="13"/>
  <c r="J61" i="13"/>
  <c r="I61" i="13"/>
  <c r="H61" i="13"/>
  <c r="G61" i="13"/>
  <c r="F61" i="13"/>
  <c r="E61" i="13"/>
  <c r="D61" i="13"/>
  <c r="C61" i="13"/>
  <c r="B61" i="13"/>
  <c r="D16" i="21"/>
  <c r="L62" i="13"/>
  <c r="K62" i="13"/>
  <c r="J62" i="13"/>
  <c r="I62" i="13"/>
  <c r="H62" i="13"/>
  <c r="H19" i="21" s="1"/>
  <c r="G62" i="13"/>
  <c r="G19" i="21" s="1"/>
  <c r="F62" i="13"/>
  <c r="F19" i="21" s="1"/>
  <c r="E62" i="13"/>
  <c r="E19" i="21" s="1"/>
  <c r="D62" i="13"/>
  <c r="D19" i="21" s="1"/>
  <c r="C62" i="13"/>
  <c r="C19" i="21" s="1"/>
  <c r="B62" i="13"/>
  <c r="B19" i="21" s="1"/>
  <c r="M62" i="27"/>
  <c r="L62" i="27"/>
  <c r="K62" i="27"/>
  <c r="J62" i="27"/>
  <c r="I62" i="27"/>
  <c r="H62" i="27"/>
  <c r="H11" i="21" s="1"/>
  <c r="G62" i="27"/>
  <c r="G11" i="21" s="1"/>
  <c r="F62" i="27"/>
  <c r="F11" i="21" s="1"/>
  <c r="E62" i="27"/>
  <c r="E11" i="21" s="1"/>
  <c r="D62" i="27"/>
  <c r="D11" i="21" s="1"/>
  <c r="C62" i="27"/>
  <c r="C11" i="21" s="1"/>
  <c r="B62" i="27"/>
  <c r="B11" i="21" s="1"/>
  <c r="N62" i="9"/>
  <c r="M62" i="9"/>
  <c r="L62" i="9"/>
  <c r="K62" i="9"/>
  <c r="J62" i="9"/>
  <c r="I62" i="9"/>
  <c r="H62" i="9"/>
  <c r="H10" i="21" s="1"/>
  <c r="G62" i="9"/>
  <c r="G10" i="21" s="1"/>
  <c r="F62" i="9"/>
  <c r="F10" i="21" s="1"/>
  <c r="E62" i="9"/>
  <c r="E10" i="21" s="1"/>
  <c r="D62" i="9"/>
  <c r="D10" i="21" s="1"/>
  <c r="C62" i="9"/>
  <c r="C10" i="21" s="1"/>
  <c r="B62" i="9"/>
  <c r="B10" i="21" s="1"/>
  <c r="B61" i="3"/>
  <c r="B18" i="21" s="1"/>
  <c r="L62" i="4"/>
  <c r="J62" i="4"/>
  <c r="I62" i="4"/>
  <c r="H62" i="4"/>
  <c r="H8" i="21" s="1"/>
  <c r="G62" i="4"/>
  <c r="G8" i="21" s="1"/>
  <c r="F62" i="4"/>
  <c r="F8" i="21" s="1"/>
  <c r="E62" i="4"/>
  <c r="E8" i="21" s="1"/>
  <c r="D62" i="4"/>
  <c r="D8" i="21" s="1"/>
  <c r="B62" i="4"/>
  <c r="B8" i="21" s="1"/>
  <c r="T62" i="27"/>
  <c r="U62" i="27"/>
  <c r="Y62" i="27"/>
  <c r="Z62" i="27"/>
  <c r="AC62" i="27"/>
  <c r="AD62" i="27"/>
  <c r="AE62" i="27"/>
  <c r="AF62" i="27"/>
  <c r="AG62" i="27"/>
  <c r="AJ62" i="27"/>
  <c r="AL62" i="27"/>
  <c r="AS62" i="27"/>
  <c r="AT62" i="27"/>
  <c r="AU62" i="27"/>
  <c r="AV62" i="27"/>
  <c r="AW62" i="27"/>
  <c r="AX62" i="27"/>
  <c r="BB62" i="27"/>
  <c r="BC62" i="27"/>
  <c r="BD62" i="27"/>
  <c r="BG62" i="27"/>
  <c r="BH62" i="27"/>
  <c r="BI62" i="27"/>
  <c r="BJ62" i="27"/>
  <c r="BK62" i="27"/>
  <c r="BL62" i="27"/>
  <c r="BM62" i="27"/>
  <c r="BN62" i="27"/>
  <c r="BO62" i="27"/>
  <c r="BV62" i="27"/>
  <c r="BW62" i="27"/>
  <c r="B60" i="3"/>
  <c r="J61" i="12"/>
  <c r="I61" i="12"/>
  <c r="BY61" i="9"/>
  <c r="BX61" i="9"/>
  <c r="BW61" i="9"/>
  <c r="N61" i="9"/>
  <c r="CP61" i="9" s="1"/>
  <c r="M61" i="9"/>
  <c r="L61" i="9"/>
  <c r="K61" i="9"/>
  <c r="J61" i="9"/>
  <c r="CL61" i="9" s="1"/>
  <c r="I61" i="9"/>
  <c r="H61" i="9"/>
  <c r="G61" i="9"/>
  <c r="F61" i="9"/>
  <c r="E61" i="9"/>
  <c r="D61" i="9"/>
  <c r="C61" i="9"/>
  <c r="B61" i="9"/>
  <c r="K60" i="3"/>
  <c r="J60" i="3"/>
  <c r="I60" i="3"/>
  <c r="H60" i="3"/>
  <c r="G60" i="3"/>
  <c r="F60" i="3"/>
  <c r="E60" i="3"/>
  <c r="D60" i="3"/>
  <c r="C60" i="3"/>
  <c r="BY4" i="3"/>
  <c r="BY5" i="3"/>
  <c r="BY6" i="3"/>
  <c r="BY7" i="3"/>
  <c r="BY8" i="3"/>
  <c r="BY9" i="3"/>
  <c r="BY10" i="3"/>
  <c r="BY11" i="3"/>
  <c r="BY12" i="3"/>
  <c r="BY13" i="3"/>
  <c r="BY14" i="3"/>
  <c r="BY15" i="3"/>
  <c r="BY16" i="3"/>
  <c r="BY17" i="3"/>
  <c r="BY18" i="3"/>
  <c r="BY19" i="3"/>
  <c r="BY20" i="3"/>
  <c r="BY21" i="3"/>
  <c r="BY22" i="3"/>
  <c r="BY23" i="3"/>
  <c r="BY24" i="3"/>
  <c r="BY25" i="3"/>
  <c r="BY26" i="3"/>
  <c r="BY27" i="3"/>
  <c r="BY28" i="3"/>
  <c r="BY29" i="3"/>
  <c r="BY30" i="3"/>
  <c r="BY31" i="3"/>
  <c r="BY32" i="3"/>
  <c r="BY33" i="3"/>
  <c r="BY34" i="3"/>
  <c r="BY35" i="3"/>
  <c r="BY36" i="3"/>
  <c r="BY37" i="3"/>
  <c r="BY38" i="3"/>
  <c r="BY39" i="3"/>
  <c r="BY40" i="3"/>
  <c r="BY41" i="3"/>
  <c r="BY42" i="3"/>
  <c r="BY43" i="3"/>
  <c r="BY44" i="3"/>
  <c r="BY45" i="3"/>
  <c r="BY46" i="3"/>
  <c r="BY47" i="3"/>
  <c r="BY48" i="3"/>
  <c r="BY49" i="3"/>
  <c r="BY50" i="3"/>
  <c r="BY51" i="3"/>
  <c r="BY3" i="3"/>
  <c r="S3" i="20"/>
  <c r="R3" i="20"/>
  <c r="Q3" i="20"/>
  <c r="P3" i="20"/>
  <c r="O3" i="20"/>
  <c r="N3" i="20"/>
  <c r="M3" i="20"/>
  <c r="BW61" i="11"/>
  <c r="BV61" i="11"/>
  <c r="AA61" i="11"/>
  <c r="X61" i="11"/>
  <c r="W61" i="11"/>
  <c r="V61" i="11"/>
  <c r="K51" i="7"/>
  <c r="K50" i="7"/>
  <c r="K49" i="7"/>
  <c r="BM51" i="6"/>
  <c r="BL51" i="6"/>
  <c r="BK51" i="6"/>
  <c r="BJ51" i="6"/>
  <c r="G39" i="21"/>
  <c r="E39" i="21"/>
  <c r="D39" i="21"/>
  <c r="C39" i="21"/>
  <c r="Q51" i="6"/>
  <c r="B39" i="21" s="1"/>
  <c r="P51" i="6"/>
  <c r="O51" i="6"/>
  <c r="N51" i="6"/>
  <c r="M51" i="6"/>
  <c r="L51" i="6"/>
  <c r="K51" i="6"/>
  <c r="BM50" i="6"/>
  <c r="BL50" i="6"/>
  <c r="BK50" i="6"/>
  <c r="BJ50" i="6"/>
  <c r="F33" i="21"/>
  <c r="E33" i="21"/>
  <c r="D33" i="21"/>
  <c r="C33" i="21"/>
  <c r="Q50" i="6"/>
  <c r="B33" i="21" s="1"/>
  <c r="P50" i="6"/>
  <c r="O50" i="6"/>
  <c r="N50" i="6"/>
  <c r="M50" i="6"/>
  <c r="L50" i="6"/>
  <c r="K50" i="6"/>
  <c r="BM49" i="6"/>
  <c r="BL49" i="6"/>
  <c r="BK49" i="6"/>
  <c r="BJ49" i="6"/>
  <c r="V15" i="20" s="1"/>
  <c r="P15" i="20"/>
  <c r="L15" i="20"/>
  <c r="K15" i="20"/>
  <c r="J15" i="20"/>
  <c r="H15" i="20"/>
  <c r="F15" i="20"/>
  <c r="Q49" i="6"/>
  <c r="E15" i="20" s="1"/>
  <c r="P49" i="6"/>
  <c r="O49" i="6"/>
  <c r="C15" i="20" s="1"/>
  <c r="N49" i="6"/>
  <c r="B15" i="20" s="1"/>
  <c r="M49" i="6"/>
  <c r="L49" i="6"/>
  <c r="K49" i="6"/>
  <c r="CD61" i="11"/>
  <c r="B61" i="11"/>
  <c r="CC61" i="11" s="1"/>
  <c r="H51" i="8"/>
  <c r="G51" i="8"/>
  <c r="E51" i="8"/>
  <c r="F51" i="8"/>
  <c r="D51" i="8"/>
  <c r="C51" i="8"/>
  <c r="H50" i="8"/>
  <c r="G50" i="8"/>
  <c r="E50" i="8"/>
  <c r="F50" i="8"/>
  <c r="D50" i="8"/>
  <c r="C50" i="8"/>
  <c r="B51" i="8"/>
  <c r="B50" i="8"/>
  <c r="H49" i="8"/>
  <c r="G49" i="8"/>
  <c r="E49" i="8"/>
  <c r="F49" i="8"/>
  <c r="D49" i="8"/>
  <c r="C49" i="8"/>
  <c r="B49" i="8"/>
  <c r="H51" i="7"/>
  <c r="BZ51" i="7" s="1"/>
  <c r="G51" i="7"/>
  <c r="BY51" i="7" s="1"/>
  <c r="E51" i="7"/>
  <c r="BW51" i="7" s="1"/>
  <c r="F51" i="7"/>
  <c r="BX51" i="7" s="1"/>
  <c r="D51" i="7"/>
  <c r="BV51" i="7" s="1"/>
  <c r="C51" i="7"/>
  <c r="BU51" i="7" s="1"/>
  <c r="B51" i="7"/>
  <c r="H50" i="7"/>
  <c r="G50" i="7"/>
  <c r="E50" i="7"/>
  <c r="F50" i="7"/>
  <c r="D50" i="7"/>
  <c r="C50" i="7"/>
  <c r="B50" i="7"/>
  <c r="H49" i="7"/>
  <c r="G49" i="7"/>
  <c r="E49" i="7"/>
  <c r="F49" i="7"/>
  <c r="D49" i="7"/>
  <c r="C49" i="7"/>
  <c r="B49" i="7"/>
  <c r="BW51" i="6"/>
  <c r="BX50" i="6"/>
  <c r="BX49" i="6"/>
  <c r="CF51" i="7"/>
  <c r="CF49" i="7"/>
  <c r="CD51" i="7"/>
  <c r="CD49" i="7"/>
  <c r="CH61" i="13" l="1"/>
  <c r="CG61" i="13"/>
  <c r="CF61" i="13"/>
  <c r="CE61" i="13"/>
  <c r="CC61" i="13"/>
  <c r="CB61" i="13"/>
  <c r="C26" i="47"/>
  <c r="CI61" i="13"/>
  <c r="CD61" i="13"/>
  <c r="CN61" i="13"/>
  <c r="F26" i="47"/>
  <c r="CK61" i="13"/>
  <c r="CA61" i="13"/>
  <c r="CA49" i="8"/>
  <c r="CF61" i="33"/>
  <c r="BY50" i="8"/>
  <c r="CF61" i="5"/>
  <c r="CO61" i="9"/>
  <c r="CK38" i="37"/>
  <c r="CJ36" i="37"/>
  <c r="CI38" i="37"/>
  <c r="CI36" i="37"/>
  <c r="S25" i="20"/>
  <c r="CF61" i="27"/>
  <c r="CD61" i="5"/>
  <c r="CL61" i="5"/>
  <c r="V9" i="20"/>
  <c r="V9" i="47"/>
  <c r="B26" i="20"/>
  <c r="B26" i="47"/>
  <c r="B47" i="20"/>
  <c r="B23" i="47"/>
  <c r="B47" i="47" s="1"/>
  <c r="E47" i="20"/>
  <c r="E23" i="47"/>
  <c r="E47" i="47" s="1"/>
  <c r="H47" i="20"/>
  <c r="H23" i="47"/>
  <c r="H47" i="47" s="1"/>
  <c r="I47" i="20"/>
  <c r="I23" i="47"/>
  <c r="I47" i="47" s="1"/>
  <c r="L47" i="20"/>
  <c r="L23" i="47"/>
  <c r="L47" i="47" s="1"/>
  <c r="N47" i="20"/>
  <c r="N23" i="47"/>
  <c r="N47" i="47" s="1"/>
  <c r="R47" i="20"/>
  <c r="R23" i="47"/>
  <c r="R47" i="47" s="1"/>
  <c r="Q12" i="20"/>
  <c r="Q12" i="47"/>
  <c r="H25" i="20"/>
  <c r="H25" i="47"/>
  <c r="P25" i="20"/>
  <c r="P25" i="47"/>
  <c r="S9" i="20"/>
  <c r="S9" i="47"/>
  <c r="P9" i="20"/>
  <c r="P9" i="47"/>
  <c r="G9" i="20"/>
  <c r="G9" i="47"/>
  <c r="B9" i="20"/>
  <c r="B9" i="47"/>
  <c r="U10" i="20"/>
  <c r="U10" i="47"/>
  <c r="Q10" i="20"/>
  <c r="Q10" i="47"/>
  <c r="N10" i="20"/>
  <c r="N10" i="47"/>
  <c r="K10" i="20"/>
  <c r="K10" i="47"/>
  <c r="H10" i="20"/>
  <c r="H10" i="47"/>
  <c r="U5" i="20"/>
  <c r="U34" i="20" s="1"/>
  <c r="U41" i="20" s="1"/>
  <c r="U5" i="47"/>
  <c r="U34" i="47" s="1"/>
  <c r="U41" i="47" s="1"/>
  <c r="Q5" i="20"/>
  <c r="Q34" i="20" s="1"/>
  <c r="Q41" i="20" s="1"/>
  <c r="Q5" i="47"/>
  <c r="Q34" i="47" s="1"/>
  <c r="Q41" i="47" s="1"/>
  <c r="N5" i="20"/>
  <c r="N34" i="20" s="1"/>
  <c r="N41" i="20" s="1"/>
  <c r="N5" i="47"/>
  <c r="N34" i="47" s="1"/>
  <c r="N41" i="47" s="1"/>
  <c r="L5" i="20"/>
  <c r="L34" i="20" s="1"/>
  <c r="L41" i="20" s="1"/>
  <c r="L5" i="47"/>
  <c r="L34" i="47" s="1"/>
  <c r="L41" i="47" s="1"/>
  <c r="I5" i="20"/>
  <c r="I34" i="20" s="1"/>
  <c r="I41" i="20" s="1"/>
  <c r="I5" i="47"/>
  <c r="I34" i="47" s="1"/>
  <c r="I41" i="47" s="1"/>
  <c r="U26" i="20"/>
  <c r="U26" i="47"/>
  <c r="Q26" i="20"/>
  <c r="Q26" i="47"/>
  <c r="N26" i="20"/>
  <c r="N26" i="47"/>
  <c r="L26" i="20"/>
  <c r="L26" i="47"/>
  <c r="I26" i="20"/>
  <c r="I26" i="47"/>
  <c r="E26" i="20"/>
  <c r="E26" i="47"/>
  <c r="S12" i="20"/>
  <c r="S12" i="47"/>
  <c r="BA62" i="27"/>
  <c r="O12" i="47"/>
  <c r="CL61" i="27"/>
  <c r="F12" i="47"/>
  <c r="R12" i="20"/>
  <c r="R12" i="47"/>
  <c r="AZ62" i="27"/>
  <c r="N12" i="47"/>
  <c r="L12" i="20"/>
  <c r="L12" i="47"/>
  <c r="J47" i="20"/>
  <c r="J23" i="47"/>
  <c r="J47" i="47" s="1"/>
  <c r="O47" i="20"/>
  <c r="O23" i="47"/>
  <c r="O47" i="47" s="1"/>
  <c r="S47" i="20"/>
  <c r="S23" i="47"/>
  <c r="S47" i="47" s="1"/>
  <c r="C19" i="20"/>
  <c r="C35" i="20" s="1"/>
  <c r="C19" i="47"/>
  <c r="C35" i="47" s="1"/>
  <c r="X62" i="27"/>
  <c r="C12" i="47"/>
  <c r="Q47" i="20"/>
  <c r="Q23" i="47"/>
  <c r="Q47" i="47" s="1"/>
  <c r="B25" i="20"/>
  <c r="B25" i="47"/>
  <c r="E25" i="20"/>
  <c r="E25" i="47"/>
  <c r="I25" i="20"/>
  <c r="K25" i="20"/>
  <c r="K25" i="47"/>
  <c r="M25" i="20"/>
  <c r="M25" i="47"/>
  <c r="U25" i="20"/>
  <c r="U25" i="47"/>
  <c r="R9" i="20"/>
  <c r="R9" i="47"/>
  <c r="O9" i="20"/>
  <c r="O9" i="47"/>
  <c r="J9" i="20"/>
  <c r="J9" i="47"/>
  <c r="F9" i="20"/>
  <c r="F9" i="47"/>
  <c r="T10" i="20"/>
  <c r="T10" i="47"/>
  <c r="M10" i="20"/>
  <c r="M10" i="47"/>
  <c r="F10" i="20"/>
  <c r="F10" i="47"/>
  <c r="M5" i="20"/>
  <c r="M34" i="20" s="1"/>
  <c r="M41" i="20" s="1"/>
  <c r="M5" i="47"/>
  <c r="M34" i="47" s="1"/>
  <c r="M41" i="47" s="1"/>
  <c r="K5" i="20"/>
  <c r="K34" i="20" s="1"/>
  <c r="K41" i="20" s="1"/>
  <c r="K5" i="47"/>
  <c r="K34" i="47" s="1"/>
  <c r="K41" i="47" s="1"/>
  <c r="H5" i="20"/>
  <c r="H34" i="20" s="1"/>
  <c r="H41" i="20" s="1"/>
  <c r="H5" i="47"/>
  <c r="H34" i="47" s="1"/>
  <c r="H41" i="47" s="1"/>
  <c r="T26" i="20"/>
  <c r="T26" i="47"/>
  <c r="M26" i="20"/>
  <c r="M26" i="47"/>
  <c r="K26" i="20"/>
  <c r="K26" i="47"/>
  <c r="H26" i="20"/>
  <c r="H26" i="47"/>
  <c r="D26" i="20"/>
  <c r="D26" i="47"/>
  <c r="CM36" i="37"/>
  <c r="V12" i="20"/>
  <c r="V12" i="47"/>
  <c r="M12" i="20"/>
  <c r="M12" i="47"/>
  <c r="AQ62" i="27"/>
  <c r="K12" i="47"/>
  <c r="E12" i="20"/>
  <c r="E12" i="47"/>
  <c r="W62" i="27"/>
  <c r="B12" i="47"/>
  <c r="F47" i="20"/>
  <c r="F23" i="47"/>
  <c r="F47" i="47" s="1"/>
  <c r="P47" i="20"/>
  <c r="P23" i="47"/>
  <c r="P47" i="47" s="1"/>
  <c r="T47" i="20"/>
  <c r="T23" i="47"/>
  <c r="T47" i="47" s="1"/>
  <c r="V5" i="20"/>
  <c r="V34" i="20" s="1"/>
  <c r="V5" i="47"/>
  <c r="V34" i="47" s="1"/>
  <c r="C47" i="20"/>
  <c r="C23" i="47"/>
  <c r="C47" i="47" s="1"/>
  <c r="C25" i="20"/>
  <c r="C25" i="47"/>
  <c r="L25" i="20"/>
  <c r="L25" i="47"/>
  <c r="N25" i="20"/>
  <c r="N25" i="47"/>
  <c r="Q25" i="20"/>
  <c r="Q25" i="47"/>
  <c r="T25" i="20"/>
  <c r="T25" i="47"/>
  <c r="U9" i="20"/>
  <c r="U9" i="47"/>
  <c r="Q9" i="20"/>
  <c r="Q9" i="47"/>
  <c r="N9" i="20"/>
  <c r="N9" i="47"/>
  <c r="L9" i="20"/>
  <c r="L9" i="47"/>
  <c r="I9" i="20"/>
  <c r="I9" i="47"/>
  <c r="S10" i="20"/>
  <c r="S10" i="47"/>
  <c r="P10" i="20"/>
  <c r="P10" i="47"/>
  <c r="J10" i="20"/>
  <c r="J10" i="47"/>
  <c r="C10" i="20"/>
  <c r="C10" i="47"/>
  <c r="S5" i="20"/>
  <c r="S34" i="20" s="1"/>
  <c r="S41" i="20" s="1"/>
  <c r="S5" i="47"/>
  <c r="S34" i="47" s="1"/>
  <c r="S41" i="47" s="1"/>
  <c r="P5" i="20"/>
  <c r="P34" i="20" s="1"/>
  <c r="P41" i="20" s="1"/>
  <c r="P5" i="47"/>
  <c r="P34" i="47" s="1"/>
  <c r="P41" i="47" s="1"/>
  <c r="F5" i="20"/>
  <c r="F34" i="20" s="1"/>
  <c r="F41" i="20" s="1"/>
  <c r="F5" i="47"/>
  <c r="F34" i="47" s="1"/>
  <c r="F41" i="47" s="1"/>
  <c r="C5" i="20"/>
  <c r="C34" i="20" s="1"/>
  <c r="C5" i="47"/>
  <c r="C34" i="47" s="1"/>
  <c r="S26" i="20"/>
  <c r="S26" i="47"/>
  <c r="P26" i="20"/>
  <c r="P26" i="47"/>
  <c r="AO62" i="27"/>
  <c r="J12" i="47"/>
  <c r="V19" i="20"/>
  <c r="V19" i="47"/>
  <c r="B19" i="20"/>
  <c r="B35" i="20" s="1"/>
  <c r="B19" i="47"/>
  <c r="B35" i="47" s="1"/>
  <c r="BS62" i="27"/>
  <c r="CG62" i="27" s="1"/>
  <c r="T12" i="47"/>
  <c r="BF62" i="27"/>
  <c r="P12" i="47"/>
  <c r="AN62" i="27"/>
  <c r="I12" i="47"/>
  <c r="AI62" i="27"/>
  <c r="H12" i="47"/>
  <c r="CK61" i="27"/>
  <c r="D12" i="47"/>
  <c r="D47" i="20"/>
  <c r="D23" i="47"/>
  <c r="D47" i="47" s="1"/>
  <c r="G47" i="20"/>
  <c r="G23" i="47"/>
  <c r="G47" i="47" s="1"/>
  <c r="K47" i="20"/>
  <c r="K23" i="47"/>
  <c r="K47" i="47" s="1"/>
  <c r="M47" i="20"/>
  <c r="M23" i="47"/>
  <c r="M47" i="47" s="1"/>
  <c r="V47" i="20"/>
  <c r="V23" i="47"/>
  <c r="V47" i="47" s="1"/>
  <c r="F25" i="20"/>
  <c r="F25" i="47"/>
  <c r="J25" i="20"/>
  <c r="J25" i="47"/>
  <c r="O25" i="20"/>
  <c r="O25" i="47"/>
  <c r="R25" i="20"/>
  <c r="R25" i="47"/>
  <c r="V25" i="20"/>
  <c r="V25" i="47"/>
  <c r="V10" i="20"/>
  <c r="V10" i="47"/>
  <c r="T9" i="20"/>
  <c r="T9" i="47"/>
  <c r="M9" i="20"/>
  <c r="M9" i="47"/>
  <c r="K9" i="20"/>
  <c r="K9" i="47"/>
  <c r="H9" i="20"/>
  <c r="H9" i="47"/>
  <c r="E9" i="20"/>
  <c r="E9" i="47"/>
  <c r="C9" i="20"/>
  <c r="C9" i="47"/>
  <c r="R10" i="20"/>
  <c r="R10" i="47"/>
  <c r="O10" i="20"/>
  <c r="O10" i="47"/>
  <c r="L10" i="20"/>
  <c r="L10" i="47"/>
  <c r="I10" i="20"/>
  <c r="I10" i="47"/>
  <c r="E10" i="20"/>
  <c r="E10" i="47"/>
  <c r="B10" i="20"/>
  <c r="B10" i="47"/>
  <c r="R5" i="20"/>
  <c r="R34" i="20" s="1"/>
  <c r="R41" i="20" s="1"/>
  <c r="R5" i="47"/>
  <c r="R34" i="47" s="1"/>
  <c r="R41" i="47" s="1"/>
  <c r="O5" i="20"/>
  <c r="O34" i="20" s="1"/>
  <c r="O41" i="20" s="1"/>
  <c r="O5" i="47"/>
  <c r="O34" i="47" s="1"/>
  <c r="O41" i="47" s="1"/>
  <c r="B5" i="20"/>
  <c r="B34" i="20" s="1"/>
  <c r="B5" i="47"/>
  <c r="B34" i="47" s="1"/>
  <c r="V26" i="20"/>
  <c r="V26" i="47"/>
  <c r="R26" i="20"/>
  <c r="R26" i="47"/>
  <c r="O26" i="20"/>
  <c r="O26" i="47"/>
  <c r="J26" i="20"/>
  <c r="J26" i="47"/>
  <c r="BT62" i="27"/>
  <c r="U12" i="47"/>
  <c r="CL61" i="25"/>
  <c r="T24" i="20"/>
  <c r="T48" i="20" s="1"/>
  <c r="T24" i="47"/>
  <c r="B24" i="20"/>
  <c r="B48" i="20" s="1"/>
  <c r="B24" i="47"/>
  <c r="B48" i="47" s="1"/>
  <c r="U24" i="20"/>
  <c r="U48" i="20" s="1"/>
  <c r="U24" i="47"/>
  <c r="Q24" i="20"/>
  <c r="Q48" i="20" s="1"/>
  <c r="Q24" i="47"/>
  <c r="N24" i="20"/>
  <c r="N48" i="20" s="1"/>
  <c r="N24" i="47"/>
  <c r="L24" i="20"/>
  <c r="L48" i="20" s="1"/>
  <c r="L24" i="47"/>
  <c r="I24" i="20"/>
  <c r="I48" i="20" s="1"/>
  <c r="I24" i="47"/>
  <c r="C24" i="20"/>
  <c r="C48" i="20" s="1"/>
  <c r="C24" i="47"/>
  <c r="M24" i="20"/>
  <c r="M48" i="20" s="1"/>
  <c r="M24" i="47"/>
  <c r="H24" i="20"/>
  <c r="H48" i="20" s="1"/>
  <c r="H24" i="47"/>
  <c r="E24" i="20"/>
  <c r="E48" i="20" s="1"/>
  <c r="E24" i="47"/>
  <c r="E48" i="47" s="1"/>
  <c r="S24" i="20"/>
  <c r="S48" i="20" s="1"/>
  <c r="S24" i="47"/>
  <c r="P24" i="20"/>
  <c r="P48" i="20" s="1"/>
  <c r="P24" i="47"/>
  <c r="G24" i="20"/>
  <c r="G48" i="20" s="1"/>
  <c r="G24" i="47"/>
  <c r="D24" i="20"/>
  <c r="D48" i="20" s="1"/>
  <c r="D24" i="47"/>
  <c r="K24" i="20"/>
  <c r="K48" i="20" s="1"/>
  <c r="K24" i="47"/>
  <c r="CD61" i="25"/>
  <c r="V24" i="20"/>
  <c r="V48" i="20" s="1"/>
  <c r="V24" i="47"/>
  <c r="R24" i="20"/>
  <c r="R48" i="20" s="1"/>
  <c r="R24" i="47"/>
  <c r="O24" i="20"/>
  <c r="O48" i="20" s="1"/>
  <c r="O24" i="47"/>
  <c r="J24" i="20"/>
  <c r="J48" i="20" s="1"/>
  <c r="J24" i="47"/>
  <c r="F24" i="20"/>
  <c r="F48" i="20" s="1"/>
  <c r="F24" i="47"/>
  <c r="F48" i="47" s="1"/>
  <c r="F57" i="30"/>
  <c r="CK61" i="5"/>
  <c r="CJ61" i="5"/>
  <c r="CC61" i="5"/>
  <c r="CN61" i="5"/>
  <c r="CE61" i="5"/>
  <c r="CI61" i="5"/>
  <c r="CM61" i="5"/>
  <c r="BZ61" i="5"/>
  <c r="CG61" i="5"/>
  <c r="B13" i="21"/>
  <c r="B21" i="21" s="1"/>
  <c r="B24" i="21" s="1"/>
  <c r="BY50" i="6"/>
  <c r="BY51" i="6"/>
  <c r="CJ61" i="9"/>
  <c r="T12" i="20"/>
  <c r="CE61" i="27"/>
  <c r="BU62" i="27"/>
  <c r="CE61" i="25"/>
  <c r="BY49" i="8"/>
  <c r="CK36" i="37"/>
  <c r="CG36" i="37"/>
  <c r="BV36" i="37"/>
  <c r="U17" i="20" s="1"/>
  <c r="CF63" i="27"/>
  <c r="M11" i="21"/>
  <c r="CE62" i="27"/>
  <c r="S11" i="21"/>
  <c r="S21" i="21" s="1"/>
  <c r="AR62" i="27"/>
  <c r="CS62" i="25"/>
  <c r="CD36" i="37"/>
  <c r="BS50" i="6"/>
  <c r="BS51" i="6"/>
  <c r="CI61" i="27"/>
  <c r="P11" i="21"/>
  <c r="CH62" i="27"/>
  <c r="CM61" i="9"/>
  <c r="CN38" i="37"/>
  <c r="CH61" i="25"/>
  <c r="CD62" i="27"/>
  <c r="CM61" i="27"/>
  <c r="CH61" i="9"/>
  <c r="CF61" i="9"/>
  <c r="CK61" i="9"/>
  <c r="CA61" i="33"/>
  <c r="BY61" i="33"/>
  <c r="CE36" i="37"/>
  <c r="CH36" i="37"/>
  <c r="CL38" i="37"/>
  <c r="CJ38" i="37"/>
  <c r="BW36" i="37"/>
  <c r="CG61" i="9"/>
  <c r="CR61" i="9"/>
  <c r="BZ61" i="33"/>
  <c r="BW61" i="33"/>
  <c r="CB36" i="37"/>
  <c r="CF36" i="37"/>
  <c r="CM38" i="37"/>
  <c r="CI61" i="11"/>
  <c r="C38" i="21"/>
  <c r="G43" i="21"/>
  <c r="CH38" i="37"/>
  <c r="CC36" i="37"/>
  <c r="CE38" i="37"/>
  <c r="C17" i="20"/>
  <c r="CG38" i="37"/>
  <c r="BV38" i="37"/>
  <c r="BW38" i="37"/>
  <c r="CD38" i="37"/>
  <c r="C43" i="21"/>
  <c r="CB38" i="37"/>
  <c r="CN36" i="37"/>
  <c r="E17" i="20"/>
  <c r="D43" i="21"/>
  <c r="CC38" i="37"/>
  <c r="CF38" i="37"/>
  <c r="D38" i="21"/>
  <c r="H38" i="21"/>
  <c r="E23" i="30"/>
  <c r="Z23" i="30" s="1"/>
  <c r="E7" i="30"/>
  <c r="Z7" i="30" s="1"/>
  <c r="E11" i="30"/>
  <c r="Q11" i="30" s="1"/>
  <c r="E27" i="30"/>
  <c r="Q27" i="30" s="1"/>
  <c r="E41" i="30"/>
  <c r="Z41" i="30" s="1"/>
  <c r="E14" i="30"/>
  <c r="Z14" i="30" s="1"/>
  <c r="AZ13" i="32"/>
  <c r="BC13" i="32" s="1"/>
  <c r="BD13" i="32"/>
  <c r="CI61" i="9"/>
  <c r="F26" i="20"/>
  <c r="C26" i="20"/>
  <c r="CB61" i="33"/>
  <c r="T5" i="20"/>
  <c r="T34" i="20" s="1"/>
  <c r="T41" i="20" s="1"/>
  <c r="BX61" i="33"/>
  <c r="CC61" i="33"/>
  <c r="J5" i="20"/>
  <c r="J34" i="20" s="1"/>
  <c r="J41" i="20" s="1"/>
  <c r="E5" i="20"/>
  <c r="E34" i="20" s="1"/>
  <c r="E41" i="20" s="1"/>
  <c r="CO62" i="12"/>
  <c r="CN62" i="25"/>
  <c r="CK61" i="25"/>
  <c r="CP61" i="25"/>
  <c r="CI61" i="25"/>
  <c r="CJ62" i="25"/>
  <c r="CG61" i="25"/>
  <c r="CO61" i="25"/>
  <c r="CS61" i="25"/>
  <c r="CG62" i="25"/>
  <c r="CM61" i="25"/>
  <c r="CP62" i="25"/>
  <c r="CL62" i="25"/>
  <c r="CO62" i="25"/>
  <c r="CK62" i="25"/>
  <c r="CF61" i="25"/>
  <c r="CJ61" i="25"/>
  <c r="CN61" i="25"/>
  <c r="CH62" i="25"/>
  <c r="CE62" i="25"/>
  <c r="CF62" i="25"/>
  <c r="H17" i="21"/>
  <c r="H21" i="21" s="1"/>
  <c r="H24" i="21" s="1"/>
  <c r="CD62" i="25"/>
  <c r="F17" i="21"/>
  <c r="E17" i="21"/>
  <c r="CI62" i="25"/>
  <c r="R21" i="21"/>
  <c r="N21" i="21"/>
  <c r="CO61" i="12"/>
  <c r="CI61" i="12"/>
  <c r="CG63" i="12"/>
  <c r="CJ63" i="12"/>
  <c r="CL61" i="12"/>
  <c r="CH61" i="12"/>
  <c r="CH63" i="12"/>
  <c r="CN63" i="12"/>
  <c r="CL63" i="12"/>
  <c r="CK62" i="12"/>
  <c r="CP62" i="12"/>
  <c r="CF62" i="12"/>
  <c r="CM63" i="12"/>
  <c r="CO63" i="12"/>
  <c r="CK61" i="12"/>
  <c r="CG61" i="12"/>
  <c r="CF61" i="12"/>
  <c r="CH62" i="12"/>
  <c r="CJ61" i="12"/>
  <c r="CK63" i="12"/>
  <c r="CN61" i="12"/>
  <c r="CJ62" i="12"/>
  <c r="CG62" i="12"/>
  <c r="CN62" i="12"/>
  <c r="C21" i="21"/>
  <c r="C24" i="21" s="1"/>
  <c r="CM61" i="12"/>
  <c r="CP61" i="12"/>
  <c r="CI63" i="12"/>
  <c r="CL62" i="12"/>
  <c r="CS62" i="12"/>
  <c r="E30" i="30"/>
  <c r="Z30" i="30" s="1"/>
  <c r="E21" i="30"/>
  <c r="Z21" i="30" s="1"/>
  <c r="E9" i="30"/>
  <c r="Z9" i="30" s="1"/>
  <c r="E46" i="30"/>
  <c r="Z46" i="30" s="1"/>
  <c r="E29" i="30"/>
  <c r="Z29" i="30" s="1"/>
  <c r="E32" i="30"/>
  <c r="Z32" i="30" s="1"/>
  <c r="E13" i="30"/>
  <c r="Q13" i="30" s="1"/>
  <c r="F5" i="21"/>
  <c r="Q5" i="21"/>
  <c r="Q21" i="21" s="1"/>
  <c r="BS49" i="6"/>
  <c r="BU49" i="6"/>
  <c r="BW49" i="6"/>
  <c r="BT51" i="6"/>
  <c r="G33" i="21"/>
  <c r="G38" i="21" s="1"/>
  <c r="BV49" i="6"/>
  <c r="BU50" i="6"/>
  <c r="BW50" i="6"/>
  <c r="F39" i="21"/>
  <c r="F43" i="21" s="1"/>
  <c r="BU51" i="6"/>
  <c r="BX51" i="6"/>
  <c r="BT49" i="6"/>
  <c r="BY49" i="6"/>
  <c r="BV50" i="6"/>
  <c r="BV51" i="6"/>
  <c r="BT50" i="6"/>
  <c r="BU50" i="7"/>
  <c r="BZ50" i="7"/>
  <c r="BY49" i="7"/>
  <c r="BV50" i="7"/>
  <c r="BX50" i="7"/>
  <c r="BT51" i="7"/>
  <c r="BX49" i="7"/>
  <c r="BT50" i="7"/>
  <c r="BW50" i="7"/>
  <c r="BW49" i="7"/>
  <c r="BY50" i="7"/>
  <c r="BT49" i="7"/>
  <c r="BU49" i="7"/>
  <c r="BV49" i="7"/>
  <c r="BZ49" i="7"/>
  <c r="G13" i="21"/>
  <c r="G21" i="21" s="1"/>
  <c r="G24" i="21" s="1"/>
  <c r="O13" i="21"/>
  <c r="O21" i="21" s="1"/>
  <c r="O25" i="21" s="1"/>
  <c r="D13" i="21"/>
  <c r="D21" i="21" s="1"/>
  <c r="CS62" i="14"/>
  <c r="BD6" i="32"/>
  <c r="BC6" i="32"/>
  <c r="BA18" i="32"/>
  <c r="F32" i="21" s="1"/>
  <c r="F38" i="21" s="1"/>
  <c r="BX60" i="36"/>
  <c r="BT60" i="36"/>
  <c r="BV60" i="36"/>
  <c r="BS59" i="36"/>
  <c r="BT61" i="36"/>
  <c r="BV61" i="36"/>
  <c r="BS61" i="36"/>
  <c r="BW60" i="36"/>
  <c r="BX61" i="36"/>
  <c r="BU61" i="36"/>
  <c r="E42" i="21"/>
  <c r="E43" i="21" s="1"/>
  <c r="BX59" i="36"/>
  <c r="E37" i="21"/>
  <c r="B38" i="21"/>
  <c r="BW61" i="36"/>
  <c r="BS60" i="36"/>
  <c r="H42" i="21"/>
  <c r="H43" i="21" s="1"/>
  <c r="B43" i="21"/>
  <c r="S49" i="30"/>
  <c r="M21" i="21"/>
  <c r="CN61" i="11"/>
  <c r="CH61" i="11"/>
  <c r="CE61" i="11"/>
  <c r="CR61" i="11"/>
  <c r="S30" i="30"/>
  <c r="S34" i="30"/>
  <c r="S18" i="30"/>
  <c r="AC13" i="30"/>
  <c r="S52" i="30"/>
  <c r="R15" i="30"/>
  <c r="CQ61" i="11"/>
  <c r="CF61" i="11"/>
  <c r="CP61" i="11"/>
  <c r="CG61" i="11"/>
  <c r="R53" i="30"/>
  <c r="O20" i="30"/>
  <c r="AC37" i="30"/>
  <c r="AB23" i="30"/>
  <c r="R43" i="30"/>
  <c r="S8" i="30"/>
  <c r="R13" i="30"/>
  <c r="S43" i="30"/>
  <c r="O28" i="30"/>
  <c r="O48" i="30"/>
  <c r="R38" i="30"/>
  <c r="O16" i="30"/>
  <c r="W11" i="30"/>
  <c r="W35" i="30"/>
  <c r="W51" i="30"/>
  <c r="AA48" i="30"/>
  <c r="R17" i="30"/>
  <c r="O8" i="30"/>
  <c r="O32" i="30"/>
  <c r="S53" i="30"/>
  <c r="W15" i="30"/>
  <c r="AC21" i="30"/>
  <c r="W39" i="30"/>
  <c r="AC53" i="30"/>
  <c r="R6" i="30"/>
  <c r="O36" i="30"/>
  <c r="O40" i="30"/>
  <c r="O52" i="30"/>
  <c r="AC9" i="30"/>
  <c r="AC33" i="30"/>
  <c r="AA50" i="30"/>
  <c r="Y6" i="30"/>
  <c r="R46" i="30"/>
  <c r="T54" i="30"/>
  <c r="P54" i="30"/>
  <c r="S27" i="30"/>
  <c r="S21" i="30"/>
  <c r="O51" i="30"/>
  <c r="S48" i="30"/>
  <c r="W50" i="30"/>
  <c r="S11" i="30"/>
  <c r="O15" i="30"/>
  <c r="O31" i="30"/>
  <c r="S36" i="30"/>
  <c r="S5" i="30"/>
  <c r="W34" i="30"/>
  <c r="AB7" i="30"/>
  <c r="AB35" i="30"/>
  <c r="Y22" i="30"/>
  <c r="R35" i="30"/>
  <c r="O43" i="30"/>
  <c r="AC48" i="30"/>
  <c r="AA19" i="30"/>
  <c r="AA16" i="30"/>
  <c r="AA28" i="30"/>
  <c r="R28" i="30"/>
  <c r="AA36" i="30"/>
  <c r="R36" i="30"/>
  <c r="Y18" i="30"/>
  <c r="Y28" i="30"/>
  <c r="Y35" i="30"/>
  <c r="W49" i="30"/>
  <c r="W45" i="30"/>
  <c r="X42" i="30"/>
  <c r="O42" i="30"/>
  <c r="W29" i="30"/>
  <c r="AA34" i="30"/>
  <c r="R34" i="30"/>
  <c r="W33" i="30"/>
  <c r="AA25" i="30"/>
  <c r="R25" i="30"/>
  <c r="AA33" i="30"/>
  <c r="R33" i="30"/>
  <c r="AB12" i="30"/>
  <c r="S12" i="30"/>
  <c r="Y38" i="30"/>
  <c r="Y49" i="30"/>
  <c r="Y53" i="30"/>
  <c r="W17" i="30"/>
  <c r="W13" i="30"/>
  <c r="AA5" i="30"/>
  <c r="R5" i="30"/>
  <c r="S39" i="30"/>
  <c r="AB39" i="30"/>
  <c r="AB50" i="30"/>
  <c r="S50" i="30"/>
  <c r="Y15" i="30"/>
  <c r="R8" i="30"/>
  <c r="R26" i="30"/>
  <c r="R44" i="30"/>
  <c r="O6" i="30"/>
  <c r="S46" i="30"/>
  <c r="S19" i="30"/>
  <c r="AB19" i="30"/>
  <c r="AB33" i="30"/>
  <c r="S33" i="30"/>
  <c r="R24" i="30"/>
  <c r="R42" i="30"/>
  <c r="S47" i="30"/>
  <c r="O7" i="30"/>
  <c r="O11" i="30"/>
  <c r="S10" i="30"/>
  <c r="S13" i="30"/>
  <c r="R7" i="30"/>
  <c r="R52" i="30"/>
  <c r="O27" i="30"/>
  <c r="O44" i="30"/>
  <c r="O12" i="30"/>
  <c r="O19" i="30"/>
  <c r="S24" i="30"/>
  <c r="O24" i="30"/>
  <c r="S37" i="30"/>
  <c r="AC17" i="30"/>
  <c r="AC49" i="30"/>
  <c r="W38" i="30"/>
  <c r="X53" i="30"/>
  <c r="O53" i="30"/>
  <c r="W44" i="30"/>
  <c r="AC30" i="30"/>
  <c r="W24" i="30"/>
  <c r="W20" i="30"/>
  <c r="AC18" i="30"/>
  <c r="R51" i="30"/>
  <c r="AA51" i="30"/>
  <c r="AA40" i="30"/>
  <c r="R40" i="30"/>
  <c r="AB41" i="30"/>
  <c r="S41" i="30"/>
  <c r="AB44" i="30"/>
  <c r="S44" i="30"/>
  <c r="Y9" i="30"/>
  <c r="R29" i="30"/>
  <c r="R32" i="30"/>
  <c r="S31" i="30"/>
  <c r="S51" i="30"/>
  <c r="W8" i="30"/>
  <c r="W53" i="30"/>
  <c r="X26" i="30"/>
  <c r="O26" i="30"/>
  <c r="X22" i="30"/>
  <c r="O22" i="30"/>
  <c r="AA31" i="30"/>
  <c r="R31" i="30"/>
  <c r="AB22" i="30"/>
  <c r="S22" i="30"/>
  <c r="AB42" i="30"/>
  <c r="S42" i="30"/>
  <c r="Y40" i="30"/>
  <c r="Y43" i="30"/>
  <c r="N54" i="30"/>
  <c r="Z54" i="30"/>
  <c r="Q54" i="30"/>
  <c r="R20" i="30"/>
  <c r="S15" i="30"/>
  <c r="O34" i="30"/>
  <c r="O10" i="30"/>
  <c r="O17" i="30"/>
  <c r="O13" i="30"/>
  <c r="S28" i="30"/>
  <c r="W52" i="30"/>
  <c r="W12" i="30"/>
  <c r="AA11" i="30"/>
  <c r="R11" i="30"/>
  <c r="AA41" i="30"/>
  <c r="R41" i="30"/>
  <c r="AB9" i="30"/>
  <c r="S9" i="30"/>
  <c r="AB26" i="30"/>
  <c r="S26" i="30"/>
  <c r="AB29" i="30"/>
  <c r="S29" i="30"/>
  <c r="Y44" i="30"/>
  <c r="O21" i="30"/>
  <c r="S25" i="30"/>
  <c r="S45" i="30"/>
  <c r="S38" i="30"/>
  <c r="W9" i="30"/>
  <c r="W25" i="30"/>
  <c r="W41" i="30"/>
  <c r="AA14" i="30"/>
  <c r="Y5" i="30"/>
  <c r="Y8" i="30"/>
  <c r="Y11" i="30"/>
  <c r="Y25" i="30"/>
  <c r="H56" i="30"/>
  <c r="R45" i="30"/>
  <c r="R10" i="30"/>
  <c r="O39" i="30"/>
  <c r="O47" i="30"/>
  <c r="S17" i="30"/>
  <c r="O35" i="30"/>
  <c r="O23" i="30"/>
  <c r="S20" i="30"/>
  <c r="S14" i="30"/>
  <c r="W46" i="30"/>
  <c r="BW50" i="8"/>
  <c r="BZ51" i="8"/>
  <c r="BU49" i="8"/>
  <c r="BW51" i="8"/>
  <c r="BV49" i="8"/>
  <c r="BU50" i="8"/>
  <c r="BY51" i="8"/>
  <c r="BX49" i="8"/>
  <c r="BU51" i="8"/>
  <c r="BX50" i="8"/>
  <c r="CA51" i="8"/>
  <c r="BZ49" i="8"/>
  <c r="BZ50" i="8"/>
  <c r="BV50" i="8"/>
  <c r="CA50" i="8"/>
  <c r="BW49" i="8"/>
  <c r="BX51" i="8"/>
  <c r="BV51" i="8"/>
  <c r="CD61" i="9"/>
  <c r="CS61" i="9"/>
  <c r="D9" i="20"/>
  <c r="CE61" i="9"/>
  <c r="CN61" i="9"/>
  <c r="CI62" i="12"/>
  <c r="R21" i="30"/>
  <c r="O49" i="30"/>
  <c r="O9" i="30"/>
  <c r="O45" i="30"/>
  <c r="AC6" i="30"/>
  <c r="W32" i="30"/>
  <c r="C56" i="30"/>
  <c r="R37" i="30"/>
  <c r="O25" i="30"/>
  <c r="O46" i="30"/>
  <c r="O37" i="30"/>
  <c r="O41" i="30"/>
  <c r="CS61" i="12"/>
  <c r="W40" i="30"/>
  <c r="W28" i="30"/>
  <c r="W48" i="30"/>
  <c r="AC7" i="30"/>
  <c r="AC11" i="30"/>
  <c r="AC15" i="30"/>
  <c r="AC19" i="30"/>
  <c r="AC23" i="30"/>
  <c r="AC27" i="30"/>
  <c r="AC31" i="30"/>
  <c r="AC35" i="30"/>
  <c r="AC39" i="30"/>
  <c r="AC43" i="30"/>
  <c r="AC47" i="30"/>
  <c r="AC51" i="30"/>
  <c r="W16" i="30"/>
  <c r="W36" i="30"/>
  <c r="X5" i="30"/>
  <c r="R30" i="30"/>
  <c r="AA30" i="30"/>
  <c r="O33" i="30"/>
  <c r="AC26" i="30"/>
  <c r="AC38" i="30"/>
  <c r="AC14" i="30"/>
  <c r="R27" i="30"/>
  <c r="R9" i="30"/>
  <c r="R49" i="30"/>
  <c r="R47" i="30"/>
  <c r="R22" i="30"/>
  <c r="R12" i="30"/>
  <c r="O14" i="30"/>
  <c r="O29" i="30"/>
  <c r="O38" i="30"/>
  <c r="O18" i="30"/>
  <c r="O50" i="30"/>
  <c r="O30" i="30"/>
  <c r="AC24" i="30"/>
  <c r="AA54" i="30"/>
  <c r="Q20" i="30"/>
  <c r="R23" i="30"/>
  <c r="R18" i="30"/>
  <c r="S16" i="30"/>
  <c r="S32" i="30"/>
  <c r="AC29" i="30"/>
  <c r="AC45" i="30"/>
  <c r="AC12" i="30"/>
  <c r="AC16" i="30"/>
  <c r="AC32" i="30"/>
  <c r="AC40" i="30"/>
  <c r="AC52" i="30"/>
  <c r="AC10" i="30"/>
  <c r="AC22" i="30"/>
  <c r="B56" i="30"/>
  <c r="W5" i="30"/>
  <c r="F56" i="30"/>
  <c r="AB6" i="30"/>
  <c r="G56" i="30"/>
  <c r="Z35" i="30"/>
  <c r="R39" i="30"/>
  <c r="S40" i="30"/>
  <c r="AC25" i="30"/>
  <c r="AC41" i="30"/>
  <c r="AC34" i="30"/>
  <c r="AC42" i="30"/>
  <c r="S54" i="30"/>
  <c r="O54" i="30"/>
  <c r="D56" i="30"/>
  <c r="CD61" i="27"/>
  <c r="BR62" i="27"/>
  <c r="F12" i="20"/>
  <c r="B12" i="20"/>
  <c r="BP62" i="27"/>
  <c r="AH62" i="27"/>
  <c r="CL62" i="27" s="1"/>
  <c r="AA62" i="27"/>
  <c r="CK62" i="27" s="1"/>
  <c r="I12" i="20"/>
  <c r="K12" i="20"/>
  <c r="CB61" i="27"/>
  <c r="D12" i="20"/>
  <c r="U12" i="20"/>
  <c r="J12" i="20"/>
  <c r="CG61" i="27"/>
  <c r="BE62" i="27"/>
  <c r="CF62" i="27" s="1"/>
  <c r="O12" i="20"/>
  <c r="V62" i="27"/>
  <c r="CI62" i="27" s="1"/>
  <c r="AM62" i="27"/>
  <c r="CM62" i="27" s="1"/>
  <c r="AY62" i="27"/>
  <c r="N12" i="20"/>
  <c r="H12" i="20"/>
  <c r="P12" i="20"/>
  <c r="BQ62" i="27"/>
  <c r="AB62" i="27"/>
  <c r="CB62" i="27" s="1"/>
  <c r="C12" i="20"/>
  <c r="CH61" i="27"/>
  <c r="V35" i="47" l="1"/>
  <c r="V41" i="47" s="1"/>
  <c r="V35" i="20"/>
  <c r="V41" i="20" s="1"/>
  <c r="B41" i="20"/>
  <c r="C41" i="20"/>
  <c r="B41" i="47"/>
  <c r="C41" i="47"/>
  <c r="V30" i="20"/>
  <c r="R30" i="20"/>
  <c r="R45" i="20" s="1"/>
  <c r="M31" i="20"/>
  <c r="T31" i="20"/>
  <c r="V31" i="20"/>
  <c r="S31" i="20"/>
  <c r="L31" i="20"/>
  <c r="Q31" i="20"/>
  <c r="G31" i="20"/>
  <c r="Q30" i="20"/>
  <c r="Q45" i="20" s="1"/>
  <c r="S30" i="20"/>
  <c r="S43" i="20" s="1"/>
  <c r="G30" i="20"/>
  <c r="G45" i="20" s="1"/>
  <c r="L30" i="20"/>
  <c r="L43" i="20" s="1"/>
  <c r="M30" i="20"/>
  <c r="M45" i="20" s="1"/>
  <c r="K48" i="47"/>
  <c r="G48" i="47"/>
  <c r="G31" i="47"/>
  <c r="G30" i="47"/>
  <c r="S48" i="47"/>
  <c r="S31" i="47"/>
  <c r="S30" i="47"/>
  <c r="H48" i="47"/>
  <c r="H31" i="47"/>
  <c r="H30" i="47"/>
  <c r="C48" i="47"/>
  <c r="C31" i="47"/>
  <c r="C30" i="47"/>
  <c r="L48" i="47"/>
  <c r="L31" i="47"/>
  <c r="L30" i="47"/>
  <c r="R31" i="20"/>
  <c r="O48" i="47"/>
  <c r="O31" i="47"/>
  <c r="O30" i="47"/>
  <c r="V48" i="47"/>
  <c r="V31" i="47"/>
  <c r="V30" i="47"/>
  <c r="D48" i="47"/>
  <c r="D30" i="47"/>
  <c r="D31" i="47"/>
  <c r="P48" i="47"/>
  <c r="P31" i="47"/>
  <c r="P30" i="47"/>
  <c r="M48" i="47"/>
  <c r="M30" i="47"/>
  <c r="M31" i="47"/>
  <c r="I48" i="47"/>
  <c r="I30" i="47"/>
  <c r="I31" i="47"/>
  <c r="N48" i="47"/>
  <c r="N31" i="47"/>
  <c r="N30" i="47"/>
  <c r="U48" i="47"/>
  <c r="U30" i="47"/>
  <c r="U31" i="47"/>
  <c r="T48" i="47"/>
  <c r="T31" i="47"/>
  <c r="T30" i="47"/>
  <c r="Q48" i="47"/>
  <c r="Q31" i="47"/>
  <c r="Q30" i="47"/>
  <c r="J48" i="47"/>
  <c r="J30" i="47"/>
  <c r="J31" i="47"/>
  <c r="R48" i="47"/>
  <c r="R31" i="47"/>
  <c r="R30" i="47"/>
  <c r="Y57" i="30"/>
  <c r="AB57" i="30"/>
  <c r="O57" i="30"/>
  <c r="AC57" i="30"/>
  <c r="AA57" i="30"/>
  <c r="S57" i="30"/>
  <c r="W57" i="30"/>
  <c r="X57" i="30"/>
  <c r="R57" i="30"/>
  <c r="M24" i="21"/>
  <c r="M25" i="21"/>
  <c r="N24" i="21"/>
  <c r="N25" i="21"/>
  <c r="Q24" i="21"/>
  <c r="Q25" i="21"/>
  <c r="R24" i="21"/>
  <c r="R25" i="21"/>
  <c r="S24" i="21"/>
  <c r="S25" i="21"/>
  <c r="T30" i="20"/>
  <c r="T43" i="20" s="1"/>
  <c r="U30" i="20"/>
  <c r="U43" i="20" s="1"/>
  <c r="Q41" i="30"/>
  <c r="Z27" i="30"/>
  <c r="Q14" i="30"/>
  <c r="Z11" i="30"/>
  <c r="Q23" i="30"/>
  <c r="Q7" i="30"/>
  <c r="E39" i="30"/>
  <c r="F21" i="21"/>
  <c r="F24" i="21" s="1"/>
  <c r="D24" i="21"/>
  <c r="O24" i="21"/>
  <c r="Z13" i="30"/>
  <c r="Q9" i="30"/>
  <c r="Q29" i="30"/>
  <c r="Q46" i="30"/>
  <c r="Q21" i="30"/>
  <c r="Q30" i="30"/>
  <c r="E37" i="30"/>
  <c r="E17" i="30"/>
  <c r="E25" i="30"/>
  <c r="Q32" i="30"/>
  <c r="E18" i="30"/>
  <c r="E22" i="30"/>
  <c r="E45" i="30"/>
  <c r="E6" i="30"/>
  <c r="E26" i="30"/>
  <c r="E53" i="30"/>
  <c r="E33" i="30"/>
  <c r="E34" i="30"/>
  <c r="E42" i="30"/>
  <c r="P5" i="21"/>
  <c r="P21" i="21" s="1"/>
  <c r="E38" i="30"/>
  <c r="E5" i="30"/>
  <c r="E10" i="30"/>
  <c r="E49" i="30"/>
  <c r="E50" i="30"/>
  <c r="E48" i="30"/>
  <c r="E52" i="30"/>
  <c r="E12" i="30"/>
  <c r="E19" i="30"/>
  <c r="E40" i="30"/>
  <c r="E24" i="30"/>
  <c r="E51" i="30"/>
  <c r="E43" i="30"/>
  <c r="E31" i="30"/>
  <c r="E36" i="30"/>
  <c r="E47" i="30"/>
  <c r="E15" i="30"/>
  <c r="E44" i="30"/>
  <c r="E8" i="30"/>
  <c r="E5" i="21"/>
  <c r="E21" i="21" s="1"/>
  <c r="E24" i="21" s="1"/>
  <c r="E16" i="30"/>
  <c r="E28" i="30"/>
  <c r="U31" i="20"/>
  <c r="D31" i="20"/>
  <c r="AZ18" i="32"/>
  <c r="E32" i="21" s="1"/>
  <c r="E38" i="21" s="1"/>
  <c r="Y56" i="30"/>
  <c r="N56" i="30"/>
  <c r="X56" i="30"/>
  <c r="AB56" i="30"/>
  <c r="R56" i="30"/>
  <c r="S56" i="30"/>
  <c r="T56" i="30"/>
  <c r="AA56" i="30"/>
  <c r="O56" i="30"/>
  <c r="AC56" i="30"/>
  <c r="W56" i="30"/>
  <c r="P56" i="30"/>
  <c r="D30" i="20"/>
  <c r="D43" i="20" s="1"/>
  <c r="I30" i="20"/>
  <c r="I31" i="20"/>
  <c r="J31" i="20"/>
  <c r="J30" i="20"/>
  <c r="O31" i="20"/>
  <c r="O30" i="20"/>
  <c r="N31" i="20"/>
  <c r="N30" i="20"/>
  <c r="P30" i="20"/>
  <c r="P31" i="20"/>
  <c r="C30" i="20"/>
  <c r="C31" i="20"/>
  <c r="H31" i="20"/>
  <c r="H30" i="20"/>
  <c r="V43" i="20" l="1"/>
  <c r="V45" i="20"/>
  <c r="R43" i="20"/>
  <c r="G43" i="20"/>
  <c r="S45" i="20"/>
  <c r="Q43" i="20"/>
  <c r="M43" i="20"/>
  <c r="L45" i="20"/>
  <c r="T45" i="20"/>
  <c r="N43" i="47"/>
  <c r="N45" i="47"/>
  <c r="J43" i="47"/>
  <c r="J45" i="47"/>
  <c r="Q45" i="47"/>
  <c r="Q43" i="47"/>
  <c r="M43" i="47"/>
  <c r="M45" i="47"/>
  <c r="V43" i="47"/>
  <c r="V45" i="47"/>
  <c r="S45" i="47"/>
  <c r="S43" i="47"/>
  <c r="I45" i="47"/>
  <c r="I43" i="47"/>
  <c r="H43" i="47"/>
  <c r="H45" i="47"/>
  <c r="R43" i="47"/>
  <c r="R45" i="47"/>
  <c r="P43" i="47"/>
  <c r="P45" i="47"/>
  <c r="D45" i="47"/>
  <c r="D43" i="47"/>
  <c r="C43" i="47"/>
  <c r="C45" i="47"/>
  <c r="T45" i="47"/>
  <c r="T43" i="47"/>
  <c r="U43" i="47"/>
  <c r="U45" i="47"/>
  <c r="O45" i="47"/>
  <c r="O43" i="47"/>
  <c r="L45" i="47"/>
  <c r="L43" i="47"/>
  <c r="G43" i="47"/>
  <c r="G45" i="47"/>
  <c r="E57" i="30"/>
  <c r="P24" i="21"/>
  <c r="P25" i="21"/>
  <c r="U45" i="20"/>
  <c r="Z39" i="30"/>
  <c r="Q39" i="30"/>
  <c r="Z37" i="30"/>
  <c r="Q37" i="30"/>
  <c r="Z25" i="30"/>
  <c r="Q25" i="30"/>
  <c r="Q17" i="30"/>
  <c r="Z17" i="30"/>
  <c r="Z49" i="30"/>
  <c r="Q49" i="30"/>
  <c r="Q10" i="30"/>
  <c r="Z10" i="30"/>
  <c r="Z33" i="30"/>
  <c r="Q33" i="30"/>
  <c r="Q26" i="30"/>
  <c r="Z26" i="30"/>
  <c r="Z22" i="30"/>
  <c r="Q22" i="30"/>
  <c r="Q45" i="30"/>
  <c r="Z45" i="30"/>
  <c r="Z50" i="30"/>
  <c r="Q50" i="30"/>
  <c r="Z38" i="30"/>
  <c r="Q38" i="30"/>
  <c r="Z42" i="30"/>
  <c r="Q42" i="30"/>
  <c r="Z53" i="30"/>
  <c r="Q53" i="30"/>
  <c r="Z6" i="30"/>
  <c r="Q6" i="30"/>
  <c r="Q34" i="30"/>
  <c r="Z34" i="30"/>
  <c r="Z5" i="30"/>
  <c r="Q5" i="30"/>
  <c r="Z18" i="30"/>
  <c r="Q18" i="30"/>
  <c r="Q8" i="30"/>
  <c r="Z8" i="30"/>
  <c r="E56" i="30"/>
  <c r="Q24" i="30"/>
  <c r="Z24" i="30"/>
  <c r="Q28" i="30"/>
  <c r="Z28" i="30"/>
  <c r="Q47" i="30"/>
  <c r="Z47" i="30"/>
  <c r="Z51" i="30"/>
  <c r="Q51" i="30"/>
  <c r="Q12" i="30"/>
  <c r="Z12" i="30"/>
  <c r="Z15" i="30"/>
  <c r="Q15" i="30"/>
  <c r="Z43" i="30"/>
  <c r="Q43" i="30"/>
  <c r="Q19" i="30"/>
  <c r="Z19" i="30"/>
  <c r="Z16" i="30"/>
  <c r="Q16" i="30"/>
  <c r="Z36" i="30"/>
  <c r="Q36" i="30"/>
  <c r="Z52" i="30"/>
  <c r="Q52" i="30"/>
  <c r="Z44" i="30"/>
  <c r="Q44" i="30"/>
  <c r="Z31" i="30"/>
  <c r="Q31" i="30"/>
  <c r="Q40" i="30"/>
  <c r="Z40" i="30"/>
  <c r="Q48" i="30"/>
  <c r="Z48" i="30"/>
  <c r="D45" i="20"/>
  <c r="I43" i="20"/>
  <c r="I45" i="20"/>
  <c r="J43" i="20"/>
  <c r="J45" i="20"/>
  <c r="N45" i="20"/>
  <c r="N43" i="20"/>
  <c r="O43" i="20"/>
  <c r="O45" i="20"/>
  <c r="C43" i="20"/>
  <c r="C45" i="20"/>
  <c r="H45" i="20"/>
  <c r="H43" i="20"/>
  <c r="P43" i="20"/>
  <c r="P45" i="20"/>
  <c r="Q57" i="30" l="1"/>
  <c r="Z57" i="30"/>
  <c r="Z56" i="30"/>
  <c r="Q56" i="30"/>
  <c r="B30" i="47" l="1"/>
  <c r="B45" i="47" s="1"/>
  <c r="B31" i="47"/>
  <c r="B43" i="47" l="1"/>
  <c r="E30" i="47"/>
  <c r="E45" i="47" s="1"/>
  <c r="E31" i="47"/>
  <c r="E43" i="47" l="1"/>
  <c r="F31" i="47"/>
  <c r="F30" i="47"/>
  <c r="F43" i="47" s="1"/>
  <c r="F45" i="47" l="1"/>
  <c r="K31" i="47"/>
  <c r="K30" i="47"/>
  <c r="K45" i="47" s="1"/>
  <c r="K43" i="47" l="1"/>
  <c r="B30" i="20"/>
  <c r="B43" i="20" s="1"/>
  <c r="B31" i="20"/>
  <c r="E31" i="20"/>
  <c r="E30" i="20"/>
  <c r="E43" i="20" s="1"/>
  <c r="F30" i="20"/>
  <c r="F43" i="20" s="1"/>
  <c r="F31" i="20"/>
  <c r="K31" i="20"/>
  <c r="K30" i="20"/>
  <c r="K43" i="20" s="1"/>
  <c r="B45" i="20" l="1"/>
  <c r="F45" i="20"/>
  <c r="E45" i="20"/>
  <c r="K45" i="20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annual_2011_draft_ptfire_12US2_cbo5_soa1" type="6" refreshedVersion="3" background="1" saveData="1">
    <textPr codePage="437" sourceFile="C:\Users\jbeidler\Desktop\Work (local)\2011NEI summaries\Annual state post-smoke\annual_2011_draft_ptfire_12US2_cbo5_soa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xr16:uid="{00000000-0015-0000-FFFF-FFFF01000000}" name="annual_2011ea_v6_11f_afdust_12US2_cmaq_cb05_soa_state" type="6" refreshedVersion="3" background="1" saveData="1">
    <textPr codePage="437" sourceFile="C:\Users\jbeidler\Desktop\Work (local)\2011NEI summaries\Annual state post-smoke\annual_2011ea_v6_11f_afdust_12US2_cmaq_cb05_soa_state.txt" semicolon="1">
      <textFields count="2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xr16:uid="{00000000-0015-0000-FFFF-FFFF02000000}" name="annual_2011ea_v6_11f_afdust_12US2_cmaq_cb05_soa_state1" type="6" refreshedVersion="3" background="1" saveData="1">
    <textPr codePage="437" sourceFile="C:\Users\jbeidler\Desktop\Work (local)\2011NEI summaries\Annual state post-smoke\annual_2011ea_v6_11f_afdust_12US2_cmaq_cb05_soa_state.txt" semicolon="1">
      <textFields count="2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xr16:uid="{00000000-0015-0000-FFFF-FFFF03000000}" name="annual_2011ea_v6_11f_afdust_12US2_cmaq_cb05_soa_state2" type="6" refreshedVersion="3" background="1" saveData="1">
    <textPr codePage="437" sourceFile="C:\Users\jbeidler\Desktop\Work (local)\2011NEI summaries\Annual state post-smoke\annual_2011ea_v6_11f_afdust_12US2_cmaq_cb05_soa_state.txt" semicolon="1">
      <textFields count="2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" xr16:uid="{00000000-0015-0000-FFFF-FFFF04000000}" name="annual_2011ea_v6_11f_afdust_12US2_cmaq_cb05_soa_state3" type="6" refreshedVersion="3" background="1" saveData="1">
    <textPr codePage="437" sourceFile="C:\Users\jbeidler\Desktop\Work (local)\2011NEI summaries\Annual state post-smoke\annual_2011ea_v6_11f_afdust_12US2_cmaq_cb05_soa_state.txt" semicolon="1">
      <textFields count="2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" xr16:uid="{00000000-0015-0000-FFFF-FFFF05000000}" name="annual_2011ea_v6_11f_c1c2rail_12US2_cbo5_soa_state" type="6" refreshedVersion="3" background="1" saveData="1">
    <textPr codePage="437" sourceFile="C:\Users\jbeidler\Desktop\Work (local)\2011NEI summaries\Annual state post-smoke\annual_2011ea_v6_11f_c1c2rail_12US2_cbo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" xr16:uid="{00000000-0015-0000-FFFF-FFFF06000000}" name="annual_2011ea_v6_11f_c1c2rail_12US2_cbo5_soa_state1" type="6" refreshedVersion="3" background="1" saveData="1">
    <textPr codePage="437" sourceFile="C:\Users\jbeidler\Desktop\Work (local)\2011NEI summaries\Annual state post-smoke\annual_2011ea_v6_11f_c1c2rail_12US2_cbo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" xr16:uid="{00000000-0015-0000-FFFF-FFFF07000000}" name="annual_2011ea_v6_11f_c3marine_12US2_cbo5_soa_state" type="6" refreshedVersion="3" background="1" saveData="1">
    <textPr codePage="437" sourceFile="C:\Users\jbeidler\Desktop\Work (local)\2011NEI summaries\Annual state post-smoke\annual_2011ea_v6_11f_c3marine_12US2_cbo5_soa_state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" xr16:uid="{00000000-0015-0000-FFFF-FFFF08000000}" name="annual_2011ea_v6_11f_c3marine_12US2_cbo5_soa_state1" type="6" refreshedVersion="3" background="1" saveData="1">
    <textPr codePage="437" sourceFile="C:\Users\jbeidler\Desktop\Work (local)\2011NEI summaries\Annual state post-smoke\annual_2011ea_v6_11f_c3marine_12US2_cbo5_soa_state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" xr16:uid="{00000000-0015-0000-FFFF-FFFF09000000}" name="annual_2011ea_v6_11f_c3marine_12US2_cbo5_soa_state11" type="6" refreshedVersion="3" background="1" saveData="1">
    <textPr codePage="437" sourceFile="C:\Users\jbeidler\Desktop\Work (local)\2011NEI summaries\Annual state post-smoke\annual_2011ea_v6_11f_c3marine_12US2_cbo5_soa_state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" xr16:uid="{00000000-0015-0000-FFFF-FFFF0A000000}" name="annual_2011ea_v6_11f_nonpt_12US2_cbo5_soa_state" type="6" refreshedVersion="3" background="1" saveData="1">
    <textPr codePage="437" sourceFile="C:\Users\jbeidler\Desktop\Work (local)\2011NEI summaries\Annual state post-smoke\annual_2011ea_v6_11f_nonpt_12US2_cbo5_soa_state.txt" semicolon="1">
      <textFields count="56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" xr16:uid="{00000000-0015-0000-FFFF-FFFF0B000000}" name="annual_2011ea_v6_11f_nonpt_12US2_cbo5_soa_state11" type="6" refreshedVersion="3" background="1" saveData="1">
    <textPr codePage="437" sourceFile="C:\Users\jbeidler\Desktop\Work (local)\2011NEI summaries\Annual state post-smoke\annual_2011ea_v6_11f_nonpt_12US2_cbo5_soa_state.txt" semicolon="1">
      <textFields count="56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" xr16:uid="{00000000-0015-0000-FFFF-FFFF0C000000}" name="annual_2011ea_v6_11f_nonroad_12US2_cbo5_soa_state" type="6" refreshedVersion="3" background="1" saveData="1">
    <textPr codePage="437" sourceFile="C:\Users\jbeidler\Desktop\Work (local)\2011NEI summaries\Annual state post-smoke\annual_2011ea_v6_11f_nonroad_12US2_cbo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" xr16:uid="{00000000-0015-0000-FFFF-FFFF0D000000}" name="annual_2011ea_v6_11f_othar_12US2_cmaq_cb05_soa_state" type="6" refreshedVersion="3" background="1" saveData="1">
    <textPr codePage="437" sourceFile="C:\Users\jbeidler\Desktop\Work (local)\2011NEI summaries\Annual state post-smoke\annual_2011ea_v6_11f_othar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" xr16:uid="{00000000-0015-0000-FFFF-FFFF0E000000}" name="annual_2011ea_v6_11f_othar_12US2_cmaq_cb05_soa_state1" type="6" refreshedVersion="3" background="1" saveData="1">
    <textPr codePage="437" sourceFile="C:\Users\jbeidler\Desktop\Work (local)\2011NEI summaries\Annual state post-smoke\annual_2011ea_v6_11f_othar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" xr16:uid="{00000000-0015-0000-FFFF-FFFF0F000000}" name="annual_2011ea_v6_11f_othar_12US2_cmaq_cb05_soa_state11" type="6" refreshedVersion="3" background="1" saveData="1">
    <textPr codePage="437" sourceFile="C:\Users\jbeidler\Desktop\Work (local)\2011NEI summaries\Annual state post-smoke\annual_2011ea_v6_11f_othar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" xr16:uid="{00000000-0015-0000-FFFF-FFFF10000000}" name="annual_2011ea_v6_11f_othar_12US2_cmaq_cb05_soa_state2" type="6" refreshedVersion="3" background="1" saveData="1">
    <textPr codePage="437" sourceFile="C:\Users\jbeidler\Desktop\Work (local)\2011NEI summaries\Annual state post-smoke\annual_2011ea_v6_11f_othar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" xr16:uid="{00000000-0015-0000-FFFF-FFFF11000000}" name="annual_2011ea_v6_11f_othon_12US2_cmaq_cb05_soa_state" type="6" refreshedVersion="3" background="1" saveData="1">
    <textPr codePage="437" sourceFile="C:\Users\jbeidler\Desktop\Work (local)\2011NEI summaries\Annual state post-smoke\annual_2011ea_v6_11f_othon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" xr16:uid="{00000000-0015-0000-FFFF-FFFF12000000}" name="annual_2011ea_v6_11f_othon_12US2_cmaq_cb05_soa_state1" type="6" refreshedVersion="3" background="1" saveData="1">
    <textPr codePage="437" sourceFile="C:\Users\jbeidler\Desktop\Work (local)\2011NEI summaries\Annual state post-smoke\annual_2011ea_v6_11f_othon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" xr16:uid="{00000000-0015-0000-FFFF-FFFF13000000}" name="annual_2011ea_v6_11f_othon_12US2_cmaq_cb05_soa_state2" type="6" refreshedVersion="3" background="1" saveData="1">
    <textPr codePage="437" sourceFile="C:\Users\jbeidler\Desktop\Work (local)\2011NEI summaries\Annual state post-smoke\annual_2011ea_v6_11f_othon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" xr16:uid="{00000000-0015-0000-FFFF-FFFF14000000}" name="annual_2011ea_v6_11f_othon_12US2_cmaq_cb05_soa_state21" type="6" refreshedVersion="3" background="1" saveData="1">
    <textPr codePage="437" sourceFile="C:\Users\jbeidler\Desktop\Work (local)\2011NEI summaries\Annual state post-smoke\annual_2011ea_v6_11f_othon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" xr16:uid="{00000000-0015-0000-FFFF-FFFF15000000}" name="annual_2011ea_v6_11f_othpt_12US2_cmaq_cb05_soa_state" type="6" refreshedVersion="3" background="1" saveData="1">
    <textPr codePage="437" sourceFile="C:\Users\jbeidler\Desktop\Work (local)\2011NEI summaries\Annual state post-smoke\annual_2011ea_v6_11f_othpt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" xr16:uid="{00000000-0015-0000-FFFF-FFFF16000000}" name="annual_2011ea_v6_11f_othpt_12US2_cmaq_cb05_soa_state1" type="6" refreshedVersion="3" background="1" saveData="1">
    <textPr codePage="437" sourceFile="C:\Users\jbeidler\Desktop\Work (local)\2011NEI summaries\Annual state post-smoke\annual_2011ea_v6_11f_othpt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" xr16:uid="{00000000-0015-0000-FFFF-FFFF17000000}" name="annual_2011ea_v6_11f_ptipm_12US2_cbo5_soa_state" type="6" refreshedVersion="3" background="1" saveData="1">
    <textPr codePage="437" sourceFile="C:\Users\jbeidler\Desktop\Work (local)\2011NEI summaries\Annual state post-smoke\annual_2011ea_v6_11f_ptipm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" xr16:uid="{45DD0328-3479-4AE6-8B27-4D14F5DD021B}" name="annual_2011ea_v6_11f_ptipm_12US2_cbo5_soa_state1" type="6" refreshedVersion="3" background="1" saveData="1">
    <textPr codePage="437" sourceFile="C:\Users\jbeidler\Desktop\Work (local)\2011NEI summaries\Annual state post-smoke\annual_2011ea_v6_11f_ptipm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" xr16:uid="{00000000-0015-0000-FFFF-FFFF18000000}" name="annual_2011ea_v6_11f_ptnonipm_12US2_cbo5_soa_state" type="6" refreshedVersion="3" background="1" saveData="1">
    <textPr codePage="437" sourceFile="C:\Users\jbeidler\Desktop\Work (local)\2011NEI summaries\Annual state post-smoke\annual_2011ea_v6_11f_ptnonipm_12US2_cbo5_soa_state.txt" comma="1" semicolon="1">
      <textFields count="56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" xr16:uid="{00000000-0015-0000-FFFF-FFFF19000000}" name="annual_2011ea_v6_11f_ptnonipm_12US2_cbo5_soa_state1" type="6" refreshedVersion="3" background="1" saveData="1">
    <textPr codePage="437" sourceFile="C:\Users\jbeidler\Desktop\Work (local)\2011NEI summaries\Annual state post-smoke\annual_2011ea_v6_11f_ptnonipm_12US2_cbo5_soa_state.txt" comma="1" semicolon="1">
      <textFields count="56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" xr16:uid="{00000000-0015-0000-FFFF-FFFF1A000000}" name="annual_2011ea_v6_11f_rwc_12US2_cbo5_soa_state" type="6" refreshedVersion="3" background="1" saveData="1">
    <textPr codePage="437" sourceFile="C:\Users\jbeidler\Desktop\Work (local)\2011NEI summaries\Annual state post-smoke\annual_2011ea_v6_11f_rwc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<sst xmlns="http://schemas.openxmlformats.org/spreadsheetml/2006/main" count="6166" uniqueCount="532">
  <si>
    <t>Alabama</t>
  </si>
  <si>
    <t>Alaska</t>
  </si>
  <si>
    <t>Arizona</t>
  </si>
  <si>
    <t>Arkansas</t>
  </si>
  <si>
    <t>California</t>
  </si>
  <si>
    <t>Colorado</t>
  </si>
  <si>
    <t>Connecticut</t>
  </si>
  <si>
    <t>Delaware</t>
  </si>
  <si>
    <t>District of Columbia</t>
  </si>
  <si>
    <t>Florida</t>
  </si>
  <si>
    <t>Georgia</t>
  </si>
  <si>
    <t>Hawaii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</si>
  <si>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</si>
  <si>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</si>
  <si>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</si>
  <si>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</si>
  <si>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</si>
  <si>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</si>
  <si>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</si>
  <si>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</si>
  <si>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</si>
  <si>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</si>
  <si>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</si>
  <si>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</si>
  <si>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</si>
  <si>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</si>
  <si>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</si>
  <si>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</si>
  <si>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</si>
  <si>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</si>
  <si>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</si>
  <si>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</si>
  <si>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</si>
  <si>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</si>
  <si>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</si>
  <si>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</si>
  <si>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</si>
  <si>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</si>
  <si>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Pennsyvlania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</si>
  <si>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</si>
  <si>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</si>
  <si>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</si>
  <si>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</si>
  <si>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</si>
  <si>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</si>
  <si>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</si>
  <si>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</si>
  <si>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Washington</t>
  </si>
  <si>
    <t>West Virginia</t>
  </si>
  <si>
    <t>Wisconsin</t>
  </si>
  <si>
    <t>Wyoming</t>
  </si>
  <si>
    <t>Tribal Data</t>
  </si>
  <si>
    <t>State</t>
  </si>
  <si>
    <t>PM2_5</t>
  </si>
  <si>
    <t>PM10</t>
  </si>
  <si>
    <t>Total</t>
  </si>
  <si>
    <t>CONUS Total</t>
  </si>
  <si>
    <t>NH3</t>
  </si>
  <si>
    <t>Puerto Rico</t>
  </si>
  <si>
    <t>CO</t>
  </si>
  <si>
    <t>NOX</t>
  </si>
  <si>
    <t>SO2</t>
  </si>
  <si>
    <t>VOC</t>
  </si>
  <si>
    <t>ACETALD</t>
  </si>
  <si>
    <t>BENZENE</t>
  </si>
  <si>
    <t>FORMALD</t>
  </si>
  <si>
    <t>CL</t>
  </si>
  <si>
    <t>HCL</t>
  </si>
  <si>
    <t>METHANOL</t>
  </si>
  <si>
    <t>Offshore to EEZ</t>
  </si>
  <si>
    <t>Non-US SECA C3</t>
  </si>
  <si>
    <t>Nova Scotia</t>
  </si>
  <si>
    <t>Ontario</t>
  </si>
  <si>
    <t>British Columbia</t>
  </si>
  <si>
    <t>Canada Total</t>
  </si>
  <si>
    <t>US Virgin Islands</t>
  </si>
  <si>
    <t xml:space="preserve">Newfoundland        </t>
  </si>
  <si>
    <t>Prince Edward Island</t>
  </si>
  <si>
    <t xml:space="preserve">Nova Scotia         </t>
  </si>
  <si>
    <t xml:space="preserve">New Brunswick       </t>
  </si>
  <si>
    <t xml:space="preserve">Quebec              </t>
  </si>
  <si>
    <t xml:space="preserve">Ontario             </t>
  </si>
  <si>
    <t xml:space="preserve">Manitoba            </t>
  </si>
  <si>
    <t xml:space="preserve">Saskatchewan        </t>
  </si>
  <si>
    <t xml:space="preserve">Alberta             </t>
  </si>
  <si>
    <t xml:space="preserve">British Columbia    </t>
  </si>
  <si>
    <t>Yukon</t>
  </si>
  <si>
    <t>N W Territories</t>
  </si>
  <si>
    <t>Nunavut</t>
  </si>
  <si>
    <t xml:space="preserve">Aguascalientes      </t>
  </si>
  <si>
    <t xml:space="preserve">Baja Calif Norte    </t>
  </si>
  <si>
    <t xml:space="preserve">Baja Calif Sur      </t>
  </si>
  <si>
    <t xml:space="preserve">Campeche            </t>
  </si>
  <si>
    <t xml:space="preserve">Coahuila            </t>
  </si>
  <si>
    <t xml:space="preserve">Colima              </t>
  </si>
  <si>
    <t xml:space="preserve">Chiapas             </t>
  </si>
  <si>
    <t xml:space="preserve">Chihuahua           </t>
  </si>
  <si>
    <t xml:space="preserve">Distrito Federal    </t>
  </si>
  <si>
    <t xml:space="preserve">Durango             </t>
  </si>
  <si>
    <t xml:space="preserve">Guanajuato          </t>
  </si>
  <si>
    <t xml:space="preserve">Guerrero            </t>
  </si>
  <si>
    <t xml:space="preserve">Hidalgo             </t>
  </si>
  <si>
    <t xml:space="preserve">Jalisco             </t>
  </si>
  <si>
    <t xml:space="preserve">Mexico              </t>
  </si>
  <si>
    <t xml:space="preserve">Michoacan           </t>
  </si>
  <si>
    <t xml:space="preserve">Morelos             </t>
  </si>
  <si>
    <t xml:space="preserve">Nayarit             </t>
  </si>
  <si>
    <t xml:space="preserve">Nuevo Leon          </t>
  </si>
  <si>
    <t xml:space="preserve">Oaxaca              </t>
  </si>
  <si>
    <t xml:space="preserve">Puebla              </t>
  </si>
  <si>
    <t xml:space="preserve">Queretaro           </t>
  </si>
  <si>
    <t xml:space="preserve">Quintana Roo        </t>
  </si>
  <si>
    <t xml:space="preserve">San Luis Potosi     </t>
  </si>
  <si>
    <t xml:space="preserve">Sinaloa             </t>
  </si>
  <si>
    <t xml:space="preserve">Sonora              </t>
  </si>
  <si>
    <t xml:space="preserve">Tabasco             </t>
  </si>
  <si>
    <t xml:space="preserve">Tamaulipas          </t>
  </si>
  <si>
    <t xml:space="preserve">Tlaxcala            </t>
  </si>
  <si>
    <t xml:space="preserve">Veracruz            </t>
  </si>
  <si>
    <t xml:space="preserve">Yucatan             </t>
  </si>
  <si>
    <t xml:space="preserve">Zacatecas           </t>
  </si>
  <si>
    <t>Newfoundland</t>
  </si>
  <si>
    <t>New Brunswick</t>
  </si>
  <si>
    <t>Quebec</t>
  </si>
  <si>
    <t>Manitoba</t>
  </si>
  <si>
    <t>Saskatchewan</t>
  </si>
  <si>
    <t>Alberta</t>
  </si>
  <si>
    <t>Mexico Total</t>
  </si>
  <si>
    <t>NH3_FERT</t>
  </si>
  <si>
    <t>Massachusetts</t>
  </si>
  <si>
    <t>Pennsylvania</t>
  </si>
  <si>
    <t>ALD2</t>
  </si>
  <si>
    <t>ALD2_PRIMARY</t>
  </si>
  <si>
    <t>ALDX</t>
  </si>
  <si>
    <t>CH4</t>
  </si>
  <si>
    <t>CL2</t>
  </si>
  <si>
    <t>ETH</t>
  </si>
  <si>
    <t>ETHA</t>
  </si>
  <si>
    <t>ETOH</t>
  </si>
  <si>
    <t>FORM</t>
  </si>
  <si>
    <t>FORM_PRIMARY</t>
  </si>
  <si>
    <t>HONO</t>
  </si>
  <si>
    <t>IOLE</t>
  </si>
  <si>
    <t>ISOP</t>
  </si>
  <si>
    <t>MEOH</t>
  </si>
  <si>
    <t>NO</t>
  </si>
  <si>
    <t>NO2</t>
  </si>
  <si>
    <t>NVOL</t>
  </si>
  <si>
    <t>OLE</t>
  </si>
  <si>
    <t>PAL</t>
  </si>
  <si>
    <t>PAR</t>
  </si>
  <si>
    <t>PCA</t>
  </si>
  <si>
    <t>PCL</t>
  </si>
  <si>
    <t>PEC</t>
  </si>
  <si>
    <t>PFE</t>
  </si>
  <si>
    <t>PH2O</t>
  </si>
  <si>
    <t>PK</t>
  </si>
  <si>
    <t>PMC</t>
  </si>
  <si>
    <t>PMG</t>
  </si>
  <si>
    <t>PMN</t>
  </si>
  <si>
    <t>PMOTHR</t>
  </si>
  <si>
    <t>PNA</t>
  </si>
  <si>
    <t>PNCOM</t>
  </si>
  <si>
    <t>PNH4</t>
  </si>
  <si>
    <t>PNO3</t>
  </si>
  <si>
    <t>POC</t>
  </si>
  <si>
    <t>PSI</t>
  </si>
  <si>
    <t>PSO4</t>
  </si>
  <si>
    <t>PTI</t>
  </si>
  <si>
    <t>SULF</t>
  </si>
  <si>
    <t>TERP</t>
  </si>
  <si>
    <t>TOL</t>
  </si>
  <si>
    <t>UNK</t>
  </si>
  <si>
    <t>UNR</t>
  </si>
  <si>
    <t>VOC_INV</t>
  </si>
  <si>
    <t>XYL</t>
  </si>
  <si>
    <t>Virgin Islands</t>
  </si>
  <si>
    <t>State Name</t>
  </si>
  <si>
    <t>ACROLEIN</t>
  </si>
  <si>
    <t>BUTADIENE13</t>
  </si>
  <si>
    <t>NW Territories</t>
  </si>
  <si>
    <t>Aguascalientes</t>
  </si>
  <si>
    <t>Baja Calif Sur</t>
  </si>
  <si>
    <t>Campeche</t>
  </si>
  <si>
    <t>Coahuila</t>
  </si>
  <si>
    <t>Colima</t>
  </si>
  <si>
    <t>Chiapas</t>
  </si>
  <si>
    <t>Chihuahua</t>
  </si>
  <si>
    <t>Distrito Federal</t>
  </si>
  <si>
    <t>Durango</t>
  </si>
  <si>
    <t>Guanajuato</t>
  </si>
  <si>
    <t>Guerrero</t>
  </si>
  <si>
    <t>Hidalgo</t>
  </si>
  <si>
    <t>Jalisco</t>
  </si>
  <si>
    <t>Mexico</t>
  </si>
  <si>
    <t>Michoacan</t>
  </si>
  <si>
    <t>Morelos</t>
  </si>
  <si>
    <t>Nayarit</t>
  </si>
  <si>
    <t>Nuevo Leon</t>
  </si>
  <si>
    <t>Oaxaca</t>
  </si>
  <si>
    <t>Puebla</t>
  </si>
  <si>
    <t>Queretaro</t>
  </si>
  <si>
    <t>Quintana Roo</t>
  </si>
  <si>
    <t>San Luis Potosi</t>
  </si>
  <si>
    <t>Sinaloa</t>
  </si>
  <si>
    <t>Sonora</t>
  </si>
  <si>
    <t>Tabasco</t>
  </si>
  <si>
    <t>Tamaulipas</t>
  </si>
  <si>
    <t>Tlaxcala</t>
  </si>
  <si>
    <t>Veracruz</t>
  </si>
  <si>
    <t>Yucatan</t>
  </si>
  <si>
    <t>Zacatecas</t>
  </si>
  <si>
    <t>HFLUX</t>
  </si>
  <si>
    <t>ag</t>
  </si>
  <si>
    <t>Sector</t>
  </si>
  <si>
    <t>afdust_adj</t>
  </si>
  <si>
    <t>nonpt</t>
  </si>
  <si>
    <t>nonroad</t>
  </si>
  <si>
    <t>ptnonipm</t>
  </si>
  <si>
    <t>rwc</t>
  </si>
  <si>
    <t>sector</t>
  </si>
  <si>
    <t>SMOKE TOTAL</t>
  </si>
  <si>
    <t>Low level totals (mrggrid)</t>
  </si>
  <si>
    <t>Model-ready domain totals</t>
  </si>
  <si>
    <t>% diff</t>
  </si>
  <si>
    <t>CHLORINE</t>
  </si>
  <si>
    <t># State</t>
  </si>
  <si>
    <t>ptn inln ratio</t>
  </si>
  <si>
    <t>state</t>
  </si>
  <si>
    <t>pt_oilgas</t>
  </si>
  <si>
    <t>Tribal</t>
  </si>
  <si>
    <t>EEZ Offshore</t>
  </si>
  <si>
    <t>ptegu</t>
  </si>
  <si>
    <t>np_oilgas</t>
  </si>
  <si>
    <t>SESQ</t>
  </si>
  <si>
    <t>NR</t>
  </si>
  <si>
    <t>Offshore</t>
  </si>
  <si>
    <t>Eastern State</t>
  </si>
  <si>
    <t>X</t>
  </si>
  <si>
    <t>Eastern State Total</t>
  </si>
  <si>
    <t>Eastern States Total</t>
  </si>
  <si>
    <t>Esatern States</t>
  </si>
  <si>
    <t>Eastern US Total</t>
  </si>
  <si>
    <t xml:space="preserve">CONUS </t>
  </si>
  <si>
    <t>Avg molecular wt:</t>
  </si>
  <si>
    <t>Continental US Totals</t>
  </si>
  <si>
    <t>Overall totals are provided for both the continental US ("CONUS") and the eastern states.</t>
  </si>
  <si>
    <t>ag - agricultural ammonia emissions</t>
  </si>
  <si>
    <t>biogenics - emissions from natural sources</t>
  </si>
  <si>
    <t>nonpt - nonpoint (county-level) not included in other sectors</t>
  </si>
  <si>
    <t>nonroad - mobile source emissions from off-road equipment</t>
  </si>
  <si>
    <t>othar - Non-US area sources</t>
  </si>
  <si>
    <t>np_oilgas - oil and gas emissions from nonpoint sources</t>
  </si>
  <si>
    <t>rwc - residential wood combustion emissions</t>
  </si>
  <si>
    <t>This file contains national and state level emissions modeling sector total emissions by inventory pollutant and for air quality model species output from SMOKE</t>
  </si>
  <si>
    <t xml:space="preserve">Modeling sector descriptions: </t>
  </si>
  <si>
    <t>Elemental Carbon</t>
  </si>
  <si>
    <t>Sulfate</t>
  </si>
  <si>
    <t>Nitrate</t>
  </si>
  <si>
    <t>Primary organic carbon</t>
  </si>
  <si>
    <t>Primary un-speciated fine PM</t>
  </si>
  <si>
    <t>Chloride</t>
  </si>
  <si>
    <t>Ammonium</t>
  </si>
  <si>
    <t>Aluminum</t>
  </si>
  <si>
    <t>Calcium</t>
  </si>
  <si>
    <t>Iron</t>
  </si>
  <si>
    <t>Silicon</t>
  </si>
  <si>
    <t>Titanium</t>
  </si>
  <si>
    <t>Magnesium</t>
  </si>
  <si>
    <t>Potassium</t>
  </si>
  <si>
    <t>Manganese</t>
  </si>
  <si>
    <t>Water</t>
  </si>
  <si>
    <t>Sodium</t>
  </si>
  <si>
    <t>Primary non-carbon organic mass</t>
  </si>
  <si>
    <t>Benzene</t>
  </si>
  <si>
    <t>Carbon Monoxide</t>
  </si>
  <si>
    <t>Ammonia</t>
  </si>
  <si>
    <t>Ammonia from Fertilizer</t>
  </si>
  <si>
    <t>Sulfur Dioxide</t>
  </si>
  <si>
    <t>Toluene</t>
  </si>
  <si>
    <t>Nitrous acid</t>
  </si>
  <si>
    <t>Ethanol</t>
  </si>
  <si>
    <t>Lumped terpene species</t>
  </si>
  <si>
    <t>Higher aldehyde species</t>
  </si>
  <si>
    <t>Acetaldehyde</t>
  </si>
  <si>
    <t>Internal olefin species</t>
  </si>
  <si>
    <t>Ethane</t>
  </si>
  <si>
    <t>Formaldehyde</t>
  </si>
  <si>
    <t>Primary Formaldehyde</t>
  </si>
  <si>
    <t>Isoprene</t>
  </si>
  <si>
    <t>Methanol</t>
  </si>
  <si>
    <t>Nitric oxide</t>
  </si>
  <si>
    <t>Nitrogen dioxide</t>
  </si>
  <si>
    <t>Terminal olefin carbon bond</t>
  </si>
  <si>
    <t>Paraffin carbon bond</t>
  </si>
  <si>
    <t>Coarse Particulates</t>
  </si>
  <si>
    <t>Sulfuric acid gas</t>
  </si>
  <si>
    <t>Naphthalene</t>
  </si>
  <si>
    <t>1,3-butadiene</t>
  </si>
  <si>
    <t>Methane</t>
  </si>
  <si>
    <t>Chlorine</t>
  </si>
  <si>
    <t>Nonreactive</t>
  </si>
  <si>
    <t>Nonvolatile</t>
  </si>
  <si>
    <t>Unknown VOC</t>
  </si>
  <si>
    <t>Unreactive VOC</t>
  </si>
  <si>
    <t xml:space="preserve">Hydrochloric acid </t>
  </si>
  <si>
    <t xml:space="preserve">Primary Acetaldehyde                   </t>
  </si>
  <si>
    <t>Acrolein</t>
  </si>
  <si>
    <t>Sequiterpenes</t>
  </si>
  <si>
    <t>CMAQ Emission Species</t>
  </si>
  <si>
    <t xml:space="preserve"> PM10           </t>
  </si>
  <si>
    <t xml:space="preserve"> PM2_5          </t>
  </si>
  <si>
    <t># FIPS</t>
  </si>
  <si>
    <t>US anthro</t>
  </si>
  <si>
    <t>onroad</t>
  </si>
  <si>
    <t>Difference</t>
  </si>
  <si>
    <t>ACROLEI</t>
  </si>
  <si>
    <t>BENZENE_INV</t>
  </si>
  <si>
    <t>BRAKEPM10</t>
  </si>
  <si>
    <t>BUTADIE</t>
  </si>
  <si>
    <t>CH4_INV</t>
  </si>
  <si>
    <t>CO2_INV</t>
  </si>
  <si>
    <t>CO_INV</t>
  </si>
  <si>
    <t>ETHANOL</t>
  </si>
  <si>
    <t>HONO_INV</t>
  </si>
  <si>
    <t>N2O_INV</t>
  </si>
  <si>
    <t>NAPHTH</t>
  </si>
  <si>
    <t>NH3_INV</t>
  </si>
  <si>
    <t>NO2_INV</t>
  </si>
  <si>
    <t>NONHAPTOG</t>
  </si>
  <si>
    <t>NO_INV</t>
  </si>
  <si>
    <t>PM25BRAKE</t>
  </si>
  <si>
    <t>PM25TIRE</t>
  </si>
  <si>
    <t>SO2_INV</t>
  </si>
  <si>
    <t>TIREPM10</t>
  </si>
  <si>
    <t>Baja Calif</t>
  </si>
  <si>
    <t>diff</t>
  </si>
  <si>
    <t>Percent Difference</t>
  </si>
  <si>
    <t>Canada total</t>
  </si>
  <si>
    <t>pt_og inln ratio</t>
  </si>
  <si>
    <t>adj/unadj</t>
  </si>
  <si>
    <t>APIN</t>
  </si>
  <si>
    <t>BPIN</t>
  </si>
  <si>
    <t>State totals, no biogenics, no ptfires.</t>
  </si>
  <si>
    <t>Canada othar</t>
  </si>
  <si>
    <t>Canada othpt</t>
  </si>
  <si>
    <t>Canada Subtotal</t>
  </si>
  <si>
    <t>Mexico othar</t>
  </si>
  <si>
    <t>Mexico othpt</t>
  </si>
  <si>
    <t>Mexico Subtotal</t>
  </si>
  <si>
    <t>PM10-PRI</t>
  </si>
  <si>
    <t>PM25-PRI</t>
  </si>
  <si>
    <t>Canada othafdust</t>
  </si>
  <si>
    <t xml:space="preserve">#        </t>
  </si>
  <si>
    <t xml:space="preserve"> [moles/yr]   </t>
  </si>
  <si>
    <t xml:space="preserve"> [g/yr]       </t>
  </si>
  <si>
    <t xml:space="preserve"> [moles/yr]</t>
  </si>
  <si>
    <t>#Elevstat</t>
  </si>
  <si>
    <t xml:space="preserve"> ALDX         </t>
  </si>
  <si>
    <t xml:space="preserve"> CL2          </t>
  </si>
  <si>
    <t xml:space="preserve"> S-CO         </t>
  </si>
  <si>
    <t xml:space="preserve"> FORM_PRIMARY </t>
  </si>
  <si>
    <t xml:space="preserve"> S-HCL        </t>
  </si>
  <si>
    <t xml:space="preserve"> HONO         </t>
  </si>
  <si>
    <t xml:space="preserve"> S-NH3        </t>
  </si>
  <si>
    <t xml:space="preserve"> NO           </t>
  </si>
  <si>
    <t xml:space="preserve"> NO2          </t>
  </si>
  <si>
    <t xml:space="preserve"> PEC          </t>
  </si>
  <si>
    <t xml:space="preserve"> S-PMC        </t>
  </si>
  <si>
    <t xml:space="preserve"> PSO4         </t>
  </si>
  <si>
    <t xml:space="preserve"> PTI          </t>
  </si>
  <si>
    <t xml:space="preserve"> S-SO2        </t>
  </si>
  <si>
    <t xml:space="preserve"> SULF</t>
  </si>
  <si>
    <t xml:space="preserve">       E</t>
  </si>
  <si>
    <t xml:space="preserve">       L</t>
  </si>
  <si>
    <t>ptfire</t>
  </si>
  <si>
    <t>CONUS + beis</t>
  </si>
  <si>
    <t>Eastern US</t>
  </si>
  <si>
    <t>ALDX diff due to MW differences in onroad Movesmrg report script</t>
  </si>
  <si>
    <t>ETHYLBENZ</t>
  </si>
  <si>
    <t>HEXANE</t>
  </si>
  <si>
    <t>MTBE</t>
  </si>
  <si>
    <t>PROPIONAL</t>
  </si>
  <si>
    <t>STYRENE</t>
  </si>
  <si>
    <t>TOG_INV</t>
  </si>
  <si>
    <t>TOLUENE</t>
  </si>
  <si>
    <t>TRMEPN224</t>
  </si>
  <si>
    <t>XYLS</t>
  </si>
  <si>
    <t>VOC_BEIS</t>
  </si>
  <si>
    <t>rail</t>
  </si>
  <si>
    <t>ACET</t>
  </si>
  <si>
    <t>BENZ</t>
  </si>
  <si>
    <t>ETHY</t>
  </si>
  <si>
    <t>KET</t>
  </si>
  <si>
    <t>PRPA</t>
  </si>
  <si>
    <t xml:space="preserve"> S-BENZ       </t>
  </si>
  <si>
    <t>rail - railroad emissions</t>
  </si>
  <si>
    <t>Tribal Data (point)</t>
  </si>
  <si>
    <t>VOC sum</t>
  </si>
  <si>
    <t>NAPH</t>
  </si>
  <si>
    <t>SOAALK</t>
  </si>
  <si>
    <t>XYLMN</t>
  </si>
  <si>
    <t>ptagfire</t>
  </si>
  <si>
    <t>calculated post-SMOKE</t>
  </si>
  <si>
    <t xml:space="preserve"> NAPH         </t>
  </si>
  <si>
    <t xml:space="preserve"> PCL          </t>
  </si>
  <si>
    <t xml:space="preserve"> PFE          </t>
  </si>
  <si>
    <t xml:space="preserve"> PSI          </t>
  </si>
  <si>
    <t xml:space="preserve"> SOAALK       </t>
  </si>
  <si>
    <t>ptnonipm elevated</t>
  </si>
  <si>
    <t>pt_oilgas elevated</t>
  </si>
  <si>
    <t>to check pre-speciated emissions</t>
  </si>
  <si>
    <t>othpt elevated</t>
  </si>
  <si>
    <t>ptegu elevated</t>
  </si>
  <si>
    <t>cmv_c1c2</t>
  </si>
  <si>
    <t>cmv_c3</t>
  </si>
  <si>
    <t>Offshore (85)</t>
  </si>
  <si>
    <t>Non-US SECA C3 (98)</t>
  </si>
  <si>
    <t>cmv_c3 elevated</t>
  </si>
  <si>
    <t>Canada/Mexico/offshore (12US1)</t>
  </si>
  <si>
    <t>Canada onroad_can</t>
  </si>
  <si>
    <t>Mexico onroad_mex</t>
  </si>
  <si>
    <t>afdust/afdust_adj - area fugitive dust emissions; afdust_adj are the emissions after meteorological and land use adjustments</t>
  </si>
  <si>
    <t>agfire/ptagfire - agricultural burning emissions</t>
  </si>
  <si>
    <t>cmv_c1c2 - C1 and C2 commercial marine emissions for US states and offshore areas (excluding Canada/Mexico offshore areas)</t>
  </si>
  <si>
    <t>cmv_c3 - C3 commercial marine emissions for US states and offshore areas (excluding Canada/Mexico offshore areas)</t>
  </si>
  <si>
    <t>onroad (plus RPD/RPV/RPP/RPH) - mobile source emissions on roads; RPD, RPV, RPP, and RPH are specific subcategories based on the type of activity data used</t>
  </si>
  <si>
    <t>onroad_can - Canada onroad sources</t>
  </si>
  <si>
    <t>onroad_mex - Mexico onroad sources</t>
  </si>
  <si>
    <t>ptfire_mxca - Point source wild and prescribed fire emissions in Canada and Mexico</t>
  </si>
  <si>
    <t>ptfire - Point source wild and prescribed fire emissions in the US</t>
  </si>
  <si>
    <t xml:space="preserve">  State totals on the "onroad all" tab include the onroad_ca_adj sector, which covers onroad sector emissions in California with emissions adjusted to match state-provided inventories. </t>
  </si>
  <si>
    <t>othafdust/othafdust_adj - Canada area fugitive dust emissions; othafdust_adj are the emissions after meteorological and land use adjustments</t>
  </si>
  <si>
    <t>othpt - Non-US point sources; as of 2014fb_cdc, does not include any offshore CMV or oil platform emissions</t>
  </si>
  <si>
    <t>pt_oilgas - oil and gas emissions from point sources; as of 2014fb_cdc, also includes offshore oil platform emissions</t>
  </si>
  <si>
    <t>Acetone</t>
  </si>
  <si>
    <t>Ketone</t>
  </si>
  <si>
    <t>Ethyne (Acetylene)</t>
  </si>
  <si>
    <t>SOA tracer</t>
  </si>
  <si>
    <t>Inventory total unspeciated Volatile Organic Compounds</t>
  </si>
  <si>
    <t>Propane</t>
  </si>
  <si>
    <t>Ethene (Ethylene)</t>
  </si>
  <si>
    <t>- ptagfire is a point sector, usually including daily ag burning emissions. When both agfire and ptagfire exist as separate sectors, the sum of the two sectors comprises all US ag fires.</t>
  </si>
  <si>
    <t>ptegu - Point source EGU emissions</t>
  </si>
  <si>
    <t>ptnonipm - Point source emissions not included in ptegu or pt_oilgas</t>
  </si>
  <si>
    <t>Xylenes (mixed isomers) minus naphthalene</t>
  </si>
  <si>
    <t>ocean_cl2 12US1 leap yr</t>
  </si>
  <si>
    <t>Cuba</t>
  </si>
  <si>
    <t>Other Total</t>
  </si>
  <si>
    <t>Haiti</t>
  </si>
  <si>
    <t>Dominican Republic</t>
  </si>
  <si>
    <t>Jamaica</t>
  </si>
  <si>
    <t>Belize</t>
  </si>
  <si>
    <t>Colombia</t>
  </si>
  <si>
    <t>Guatemala</t>
  </si>
  <si>
    <t>Honduras</t>
  </si>
  <si>
    <t>beis 12US1</t>
  </si>
  <si>
    <t>onroad_can 12US1</t>
  </si>
  <si>
    <t>onroad_mex 12US1</t>
  </si>
  <si>
    <t>othpt 12US1</t>
  </si>
  <si>
    <t>othar 12US1</t>
  </si>
  <si>
    <t>EPM_NHTOG</t>
  </si>
  <si>
    <t>EVP_NHTOG</t>
  </si>
  <si>
    <t>EXH_NHTOG</t>
  </si>
  <si>
    <t>NAPHTHALENE</t>
  </si>
  <si>
    <t>RFL_NHTOG</t>
  </si>
  <si>
    <t>othafdust 12US1</t>
  </si>
  <si>
    <t>othar 36US3</t>
  </si>
  <si>
    <t>othafdust 36US3</t>
  </si>
  <si>
    <t>onroad_can 36US3</t>
  </si>
  <si>
    <t>onroad_mex 36US3</t>
  </si>
  <si>
    <t>othpt 36US3</t>
  </si>
  <si>
    <t>ocean_cl2 36US3 leap yr</t>
  </si>
  <si>
    <t>beis</t>
  </si>
  <si>
    <t>Afdust emissions are adjusted. Ptegu NOX/SO2 emissions are post-SMOKE (CEM). Onroad includes California adjustments. Includes tribal data where it is modeled (point sectors).</t>
  </si>
  <si>
    <t>Annual Total</t>
  </si>
  <si>
    <t>State totals including biogenics.</t>
  </si>
  <si>
    <t>Unknown</t>
  </si>
  <si>
    <t>Emissions are computed for each modeling sector and summarized for the 12US2 and 36US3 grids</t>
  </si>
  <si>
    <t>Inventory (2016ff)</t>
  </si>
  <si>
    <t>SMOKE (2016ff 36US3)</t>
  </si>
  <si>
    <t>SMOKE (2016ff 12US1)</t>
  </si>
  <si>
    <t>2016ff 36US3</t>
  </si>
  <si>
    <t>beis 36US3 (domain totals)</t>
  </si>
  <si>
    <t>voc sum</t>
  </si>
  <si>
    <t>2016ff 12US1</t>
  </si>
  <si>
    <t>36US3 Total</t>
  </si>
  <si>
    <t>onroad 36US3</t>
  </si>
  <si>
    <t>othptdust 36US3</t>
  </si>
  <si>
    <t>othptdust 12US1</t>
  </si>
  <si>
    <t>ptagfire elevated</t>
  </si>
  <si>
    <t>ptfire_othna 36US3</t>
  </si>
  <si>
    <t>ptfire elevated (inc. othna)</t>
  </si>
  <si>
    <t>Canada othptdust</t>
  </si>
  <si>
    <t>Canada ptfire_othna</t>
  </si>
  <si>
    <t>Mexico ptfire_othna</t>
  </si>
  <si>
    <t>ptfire_othna 12US1</t>
  </si>
  <si>
    <r>
      <rPr>
        <b/>
        <sz val="11"/>
        <color theme="1"/>
        <rFont val="Calibri"/>
        <family val="2"/>
        <scheme val="minor"/>
      </rPr>
      <t>2016ff</t>
    </r>
    <r>
      <rPr>
        <sz val="11"/>
        <color theme="1"/>
        <rFont val="Calibri"/>
        <family val="2"/>
        <scheme val="minor"/>
      </rPr>
      <t xml:space="preserve"> Anthropogenic state totals. 
Everything is inventory-level except onroad (SMOKE-MOVES), afdust (post-adjusted), and ptegu NOX/SO2 (CEM).</t>
    </r>
  </si>
  <si>
    <t>cmv_c3 36US3</t>
  </si>
  <si>
    <t>Inventory (2028ff)</t>
  </si>
  <si>
    <t>SMOKE (2028ff 12US1)</t>
  </si>
  <si>
    <t>SMOKE (2028ff)</t>
  </si>
  <si>
    <t>adj/unadj 2016ff</t>
  </si>
  <si>
    <t>Inventory (2028ff 13mar2019)</t>
  </si>
  <si>
    <t>SMOKE (2028ff 12US1 02apr2019)</t>
  </si>
  <si>
    <t>ptegu_summer</t>
  </si>
  <si>
    <t>ptegu_winter</t>
  </si>
  <si>
    <t>need to add ptegu_summer + ptegu_winter</t>
  </si>
  <si>
    <t>Inventory (2028ff winter)</t>
  </si>
  <si>
    <t>Inventory (2028ff summer)</t>
  </si>
  <si>
    <t>adj/unadj from 2016ff</t>
  </si>
  <si>
    <t>SMOKE (2028ff 36US3)</t>
  </si>
  <si>
    <t>SMOKE unadjusted (2028ff 12US1 + Alaska 36US3)</t>
  </si>
  <si>
    <t>SMOKE adjusted (2028ff 12US1 + Alaska 36US3)</t>
  </si>
  <si>
    <t>US total</t>
  </si>
  <si>
    <t>afdust 36US3</t>
  </si>
  <si>
    <t>afdust 12US1</t>
  </si>
  <si>
    <t>SMOKE (2028fg 36US3)</t>
  </si>
  <si>
    <t>Inventory (2028fg)</t>
  </si>
  <si>
    <t>SMOKE unadjusted (2028fg 12US1)</t>
  </si>
  <si>
    <t>SMOKE adjusted (2028fg 12US1)</t>
  </si>
  <si>
    <t>SMOKE unadjusted (2028fg 36US3)</t>
  </si>
  <si>
    <t>SMOKE adjusted (2028fg 36US3)</t>
  </si>
  <si>
    <t>SMOKE (2028ff 12US1 + 36US3 nonCONUS)</t>
  </si>
  <si>
    <t>SMOKE (2028ff 12US1 + 36US3 AK)</t>
  </si>
  <si>
    <t>SMOKE (2028fg 12US1 + 36US3 Alaska)</t>
  </si>
  <si>
    <t>ptnonipm 12US1</t>
  </si>
  <si>
    <t>Offshore CMV (85)</t>
  </si>
  <si>
    <t>Offshore CMV (98)</t>
  </si>
  <si>
    <t>Offshore pt_oilgas</t>
  </si>
  <si>
    <r>
      <rPr>
        <b/>
        <sz val="11"/>
        <color theme="1"/>
        <rFont val="Calibri"/>
        <family val="2"/>
        <scheme val="minor"/>
      </rPr>
      <t>2028fg 12US1</t>
    </r>
    <r>
      <rPr>
        <sz val="11"/>
        <color theme="1"/>
        <rFont val="Calibri"/>
        <family val="2"/>
        <scheme val="minor"/>
      </rPr>
      <t xml:space="preserve"> case CAPs by sector from EMF/inventory summaries - CONUS Totals</t>
    </r>
  </si>
  <si>
    <t>eastern states totals do not include ptegu winter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</si>
</sst>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3" formatCode="_(* #,##0.00_);_(* \(#,##0.00\);_(* &quot;-&quot;??_);_(@_)"/>
    <numFmt numFmtId="164" formatCode="0.0%"/>
    <numFmt numFmtId="165" formatCode="#,##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i/>
      <sz val="10"/>
      <name val="Arial"/>
      <family val="2"/>
    </font>
    <font>
      <sz val="10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theme="0" tint="-0.34998626667073579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</borders>
  <cellStyleXfs count="7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1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9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11">
    <xf numFmtId="0" fontId="0" fillId="0" borderId="0" xfId="0"/>
    <xf numFmtId="3" fontId="16" fillId="0" borderId="0" xfId="0" applyNumberFormat="1" applyFont="1"/>
    <xf numFmtId="0" fontId="16" fillId="0" borderId="0" xfId="0" applyFont="1"/>
    <xf numFmtId="0" fontId="22" fillId="0" borderId="0" xfId="42" applyFont="1" applyFill="1" applyBorder="1"/>
    <xf numFmtId="3" fontId="23" fillId="0" borderId="0" xfId="42" applyNumberFormat="1" applyFont="1" applyFill="1" applyBorder="1"/>
    <xf numFmtId="0" fontId="18" fillId="0" borderId="10" xfId="42" applyFill="1" applyBorder="1"/>
    <xf numFmtId="0" fontId="0" fillId="0" borderId="0" xfId="0" applyFont="1" applyFill="1" applyBorder="1"/>
    <xf numFmtId="0" fontId="0" fillId="0" borderId="0" xfId="0"/>
    <xf numFmtId="0" fontId="0" fillId="0" borderId="0" xfId="0" applyFill="1"/>
    <xf numFmtId="0" fontId="18" fillId="0" borderId="0" xfId="46"/>
    <xf numFmtId="0" fontId="20" fillId="0" borderId="0" xfId="46" applyFont="1" applyFill="1"/>
    <xf numFmtId="0" fontId="0" fillId="0" borderId="0" xfId="0"/>
    <xf numFmtId="0" fontId="0" fillId="33" borderId="0" xfId="0" applyFont="1" applyFill="1"/>
    <xf numFmtId="0" fontId="0" fillId="0" borderId="10" xfId="0" applyFont="1" applyFill="1" applyBorder="1"/>
    <xf numFmtId="0" fontId="0" fillId="0" borderId="0" xfId="0"/>
    <xf numFmtId="0" fontId="0" fillId="0" borderId="10" xfId="0" applyBorder="1"/>
    <xf numFmtId="0" fontId="18" fillId="0" borderId="10" xfId="42" applyFont="1" applyFill="1" applyBorder="1"/>
    <xf numFmtId="0" fontId="0" fillId="0" borderId="0" xfId="0"/>
    <xf numFmtId="3" fontId="18" fillId="0" borderId="10" xfId="42" applyNumberFormat="1" applyFill="1" applyBorder="1"/>
    <xf numFmtId="0" fontId="0" fillId="0" borderId="0" xfId="0"/>
    <xf numFmtId="0" fontId="18" fillId="0" borderId="0" xfId="42" applyFont="1" applyFill="1"/>
    <xf numFmtId="3" fontId="18" fillId="0" borderId="0" xfId="42" applyNumberFormat="1" applyFont="1" applyFill="1"/>
    <xf numFmtId="0" fontId="18" fillId="0" borderId="0" xfId="42" applyFont="1" applyFill="1"/>
    <xf numFmtId="0" fontId="20" fillId="0" borderId="0" xfId="42" applyFont="1" applyFill="1"/>
    <xf numFmtId="3" fontId="18" fillId="0" borderId="0" xfId="42" applyNumberFormat="1" applyFill="1"/>
    <xf numFmtId="164" fontId="0" fillId="0" borderId="0" xfId="0" applyNumberFormat="1"/>
    <xf numFmtId="164" fontId="16" fillId="0" borderId="0" xfId="0" applyNumberFormat="1" applyFont="1"/>
    <xf numFmtId="0" fontId="0" fillId="0" borderId="0" xfId="0" applyFill="1" applyBorder="1"/>
    <xf numFmtId="3" fontId="0" fillId="0" borderId="0" xfId="0" applyNumberFormat="1"/>
    <xf numFmtId="0" fontId="0" fillId="0" borderId="0" xfId="0"/>
    <xf numFmtId="0" fontId="0" fillId="0" borderId="0" xfId="0"/>
    <xf numFmtId="4" fontId="0" fillId="0" borderId="0" xfId="0" applyNumberFormat="1"/>
    <xf numFmtId="10" fontId="0" fillId="0" borderId="0" xfId="0" applyNumberFormat="1"/>
    <xf numFmtId="3" fontId="0" fillId="0" borderId="0" xfId="0" applyNumberFormat="1" applyFont="1"/>
    <xf numFmtId="3" fontId="0" fillId="0" borderId="0" xfId="0" applyNumberFormat="1" applyFont="1" applyFill="1"/>
    <xf numFmtId="0" fontId="0" fillId="0" borderId="0" xfId="0" applyFont="1"/>
    <xf numFmtId="3" fontId="20" fillId="0" borderId="0" xfId="0" applyNumberFormat="1" applyFont="1"/>
    <xf numFmtId="10" fontId="0" fillId="0" borderId="0" xfId="74" applyNumberFormat="1" applyFont="1"/>
    <xf numFmtId="2" fontId="0" fillId="0" borderId="0" xfId="0" applyNumberFormat="1"/>
    <xf numFmtId="0" fontId="0" fillId="0" borderId="0" xfId="0" applyNumberFormat="1"/>
    <xf numFmtId="0" fontId="24" fillId="0" borderId="0" xfId="42" applyFont="1" applyFill="1"/>
    <xf numFmtId="0" fontId="18" fillId="0" borderId="0" xfId="42" applyFill="1" applyBorder="1"/>
    <xf numFmtId="3" fontId="0" fillId="0" borderId="10" xfId="0" applyNumberFormat="1" applyBorder="1"/>
    <xf numFmtId="3" fontId="18" fillId="0" borderId="0" xfId="46" applyNumberFormat="1"/>
    <xf numFmtId="3" fontId="20" fillId="0" borderId="0" xfId="46" applyNumberFormat="1" applyFont="1" applyFill="1"/>
    <xf numFmtId="3" fontId="25" fillId="0" borderId="0" xfId="0" applyNumberFormat="1" applyFont="1"/>
    <xf numFmtId="3" fontId="25" fillId="0" borderId="0" xfId="47" applyNumberFormat="1" applyFont="1"/>
    <xf numFmtId="0" fontId="20" fillId="0" borderId="0" xfId="0" applyFont="1" applyAlignment="1">
      <alignment horizontal="right" wrapText="1"/>
    </xf>
    <xf numFmtId="0" fontId="0" fillId="0" borderId="0" xfId="0" applyAlignment="1">
      <alignment horizontal="center"/>
    </xf>
    <xf numFmtId="3" fontId="0" fillId="0" borderId="0" xfId="0" applyNumberFormat="1" applyAlignment="1">
      <alignment horizontal="center"/>
    </xf>
    <xf numFmtId="0" fontId="0" fillId="0" borderId="0" xfId="0" applyAlignment="1">
      <alignment horizontal="left"/>
    </xf>
    <xf numFmtId="3" fontId="0" fillId="0" borderId="0" xfId="75" applyNumberFormat="1" applyFont="1"/>
    <xf numFmtId="164" fontId="0" fillId="0" borderId="0" xfId="74" applyNumberFormat="1" applyFont="1"/>
    <xf numFmtId="0" fontId="26" fillId="0" borderId="0" xfId="0" applyFont="1"/>
    <xf numFmtId="3" fontId="26" fillId="0" borderId="0" xfId="0" applyNumberFormat="1" applyFont="1"/>
    <xf numFmtId="3" fontId="27" fillId="0" borderId="0" xfId="0" applyNumberFormat="1" applyFont="1"/>
    <xf numFmtId="0" fontId="0" fillId="0" borderId="0" xfId="0" applyBorder="1"/>
    <xf numFmtId="164" fontId="0" fillId="0" borderId="0" xfId="0" applyNumberFormat="1" applyFill="1"/>
    <xf numFmtId="0" fontId="18" fillId="34" borderId="0" xfId="42" applyFont="1" applyFill="1"/>
    <xf numFmtId="0" fontId="18" fillId="35" borderId="0" xfId="42" applyFont="1" applyFill="1"/>
    <xf numFmtId="3" fontId="18" fillId="34" borderId="0" xfId="42" applyNumberFormat="1" applyFont="1" applyFill="1"/>
    <xf numFmtId="0" fontId="25" fillId="0" borderId="0" xfId="47" applyFont="1"/>
    <xf numFmtId="11" fontId="0" fillId="0" borderId="0" xfId="0" applyNumberFormat="1"/>
    <xf numFmtId="164" fontId="0" fillId="0" borderId="0" xfId="74" applyNumberFormat="1" applyFont="1" applyFill="1"/>
    <xf numFmtId="0" fontId="0" fillId="0" borderId="0" xfId="0" applyNumberFormat="1" applyFont="1"/>
    <xf numFmtId="1" fontId="0" fillId="0" borderId="0" xfId="0" applyNumberFormat="1"/>
    <xf numFmtId="0" fontId="22" fillId="0" borderId="0" xfId="0" applyFont="1"/>
    <xf numFmtId="3" fontId="22" fillId="0" borderId="0" xfId="0" applyNumberFormat="1" applyFont="1"/>
    <xf numFmtId="165" fontId="0" fillId="0" borderId="0" xfId="0" applyNumberFormat="1"/>
    <xf numFmtId="3" fontId="28" fillId="0" borderId="0" xfId="0" applyNumberFormat="1" applyFont="1"/>
    <xf numFmtId="0" fontId="28" fillId="0" borderId="0" xfId="0" applyFont="1"/>
    <xf numFmtId="0" fontId="29" fillId="0" borderId="0" xfId="0" applyFont="1"/>
    <xf numFmtId="3" fontId="29" fillId="0" borderId="0" xfId="0" applyNumberFormat="1" applyFont="1"/>
    <xf numFmtId="164" fontId="29" fillId="0" borderId="0" xfId="0" applyNumberFormat="1" applyFont="1"/>
    <xf numFmtId="0" fontId="0" fillId="0" borderId="0" xfId="0" quotePrefix="1" applyFont="1"/>
    <xf numFmtId="3" fontId="23" fillId="0" borderId="0" xfId="0" applyNumberFormat="1" applyFont="1"/>
    <xf numFmtId="0" fontId="30" fillId="0" borderId="0" xfId="0" applyFont="1"/>
    <xf numFmtId="0" fontId="0" fillId="0" borderId="0" xfId="0" applyFont="1" applyAlignment="1"/>
    <xf numFmtId="164" fontId="26" fillId="0" borderId="0" xfId="0" applyNumberFormat="1" applyFont="1"/>
    <xf numFmtId="164" fontId="0" fillId="0" borderId="10" xfId="0" applyNumberFormat="1" applyBorder="1"/>
    <xf numFmtId="164" fontId="0" fillId="0" borderId="0" xfId="0" applyNumberFormat="1" applyBorder="1"/>
    <xf numFmtId="0" fontId="16" fillId="0" borderId="0" xfId="0" applyNumberFormat="1" applyFont="1"/>
    <xf numFmtId="3" fontId="16" fillId="0" borderId="0" xfId="75" applyNumberFormat="1" applyFont="1"/>
    <xf numFmtId="3" fontId="0" fillId="0" borderId="0" xfId="0" applyNumberFormat="1"/>
    <xf numFmtId="3" fontId="29" fillId="0" borderId="0" xfId="0" applyNumberFormat="1" applyFont="1"/>
    <xf numFmtId="0" fontId="0" fillId="0" borderId="0" xfId="0"/>
    <xf numFmtId="0" fontId="0" fillId="0" borderId="0" xfId="0" applyFont="1" applyFill="1" applyBorder="1"/>
    <xf numFmtId="164" fontId="0" fillId="0" borderId="0" xfId="0" applyNumberFormat="1"/>
    <xf numFmtId="3" fontId="0" fillId="0" borderId="0" xfId="0" applyNumberFormat="1"/>
    <xf numFmtId="0" fontId="0" fillId="0" borderId="0" xfId="0"/>
    <xf numFmtId="3" fontId="0" fillId="0" borderId="0" xfId="0" applyNumberFormat="1"/>
    <xf numFmtId="3" fontId="0" fillId="0" borderId="10" xfId="0" applyNumberFormat="1" applyBorder="1"/>
    <xf numFmtId="0" fontId="0" fillId="0" borderId="0" xfId="0"/>
    <xf numFmtId="3" fontId="0" fillId="0" borderId="0" xfId="0" applyNumberFormat="1"/>
    <xf numFmtId="0" fontId="26" fillId="0" borderId="0" xfId="0" applyFont="1"/>
    <xf numFmtId="3" fontId="26" fillId="0" borderId="0" xfId="0" applyNumberFormat="1" applyFont="1"/>
    <xf numFmtId="0" fontId="22" fillId="0" borderId="0" xfId="0" applyFont="1"/>
    <xf numFmtId="3" fontId="22" fillId="0" borderId="0" xfId="0" applyNumberFormat="1" applyFont="1"/>
    <xf numFmtId="0" fontId="0" fillId="0" borderId="0" xfId="0"/>
    <xf numFmtId="3" fontId="0" fillId="0" borderId="0" xfId="0" applyNumberFormat="1"/>
    <xf numFmtId="0" fontId="0" fillId="0" borderId="0" xfId="0"/>
    <xf numFmtId="3" fontId="0" fillId="0" borderId="0" xfId="0" applyNumberFormat="1"/>
    <xf numFmtId="3" fontId="0" fillId="0" borderId="0" xfId="0" applyNumberFormat="1" applyBorder="1"/>
    <xf numFmtId="3" fontId="31" fillId="0" borderId="0" xfId="0" applyNumberFormat="1" applyFont="1"/>
    <xf numFmtId="3" fontId="32" fillId="0" borderId="0" xfId="0" applyNumberFormat="1" applyFont="1"/>
    <xf numFmtId="164" fontId="22" fillId="0" borderId="0" xfId="74" applyNumberFormat="1" applyFont="1"/>
    <xf numFmtId="164" fontId="29" fillId="0" borderId="0" xfId="74" applyNumberFormat="1" applyFont="1"/>
    <xf numFmtId="0" fontId="33" fillId="34" borderId="0" xfId="0" applyFont="1" applyFill="1"/>
    <xf numFmtId="0" fontId="0" fillId="0" borderId="0" xfId="0" applyAlignment="1">
      <alignment wrapText="1"/>
    </xf>
    <xf numFmtId="0" fontId="0" fillId="34" borderId="0" xfId="0" applyFill="1"/>
    <xf numFmtId="0" fontId="33" fillId="0" borderId="0" xfId="0" applyFont="1" applyFill="1"/>
  </cellXfs>
  <cellStyles count="76">
    <cellStyle name="20% - Accent1" xfId="19" builtinId="30" customBuiltin="1"/>
    <cellStyle name="20% - Accent1 2" xfId="53" xr:uid="{00000000-0005-0000-0000-000001000000}"/>
    <cellStyle name="20% - Accent2" xfId="23" builtinId="34" customBuiltin="1"/>
    <cellStyle name="20% - Accent2 2" xfId="54" xr:uid="{00000000-0005-0000-0000-000003000000}"/>
    <cellStyle name="20% - Accent3" xfId="27" builtinId="38" customBuiltin="1"/>
    <cellStyle name="20% - Accent3 2" xfId="55" xr:uid="{00000000-0005-0000-0000-000005000000}"/>
    <cellStyle name="20% - Accent4" xfId="31" builtinId="42" customBuiltin="1"/>
    <cellStyle name="20% - Accent4 2" xfId="56" xr:uid="{00000000-0005-0000-0000-000007000000}"/>
    <cellStyle name="20% - Accent5" xfId="35" builtinId="46" customBuiltin="1"/>
    <cellStyle name="20% - Accent5 2" xfId="57" xr:uid="{00000000-0005-0000-0000-000009000000}"/>
    <cellStyle name="20% - Accent6" xfId="39" builtinId="50" customBuiltin="1"/>
    <cellStyle name="20% - Accent6 2" xfId="58" xr:uid="{00000000-0005-0000-0000-00000B000000}"/>
    <cellStyle name="40% - Accent1" xfId="20" builtinId="31" customBuiltin="1"/>
    <cellStyle name="40% - Accent1 2" xfId="59" xr:uid="{00000000-0005-0000-0000-00000D000000}"/>
    <cellStyle name="40% - Accent2" xfId="24" builtinId="35" customBuiltin="1"/>
    <cellStyle name="40% - Accent2 2" xfId="60" xr:uid="{00000000-0005-0000-0000-00000F000000}"/>
    <cellStyle name="40% - Accent3" xfId="28" builtinId="39" customBuiltin="1"/>
    <cellStyle name="40% - Accent3 2" xfId="61" xr:uid="{00000000-0005-0000-0000-000011000000}"/>
    <cellStyle name="40% - Accent4" xfId="32" builtinId="43" customBuiltin="1"/>
    <cellStyle name="40% - Accent4 2" xfId="62" xr:uid="{00000000-0005-0000-0000-000013000000}"/>
    <cellStyle name="40% - Accent5" xfId="36" builtinId="47" customBuiltin="1"/>
    <cellStyle name="40% - Accent5 2" xfId="63" xr:uid="{00000000-0005-0000-0000-000015000000}"/>
    <cellStyle name="40% - Accent6" xfId="40" builtinId="51" customBuiltin="1"/>
    <cellStyle name="40% - Accent6 2" xfId="64" xr:uid="{00000000-0005-0000-0000-000017000000}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75" builtinId="3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32000000}"/>
    <cellStyle name="Normal 2 2" xfId="45" xr:uid="{00000000-0005-0000-0000-000033000000}"/>
    <cellStyle name="Normal 3" xfId="43" xr:uid="{00000000-0005-0000-0000-000034000000}"/>
    <cellStyle name="Normal 4" xfId="47" xr:uid="{00000000-0005-0000-0000-000035000000}"/>
    <cellStyle name="Normal 5" xfId="48" xr:uid="{00000000-0005-0000-0000-000036000000}"/>
    <cellStyle name="Normal 5 2" xfId="51" xr:uid="{00000000-0005-0000-0000-000037000000}"/>
    <cellStyle name="Normal 5 2 2" xfId="65" xr:uid="{00000000-0005-0000-0000-000038000000}"/>
    <cellStyle name="Normal 5 3" xfId="52" xr:uid="{00000000-0005-0000-0000-000039000000}"/>
    <cellStyle name="Normal 5 3 2" xfId="66" xr:uid="{00000000-0005-0000-0000-00003A000000}"/>
    <cellStyle name="Normal 5 4" xfId="67" xr:uid="{00000000-0005-0000-0000-00003B000000}"/>
    <cellStyle name="Normal 6" xfId="68" xr:uid="{00000000-0005-0000-0000-00003C000000}"/>
    <cellStyle name="Normal 7" xfId="69" xr:uid="{00000000-0005-0000-0000-00003D000000}"/>
    <cellStyle name="Normal 8" xfId="46" xr:uid="{00000000-0005-0000-0000-00003E000000}"/>
    <cellStyle name="Note" xfId="15" builtinId="10" customBuiltin="1"/>
    <cellStyle name="Note 2" xfId="50" xr:uid="{00000000-0005-0000-0000-000040000000}"/>
    <cellStyle name="Note 2 2" xfId="70" xr:uid="{00000000-0005-0000-0000-000041000000}"/>
    <cellStyle name="Note 3" xfId="49" xr:uid="{00000000-0005-0000-0000-000042000000}"/>
    <cellStyle name="Note 3 2" xfId="71" xr:uid="{00000000-0005-0000-0000-000043000000}"/>
    <cellStyle name="Note 4" xfId="72" xr:uid="{00000000-0005-0000-0000-000044000000}"/>
    <cellStyle name="Output" xfId="10" builtinId="21" customBuiltin="1"/>
    <cellStyle name="Percent" xfId="74" builtinId="5"/>
    <cellStyle name="Percent 2" xfId="73" xr:uid="{00000000-0005-0000-0000-000047000000}"/>
    <cellStyle name="Percent 3" xfId="44" xr:uid="{00000000-0005-0000-0000-000048000000}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 xr9:uid="{00000000-0011-0000-FFFF-FFFF00000000}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connections" Target="connection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afdust_12US2_cmaq_cb05_soa_state_1" connectionId="4" xr16:uid="{00000000-0016-0000-0500-000001000000}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nonroad_12US2_cbo5_soa_state" connectionId="13" xr16:uid="{00000000-0016-0000-0F00-000009000000}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ar_12US2_cmaq_cb05_soa_state" connectionId="14" xr16:uid="{00000000-0016-0000-1100-00000A000000}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ar_12US2_cmaq_cb05_soa_state" connectionId="17" xr16:uid="{00000000-0016-0000-1200-00000B000000}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on_12US2_cmaq_cb05_soa_state" connectionId="18" xr16:uid="{00000000-0016-0000-1300-00000C000000}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on_12US2_cmaq_cb05_soa_state" connectionId="19" xr16:uid="{00000000-0016-0000-1400-00000D000000}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on_12US2_cmaq_cb05_soa_state" connectionId="20" xr16:uid="{00000000-0016-0000-1500-00000E000000}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on_12US2_cmaq_cb05_soa_state" connectionId="21" xr16:uid="{00000000-0016-0000-1600-00000F000000}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pt_12US2_cmaq_cb05_soa_state" connectionId="22" xr16:uid="{00000000-0016-0000-1700-000010000000}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pt_12US2_cmaq_cb05_soa_state" connectionId="23" xr16:uid="{00000000-0016-0000-1800-000011000000}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_draft_ptfire_12US2_cbo5_soa" connectionId="1" xr16:uid="{00000000-0016-0000-1D00-000012000000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afdust_12US2_cmaq_cb05_soa_state" connectionId="2" xr16:uid="{00000000-0016-0000-0500-000000000000}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ar_12US2_cmaq_cb05_soa_state" connectionId="15" xr16:uid="{00000000-0016-0000-1E00-000013000000}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ar_12US2_cmaq_cb05_soa_state" connectionId="16" xr16:uid="{00000000-0016-0000-1F00-000014000000}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ipm_12US2_cbo5_soa_state" connectionId="24" xr16:uid="{00000000-0016-0000-2000-000015000000}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ipm_12US2_cbo5_soa_state" connectionId="25" xr16:uid="{F9FBC525-A98C-48D2-93D0-AC834DE0ADB3}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nonipm_12US2_cbo5_soa_state" connectionId="26" xr16:uid="{00000000-0016-0000-2100-000016000000}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nonipm_12US2_cbo5_soa_state" connectionId="27" xr16:uid="{00000000-0016-0000-2200-000017000000}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rwc_12US2_cbo5_soa_state" connectionId="28" xr16:uid="{00000000-0016-0000-2400-000018000000}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1c2rail_12US2_cbo5_soa_state" connectionId="7" xr16:uid="{00000000-0016-0000-0600-000002000000}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1c2rail_12US2_cbo5_soa_state" connectionId="6" xr16:uid="{00000000-0016-0000-0900-000003000000}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3marine_12US2_cbo5_soa_state" connectionId="8" xr16:uid="{00000000-0016-0000-0A00-000004000000}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3marine_12US2_cbo5_soa_state" connectionId="9" xr16:uid="{00000000-0016-0000-0B00-000005000000}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3marine_12US2_cbo5_soa_state" connectionId="10" xr16:uid="{00000000-0016-0000-0C00-000006000000}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nonpt_12US2_cbo5_soa_state" connectionId="11" xr16:uid="{00000000-0016-0000-0D00-000007000000}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nonpt_12US2_cbo5_soa_state" connectionId="12" xr16:uid="{00000000-0016-0000-0E00-000008000000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1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.xml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.xml"/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.xml"/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.xml"/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9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.xml"/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.xml"/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.xml"/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.xml"/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.xml"/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.xml"/><Relationship Id="rId1" Type="http://schemas.openxmlformats.org/officeDocument/2006/relationships/printerSettings" Target="../printerSettings/printerSettings3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.xml"/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93"/>
  <sheetViews>
    <sheetView workbookViewId="0">
      <selection activeCell="E20" sqref="E20"/>
    </sheetView>
  </sheetViews>
  <sheetFormatPr defaultColWidth="9.07421875" defaultRowHeight="14.6" x14ac:dyDescent="0.4"/>
  <cols>
    <col min="1" max="1" width="16" style="35" customWidth="1"/>
    <col min="2" max="16384" width="9.07421875" style="35"/>
  </cols>
  <sheetData>
    <row r="1" spans="1:1" x14ac:dyDescent="0.4">
      <c r="A1" s="35" t="s">
        <v>254</v>
      </c>
    </row>
    <row r="2" spans="1:1" x14ac:dyDescent="0.4">
      <c r="A2" s="35" t="s">
        <v>246</v>
      </c>
    </row>
    <row r="3" spans="1:1" x14ac:dyDescent="0.4">
      <c r="A3" s="35" t="s">
        <v>478</v>
      </c>
    </row>
    <row r="5" spans="1:1" x14ac:dyDescent="0.4">
      <c r="A5" s="2" t="s">
        <v>255</v>
      </c>
    </row>
    <row r="6" spans="1:1" x14ac:dyDescent="0.4">
      <c r="A6" s="35" t="s">
        <v>247</v>
      </c>
    </row>
    <row r="7" spans="1:1" x14ac:dyDescent="0.4">
      <c r="A7" s="35" t="s">
        <v>423</v>
      </c>
    </row>
    <row r="8" spans="1:1" x14ac:dyDescent="0.4">
      <c r="A8" s="74" t="s">
        <v>442</v>
      </c>
    </row>
    <row r="9" spans="1:1" x14ac:dyDescent="0.4">
      <c r="A9" s="35" t="s">
        <v>422</v>
      </c>
    </row>
    <row r="10" spans="1:1" x14ac:dyDescent="0.4">
      <c r="A10" s="35" t="s">
        <v>248</v>
      </c>
    </row>
    <row r="11" spans="1:1" x14ac:dyDescent="0.4">
      <c r="A11" s="35" t="s">
        <v>424</v>
      </c>
    </row>
    <row r="12" spans="1:1" x14ac:dyDescent="0.4">
      <c r="A12" s="35" t="s">
        <v>425</v>
      </c>
    </row>
    <row r="13" spans="1:1" x14ac:dyDescent="0.4">
      <c r="A13" s="35" t="s">
        <v>249</v>
      </c>
    </row>
    <row r="14" spans="1:1" x14ac:dyDescent="0.4">
      <c r="A14" s="35" t="s">
        <v>250</v>
      </c>
    </row>
    <row r="15" spans="1:1" x14ac:dyDescent="0.4">
      <c r="A15" s="35" t="s">
        <v>426</v>
      </c>
    </row>
    <row r="16" spans="1:1" x14ac:dyDescent="0.4">
      <c r="A16" s="77" t="s">
        <v>431</v>
      </c>
    </row>
    <row r="17" spans="1:1" x14ac:dyDescent="0.4">
      <c r="A17" s="35" t="s">
        <v>432</v>
      </c>
    </row>
    <row r="18" spans="1:1" x14ac:dyDescent="0.4">
      <c r="A18" s="35" t="s">
        <v>251</v>
      </c>
    </row>
    <row r="19" spans="1:1" x14ac:dyDescent="0.4">
      <c r="A19" s="35" t="s">
        <v>427</v>
      </c>
    </row>
    <row r="20" spans="1:1" x14ac:dyDescent="0.4">
      <c r="A20" s="35" t="s">
        <v>428</v>
      </c>
    </row>
    <row r="21" spans="1:1" x14ac:dyDescent="0.4">
      <c r="A21" s="35" t="s">
        <v>433</v>
      </c>
    </row>
    <row r="22" spans="1:1" x14ac:dyDescent="0.4">
      <c r="A22" s="35" t="s">
        <v>430</v>
      </c>
    </row>
    <row r="23" spans="1:1" x14ac:dyDescent="0.4">
      <c r="A23" s="35" t="s">
        <v>429</v>
      </c>
    </row>
    <row r="24" spans="1:1" x14ac:dyDescent="0.4">
      <c r="A24" s="35" t="s">
        <v>443</v>
      </c>
    </row>
    <row r="25" spans="1:1" x14ac:dyDescent="0.4">
      <c r="A25" s="35" t="s">
        <v>444</v>
      </c>
    </row>
    <row r="26" spans="1:1" x14ac:dyDescent="0.4">
      <c r="A26" s="35" t="s">
        <v>434</v>
      </c>
    </row>
    <row r="27" spans="1:1" x14ac:dyDescent="0.4">
      <c r="A27" s="35" t="s">
        <v>252</v>
      </c>
    </row>
    <row r="28" spans="1:1" x14ac:dyDescent="0.4">
      <c r="A28" s="35" t="s">
        <v>396</v>
      </c>
    </row>
    <row r="29" spans="1:1" x14ac:dyDescent="0.4">
      <c r="A29" s="35" t="s">
        <v>253</v>
      </c>
    </row>
    <row r="32" spans="1:1" x14ac:dyDescent="0.4">
      <c r="A32" s="75" t="s">
        <v>309</v>
      </c>
    </row>
    <row r="33" spans="1:2" x14ac:dyDescent="0.4">
      <c r="A33" s="67" t="s">
        <v>390</v>
      </c>
      <c r="B33" s="35" t="s">
        <v>435</v>
      </c>
    </row>
    <row r="34" spans="1:2" x14ac:dyDescent="0.4">
      <c r="A34" s="67" t="s">
        <v>178</v>
      </c>
      <c r="B34" s="67" t="s">
        <v>307</v>
      </c>
    </row>
    <row r="35" spans="1:2" x14ac:dyDescent="0.4">
      <c r="A35" s="35" t="s">
        <v>131</v>
      </c>
      <c r="B35" s="76" t="s">
        <v>284</v>
      </c>
    </row>
    <row r="36" spans="1:2" x14ac:dyDescent="0.4">
      <c r="A36" s="35" t="s">
        <v>132</v>
      </c>
      <c r="B36" s="35" t="s">
        <v>306</v>
      </c>
    </row>
    <row r="37" spans="1:2" x14ac:dyDescent="0.4">
      <c r="A37" s="35" t="s">
        <v>133</v>
      </c>
      <c r="B37" s="35" t="s">
        <v>283</v>
      </c>
    </row>
    <row r="38" spans="1:2" x14ac:dyDescent="0.4">
      <c r="A38" s="35" t="s">
        <v>391</v>
      </c>
      <c r="B38" s="35" t="s">
        <v>274</v>
      </c>
    </row>
    <row r="39" spans="1:2" x14ac:dyDescent="0.4">
      <c r="A39" s="35" t="s">
        <v>179</v>
      </c>
      <c r="B39" s="35" t="s">
        <v>298</v>
      </c>
    </row>
    <row r="40" spans="1:2" x14ac:dyDescent="0.4">
      <c r="A40" s="35" t="s">
        <v>134</v>
      </c>
      <c r="B40" s="35" t="s">
        <v>299</v>
      </c>
    </row>
    <row r="41" spans="1:2" x14ac:dyDescent="0.4">
      <c r="A41" s="35" t="s">
        <v>135</v>
      </c>
      <c r="B41" s="35" t="s">
        <v>300</v>
      </c>
    </row>
    <row r="42" spans="1:2" x14ac:dyDescent="0.4">
      <c r="A42" s="35" t="s">
        <v>59</v>
      </c>
      <c r="B42" s="35" t="s">
        <v>275</v>
      </c>
    </row>
    <row r="43" spans="1:2" x14ac:dyDescent="0.4">
      <c r="A43" s="35" t="s">
        <v>136</v>
      </c>
      <c r="B43" s="76" t="s">
        <v>441</v>
      </c>
    </row>
    <row r="44" spans="1:2" x14ac:dyDescent="0.4">
      <c r="A44" s="35" t="s">
        <v>137</v>
      </c>
      <c r="B44" s="35" t="s">
        <v>286</v>
      </c>
    </row>
    <row r="45" spans="1:2" x14ac:dyDescent="0.4">
      <c r="A45" s="35" t="s">
        <v>392</v>
      </c>
      <c r="B45" s="35" t="s">
        <v>437</v>
      </c>
    </row>
    <row r="46" spans="1:2" x14ac:dyDescent="0.4">
      <c r="A46" s="35" t="s">
        <v>138</v>
      </c>
      <c r="B46" s="35" t="s">
        <v>281</v>
      </c>
    </row>
    <row r="47" spans="1:2" x14ac:dyDescent="0.4">
      <c r="A47" s="35" t="s">
        <v>139</v>
      </c>
      <c r="B47" s="76" t="s">
        <v>287</v>
      </c>
    </row>
    <row r="48" spans="1:2" x14ac:dyDescent="0.4">
      <c r="A48" s="35" t="s">
        <v>140</v>
      </c>
      <c r="B48" s="76" t="s">
        <v>288</v>
      </c>
    </row>
    <row r="49" spans="1:2" x14ac:dyDescent="0.4">
      <c r="A49" s="35" t="s">
        <v>67</v>
      </c>
      <c r="B49" s="76" t="s">
        <v>305</v>
      </c>
    </row>
    <row r="50" spans="1:2" x14ac:dyDescent="0.4">
      <c r="A50" s="35" t="s">
        <v>141</v>
      </c>
      <c r="B50" s="35" t="s">
        <v>280</v>
      </c>
    </row>
    <row r="51" spans="1:2" x14ac:dyDescent="0.4">
      <c r="A51" s="35" t="s">
        <v>142</v>
      </c>
      <c r="B51" s="35" t="s">
        <v>285</v>
      </c>
    </row>
    <row r="52" spans="1:2" x14ac:dyDescent="0.4">
      <c r="A52" s="35" t="s">
        <v>143</v>
      </c>
      <c r="B52" s="76" t="s">
        <v>289</v>
      </c>
    </row>
    <row r="53" spans="1:2" x14ac:dyDescent="0.4">
      <c r="A53" s="35" t="s">
        <v>393</v>
      </c>
      <c r="B53" s="76" t="s">
        <v>436</v>
      </c>
    </row>
    <row r="54" spans="1:2" x14ac:dyDescent="0.4">
      <c r="A54" s="35" t="s">
        <v>144</v>
      </c>
      <c r="B54" s="76" t="s">
        <v>290</v>
      </c>
    </row>
    <row r="55" spans="1:2" x14ac:dyDescent="0.4">
      <c r="A55" s="35" t="s">
        <v>399</v>
      </c>
      <c r="B55" s="35" t="s">
        <v>297</v>
      </c>
    </row>
    <row r="56" spans="1:2" x14ac:dyDescent="0.4">
      <c r="A56" s="35" t="s">
        <v>57</v>
      </c>
      <c r="B56" s="35" t="s">
        <v>276</v>
      </c>
    </row>
    <row r="57" spans="1:2" x14ac:dyDescent="0.4">
      <c r="A57" s="35" t="s">
        <v>128</v>
      </c>
      <c r="B57" s="35" t="s">
        <v>277</v>
      </c>
    </row>
    <row r="58" spans="1:2" x14ac:dyDescent="0.4">
      <c r="A58" s="35" t="s">
        <v>145</v>
      </c>
      <c r="B58" s="76" t="s">
        <v>291</v>
      </c>
    </row>
    <row r="59" spans="1:2" x14ac:dyDescent="0.4">
      <c r="A59" s="35" t="s">
        <v>146</v>
      </c>
      <c r="B59" s="76" t="s">
        <v>292</v>
      </c>
    </row>
    <row r="60" spans="1:2" x14ac:dyDescent="0.4">
      <c r="A60" s="35" t="s">
        <v>235</v>
      </c>
      <c r="B60" s="35" t="s">
        <v>301</v>
      </c>
    </row>
    <row r="61" spans="1:2" x14ac:dyDescent="0.4">
      <c r="A61" s="35" t="s">
        <v>147</v>
      </c>
      <c r="B61" s="35" t="s">
        <v>302</v>
      </c>
    </row>
    <row r="62" spans="1:2" x14ac:dyDescent="0.4">
      <c r="A62" s="35" t="s">
        <v>148</v>
      </c>
      <c r="B62" s="76" t="s">
        <v>293</v>
      </c>
    </row>
    <row r="63" spans="1:2" x14ac:dyDescent="0.4">
      <c r="A63" s="35" t="s">
        <v>149</v>
      </c>
      <c r="B63" s="76" t="s">
        <v>263</v>
      </c>
    </row>
    <row r="64" spans="1:2" x14ac:dyDescent="0.4">
      <c r="A64" s="35" t="s">
        <v>150</v>
      </c>
      <c r="B64" s="76" t="s">
        <v>294</v>
      </c>
    </row>
    <row r="65" spans="1:2" x14ac:dyDescent="0.4">
      <c r="A65" s="35" t="s">
        <v>151</v>
      </c>
      <c r="B65" s="76" t="s">
        <v>264</v>
      </c>
    </row>
    <row r="66" spans="1:2" x14ac:dyDescent="0.4">
      <c r="A66" s="35" t="s">
        <v>152</v>
      </c>
      <c r="B66" s="76" t="s">
        <v>261</v>
      </c>
    </row>
    <row r="67" spans="1:2" x14ac:dyDescent="0.4">
      <c r="A67" s="35" t="s">
        <v>153</v>
      </c>
      <c r="B67" s="76" t="s">
        <v>256</v>
      </c>
    </row>
    <row r="68" spans="1:2" x14ac:dyDescent="0.4">
      <c r="A68" s="35" t="s">
        <v>154</v>
      </c>
      <c r="B68" s="76" t="s">
        <v>265</v>
      </c>
    </row>
    <row r="69" spans="1:2" x14ac:dyDescent="0.4">
      <c r="A69" s="35" t="s">
        <v>155</v>
      </c>
      <c r="B69" s="76" t="s">
        <v>271</v>
      </c>
    </row>
    <row r="70" spans="1:2" x14ac:dyDescent="0.4">
      <c r="A70" s="35" t="s">
        <v>156</v>
      </c>
      <c r="B70" s="76" t="s">
        <v>269</v>
      </c>
    </row>
    <row r="71" spans="1:2" x14ac:dyDescent="0.4">
      <c r="A71" s="35" t="s">
        <v>157</v>
      </c>
      <c r="B71" s="76" t="s">
        <v>295</v>
      </c>
    </row>
    <row r="72" spans="1:2" x14ac:dyDescent="0.4">
      <c r="A72" s="35" t="s">
        <v>158</v>
      </c>
      <c r="B72" s="76" t="s">
        <v>268</v>
      </c>
    </row>
    <row r="73" spans="1:2" x14ac:dyDescent="0.4">
      <c r="A73" s="35" t="s">
        <v>159</v>
      </c>
      <c r="B73" s="76" t="s">
        <v>270</v>
      </c>
    </row>
    <row r="74" spans="1:2" x14ac:dyDescent="0.4">
      <c r="A74" s="35" t="s">
        <v>160</v>
      </c>
      <c r="B74" s="76" t="s">
        <v>260</v>
      </c>
    </row>
    <row r="75" spans="1:2" x14ac:dyDescent="0.4">
      <c r="A75" s="35" t="s">
        <v>161</v>
      </c>
      <c r="B75" s="76" t="s">
        <v>272</v>
      </c>
    </row>
    <row r="76" spans="1:2" x14ac:dyDescent="0.4">
      <c r="A76" s="35" t="s">
        <v>162</v>
      </c>
      <c r="B76" s="76" t="s">
        <v>273</v>
      </c>
    </row>
    <row r="77" spans="1:2" x14ac:dyDescent="0.4">
      <c r="A77" s="35" t="s">
        <v>163</v>
      </c>
      <c r="B77" s="76" t="s">
        <v>262</v>
      </c>
    </row>
    <row r="78" spans="1:2" x14ac:dyDescent="0.4">
      <c r="A78" s="35" t="s">
        <v>164</v>
      </c>
      <c r="B78" s="76" t="s">
        <v>258</v>
      </c>
    </row>
    <row r="79" spans="1:2" x14ac:dyDescent="0.4">
      <c r="A79" s="35" t="s">
        <v>165</v>
      </c>
      <c r="B79" s="76" t="s">
        <v>259</v>
      </c>
    </row>
    <row r="80" spans="1:2" x14ac:dyDescent="0.4">
      <c r="A80" s="35" t="s">
        <v>394</v>
      </c>
      <c r="B80" s="76" t="s">
        <v>440</v>
      </c>
    </row>
    <row r="81" spans="1:2" x14ac:dyDescent="0.4">
      <c r="A81" s="35" t="s">
        <v>166</v>
      </c>
      <c r="B81" s="76" t="s">
        <v>266</v>
      </c>
    </row>
    <row r="82" spans="1:2" x14ac:dyDescent="0.4">
      <c r="A82" s="35" t="s">
        <v>167</v>
      </c>
      <c r="B82" s="76" t="s">
        <v>257</v>
      </c>
    </row>
    <row r="83" spans="1:2" x14ac:dyDescent="0.4">
      <c r="A83" s="35" t="s">
        <v>168</v>
      </c>
      <c r="B83" s="76" t="s">
        <v>267</v>
      </c>
    </row>
    <row r="84" spans="1:2" x14ac:dyDescent="0.4">
      <c r="A84" s="35" t="s">
        <v>234</v>
      </c>
      <c r="B84" s="76" t="s">
        <v>308</v>
      </c>
    </row>
    <row r="85" spans="1:2" x14ac:dyDescent="0.4">
      <c r="A85" s="35" t="s">
        <v>61</v>
      </c>
      <c r="B85" s="35" t="s">
        <v>278</v>
      </c>
    </row>
    <row r="86" spans="1:2" x14ac:dyDescent="0.4">
      <c r="A86" s="35" t="s">
        <v>400</v>
      </c>
      <c r="B86" s="76" t="s">
        <v>438</v>
      </c>
    </row>
    <row r="87" spans="1:2" x14ac:dyDescent="0.4">
      <c r="A87" s="35" t="s">
        <v>169</v>
      </c>
      <c r="B87" s="76" t="s">
        <v>296</v>
      </c>
    </row>
    <row r="88" spans="1:2" x14ac:dyDescent="0.4">
      <c r="A88" s="35" t="s">
        <v>170</v>
      </c>
      <c r="B88" s="35" t="s">
        <v>282</v>
      </c>
    </row>
    <row r="89" spans="1:2" x14ac:dyDescent="0.4">
      <c r="A89" s="35" t="s">
        <v>171</v>
      </c>
      <c r="B89" s="35" t="s">
        <v>279</v>
      </c>
    </row>
    <row r="90" spans="1:2" x14ac:dyDescent="0.4">
      <c r="A90" s="35" t="s">
        <v>172</v>
      </c>
      <c r="B90" s="35" t="s">
        <v>303</v>
      </c>
    </row>
    <row r="91" spans="1:2" x14ac:dyDescent="0.4">
      <c r="A91" s="35" t="s">
        <v>173</v>
      </c>
      <c r="B91" s="35" t="s">
        <v>304</v>
      </c>
    </row>
    <row r="92" spans="1:2" x14ac:dyDescent="0.4">
      <c r="A92" s="35" t="s">
        <v>174</v>
      </c>
      <c r="B92" s="35" t="s">
        <v>439</v>
      </c>
    </row>
    <row r="93" spans="1:2" x14ac:dyDescent="0.4">
      <c r="A93" s="35" t="s">
        <v>401</v>
      </c>
      <c r="B93" s="35" t="s">
        <v>445</v>
      </c>
    </row>
  </sheetData>
  <pageMargins left="0.7" right="0.7" top="0.75" bottom="0.75" header="0.3" footer="0.3"/>
  <pageSetup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M67"/>
  <sheetViews>
    <sheetView zoomScale="85" zoomScaleNormal="85" workbookViewId="0">
      <pane xSplit="1" ySplit="2" topLeftCell="P3" activePane="bottomRight" state="frozen"/>
      <selection pane="topRight" activeCell="B1" sqref="B1"/>
      <selection pane="bottomLeft" activeCell="A3" sqref="A3"/>
      <selection pane="bottomRight" activeCell="P2" sqref="P2"/>
    </sheetView>
  </sheetViews>
  <sheetFormatPr defaultRowHeight="14.6" x14ac:dyDescent="0.4"/>
  <cols>
    <col min="1" max="1" width="21.3046875" customWidth="1"/>
    <col min="2" max="11" width="9.07421875" customWidth="1"/>
    <col min="12" max="14" width="9.07421875" style="30" customWidth="1"/>
    <col min="16" max="16" width="16.53515625" bestFit="1" customWidth="1"/>
    <col min="17" max="17" width="5.4609375" style="30" bestFit="1" customWidth="1"/>
    <col min="18" max="18" width="9.84375" style="30" bestFit="1" customWidth="1"/>
    <col min="19" max="19" width="5.69140625" style="28" bestFit="1" customWidth="1"/>
    <col min="20" max="20" width="14.53515625" style="28" bestFit="1" customWidth="1"/>
    <col min="21" max="21" width="5.53515625" style="28" bestFit="1" customWidth="1"/>
    <col min="22" max="22" width="9" style="28" bestFit="1" customWidth="1"/>
    <col min="23" max="23" width="13.4609375" style="28" bestFit="1" customWidth="1"/>
    <col min="24" max="24" width="4.53515625" style="28" bestFit="1" customWidth="1"/>
    <col min="25" max="25" width="7.69140625" style="28" bestFit="1" customWidth="1"/>
    <col min="26" max="26" width="6.69140625" style="28" bestFit="1" customWidth="1"/>
    <col min="27" max="27" width="5.69140625" style="28" bestFit="1" customWidth="1"/>
    <col min="28" max="28" width="5.69140625" style="28" customWidth="1"/>
    <col min="29" max="29" width="5.84375" style="28" bestFit="1" customWidth="1"/>
    <col min="30" max="30" width="6.4609375" style="28" bestFit="1" customWidth="1"/>
    <col min="31" max="31" width="15.4609375" style="28" bestFit="1" customWidth="1"/>
    <col min="32" max="32" width="6.69140625" style="28" bestFit="1" customWidth="1"/>
    <col min="33" max="33" width="5" style="28" bestFit="1" customWidth="1"/>
    <col min="34" max="34" width="5.07421875" style="28" bestFit="1" customWidth="1"/>
    <col min="35" max="35" width="5.07421875" style="28" customWidth="1"/>
    <col min="36" max="36" width="6.53515625" style="28" bestFit="1" customWidth="1"/>
    <col min="37" max="37" width="6.07421875" style="28" bestFit="1" customWidth="1"/>
    <col min="38" max="38" width="4.84375" style="28" bestFit="1" customWidth="1"/>
    <col min="39" max="39" width="10" style="28" bestFit="1" customWidth="1"/>
    <col min="40" max="40" width="9.3046875" style="28" bestFit="1" customWidth="1"/>
    <col min="41" max="41" width="7.69140625" style="28" bestFit="1" customWidth="1"/>
    <col min="42" max="42" width="9.3046875" style="28" bestFit="1" customWidth="1"/>
    <col min="43" max="43" width="6" style="28" customWidth="1"/>
    <col min="44" max="44" width="5.69140625" style="28" bestFit="1" customWidth="1"/>
    <col min="45" max="45" width="4.3046875" style="28" customWidth="1"/>
    <col min="46" max="46" width="6.69140625" style="28" bestFit="1" customWidth="1"/>
    <col min="47" max="47" width="4.53515625" style="28" bestFit="1" customWidth="1"/>
    <col min="48" max="48" width="4.07421875" style="28" bestFit="1" customWidth="1"/>
    <col min="49" max="49" width="6.69140625" style="28" bestFit="1" customWidth="1"/>
    <col min="50" max="50" width="4.07421875" style="28" customWidth="1"/>
    <col min="51" max="51" width="5.84375" style="28" customWidth="1"/>
    <col min="52" max="52" width="3.3046875" style="28" bestFit="1" customWidth="1"/>
    <col min="53" max="53" width="6.69140625" style="28" bestFit="1" customWidth="1"/>
    <col min="54" max="54" width="6.84375" style="28" bestFit="1" customWidth="1"/>
    <col min="55" max="55" width="5.69140625" style="28" bestFit="1" customWidth="1"/>
    <col min="56" max="56" width="5.07421875" style="28" customWidth="1"/>
    <col min="57" max="57" width="5.3046875" style="28" customWidth="1"/>
    <col min="58" max="58" width="8.69140625" style="28" bestFit="1" customWidth="1"/>
    <col min="59" max="59" width="4.84375" style="28" customWidth="1"/>
    <col min="60" max="60" width="7.84375" style="28" bestFit="1" customWidth="1"/>
    <col min="61" max="61" width="5.84375" style="28" customWidth="1"/>
    <col min="62" max="62" width="6" style="28" bestFit="1" customWidth="1"/>
    <col min="63" max="63" width="5.69140625" style="28" bestFit="1" customWidth="1"/>
    <col min="64" max="64" width="5.69140625" style="28" customWidth="1"/>
    <col min="65" max="65" width="3.84375" style="28" bestFit="1" customWidth="1"/>
    <col min="66" max="66" width="5.53515625" style="28" bestFit="1" customWidth="1"/>
    <col min="67" max="67" width="3.84375" style="28" bestFit="1" customWidth="1"/>
    <col min="68" max="68" width="6.69140625" style="28" bestFit="1" customWidth="1"/>
    <col min="69" max="69" width="6.69140625" style="28" customWidth="1"/>
    <col min="70" max="71" width="5.3046875" style="28" bestFit="1" customWidth="1"/>
    <col min="72" max="73" width="5.69140625" style="28" bestFit="1" customWidth="1"/>
    <col min="74" max="74" width="9.07421875" style="28" bestFit="1" customWidth="1"/>
    <col min="75" max="75" width="7.07421875" style="28" bestFit="1" customWidth="1"/>
    <col min="77" max="77" width="9.07421875" style="30"/>
    <col min="79" max="88" width="9.07421875" style="30"/>
  </cols>
  <sheetData>
    <row r="1" spans="1:91" x14ac:dyDescent="0.4">
      <c r="B1" s="98" t="s">
        <v>499</v>
      </c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P1" s="30" t="s">
        <v>501</v>
      </c>
    </row>
    <row r="2" spans="1:91" x14ac:dyDescent="0.4">
      <c r="A2" s="7" t="s">
        <v>52</v>
      </c>
      <c r="B2" s="98" t="s">
        <v>59</v>
      </c>
      <c r="C2" s="98" t="s">
        <v>57</v>
      </c>
      <c r="D2" s="98" t="s">
        <v>60</v>
      </c>
      <c r="E2" s="98" t="s">
        <v>54</v>
      </c>
      <c r="F2" s="98" t="s">
        <v>53</v>
      </c>
      <c r="G2" s="98" t="s">
        <v>61</v>
      </c>
      <c r="H2" s="98" t="s">
        <v>62</v>
      </c>
      <c r="I2" s="98" t="s">
        <v>63</v>
      </c>
      <c r="J2" s="98" t="s">
        <v>64</v>
      </c>
      <c r="K2" s="98" t="s">
        <v>65</v>
      </c>
      <c r="L2" s="98" t="s">
        <v>316</v>
      </c>
      <c r="M2" s="98" t="s">
        <v>319</v>
      </c>
      <c r="N2" s="98" t="s">
        <v>326</v>
      </c>
      <c r="P2" s="30" t="s">
        <v>226</v>
      </c>
      <c r="Q2" s="30" t="s">
        <v>390</v>
      </c>
      <c r="R2" s="30" t="s">
        <v>178</v>
      </c>
      <c r="S2" s="28" t="s">
        <v>131</v>
      </c>
      <c r="T2" s="28" t="s">
        <v>132</v>
      </c>
      <c r="U2" s="28" t="s">
        <v>133</v>
      </c>
      <c r="V2" s="28" t="s">
        <v>391</v>
      </c>
      <c r="W2" s="28" t="s">
        <v>179</v>
      </c>
      <c r="X2" s="28" t="s">
        <v>134</v>
      </c>
      <c r="Y2" s="28" t="s">
        <v>59</v>
      </c>
      <c r="Z2" s="28" t="s">
        <v>136</v>
      </c>
      <c r="AA2" s="28" t="s">
        <v>137</v>
      </c>
      <c r="AB2" s="28" t="s">
        <v>392</v>
      </c>
      <c r="AC2" s="28" t="s">
        <v>138</v>
      </c>
      <c r="AD2" s="28" t="s">
        <v>139</v>
      </c>
      <c r="AE2" s="28" t="s">
        <v>140</v>
      </c>
      <c r="AF2" s="28" t="s">
        <v>141</v>
      </c>
      <c r="AG2" s="28" t="s">
        <v>142</v>
      </c>
      <c r="AH2" s="28" t="s">
        <v>143</v>
      </c>
      <c r="AI2" s="28" t="s">
        <v>393</v>
      </c>
      <c r="AJ2" s="28" t="s">
        <v>144</v>
      </c>
      <c r="AK2" s="28" t="s">
        <v>399</v>
      </c>
      <c r="AL2" s="28" t="s">
        <v>57</v>
      </c>
      <c r="AM2" s="28" t="s">
        <v>128</v>
      </c>
      <c r="AN2" s="28" t="s">
        <v>145</v>
      </c>
      <c r="AO2" s="28" t="s">
        <v>146</v>
      </c>
      <c r="AP2" s="28" t="s">
        <v>60</v>
      </c>
      <c r="AQ2" s="28" t="s">
        <v>147</v>
      </c>
      <c r="AR2" s="28" t="s">
        <v>148</v>
      </c>
      <c r="AS2" s="28" t="s">
        <v>149</v>
      </c>
      <c r="AT2" s="28" t="s">
        <v>150</v>
      </c>
      <c r="AU2" s="28" t="s">
        <v>151</v>
      </c>
      <c r="AV2" s="28" t="s">
        <v>152</v>
      </c>
      <c r="AW2" s="28" t="s">
        <v>153</v>
      </c>
      <c r="AX2" s="28" t="s">
        <v>154</v>
      </c>
      <c r="AY2" s="28" t="s">
        <v>155</v>
      </c>
      <c r="AZ2" s="28" t="s">
        <v>156</v>
      </c>
      <c r="BA2" s="28" t="s">
        <v>54</v>
      </c>
      <c r="BB2" s="28" t="s">
        <v>53</v>
      </c>
      <c r="BC2" s="28" t="s">
        <v>157</v>
      </c>
      <c r="BD2" s="28" t="s">
        <v>158</v>
      </c>
      <c r="BE2" s="28" t="s">
        <v>159</v>
      </c>
      <c r="BF2" s="28" t="s">
        <v>160</v>
      </c>
      <c r="BG2" s="28" t="s">
        <v>161</v>
      </c>
      <c r="BH2" s="28" t="s">
        <v>162</v>
      </c>
      <c r="BI2" s="28" t="s">
        <v>163</v>
      </c>
      <c r="BJ2" s="28" t="s">
        <v>164</v>
      </c>
      <c r="BK2" s="28" t="s">
        <v>165</v>
      </c>
      <c r="BL2" s="28" t="s">
        <v>394</v>
      </c>
      <c r="BM2" s="28" t="s">
        <v>166</v>
      </c>
      <c r="BN2" s="28" t="s">
        <v>167</v>
      </c>
      <c r="BO2" s="28" t="s">
        <v>168</v>
      </c>
      <c r="BP2" s="28" t="s">
        <v>61</v>
      </c>
      <c r="BQ2" s="28" t="s">
        <v>400</v>
      </c>
      <c r="BR2" s="28" t="s">
        <v>169</v>
      </c>
      <c r="BS2" s="28" t="s">
        <v>170</v>
      </c>
      <c r="BT2" s="28" t="s">
        <v>171</v>
      </c>
      <c r="BU2" s="28" t="s">
        <v>173</v>
      </c>
      <c r="BV2" s="28" t="s">
        <v>174</v>
      </c>
      <c r="BW2" s="28" t="s">
        <v>401</v>
      </c>
      <c r="BY2" s="30" t="s">
        <v>141</v>
      </c>
      <c r="CA2" s="30" t="s">
        <v>59</v>
      </c>
      <c r="CB2" s="30" t="s">
        <v>57</v>
      </c>
      <c r="CC2" s="30" t="s">
        <v>60</v>
      </c>
      <c r="CD2" s="30" t="s">
        <v>54</v>
      </c>
      <c r="CE2" s="30" t="s">
        <v>53</v>
      </c>
      <c r="CF2" s="30" t="s">
        <v>61</v>
      </c>
      <c r="CG2" s="30" t="s">
        <v>62</v>
      </c>
      <c r="CH2" s="30" t="s">
        <v>63</v>
      </c>
      <c r="CI2" s="30" t="s">
        <v>64</v>
      </c>
      <c r="CJ2" s="30" t="s">
        <v>65</v>
      </c>
      <c r="CK2" s="30" t="s">
        <v>316</v>
      </c>
      <c r="CL2" s="30" t="s">
        <v>319</v>
      </c>
      <c r="CM2" s="30" t="s">
        <v>326</v>
      </c>
    </row>
    <row r="3" spans="1:91" x14ac:dyDescent="0.4">
      <c r="A3" s="28" t="s">
        <v>0</v>
      </c>
      <c r="B3" s="99">
        <v>1992.9410802</v>
      </c>
      <c r="C3" s="99">
        <v>6.2354109218999998</v>
      </c>
      <c r="D3" s="99">
        <v>10717.034872</v>
      </c>
      <c r="E3" s="99">
        <v>318.71681412999999</v>
      </c>
      <c r="F3" s="99">
        <v>309.16421006000002</v>
      </c>
      <c r="G3" s="99">
        <v>7.0279591456999997</v>
      </c>
      <c r="H3" s="99">
        <v>499.35368524</v>
      </c>
      <c r="I3" s="99">
        <v>8.8053130862</v>
      </c>
      <c r="J3" s="99">
        <v>1.211767383</v>
      </c>
      <c r="K3" s="99">
        <v>20.288928816999999</v>
      </c>
      <c r="L3" s="99">
        <v>1.4642679103</v>
      </c>
      <c r="M3" s="99">
        <v>1.5214014053</v>
      </c>
      <c r="N3" s="99">
        <v>0.82087459650000005</v>
      </c>
      <c r="O3" s="28"/>
      <c r="P3" s="30" t="s">
        <v>0</v>
      </c>
      <c r="Q3" s="30">
        <v>0</v>
      </c>
      <c r="R3" s="28">
        <v>1.46825101615142</v>
      </c>
      <c r="S3" s="28">
        <v>8.8292711423835897</v>
      </c>
      <c r="T3" s="28">
        <v>8.8292711423835897</v>
      </c>
      <c r="U3" s="28">
        <v>11.9267502505117</v>
      </c>
      <c r="V3" s="28">
        <v>1.2150683252818899</v>
      </c>
      <c r="W3" s="28">
        <v>1.5255394155504001</v>
      </c>
      <c r="X3" s="28">
        <v>0</v>
      </c>
      <c r="Y3" s="28">
        <v>1998.36040117947</v>
      </c>
      <c r="Z3" s="28">
        <v>119.300587178252</v>
      </c>
      <c r="AA3" s="28">
        <v>10.758281111643001</v>
      </c>
      <c r="AB3" s="28">
        <v>38.9982215246187</v>
      </c>
      <c r="AC3" s="28">
        <v>0</v>
      </c>
      <c r="AD3" s="28">
        <v>20.344118188240301</v>
      </c>
      <c r="AE3" s="28">
        <v>20.344118188240301</v>
      </c>
      <c r="AF3" s="28">
        <v>85.969376046341097</v>
      </c>
      <c r="AG3" s="28">
        <v>14.3023733999424</v>
      </c>
      <c r="AH3" s="28">
        <v>0.89216567190652396</v>
      </c>
      <c r="AI3" s="28">
        <v>6.9837117379110101</v>
      </c>
      <c r="AJ3" s="28">
        <v>0</v>
      </c>
      <c r="AK3" s="28">
        <v>0.82310163446686602</v>
      </c>
      <c r="AL3" s="28">
        <v>6.2523610010086097</v>
      </c>
      <c r="AM3" s="28">
        <v>0</v>
      </c>
      <c r="AN3" s="28">
        <v>9671.5571378428904</v>
      </c>
      <c r="AO3" s="28">
        <v>988.64582699603704</v>
      </c>
      <c r="AP3" s="28">
        <v>10746.172340885199</v>
      </c>
      <c r="AQ3" s="28">
        <v>0</v>
      </c>
      <c r="AR3" s="28">
        <v>46.091843048033098</v>
      </c>
      <c r="AS3" s="28">
        <v>0</v>
      </c>
      <c r="AT3" s="28">
        <v>187.97781910908901</v>
      </c>
      <c r="AU3" s="28">
        <v>0.18073282119964501</v>
      </c>
      <c r="AV3" s="28">
        <v>6.3551002871520004E-2</v>
      </c>
      <c r="AW3" s="28">
        <v>239.07572405518101</v>
      </c>
      <c r="AX3" s="28">
        <v>8.1221296295683795E-2</v>
      </c>
      <c r="AY3" s="28">
        <v>0</v>
      </c>
      <c r="AZ3" s="28">
        <v>1.1780200737445999E-2</v>
      </c>
      <c r="BA3" s="28">
        <v>319.57537928899097</v>
      </c>
      <c r="BB3" s="28">
        <v>309.99679646035099</v>
      </c>
      <c r="BC3" s="28">
        <v>9.5785828286402399</v>
      </c>
      <c r="BD3" s="28">
        <v>0</v>
      </c>
      <c r="BE3" s="28">
        <v>0</v>
      </c>
      <c r="BF3" s="28">
        <v>1.2682299242161099</v>
      </c>
      <c r="BG3" s="28">
        <v>0</v>
      </c>
      <c r="BH3" s="28">
        <v>13.6092007633503</v>
      </c>
      <c r="BI3" s="28">
        <v>0</v>
      </c>
      <c r="BJ3" s="28">
        <v>0.35371582951658098</v>
      </c>
      <c r="BK3" s="28">
        <v>54.436885811604</v>
      </c>
      <c r="BL3" s="28">
        <v>12.967659393789701</v>
      </c>
      <c r="BM3" s="28">
        <v>0</v>
      </c>
      <c r="BN3" s="28">
        <v>0.91451475112573299</v>
      </c>
      <c r="BO3" s="28">
        <v>1.2400042527158099E-3</v>
      </c>
      <c r="BP3" s="28">
        <v>7.0470675736481496</v>
      </c>
      <c r="BQ3" s="28">
        <v>102.140370796109</v>
      </c>
      <c r="BR3" s="28">
        <v>0</v>
      </c>
      <c r="BS3" s="28">
        <v>0.69289970662823797</v>
      </c>
      <c r="BT3" s="28">
        <v>15.8070493538265</v>
      </c>
      <c r="BU3" s="28">
        <v>1.4217486964202399</v>
      </c>
      <c r="BV3" s="28">
        <v>500.71154960675</v>
      </c>
      <c r="BW3" s="28">
        <v>13.9597949035279</v>
      </c>
      <c r="BX3" s="19"/>
      <c r="BY3" s="37">
        <f t="shared" ref="BY3:BY34" si="0">AF3/(AF3+AN3+AO3)</f>
        <v>7.9999997505399156E-3</v>
      </c>
      <c r="CA3" s="25">
        <f t="shared" ref="CA3:CA34" si="1">IF(B3=0,"",(Y3-B3)/B3)</f>
        <v>2.7192580018101722E-3</v>
      </c>
      <c r="CB3" s="25">
        <f t="shared" ref="CB3:CB34" si="2">IF(C3=0,"",(AL3-C3)/C3)</f>
        <v>2.7183579913038075E-3</v>
      </c>
      <c r="CC3" s="25">
        <f t="shared" ref="CC3:CC34" si="3">IF(D3=0,"",(AP3-D3)/D3)</f>
        <v>2.7187994844848039E-3</v>
      </c>
      <c r="CD3" s="25">
        <f t="shared" ref="CD3:CD34" si="4">IF(E3=0,"",(BA3-E3)/E3)</f>
        <v>2.6938182139357985E-3</v>
      </c>
      <c r="CE3" s="25">
        <f t="shared" ref="CE3:CE34" si="5">IF(F3=0,"",(BB3-F3)/F3)</f>
        <v>2.6930232325061009E-3</v>
      </c>
      <c r="CF3" s="25">
        <f t="shared" ref="CF3:CF34" si="6">IF(G3=0,"",(BP3-G3)/G3)</f>
        <v>2.7189156271406711E-3</v>
      </c>
      <c r="CG3" s="25">
        <f t="shared" ref="CG3:CG34" si="7">IF(H3=0,"",(BV3-H3)/H3)</f>
        <v>2.719243708189266E-3</v>
      </c>
      <c r="CH3" s="25">
        <f t="shared" ref="CH3:CH34" si="8">IF(I3=0,"",(T3-I3)/I3)</f>
        <v>2.7208636364262416E-3</v>
      </c>
      <c r="CI3" s="25">
        <f t="shared" ref="CI3:CI34" si="9">IF(J3=0,"",(V3-J3)/J3)</f>
        <v>2.7240725639253562E-3</v>
      </c>
      <c r="CJ3" s="25">
        <f t="shared" ref="CJ3:CJ34" si="10">IF(K3=0,"",(AE3-K3)/K3)</f>
        <v>2.7201717615599284E-3</v>
      </c>
      <c r="CK3" s="25">
        <f t="shared" ref="CK3:CK34" si="11">IF(L3=0,"",(R3-L3)/L3)</f>
        <v>2.720202924206582E-3</v>
      </c>
      <c r="CL3" s="25">
        <f t="shared" ref="CL3:CL34" si="12">IF(M3=0,"",(W3-M3)/M3)</f>
        <v>2.7198675089853087E-3</v>
      </c>
      <c r="CM3" s="25">
        <f t="shared" ref="CM3:CM34" si="13">IF(N3=0,"",(AK3-N3)/N3)</f>
        <v>2.7130063183359375E-3</v>
      </c>
    </row>
    <row r="4" spans="1:91" x14ac:dyDescent="0.4">
      <c r="A4" s="28" t="s">
        <v>2</v>
      </c>
      <c r="B4" s="99">
        <v>3361.3004805999999</v>
      </c>
      <c r="C4" s="99">
        <v>10.516662609000001</v>
      </c>
      <c r="D4" s="99">
        <v>17815.182691999998</v>
      </c>
      <c r="E4" s="99">
        <v>531.72111688999996</v>
      </c>
      <c r="F4" s="99">
        <v>515.78484354</v>
      </c>
      <c r="G4" s="99">
        <v>11.853373228000001</v>
      </c>
      <c r="H4" s="99">
        <v>834.29835227000001</v>
      </c>
      <c r="I4" s="99">
        <v>14.690065604000001</v>
      </c>
      <c r="J4" s="99">
        <v>2.0216137894999999</v>
      </c>
      <c r="K4" s="99">
        <v>33.848392719000003</v>
      </c>
      <c r="L4" s="99">
        <v>2.4428650583999998</v>
      </c>
      <c r="M4" s="99">
        <v>2.5381819175999998</v>
      </c>
      <c r="N4" s="99">
        <v>1.3694801713</v>
      </c>
      <c r="O4" s="28"/>
      <c r="P4" s="30" t="s">
        <v>2</v>
      </c>
      <c r="Q4" s="30">
        <v>0</v>
      </c>
      <c r="R4" s="28">
        <v>2.4495142601490199</v>
      </c>
      <c r="S4" s="28">
        <v>14.730008614617899</v>
      </c>
      <c r="T4" s="28">
        <v>14.730008614617899</v>
      </c>
      <c r="U4" s="28">
        <v>19.928554727359899</v>
      </c>
      <c r="V4" s="28">
        <v>2.0271110771998302</v>
      </c>
      <c r="W4" s="28">
        <v>2.54508664919741</v>
      </c>
      <c r="X4" s="28">
        <v>0</v>
      </c>
      <c r="Y4" s="28">
        <v>3370.4444513963499</v>
      </c>
      <c r="Z4" s="28">
        <v>199.34117412189701</v>
      </c>
      <c r="AA4" s="28">
        <v>17.976202648001401</v>
      </c>
      <c r="AB4" s="28">
        <v>65.162918721607497</v>
      </c>
      <c r="AC4" s="28">
        <v>0</v>
      </c>
      <c r="AD4" s="28">
        <v>33.940473853772502</v>
      </c>
      <c r="AE4" s="28">
        <v>33.940473853772502</v>
      </c>
      <c r="AF4" s="28">
        <v>142.90968176502</v>
      </c>
      <c r="AG4" s="28">
        <v>23.8980877321946</v>
      </c>
      <c r="AH4" s="28">
        <v>1.4907424946110499</v>
      </c>
      <c r="AI4" s="28">
        <v>11.669187000197301</v>
      </c>
      <c r="AJ4" s="28">
        <v>0</v>
      </c>
      <c r="AK4" s="28">
        <v>1.3732029782103601</v>
      </c>
      <c r="AL4" s="28">
        <v>10.5452258343116</v>
      </c>
      <c r="AM4" s="28">
        <v>0</v>
      </c>
      <c r="AN4" s="28">
        <v>16077.2672374432</v>
      </c>
      <c r="AO4" s="28">
        <v>1643.4548314842</v>
      </c>
      <c r="AP4" s="28">
        <v>17863.631750692501</v>
      </c>
      <c r="AQ4" s="28">
        <v>0</v>
      </c>
      <c r="AR4" s="28">
        <v>77.015681275175297</v>
      </c>
      <c r="AS4" s="28">
        <v>0</v>
      </c>
      <c r="AT4" s="28">
        <v>314.095608513765</v>
      </c>
      <c r="AU4" s="28">
        <v>0.30152025132690602</v>
      </c>
      <c r="AV4" s="28">
        <v>0.10602361348567201</v>
      </c>
      <c r="AW4" s="28">
        <v>398.85514883954198</v>
      </c>
      <c r="AX4" s="28">
        <v>0.13550333382937299</v>
      </c>
      <c r="AY4" s="28">
        <v>0</v>
      </c>
      <c r="AZ4" s="28">
        <v>1.96530592106351E-2</v>
      </c>
      <c r="BA4" s="28">
        <v>533.15386941314705</v>
      </c>
      <c r="BB4" s="28">
        <v>517.17427848296199</v>
      </c>
      <c r="BC4" s="28">
        <v>15.9795909301851</v>
      </c>
      <c r="BD4" s="28">
        <v>0</v>
      </c>
      <c r="BE4" s="28">
        <v>0</v>
      </c>
      <c r="BF4" s="28">
        <v>2.1158073366512902</v>
      </c>
      <c r="BG4" s="28">
        <v>0</v>
      </c>
      <c r="BH4" s="28">
        <v>22.704545983454199</v>
      </c>
      <c r="BI4" s="28">
        <v>0</v>
      </c>
      <c r="BJ4" s="28">
        <v>0.59010992101941595</v>
      </c>
      <c r="BK4" s="28">
        <v>90.818194172081505</v>
      </c>
      <c r="BL4" s="28">
        <v>21.667878845594601</v>
      </c>
      <c r="BM4" s="28">
        <v>0</v>
      </c>
      <c r="BN4" s="28">
        <v>1.52570324685703</v>
      </c>
      <c r="BO4" s="28">
        <v>2.0687255036183302E-3</v>
      </c>
      <c r="BP4" s="28">
        <v>11.885572788791601</v>
      </c>
      <c r="BQ4" s="28">
        <v>170.66827533058401</v>
      </c>
      <c r="BR4" s="28">
        <v>0</v>
      </c>
      <c r="BS4" s="28">
        <v>1.1577791808534501</v>
      </c>
      <c r="BT4" s="28">
        <v>26.412300124212098</v>
      </c>
      <c r="BU4" s="28">
        <v>2.3756324157211601</v>
      </c>
      <c r="BV4" s="28">
        <v>836.567328494187</v>
      </c>
      <c r="BW4" s="28">
        <v>23.3256072167589</v>
      </c>
      <c r="BY4" s="37">
        <f t="shared" si="0"/>
        <v>8.0000351417611713E-3</v>
      </c>
      <c r="CA4" s="25">
        <f t="shared" si="1"/>
        <v>2.7203669678224616E-3</v>
      </c>
      <c r="CB4" s="25">
        <f t="shared" si="2"/>
        <v>2.7159971155825474E-3</v>
      </c>
      <c r="CC4" s="25">
        <f t="shared" si="3"/>
        <v>2.7195375725368484E-3</v>
      </c>
      <c r="CD4" s="25">
        <f t="shared" si="4"/>
        <v>2.6945563710675208E-3</v>
      </c>
      <c r="CE4" s="25">
        <f t="shared" si="5"/>
        <v>2.6938266224068386E-3</v>
      </c>
      <c r="CF4" s="25">
        <f t="shared" si="6"/>
        <v>2.7164892366283071E-3</v>
      </c>
      <c r="CG4" s="25">
        <f t="shared" si="7"/>
        <v>2.7196220848494349E-3</v>
      </c>
      <c r="CH4" s="25">
        <f t="shared" si="8"/>
        <v>2.7190491652414692E-3</v>
      </c>
      <c r="CI4" s="25">
        <f t="shared" si="9"/>
        <v>2.7192571243738377E-3</v>
      </c>
      <c r="CJ4" s="25">
        <f t="shared" si="10"/>
        <v>2.7203990315561319E-3</v>
      </c>
      <c r="CK4" s="25">
        <f t="shared" si="11"/>
        <v>2.7218866331385006E-3</v>
      </c>
      <c r="CL4" s="25">
        <f t="shared" si="12"/>
        <v>2.7203454368389243E-3</v>
      </c>
      <c r="CM4" s="25">
        <f t="shared" si="13"/>
        <v>2.7184087717211391E-3</v>
      </c>
    </row>
    <row r="5" spans="1:91" x14ac:dyDescent="0.4">
      <c r="A5" s="28" t="s">
        <v>3</v>
      </c>
      <c r="B5" s="99">
        <v>2230.8033657999999</v>
      </c>
      <c r="C5" s="99">
        <v>6.9796201534</v>
      </c>
      <c r="D5" s="99">
        <v>11905.018196000001</v>
      </c>
      <c r="E5" s="99">
        <v>354.32417980999998</v>
      </c>
      <c r="F5" s="99">
        <v>343.70455691000001</v>
      </c>
      <c r="G5" s="99">
        <v>7.8667586322999998</v>
      </c>
      <c r="H5" s="99">
        <v>555.64114124000002</v>
      </c>
      <c r="I5" s="99">
        <v>9.7890515934</v>
      </c>
      <c r="J5" s="99">
        <v>1.3471472633999999</v>
      </c>
      <c r="K5" s="99">
        <v>22.555628518999999</v>
      </c>
      <c r="L5" s="99">
        <v>1.627857406</v>
      </c>
      <c r="M5" s="99">
        <v>1.6913739130000001</v>
      </c>
      <c r="N5" s="99">
        <v>0.91258353889999999</v>
      </c>
      <c r="O5" s="28"/>
      <c r="P5" s="30" t="s">
        <v>3</v>
      </c>
      <c r="Q5" s="30">
        <v>0</v>
      </c>
      <c r="R5" s="28">
        <v>1.63228686636017</v>
      </c>
      <c r="S5" s="28">
        <v>9.8156693083109801</v>
      </c>
      <c r="T5" s="28">
        <v>9.8156693083109801</v>
      </c>
      <c r="U5" s="28">
        <v>13.2719315653863</v>
      </c>
      <c r="V5" s="28">
        <v>1.35081180519613</v>
      </c>
      <c r="W5" s="28">
        <v>1.6959733194470099</v>
      </c>
      <c r="X5" s="28">
        <v>0</v>
      </c>
      <c r="Y5" s="28">
        <v>2236.8692182961499</v>
      </c>
      <c r="Z5" s="28">
        <v>132.756010041455</v>
      </c>
      <c r="AA5" s="28">
        <v>11.9716582228591</v>
      </c>
      <c r="AB5" s="28">
        <v>43.3966850941705</v>
      </c>
      <c r="AC5" s="28">
        <v>0</v>
      </c>
      <c r="AD5" s="28">
        <v>22.616978733718199</v>
      </c>
      <c r="AE5" s="28">
        <v>22.616978733718199</v>
      </c>
      <c r="AF5" s="28">
        <v>95.499070966561405</v>
      </c>
      <c r="AG5" s="28">
        <v>15.9154646213749</v>
      </c>
      <c r="AH5" s="28">
        <v>0.99279063132982603</v>
      </c>
      <c r="AI5" s="28">
        <v>7.7713839472323603</v>
      </c>
      <c r="AJ5" s="28">
        <v>0</v>
      </c>
      <c r="AK5" s="28">
        <v>0.91506813248479701</v>
      </c>
      <c r="AL5" s="28">
        <v>6.9986022121177003</v>
      </c>
      <c r="AM5" s="28">
        <v>0</v>
      </c>
      <c r="AN5" s="28">
        <v>10743.6499870919</v>
      </c>
      <c r="AO5" s="28">
        <v>1098.2394918280099</v>
      </c>
      <c r="AP5" s="28">
        <v>11937.3885498865</v>
      </c>
      <c r="AQ5" s="28">
        <v>0</v>
      </c>
      <c r="AR5" s="28">
        <v>51.290416780292801</v>
      </c>
      <c r="AS5" s="28">
        <v>0</v>
      </c>
      <c r="AT5" s="28">
        <v>209.179077449098</v>
      </c>
      <c r="AU5" s="28">
        <v>0.20092462717086301</v>
      </c>
      <c r="AV5" s="28">
        <v>7.0650984969989603E-2</v>
      </c>
      <c r="AW5" s="28">
        <v>265.785742411966</v>
      </c>
      <c r="AX5" s="28">
        <v>9.0295422653593194E-2</v>
      </c>
      <c r="AY5" s="28">
        <v>0</v>
      </c>
      <c r="AZ5" s="28">
        <v>1.30962851127388E-2</v>
      </c>
      <c r="BA5" s="28">
        <v>355.27871218132401</v>
      </c>
      <c r="BB5" s="28">
        <v>344.630202789083</v>
      </c>
      <c r="BC5" s="28">
        <v>10.648509392240801</v>
      </c>
      <c r="BD5" s="28">
        <v>0</v>
      </c>
      <c r="BE5" s="28">
        <v>0</v>
      </c>
      <c r="BF5" s="28">
        <v>1.4099194708907199</v>
      </c>
      <c r="BG5" s="28">
        <v>0</v>
      </c>
      <c r="BH5" s="28">
        <v>15.1296567061845</v>
      </c>
      <c r="BI5" s="28">
        <v>0</v>
      </c>
      <c r="BJ5" s="28">
        <v>0.393233447863445</v>
      </c>
      <c r="BK5" s="28">
        <v>60.518620083004002</v>
      </c>
      <c r="BL5" s="28">
        <v>14.4302396203746</v>
      </c>
      <c r="BM5" s="28">
        <v>0</v>
      </c>
      <c r="BN5" s="28">
        <v>1.0166847900924201</v>
      </c>
      <c r="BO5" s="28">
        <v>1.37855917480998E-3</v>
      </c>
      <c r="BP5" s="28">
        <v>7.88814950159008</v>
      </c>
      <c r="BQ5" s="28">
        <v>113.66059620127901</v>
      </c>
      <c r="BR5" s="28">
        <v>0</v>
      </c>
      <c r="BS5" s="28">
        <v>0.77105095008962699</v>
      </c>
      <c r="BT5" s="28">
        <v>17.589933317329699</v>
      </c>
      <c r="BU5" s="28">
        <v>1.58210618587542</v>
      </c>
      <c r="BV5" s="28">
        <v>557.15209587900995</v>
      </c>
      <c r="BW5" s="28">
        <v>15.534275051591999</v>
      </c>
      <c r="BY5" s="37">
        <f t="shared" si="0"/>
        <v>7.9999968642613748E-3</v>
      </c>
      <c r="CA5" s="25">
        <f t="shared" si="1"/>
        <v>2.7191336489555159E-3</v>
      </c>
      <c r="CB5" s="25">
        <f t="shared" si="2"/>
        <v>2.7196406538618771E-3</v>
      </c>
      <c r="CC5" s="25">
        <f t="shared" si="3"/>
        <v>2.7190511894702933E-3</v>
      </c>
      <c r="CD5" s="25">
        <f t="shared" si="4"/>
        <v>2.6939521085913073E-3</v>
      </c>
      <c r="CE5" s="25">
        <f t="shared" si="5"/>
        <v>2.6931440403490936E-3</v>
      </c>
      <c r="CF5" s="25">
        <f t="shared" si="6"/>
        <v>2.7191465112774314E-3</v>
      </c>
      <c r="CG5" s="25">
        <f t="shared" si="7"/>
        <v>2.719299430632499E-3</v>
      </c>
      <c r="CH5" s="25">
        <f t="shared" si="8"/>
        <v>2.7191311289978641E-3</v>
      </c>
      <c r="CI5" s="25">
        <f t="shared" si="9"/>
        <v>2.7202236130304805E-3</v>
      </c>
      <c r="CJ5" s="25">
        <f t="shared" si="10"/>
        <v>2.7199514598549362E-3</v>
      </c>
      <c r="CK5" s="25">
        <f t="shared" si="11"/>
        <v>2.7210370784589476E-3</v>
      </c>
      <c r="CL5" s="25">
        <f t="shared" si="12"/>
        <v>2.7193315515029147E-3</v>
      </c>
      <c r="CM5" s="25">
        <f t="shared" si="13"/>
        <v>2.7225930327341601E-3</v>
      </c>
    </row>
    <row r="6" spans="1:91" x14ac:dyDescent="0.4">
      <c r="A6" s="28" t="s">
        <v>4</v>
      </c>
      <c r="B6" s="99">
        <v>5240.2963157000004</v>
      </c>
      <c r="C6" s="99">
        <v>16.395572957999999</v>
      </c>
      <c r="D6" s="99">
        <v>29392.996057</v>
      </c>
      <c r="E6" s="99">
        <v>878.16006923999998</v>
      </c>
      <c r="F6" s="99">
        <v>851.83635862999995</v>
      </c>
      <c r="G6" s="99">
        <v>18.479515097</v>
      </c>
      <c r="H6" s="99">
        <v>1367.7840497</v>
      </c>
      <c r="I6" s="99">
        <v>0.39442822929999999</v>
      </c>
      <c r="J6" s="99">
        <v>4.5426166699999999E-2</v>
      </c>
      <c r="K6" s="99">
        <v>0.82996488830000004</v>
      </c>
      <c r="L6" s="99">
        <v>7.5054936200000005E-2</v>
      </c>
      <c r="M6" s="99">
        <v>5.39735618E-2</v>
      </c>
      <c r="N6" s="99">
        <v>1.6250624311999999</v>
      </c>
      <c r="O6" s="28"/>
      <c r="P6" s="30" t="s">
        <v>4</v>
      </c>
      <c r="Q6" s="30">
        <v>0</v>
      </c>
      <c r="R6" s="28">
        <v>7.5260080383643499E-2</v>
      </c>
      <c r="S6" s="28">
        <v>0.395500755099156</v>
      </c>
      <c r="T6" s="28">
        <v>0.395500755099156</v>
      </c>
      <c r="U6" s="28">
        <v>34.766622132145102</v>
      </c>
      <c r="V6" s="28">
        <v>4.5550087116581803E-2</v>
      </c>
      <c r="W6" s="28">
        <v>5.4119654136538901E-2</v>
      </c>
      <c r="X6" s="28">
        <v>0</v>
      </c>
      <c r="Y6" s="28">
        <v>5254.5343643865399</v>
      </c>
      <c r="Z6" s="28">
        <v>347.76395097575698</v>
      </c>
      <c r="AA6" s="28">
        <v>31.360639414463801</v>
      </c>
      <c r="AB6" s="28">
        <v>113.680920922016</v>
      </c>
      <c r="AC6" s="28">
        <v>0</v>
      </c>
      <c r="AD6" s="28">
        <v>0.83222418699831702</v>
      </c>
      <c r="AE6" s="28">
        <v>0.83222418699831702</v>
      </c>
      <c r="AF6" s="28">
        <v>235.784565393387</v>
      </c>
      <c r="AG6" s="28">
        <v>41.691774987255002</v>
      </c>
      <c r="AH6" s="28">
        <v>2.6006873832322399</v>
      </c>
      <c r="AI6" s="28">
        <v>20.357676102371599</v>
      </c>
      <c r="AJ6" s="28">
        <v>0</v>
      </c>
      <c r="AK6" s="28">
        <v>1.6295033488181301</v>
      </c>
      <c r="AL6" s="28">
        <v>16.440242099902399</v>
      </c>
      <c r="AM6" s="28">
        <v>0</v>
      </c>
      <c r="AN6" s="28">
        <v>26525.714573225901</v>
      </c>
      <c r="AO6" s="28">
        <v>2711.5139816304199</v>
      </c>
      <c r="AP6" s="28">
        <v>29473.013120249801</v>
      </c>
      <c r="AQ6" s="28">
        <v>0</v>
      </c>
      <c r="AR6" s="28">
        <v>134.35916041903201</v>
      </c>
      <c r="AS6" s="28">
        <v>0</v>
      </c>
      <c r="AT6" s="28">
        <v>547.96021864196996</v>
      </c>
      <c r="AU6" s="28">
        <v>0.49797328828188198</v>
      </c>
      <c r="AV6" s="28">
        <v>0.175101940905107</v>
      </c>
      <c r="AW6" s="28">
        <v>658.72402073447199</v>
      </c>
      <c r="AX6" s="28">
        <v>0.22378913418982799</v>
      </c>
      <c r="AY6" s="28">
        <v>0</v>
      </c>
      <c r="AZ6" s="28">
        <v>3.2457975059111403E-2</v>
      </c>
      <c r="BA6" s="28">
        <v>880.52799445545202</v>
      </c>
      <c r="BB6" s="28">
        <v>854.132559208506</v>
      </c>
      <c r="BC6" s="28">
        <v>26.395435246945201</v>
      </c>
      <c r="BD6" s="28">
        <v>0</v>
      </c>
      <c r="BE6" s="28">
        <v>0</v>
      </c>
      <c r="BF6" s="28">
        <v>3.4943390239036001</v>
      </c>
      <c r="BG6" s="28">
        <v>0</v>
      </c>
      <c r="BH6" s="28">
        <v>37.497440243059501</v>
      </c>
      <c r="BI6" s="28">
        <v>0</v>
      </c>
      <c r="BJ6" s="28">
        <v>0.97459117787441096</v>
      </c>
      <c r="BK6" s="28">
        <v>149.98966485336501</v>
      </c>
      <c r="BL6" s="28">
        <v>37.801132102782098</v>
      </c>
      <c r="BM6" s="28">
        <v>0</v>
      </c>
      <c r="BN6" s="28">
        <v>2.51976422747288</v>
      </c>
      <c r="BO6" s="28">
        <v>3.4166099231137999E-3</v>
      </c>
      <c r="BP6" s="28">
        <v>18.529771282197</v>
      </c>
      <c r="BQ6" s="28">
        <v>297.74225796060398</v>
      </c>
      <c r="BR6" s="28">
        <v>0</v>
      </c>
      <c r="BS6" s="28">
        <v>2.01982740767416</v>
      </c>
      <c r="BT6" s="28">
        <v>46.078053373430002</v>
      </c>
      <c r="BU6" s="28">
        <v>4.1444181292554498</v>
      </c>
      <c r="BV6" s="28">
        <v>1371.5050968545499</v>
      </c>
      <c r="BW6" s="28">
        <v>40.6931358254107</v>
      </c>
      <c r="BY6" s="37">
        <f t="shared" si="0"/>
        <v>8.0000156221349834E-3</v>
      </c>
      <c r="CA6" s="25">
        <f t="shared" si="1"/>
        <v>2.717031218994644E-3</v>
      </c>
      <c r="CB6" s="25">
        <f t="shared" si="2"/>
        <v>2.7244636108068546E-3</v>
      </c>
      <c r="CC6" s="25">
        <f t="shared" si="3"/>
        <v>2.7223173539243518E-3</v>
      </c>
      <c r="CD6" s="25">
        <f t="shared" si="4"/>
        <v>2.696461953116752E-3</v>
      </c>
      <c r="CE6" s="25">
        <f t="shared" si="5"/>
        <v>2.6955888360987576E-3</v>
      </c>
      <c r="CF6" s="25">
        <f t="shared" si="6"/>
        <v>2.719561900472092E-3</v>
      </c>
      <c r="CG6" s="25">
        <f t="shared" si="7"/>
        <v>2.7204931621816518E-3</v>
      </c>
      <c r="CH6" s="25">
        <f t="shared" si="8"/>
        <v>2.719191273554238E-3</v>
      </c>
      <c r="CI6" s="25">
        <f t="shared" si="9"/>
        <v>2.7279523143607749E-3</v>
      </c>
      <c r="CJ6" s="25">
        <f t="shared" si="10"/>
        <v>2.7221617807768415E-3</v>
      </c>
      <c r="CK6" s="25">
        <f t="shared" si="11"/>
        <v>2.7332537209390582E-3</v>
      </c>
      <c r="CL6" s="25">
        <f t="shared" si="12"/>
        <v>2.7067388489247592E-3</v>
      </c>
      <c r="CM6" s="25">
        <f t="shared" si="13"/>
        <v>2.7327673896508863E-3</v>
      </c>
    </row>
    <row r="7" spans="1:91" x14ac:dyDescent="0.4">
      <c r="A7" s="28" t="s">
        <v>5</v>
      </c>
      <c r="B7" s="99">
        <v>1550.3679798000001</v>
      </c>
      <c r="C7" s="99">
        <v>4.8507103630000001</v>
      </c>
      <c r="D7" s="99">
        <v>8317.3433662999996</v>
      </c>
      <c r="E7" s="99">
        <v>249.17923383999999</v>
      </c>
      <c r="F7" s="99">
        <v>241.71072645000001</v>
      </c>
      <c r="G7" s="99">
        <v>5.4672521209999996</v>
      </c>
      <c r="H7" s="99">
        <v>390.18423902000001</v>
      </c>
      <c r="I7" s="99">
        <v>6.8841713751000002</v>
      </c>
      <c r="J7" s="99">
        <v>0.94738418189999996</v>
      </c>
      <c r="K7" s="99">
        <v>15.86229378</v>
      </c>
      <c r="L7" s="99">
        <v>1.1447941865</v>
      </c>
      <c r="M7" s="99">
        <v>1.1894623053</v>
      </c>
      <c r="N7" s="99">
        <v>0.64177631690000003</v>
      </c>
      <c r="O7" s="28"/>
      <c r="P7" s="30" t="s">
        <v>5</v>
      </c>
      <c r="Q7" s="30">
        <v>0</v>
      </c>
      <c r="R7" s="28">
        <v>1.14790460109807</v>
      </c>
      <c r="S7" s="28">
        <v>6.90288569042366</v>
      </c>
      <c r="T7" s="28">
        <v>6.90288569042366</v>
      </c>
      <c r="U7" s="28">
        <v>9.3189544789350105</v>
      </c>
      <c r="V7" s="28">
        <v>0.949961427177624</v>
      </c>
      <c r="W7" s="28">
        <v>1.19269981891215</v>
      </c>
      <c r="X7" s="28">
        <v>0</v>
      </c>
      <c r="Y7" s="28">
        <v>1554.5839103176199</v>
      </c>
      <c r="Z7" s="28">
        <v>93.215442797210599</v>
      </c>
      <c r="AA7" s="28">
        <v>8.4059608748120702</v>
      </c>
      <c r="AB7" s="28">
        <v>30.4713026182291</v>
      </c>
      <c r="AC7" s="28">
        <v>0</v>
      </c>
      <c r="AD7" s="28">
        <v>15.9054449404418</v>
      </c>
      <c r="AE7" s="28">
        <v>15.9054449404418</v>
      </c>
      <c r="AF7" s="28">
        <v>66.719696626237194</v>
      </c>
      <c r="AG7" s="28">
        <v>11.1751253060312</v>
      </c>
      <c r="AH7" s="28">
        <v>0.69709543190273204</v>
      </c>
      <c r="AI7" s="28">
        <v>5.4567193771822398</v>
      </c>
      <c r="AJ7" s="28">
        <v>0</v>
      </c>
      <c r="AK7" s="28">
        <v>0.64351813233982302</v>
      </c>
      <c r="AL7" s="28">
        <v>4.8638956761186503</v>
      </c>
      <c r="AM7" s="28">
        <v>0</v>
      </c>
      <c r="AN7" s="28">
        <v>7505.9684899902304</v>
      </c>
      <c r="AO7" s="28">
        <v>767.27663958502797</v>
      </c>
      <c r="AP7" s="28">
        <v>8339.9648262014998</v>
      </c>
      <c r="AQ7" s="28">
        <v>0</v>
      </c>
      <c r="AR7" s="28">
        <v>36.013804838080603</v>
      </c>
      <c r="AS7" s="28">
        <v>0</v>
      </c>
      <c r="AT7" s="28">
        <v>146.87611373087799</v>
      </c>
      <c r="AU7" s="28">
        <v>0.141300722848959</v>
      </c>
      <c r="AV7" s="28">
        <v>4.9685505924133899E-2</v>
      </c>
      <c r="AW7" s="28">
        <v>186.91442558149001</v>
      </c>
      <c r="AX7" s="28">
        <v>6.3500375199603706E-2</v>
      </c>
      <c r="AY7" s="28">
        <v>0</v>
      </c>
      <c r="AZ7" s="28">
        <v>9.2099598675147408E-3</v>
      </c>
      <c r="BA7" s="28">
        <v>249.85078947337601</v>
      </c>
      <c r="BB7" s="28">
        <v>242.36193904239201</v>
      </c>
      <c r="BC7" s="28">
        <v>7.48885043098407</v>
      </c>
      <c r="BD7" s="28">
        <v>0</v>
      </c>
      <c r="BE7" s="28">
        <v>0</v>
      </c>
      <c r="BF7" s="28">
        <v>0.99152715400382596</v>
      </c>
      <c r="BG7" s="28">
        <v>0</v>
      </c>
      <c r="BH7" s="28">
        <v>10.6399529529197</v>
      </c>
      <c r="BI7" s="28">
        <v>0</v>
      </c>
      <c r="BJ7" s="28">
        <v>0.27654231472459601</v>
      </c>
      <c r="BK7" s="28">
        <v>42.559837333595503</v>
      </c>
      <c r="BL7" s="28">
        <v>10.132273374210801</v>
      </c>
      <c r="BM7" s="28">
        <v>0</v>
      </c>
      <c r="BN7" s="28">
        <v>0.71498765949782495</v>
      </c>
      <c r="BO7" s="28">
        <v>9.6948231936982705E-4</v>
      </c>
      <c r="BP7" s="28">
        <v>5.4821258362584899</v>
      </c>
      <c r="BQ7" s="28">
        <v>79.807434712705003</v>
      </c>
      <c r="BR7" s="28">
        <v>0</v>
      </c>
      <c r="BS7" s="28">
        <v>0.54139482257226001</v>
      </c>
      <c r="BT7" s="28">
        <v>12.3508597336753</v>
      </c>
      <c r="BU7" s="28">
        <v>1.11088143336925</v>
      </c>
      <c r="BV7" s="28">
        <v>391.24557781345499</v>
      </c>
      <c r="BW7" s="28">
        <v>10.9074643788438</v>
      </c>
      <c r="BY7" s="37">
        <f t="shared" si="0"/>
        <v>7.9999973640926276E-3</v>
      </c>
      <c r="CA7" s="25">
        <f t="shared" si="1"/>
        <v>2.7193095913679429E-3</v>
      </c>
      <c r="CB7" s="25">
        <f t="shared" si="2"/>
        <v>2.718223132682664E-3</v>
      </c>
      <c r="CC7" s="25">
        <f t="shared" si="3"/>
        <v>2.7197939179903594E-3</v>
      </c>
      <c r="CD7" s="25">
        <f t="shared" si="4"/>
        <v>2.695070624573906E-3</v>
      </c>
      <c r="CE7" s="25">
        <f t="shared" si="5"/>
        <v>2.6941816027627082E-3</v>
      </c>
      <c r="CF7" s="25">
        <f t="shared" si="6"/>
        <v>2.7205102178038646E-3</v>
      </c>
      <c r="CG7" s="25">
        <f t="shared" si="7"/>
        <v>2.7200965270167596E-3</v>
      </c>
      <c r="CH7" s="25">
        <f t="shared" si="8"/>
        <v>2.7184557594468516E-3</v>
      </c>
      <c r="CI7" s="25">
        <f t="shared" si="9"/>
        <v>2.7203803133543122E-3</v>
      </c>
      <c r="CJ7" s="25">
        <f t="shared" si="10"/>
        <v>2.7203606893353243E-3</v>
      </c>
      <c r="CK7" s="25">
        <f t="shared" si="11"/>
        <v>2.717007681161948E-3</v>
      </c>
      <c r="CL7" s="25">
        <f t="shared" si="12"/>
        <v>2.7218295171897266E-3</v>
      </c>
      <c r="CM7" s="25">
        <f t="shared" si="13"/>
        <v>2.7140537815987941E-3</v>
      </c>
    </row>
    <row r="8" spans="1:91" x14ac:dyDescent="0.4">
      <c r="A8" s="28" t="s">
        <v>6</v>
      </c>
      <c r="B8" s="99">
        <v>144.47608504999999</v>
      </c>
      <c r="C8" s="99">
        <v>0.45203029039999998</v>
      </c>
      <c r="D8" s="99">
        <v>1145.1434223000001</v>
      </c>
      <c r="E8" s="99">
        <v>34.190208247999998</v>
      </c>
      <c r="F8" s="99">
        <v>33.164501999999999</v>
      </c>
      <c r="G8" s="99">
        <v>0.50948511360000004</v>
      </c>
      <c r="H8" s="99">
        <v>51.317118077000003</v>
      </c>
      <c r="I8" s="99">
        <v>0.94458614890000003</v>
      </c>
      <c r="J8" s="99">
        <v>0.12999182109999999</v>
      </c>
      <c r="K8" s="99">
        <v>2.1764860547999998</v>
      </c>
      <c r="L8" s="99">
        <v>0.15707870609999999</v>
      </c>
      <c r="M8" s="99">
        <v>0.163207677</v>
      </c>
      <c r="N8" s="99">
        <v>8.8058967000000002E-2</v>
      </c>
      <c r="O8" s="28"/>
      <c r="P8" s="30" t="s">
        <v>6</v>
      </c>
      <c r="Q8" s="30">
        <v>0</v>
      </c>
      <c r="R8" s="28">
        <v>0.15750807899154201</v>
      </c>
      <c r="S8" s="28">
        <v>0.94717127250576305</v>
      </c>
      <c r="T8" s="28">
        <v>0.94717127250576305</v>
      </c>
      <c r="U8" s="28">
        <v>1.2221094747929</v>
      </c>
      <c r="V8" s="28">
        <v>0.130346798391545</v>
      </c>
      <c r="W8" s="28">
        <v>0.16365327669315499</v>
      </c>
      <c r="X8" s="28">
        <v>0</v>
      </c>
      <c r="Y8" s="28">
        <v>144.87052651884599</v>
      </c>
      <c r="Z8" s="28">
        <v>12.224578519181801</v>
      </c>
      <c r="AA8" s="28">
        <v>1.1023839415274701</v>
      </c>
      <c r="AB8" s="28">
        <v>3.99608120450536</v>
      </c>
      <c r="AC8" s="28">
        <v>0</v>
      </c>
      <c r="AD8" s="28">
        <v>2.18243223966225</v>
      </c>
      <c r="AE8" s="28">
        <v>2.18243223966225</v>
      </c>
      <c r="AF8" s="28">
        <v>9.1861927489982502</v>
      </c>
      <c r="AG8" s="28">
        <v>1.4655458471270999</v>
      </c>
      <c r="AH8" s="28">
        <v>9.1418601158043594E-2</v>
      </c>
      <c r="AI8" s="28">
        <v>0.71560758115048195</v>
      </c>
      <c r="AJ8" s="28">
        <v>0</v>
      </c>
      <c r="AK8" s="28">
        <v>8.8300507926718494E-2</v>
      </c>
      <c r="AL8" s="28">
        <v>0.45326296731096599</v>
      </c>
      <c r="AM8" s="28">
        <v>0</v>
      </c>
      <c r="AN8" s="28">
        <v>1033.4426425260499</v>
      </c>
      <c r="AO8" s="28">
        <v>105.640700917673</v>
      </c>
      <c r="AP8" s="28">
        <v>1148.2695361927199</v>
      </c>
      <c r="AQ8" s="28">
        <v>0</v>
      </c>
      <c r="AR8" s="28">
        <v>4.72298628321676</v>
      </c>
      <c r="AS8" s="28">
        <v>0</v>
      </c>
      <c r="AT8" s="28">
        <v>19.2615439390201</v>
      </c>
      <c r="AU8" s="28">
        <v>1.93877524429967E-2</v>
      </c>
      <c r="AV8" s="28">
        <v>6.8172718905184799E-3</v>
      </c>
      <c r="AW8" s="28">
        <v>25.646304281927002</v>
      </c>
      <c r="AX8" s="28">
        <v>8.7128248372713608E-3</v>
      </c>
      <c r="AY8" s="28">
        <v>0</v>
      </c>
      <c r="AZ8" s="28">
        <v>1.2636864476374601E-3</v>
      </c>
      <c r="BA8" s="28">
        <v>34.2826959451479</v>
      </c>
      <c r="BB8" s="28">
        <v>33.254189164281797</v>
      </c>
      <c r="BC8" s="28">
        <v>1.0285067808660799</v>
      </c>
      <c r="BD8" s="28">
        <v>0</v>
      </c>
      <c r="BE8" s="28">
        <v>0</v>
      </c>
      <c r="BF8" s="28">
        <v>0.13604613182537101</v>
      </c>
      <c r="BG8" s="28">
        <v>0</v>
      </c>
      <c r="BH8" s="28">
        <v>1.45988370067847</v>
      </c>
      <c r="BI8" s="28">
        <v>0</v>
      </c>
      <c r="BJ8" s="28">
        <v>3.7944078219988103E-2</v>
      </c>
      <c r="BK8" s="28">
        <v>5.83959374328278</v>
      </c>
      <c r="BL8" s="28">
        <v>1.3287802123500601</v>
      </c>
      <c r="BM8" s="28">
        <v>0</v>
      </c>
      <c r="BN8" s="28">
        <v>9.8102680048721705E-2</v>
      </c>
      <c r="BO8" s="28">
        <v>1.33012680985685E-4</v>
      </c>
      <c r="BP8" s="28">
        <v>0.51087856346831095</v>
      </c>
      <c r="BQ8" s="28">
        <v>10.466176152656899</v>
      </c>
      <c r="BR8" s="28">
        <v>0</v>
      </c>
      <c r="BS8" s="28">
        <v>7.0999494501187602E-2</v>
      </c>
      <c r="BT8" s="28">
        <v>1.61973944210166</v>
      </c>
      <c r="BU8" s="28">
        <v>0.145684513950296</v>
      </c>
      <c r="BV8" s="28">
        <v>51.457255686546901</v>
      </c>
      <c r="BW8" s="28">
        <v>1.4304366437578799</v>
      </c>
      <c r="BY8" s="37">
        <f t="shared" si="0"/>
        <v>8.0000317516535375E-3</v>
      </c>
      <c r="CA8" s="25">
        <f t="shared" si="1"/>
        <v>2.7301505900404876E-3</v>
      </c>
      <c r="CB8" s="25">
        <f t="shared" si="2"/>
        <v>2.7269785612712405E-3</v>
      </c>
      <c r="CC8" s="25">
        <f t="shared" si="3"/>
        <v>2.729888529107596E-3</v>
      </c>
      <c r="CD8" s="25">
        <f t="shared" si="4"/>
        <v>2.7050931213123707E-3</v>
      </c>
      <c r="CE8" s="25">
        <f t="shared" si="5"/>
        <v>2.70431210701727E-3</v>
      </c>
      <c r="CF8" s="25">
        <f t="shared" si="6"/>
        <v>2.735015864280817E-3</v>
      </c>
      <c r="CG8" s="25">
        <f t="shared" si="7"/>
        <v>2.7308160473202086E-3</v>
      </c>
      <c r="CH8" s="25">
        <f t="shared" si="8"/>
        <v>2.736779073855227E-3</v>
      </c>
      <c r="CI8" s="25">
        <f t="shared" si="9"/>
        <v>2.7307663554612415E-3</v>
      </c>
      <c r="CJ8" s="25">
        <f t="shared" si="10"/>
        <v>2.7320114682731493E-3</v>
      </c>
      <c r="CK8" s="25">
        <f t="shared" si="11"/>
        <v>2.7334888490147687E-3</v>
      </c>
      <c r="CL8" s="25">
        <f t="shared" si="12"/>
        <v>2.7302618439633609E-3</v>
      </c>
      <c r="CM8" s="25">
        <f t="shared" si="13"/>
        <v>2.7429452666472005E-3</v>
      </c>
    </row>
    <row r="9" spans="1:91" x14ac:dyDescent="0.4">
      <c r="A9" s="28" t="s">
        <v>7</v>
      </c>
      <c r="B9" s="99">
        <v>45.140171725000002</v>
      </c>
      <c r="C9" s="99">
        <v>0.1412312677</v>
      </c>
      <c r="D9" s="99">
        <v>262.11771577000002</v>
      </c>
      <c r="E9" s="99">
        <v>7.7510352814000001</v>
      </c>
      <c r="F9" s="99">
        <v>7.5186745756000004</v>
      </c>
      <c r="G9" s="99">
        <v>0.15918359409999999</v>
      </c>
      <c r="H9" s="99">
        <v>12.035122439</v>
      </c>
      <c r="I9" s="99">
        <v>0.21414085899999999</v>
      </c>
      <c r="J9" s="99">
        <v>2.9469583399999999E-2</v>
      </c>
      <c r="K9" s="99">
        <v>0.49341671380000002</v>
      </c>
      <c r="L9" s="99">
        <v>3.5610271399999997E-2</v>
      </c>
      <c r="M9" s="99">
        <v>3.6999729600000003E-2</v>
      </c>
      <c r="N9" s="99">
        <v>1.9963264299999998E-2</v>
      </c>
      <c r="O9" s="28"/>
      <c r="P9" s="30" t="s">
        <v>7</v>
      </c>
      <c r="Q9" s="30">
        <v>0</v>
      </c>
      <c r="R9" s="28">
        <v>3.5707189986099903E-2</v>
      </c>
      <c r="S9" s="28">
        <v>0.214722827781544</v>
      </c>
      <c r="T9" s="28">
        <v>0.214722827781544</v>
      </c>
      <c r="U9" s="28">
        <v>0.287279132029299</v>
      </c>
      <c r="V9" s="28">
        <v>2.9549910447240601E-2</v>
      </c>
      <c r="W9" s="28">
        <v>3.7100206383041803E-2</v>
      </c>
      <c r="X9" s="28">
        <v>0</v>
      </c>
      <c r="Y9" s="28">
        <v>45.263123089557297</v>
      </c>
      <c r="Z9" s="28">
        <v>2.8735774987185501</v>
      </c>
      <c r="AA9" s="28">
        <v>0.25913322901205299</v>
      </c>
      <c r="AB9" s="28">
        <v>0.939349900864766</v>
      </c>
      <c r="AC9" s="28">
        <v>0</v>
      </c>
      <c r="AD9" s="28">
        <v>0.494756518350281</v>
      </c>
      <c r="AE9" s="28">
        <v>0.494756518350281</v>
      </c>
      <c r="AF9" s="28">
        <v>2.1026374686530298</v>
      </c>
      <c r="AG9" s="28">
        <v>0.34449891061139598</v>
      </c>
      <c r="AH9" s="28">
        <v>2.14891138734657E-2</v>
      </c>
      <c r="AI9" s="28">
        <v>0.168215492436493</v>
      </c>
      <c r="AJ9" s="28">
        <v>0</v>
      </c>
      <c r="AK9" s="28">
        <v>2.0016674998991301E-2</v>
      </c>
      <c r="AL9" s="28">
        <v>0.141614895638706</v>
      </c>
      <c r="AM9" s="28">
        <v>0</v>
      </c>
      <c r="AN9" s="28">
        <v>236.547350319945</v>
      </c>
      <c r="AO9" s="28">
        <v>24.1803814436967</v>
      </c>
      <c r="AP9" s="28">
        <v>262.83036923229503</v>
      </c>
      <c r="AQ9" s="28">
        <v>0</v>
      </c>
      <c r="AR9" s="28">
        <v>1.11020505178105</v>
      </c>
      <c r="AS9" s="28">
        <v>0</v>
      </c>
      <c r="AT9" s="28">
        <v>4.5277860804576804</v>
      </c>
      <c r="AU9" s="28">
        <v>4.3952898251183401E-3</v>
      </c>
      <c r="AV9" s="28">
        <v>1.5455301840308099E-3</v>
      </c>
      <c r="AW9" s="28">
        <v>5.8141495946251203</v>
      </c>
      <c r="AX9" s="28">
        <v>1.9752548818598101E-3</v>
      </c>
      <c r="AY9" s="28">
        <v>0</v>
      </c>
      <c r="AZ9" s="28">
        <v>2.8647310085594402E-4</v>
      </c>
      <c r="BA9" s="28">
        <v>7.7718987826408004</v>
      </c>
      <c r="BB9" s="28">
        <v>7.5389071657159201</v>
      </c>
      <c r="BC9" s="28">
        <v>0.23299161692488299</v>
      </c>
      <c r="BD9" s="28">
        <v>0</v>
      </c>
      <c r="BE9" s="28">
        <v>0</v>
      </c>
      <c r="BF9" s="28">
        <v>3.0842690300214502E-2</v>
      </c>
      <c r="BG9" s="28">
        <v>0</v>
      </c>
      <c r="BH9" s="28">
        <v>0.33096680390438399</v>
      </c>
      <c r="BI9" s="28">
        <v>0</v>
      </c>
      <c r="BJ9" s="28">
        <v>8.6021539156842103E-3</v>
      </c>
      <c r="BK9" s="28">
        <v>1.3238729035422701</v>
      </c>
      <c r="BL9" s="28">
        <v>0.31235100002579402</v>
      </c>
      <c r="BM9" s="28">
        <v>0</v>
      </c>
      <c r="BN9" s="28">
        <v>2.22403162530244E-2</v>
      </c>
      <c r="BO9" s="28">
        <v>3.0155183341876202E-5</v>
      </c>
      <c r="BP9" s="28">
        <v>0.159616134746495</v>
      </c>
      <c r="BQ9" s="28">
        <v>2.4602470935537899</v>
      </c>
      <c r="BR9" s="28">
        <v>0</v>
      </c>
      <c r="BS9" s="28">
        <v>1.6689349409966001E-2</v>
      </c>
      <c r="BT9" s="28">
        <v>0.38074341382871202</v>
      </c>
      <c r="BU9" s="28">
        <v>3.4245447120488E-2</v>
      </c>
      <c r="BV9" s="28">
        <v>12.0678476826667</v>
      </c>
      <c r="BW9" s="28">
        <v>0.33624860460214701</v>
      </c>
      <c r="BY9" s="37">
        <f t="shared" si="0"/>
        <v>7.9999791302453205E-3</v>
      </c>
      <c r="CA9" s="25">
        <f t="shared" si="1"/>
        <v>2.7237682059858192E-3</v>
      </c>
      <c r="CB9" s="25">
        <f t="shared" si="2"/>
        <v>2.7163102403137272E-3</v>
      </c>
      <c r="CC9" s="25">
        <f t="shared" si="3"/>
        <v>2.718829821179808E-3</v>
      </c>
      <c r="CD9" s="25">
        <f t="shared" si="4"/>
        <v>2.6917051056219534E-3</v>
      </c>
      <c r="CE9" s="25">
        <f t="shared" si="5"/>
        <v>2.6909782984330219E-3</v>
      </c>
      <c r="CF9" s="25">
        <f t="shared" si="6"/>
        <v>2.7172438776780043E-3</v>
      </c>
      <c r="CG9" s="25">
        <f t="shared" si="7"/>
        <v>2.7191450550310653E-3</v>
      </c>
      <c r="CH9" s="25">
        <f t="shared" si="8"/>
        <v>2.7176914497387544E-3</v>
      </c>
      <c r="CI9" s="25">
        <f t="shared" si="9"/>
        <v>2.7257612077611483E-3</v>
      </c>
      <c r="CJ9" s="25">
        <f t="shared" si="10"/>
        <v>2.7153610990649571E-3</v>
      </c>
      <c r="CK9" s="25">
        <f t="shared" si="11"/>
        <v>2.7216469375155091E-3</v>
      </c>
      <c r="CL9" s="25">
        <f t="shared" si="12"/>
        <v>2.7156085768205232E-3</v>
      </c>
      <c r="CM9" s="25">
        <f t="shared" si="13"/>
        <v>2.675449174477072E-3</v>
      </c>
    </row>
    <row r="10" spans="1:91" x14ac:dyDescent="0.4">
      <c r="A10" s="28" t="s">
        <v>8</v>
      </c>
      <c r="B10" s="99">
        <v>34.758743056</v>
      </c>
      <c r="C10" s="99">
        <v>0.1087511904</v>
      </c>
      <c r="D10" s="99">
        <v>220.16095000999999</v>
      </c>
      <c r="E10" s="99">
        <v>6.5410438606000003</v>
      </c>
      <c r="F10" s="99">
        <v>6.3449104181999996</v>
      </c>
      <c r="G10" s="99">
        <v>0.12257419930000001</v>
      </c>
      <c r="H10" s="99">
        <v>10.04848981</v>
      </c>
      <c r="I10" s="99">
        <v>0.1807119566</v>
      </c>
      <c r="J10" s="99">
        <v>2.4869173099999999E-2</v>
      </c>
      <c r="K10" s="99">
        <v>0.41639087540000003</v>
      </c>
      <c r="L10" s="99">
        <v>3.0051256200000001E-2</v>
      </c>
      <c r="M10" s="99">
        <v>3.12238102E-2</v>
      </c>
      <c r="N10" s="99">
        <v>1.6846857400000002E-2</v>
      </c>
      <c r="O10" s="28"/>
      <c r="P10" s="30" t="s">
        <v>8</v>
      </c>
      <c r="Q10" s="30">
        <v>0</v>
      </c>
      <c r="R10" s="28">
        <v>3.0133310741822201E-2</v>
      </c>
      <c r="S10" s="28">
        <v>0.18120832585948901</v>
      </c>
      <c r="T10" s="28">
        <v>0.18120832585948901</v>
      </c>
      <c r="U10" s="28">
        <v>0.23968783561236101</v>
      </c>
      <c r="V10" s="28">
        <v>2.4936777884554801E-2</v>
      </c>
      <c r="W10" s="28">
        <v>3.1308794832366198E-2</v>
      </c>
      <c r="X10" s="28">
        <v>0</v>
      </c>
      <c r="Y10" s="28">
        <v>34.853705914449598</v>
      </c>
      <c r="Z10" s="28">
        <v>2.3975043109178502</v>
      </c>
      <c r="AA10" s="28">
        <v>0.216205120574083</v>
      </c>
      <c r="AB10" s="28">
        <v>0.78373265692554495</v>
      </c>
      <c r="AC10" s="28">
        <v>0</v>
      </c>
      <c r="AD10" s="28">
        <v>0.41752793253636</v>
      </c>
      <c r="AE10" s="28">
        <v>0.41752793253636</v>
      </c>
      <c r="AF10" s="28">
        <v>1.76609530580861</v>
      </c>
      <c r="AG10" s="28">
        <v>0.28743206219238498</v>
      </c>
      <c r="AH10" s="28">
        <v>1.79297465508137E-2</v>
      </c>
      <c r="AI10" s="28">
        <v>0.14034943051307</v>
      </c>
      <c r="AJ10" s="28">
        <v>0</v>
      </c>
      <c r="AK10" s="28">
        <v>1.6892196139817101E-2</v>
      </c>
      <c r="AL10" s="28">
        <v>0.109047152455122</v>
      </c>
      <c r="AM10" s="28">
        <v>0</v>
      </c>
      <c r="AN10" s="28">
        <v>198.685347310635</v>
      </c>
      <c r="AO10" s="28">
        <v>20.309994984484899</v>
      </c>
      <c r="AP10" s="28">
        <v>220.76143760092901</v>
      </c>
      <c r="AQ10" s="28">
        <v>0</v>
      </c>
      <c r="AR10" s="28">
        <v>0.92628729823574596</v>
      </c>
      <c r="AS10" s="28">
        <v>0</v>
      </c>
      <c r="AT10" s="28">
        <v>3.7777109631442198</v>
      </c>
      <c r="AU10" s="28">
        <v>3.70917993573528E-3</v>
      </c>
      <c r="AV10" s="28">
        <v>1.30426153430668E-3</v>
      </c>
      <c r="AW10" s="28">
        <v>4.9065524672475904</v>
      </c>
      <c r="AX10" s="28">
        <v>1.6669099467032701E-3</v>
      </c>
      <c r="AY10" s="28">
        <v>0</v>
      </c>
      <c r="AZ10" s="28">
        <v>2.4175994973461699E-4</v>
      </c>
      <c r="BA10" s="28">
        <v>6.5587309685786197</v>
      </c>
      <c r="BB10" s="28">
        <v>6.3620621303592904</v>
      </c>
      <c r="BC10" s="28">
        <v>0.19666883821932599</v>
      </c>
      <c r="BD10" s="28">
        <v>0</v>
      </c>
      <c r="BE10" s="28">
        <v>0</v>
      </c>
      <c r="BF10" s="28">
        <v>2.60279072074605E-2</v>
      </c>
      <c r="BG10" s="28">
        <v>0</v>
      </c>
      <c r="BH10" s="28">
        <v>0.27930141040691697</v>
      </c>
      <c r="BI10" s="28">
        <v>0</v>
      </c>
      <c r="BJ10" s="28">
        <v>7.2592877968661196E-3</v>
      </c>
      <c r="BK10" s="28">
        <v>1.11720498024107</v>
      </c>
      <c r="BL10" s="28">
        <v>0.26060617640723799</v>
      </c>
      <c r="BM10" s="28">
        <v>0</v>
      </c>
      <c r="BN10" s="28">
        <v>1.8768516895671699E-2</v>
      </c>
      <c r="BO10" s="28">
        <v>2.5449197242017701E-5</v>
      </c>
      <c r="BP10" s="28">
        <v>0.122908226216262</v>
      </c>
      <c r="BQ10" s="28">
        <v>2.0526747937068999</v>
      </c>
      <c r="BR10" s="28">
        <v>0</v>
      </c>
      <c r="BS10" s="28">
        <v>1.39247956778386E-2</v>
      </c>
      <c r="BT10" s="28">
        <v>0.31766800910200099</v>
      </c>
      <c r="BU10" s="28">
        <v>2.8572152370244099E-2</v>
      </c>
      <c r="BV10" s="28">
        <v>10.075913181986</v>
      </c>
      <c r="BW10" s="28">
        <v>0.28054484366639698</v>
      </c>
      <c r="BY10" s="37">
        <f t="shared" si="0"/>
        <v>8.0000172358054168E-3</v>
      </c>
      <c r="CA10" s="25">
        <f t="shared" si="1"/>
        <v>2.7320567460279882E-3</v>
      </c>
      <c r="CB10" s="25">
        <f t="shared" si="2"/>
        <v>2.7214603723730918E-3</v>
      </c>
      <c r="CC10" s="25">
        <f t="shared" si="3"/>
        <v>2.7274936400017609E-3</v>
      </c>
      <c r="CD10" s="25">
        <f t="shared" si="4"/>
        <v>2.7040191681266261E-3</v>
      </c>
      <c r="CE10" s="25">
        <f t="shared" si="5"/>
        <v>2.7032236909274743E-3</v>
      </c>
      <c r="CF10" s="25">
        <f t="shared" si="6"/>
        <v>2.7250997205738874E-3</v>
      </c>
      <c r="CG10" s="25">
        <f t="shared" si="7"/>
        <v>2.7291038260006933E-3</v>
      </c>
      <c r="CH10" s="25">
        <f t="shared" si="8"/>
        <v>2.7467427658243292E-3</v>
      </c>
      <c r="CI10" s="25">
        <f t="shared" si="9"/>
        <v>2.7184170652944611E-3</v>
      </c>
      <c r="CJ10" s="25">
        <f t="shared" si="10"/>
        <v>2.7307446044961426E-3</v>
      </c>
      <c r="CK10" s="25">
        <f t="shared" si="11"/>
        <v>2.7304862490972926E-3</v>
      </c>
      <c r="CL10" s="25">
        <f t="shared" si="12"/>
        <v>2.7217892954716125E-3</v>
      </c>
      <c r="CM10" s="25">
        <f t="shared" si="13"/>
        <v>2.6912283247022008E-3</v>
      </c>
    </row>
    <row r="11" spans="1:91" x14ac:dyDescent="0.4">
      <c r="A11" s="28" t="s">
        <v>9</v>
      </c>
      <c r="B11" s="99">
        <v>1078.3751245000001</v>
      </c>
      <c r="C11" s="99">
        <v>3.3739674698000002</v>
      </c>
      <c r="D11" s="99">
        <v>6331.2494518000003</v>
      </c>
      <c r="E11" s="99">
        <v>188.96793525999999</v>
      </c>
      <c r="F11" s="99">
        <v>183.30275187000001</v>
      </c>
      <c r="G11" s="99">
        <v>3.8028124436000001</v>
      </c>
      <c r="H11" s="99">
        <v>292.72367903000003</v>
      </c>
      <c r="I11" s="99">
        <v>5.2206904667999998</v>
      </c>
      <c r="J11" s="99">
        <v>0.71845968049999998</v>
      </c>
      <c r="K11" s="99">
        <v>12.029352759</v>
      </c>
      <c r="L11" s="99">
        <v>0.8681678263</v>
      </c>
      <c r="M11" s="99">
        <v>0.90204240749999998</v>
      </c>
      <c r="N11" s="99">
        <v>0.4866984439</v>
      </c>
      <c r="O11" s="28"/>
      <c r="P11" s="30" t="s">
        <v>9</v>
      </c>
      <c r="Q11" s="30">
        <v>0</v>
      </c>
      <c r="R11" s="28">
        <v>0.87053369445384499</v>
      </c>
      <c r="S11" s="28">
        <v>5.2349021964872797</v>
      </c>
      <c r="T11" s="28">
        <v>5.2349021964872797</v>
      </c>
      <c r="U11" s="28">
        <v>6.9862232666561903</v>
      </c>
      <c r="V11" s="28">
        <v>0.720416346690822</v>
      </c>
      <c r="W11" s="28">
        <v>0.90449866001405499</v>
      </c>
      <c r="X11" s="28">
        <v>0</v>
      </c>
      <c r="Y11" s="28">
        <v>1081.31060396721</v>
      </c>
      <c r="Z11" s="28">
        <v>69.881690300972494</v>
      </c>
      <c r="AA11" s="28">
        <v>6.3017785141654796</v>
      </c>
      <c r="AB11" s="28">
        <v>22.843648731389699</v>
      </c>
      <c r="AC11" s="28">
        <v>0</v>
      </c>
      <c r="AD11" s="28">
        <v>12.0621049715808</v>
      </c>
      <c r="AE11" s="28">
        <v>12.0621049715808</v>
      </c>
      <c r="AF11" s="28">
        <v>50.78799200097</v>
      </c>
      <c r="AG11" s="28">
        <v>8.3777633750775191</v>
      </c>
      <c r="AH11" s="28">
        <v>0.522600295701933</v>
      </c>
      <c r="AI11" s="28">
        <v>4.0907962089357701</v>
      </c>
      <c r="AJ11" s="28">
        <v>0</v>
      </c>
      <c r="AK11" s="28">
        <v>0.48802263765208198</v>
      </c>
      <c r="AL11" s="28">
        <v>3.38314821539156</v>
      </c>
      <c r="AM11" s="28">
        <v>0</v>
      </c>
      <c r="AN11" s="28">
        <v>5713.63837036326</v>
      </c>
      <c r="AO11" s="28">
        <v>584.06160247270395</v>
      </c>
      <c r="AP11" s="28">
        <v>6348.4879648369397</v>
      </c>
      <c r="AQ11" s="28">
        <v>0</v>
      </c>
      <c r="AR11" s="28">
        <v>26.998861846481098</v>
      </c>
      <c r="AS11" s="28">
        <v>0</v>
      </c>
      <c r="AT11" s="28">
        <v>110.109810518041</v>
      </c>
      <c r="AU11" s="28">
        <v>0.10715631224061201</v>
      </c>
      <c r="AV11" s="28">
        <v>3.7679454190710802E-2</v>
      </c>
      <c r="AW11" s="28">
        <v>141.74792219448</v>
      </c>
      <c r="AX11" s="28">
        <v>4.8156054057331102E-2</v>
      </c>
      <c r="AY11" s="28">
        <v>0</v>
      </c>
      <c r="AZ11" s="28">
        <v>6.9845174655665601E-3</v>
      </c>
      <c r="BA11" s="28">
        <v>189.47764299247299</v>
      </c>
      <c r="BB11" s="28">
        <v>183.79702467669401</v>
      </c>
      <c r="BC11" s="28">
        <v>5.6806183157790304</v>
      </c>
      <c r="BD11" s="28">
        <v>0</v>
      </c>
      <c r="BE11" s="28">
        <v>0</v>
      </c>
      <c r="BF11" s="28">
        <v>0.75193346241394998</v>
      </c>
      <c r="BG11" s="28">
        <v>0</v>
      </c>
      <c r="BH11" s="28">
        <v>8.0689094266329295</v>
      </c>
      <c r="BI11" s="28">
        <v>0</v>
      </c>
      <c r="BJ11" s="28">
        <v>0.20971768735153201</v>
      </c>
      <c r="BK11" s="28">
        <v>32.275615279132602</v>
      </c>
      <c r="BL11" s="28">
        <v>7.5959658838076898</v>
      </c>
      <c r="BM11" s="28">
        <v>0</v>
      </c>
      <c r="BN11" s="28">
        <v>0.54221510629033698</v>
      </c>
      <c r="BO11" s="28">
        <v>7.3518243831191999E-4</v>
      </c>
      <c r="BP11" s="28">
        <v>3.81316735386938</v>
      </c>
      <c r="BQ11" s="28">
        <v>59.830119282915099</v>
      </c>
      <c r="BR11" s="28">
        <v>0</v>
      </c>
      <c r="BS11" s="28">
        <v>0.40587343400068698</v>
      </c>
      <c r="BT11" s="28">
        <v>9.2591878673073005</v>
      </c>
      <c r="BU11" s="28">
        <v>0.83280757414375195</v>
      </c>
      <c r="BV11" s="28">
        <v>293.52063844750501</v>
      </c>
      <c r="BW11" s="28">
        <v>8.1770997250468298</v>
      </c>
      <c r="BY11" s="37">
        <f t="shared" si="0"/>
        <v>8.0000139060316441E-3</v>
      </c>
      <c r="CA11" s="25">
        <f t="shared" si="1"/>
        <v>2.7221320304202878E-3</v>
      </c>
      <c r="CB11" s="25">
        <f t="shared" si="2"/>
        <v>2.7210533811412242E-3</v>
      </c>
      <c r="CC11" s="25">
        <f t="shared" si="3"/>
        <v>2.7227663620232791E-3</v>
      </c>
      <c r="CD11" s="25">
        <f t="shared" si="4"/>
        <v>2.6973239230862079E-3</v>
      </c>
      <c r="CE11" s="25">
        <f t="shared" si="5"/>
        <v>2.6964832859931202E-3</v>
      </c>
      <c r="CF11" s="25">
        <f t="shared" si="6"/>
        <v>2.7229610776115971E-3</v>
      </c>
      <c r="CG11" s="25">
        <f t="shared" si="7"/>
        <v>2.722565595464869E-3</v>
      </c>
      <c r="CH11" s="25">
        <f t="shared" si="8"/>
        <v>2.7221935063296188E-3</v>
      </c>
      <c r="CI11" s="25">
        <f t="shared" si="9"/>
        <v>2.7234182292043326E-3</v>
      </c>
      <c r="CJ11" s="25">
        <f t="shared" si="10"/>
        <v>2.722691173579169E-3</v>
      </c>
      <c r="CK11" s="25">
        <f t="shared" si="11"/>
        <v>2.7251276563979086E-3</v>
      </c>
      <c r="CL11" s="25">
        <f t="shared" si="12"/>
        <v>2.7229900652481387E-3</v>
      </c>
      <c r="CM11" s="25">
        <f t="shared" si="13"/>
        <v>2.7207684114849114E-3</v>
      </c>
    </row>
    <row r="12" spans="1:91" x14ac:dyDescent="0.4">
      <c r="A12" s="28" t="s">
        <v>10</v>
      </c>
      <c r="B12" s="99">
        <v>2506.0543775000001</v>
      </c>
      <c r="C12" s="99">
        <v>7.8408166528000001</v>
      </c>
      <c r="D12" s="99">
        <v>13453.218658</v>
      </c>
      <c r="E12" s="99">
        <v>400.18991562999997</v>
      </c>
      <c r="F12" s="99">
        <v>388.19544070000001</v>
      </c>
      <c r="G12" s="99">
        <v>8.8374091646000004</v>
      </c>
      <c r="H12" s="99">
        <v>627.12345084000003</v>
      </c>
      <c r="I12" s="99">
        <v>11.056202072</v>
      </c>
      <c r="J12" s="99">
        <v>1.5215296626999999</v>
      </c>
      <c r="K12" s="99">
        <v>25.475357281000001</v>
      </c>
      <c r="L12" s="99">
        <v>1.8385765212</v>
      </c>
      <c r="M12" s="99">
        <v>1.9103149663000001</v>
      </c>
      <c r="N12" s="99">
        <v>1.0307135398</v>
      </c>
      <c r="O12" s="28"/>
      <c r="P12" s="30" t="s">
        <v>10</v>
      </c>
      <c r="Q12" s="30">
        <v>0</v>
      </c>
      <c r="R12" s="28">
        <v>1.8435722597875099</v>
      </c>
      <c r="S12" s="28">
        <v>11.0862678985327</v>
      </c>
      <c r="T12" s="28">
        <v>11.0862678985327</v>
      </c>
      <c r="U12" s="28">
        <v>14.9786394779179</v>
      </c>
      <c r="V12" s="28">
        <v>1.5256711569883199</v>
      </c>
      <c r="W12" s="28">
        <v>1.9155108311670399</v>
      </c>
      <c r="X12" s="28">
        <v>0</v>
      </c>
      <c r="Y12" s="28">
        <v>2512.8685289990399</v>
      </c>
      <c r="Z12" s="28">
        <v>149.82793512729901</v>
      </c>
      <c r="AA12" s="28">
        <v>13.511158742266201</v>
      </c>
      <c r="AB12" s="28">
        <v>48.977332425051799</v>
      </c>
      <c r="AC12" s="28">
        <v>0</v>
      </c>
      <c r="AD12" s="28">
        <v>25.5446411473431</v>
      </c>
      <c r="AE12" s="28">
        <v>25.5446411473431</v>
      </c>
      <c r="AF12" s="28">
        <v>107.91838025418799</v>
      </c>
      <c r="AG12" s="28">
        <v>17.962145775742599</v>
      </c>
      <c r="AH12" s="28">
        <v>1.1204629339601599</v>
      </c>
      <c r="AI12" s="28">
        <v>8.7707480239090394</v>
      </c>
      <c r="AJ12" s="28">
        <v>0</v>
      </c>
      <c r="AK12" s="28">
        <v>1.0335200081681</v>
      </c>
      <c r="AL12" s="28">
        <v>7.8621412508374799</v>
      </c>
      <c r="AM12" s="28">
        <v>0</v>
      </c>
      <c r="AN12" s="28">
        <v>12140.8222938811</v>
      </c>
      <c r="AO12" s="28">
        <v>1241.0600046731299</v>
      </c>
      <c r="AP12" s="28">
        <v>13489.8006788085</v>
      </c>
      <c r="AQ12" s="28">
        <v>0</v>
      </c>
      <c r="AR12" s="28">
        <v>57.886029210048299</v>
      </c>
      <c r="AS12" s="28">
        <v>0</v>
      </c>
      <c r="AT12" s="28">
        <v>236.078395889479</v>
      </c>
      <c r="AU12" s="28">
        <v>0.226933756519232</v>
      </c>
      <c r="AV12" s="28">
        <v>7.9796408399058605E-2</v>
      </c>
      <c r="AW12" s="28">
        <v>300.190364036993</v>
      </c>
      <c r="AX12" s="28">
        <v>0.101983726660383</v>
      </c>
      <c r="AY12" s="28">
        <v>0</v>
      </c>
      <c r="AZ12" s="28">
        <v>1.47915608529351E-2</v>
      </c>
      <c r="BA12" s="28">
        <v>401.267890674748</v>
      </c>
      <c r="BB12" s="28">
        <v>389.24081081347401</v>
      </c>
      <c r="BC12" s="28">
        <v>12.0270798612741</v>
      </c>
      <c r="BD12" s="28">
        <v>0</v>
      </c>
      <c r="BE12" s="28">
        <v>0</v>
      </c>
      <c r="BF12" s="28">
        <v>1.5924269461245499</v>
      </c>
      <c r="BG12" s="28">
        <v>0</v>
      </c>
      <c r="BH12" s="28">
        <v>17.0881026032948</v>
      </c>
      <c r="BI12" s="28">
        <v>0</v>
      </c>
      <c r="BJ12" s="28">
        <v>0.44413525640856</v>
      </c>
      <c r="BK12" s="28">
        <v>68.352429398744405</v>
      </c>
      <c r="BL12" s="28">
        <v>16.285908596684202</v>
      </c>
      <c r="BM12" s="28">
        <v>0</v>
      </c>
      <c r="BN12" s="28">
        <v>1.1482901160127199</v>
      </c>
      <c r="BO12" s="28">
        <v>1.55700346400679E-3</v>
      </c>
      <c r="BP12" s="28">
        <v>8.8614461109793492</v>
      </c>
      <c r="BQ12" s="28">
        <v>128.27705596960999</v>
      </c>
      <c r="BR12" s="28">
        <v>0</v>
      </c>
      <c r="BS12" s="28">
        <v>0.87020560681495696</v>
      </c>
      <c r="BT12" s="28">
        <v>19.851915713181501</v>
      </c>
      <c r="BU12" s="28">
        <v>1.7855567556469001</v>
      </c>
      <c r="BV12" s="28">
        <v>628.82880898570704</v>
      </c>
      <c r="BW12" s="28">
        <v>17.531908360034102</v>
      </c>
      <c r="BY12" s="37">
        <f t="shared" si="0"/>
        <v>7.9999981336804048E-3</v>
      </c>
      <c r="CA12" s="25">
        <f t="shared" si="1"/>
        <v>2.7190756753799851E-3</v>
      </c>
      <c r="CB12" s="25">
        <f t="shared" si="2"/>
        <v>2.7196909431449015E-3</v>
      </c>
      <c r="CC12" s="25">
        <f t="shared" si="3"/>
        <v>2.7192021283878403E-3</v>
      </c>
      <c r="CD12" s="25">
        <f t="shared" si="4"/>
        <v>2.6936586921512619E-3</v>
      </c>
      <c r="CE12" s="25">
        <f t="shared" si="5"/>
        <v>2.6928964224540602E-3</v>
      </c>
      <c r="CF12" s="25">
        <f t="shared" si="6"/>
        <v>2.7199087347492749E-3</v>
      </c>
      <c r="CG12" s="25">
        <f t="shared" si="7"/>
        <v>2.7193340376966751E-3</v>
      </c>
      <c r="CH12" s="25">
        <f t="shared" si="8"/>
        <v>2.7193629726470609E-3</v>
      </c>
      <c r="CI12" s="25">
        <f t="shared" si="9"/>
        <v>2.7219280634797464E-3</v>
      </c>
      <c r="CJ12" s="25">
        <f t="shared" si="10"/>
        <v>2.7196425776831882E-3</v>
      </c>
      <c r="CK12" s="25">
        <f t="shared" si="11"/>
        <v>2.7171774086668355E-3</v>
      </c>
      <c r="CL12" s="25">
        <f t="shared" si="12"/>
        <v>2.7198995760910837E-3</v>
      </c>
      <c r="CM12" s="25">
        <f t="shared" si="13"/>
        <v>2.7228403040523885E-3</v>
      </c>
    </row>
    <row r="13" spans="1:91" x14ac:dyDescent="0.4">
      <c r="A13" s="28" t="s">
        <v>12</v>
      </c>
      <c r="B13" s="99">
        <v>1245.3790273</v>
      </c>
      <c r="C13" s="99">
        <v>3.8964798601999999</v>
      </c>
      <c r="D13" s="99">
        <v>6657.6078992000002</v>
      </c>
      <c r="E13" s="99">
        <v>197.86932786</v>
      </c>
      <c r="F13" s="99">
        <v>191.93888071000001</v>
      </c>
      <c r="G13" s="99">
        <v>4.3917371021999996</v>
      </c>
      <c r="H13" s="99">
        <v>310.27546862999998</v>
      </c>
      <c r="I13" s="99">
        <v>5.4666126940000002</v>
      </c>
      <c r="J13" s="99">
        <v>0.75230294360000005</v>
      </c>
      <c r="K13" s="99">
        <v>12.595999111999999</v>
      </c>
      <c r="L13" s="99">
        <v>0.90906313839999997</v>
      </c>
      <c r="M13" s="99">
        <v>0.94453339189999996</v>
      </c>
      <c r="N13" s="99">
        <v>0.50962452380000001</v>
      </c>
      <c r="O13" s="28"/>
      <c r="P13" s="30" t="s">
        <v>12</v>
      </c>
      <c r="Q13" s="30">
        <v>0</v>
      </c>
      <c r="R13" s="28">
        <v>0.911534917043482</v>
      </c>
      <c r="S13" s="28">
        <v>5.4814759380975397</v>
      </c>
      <c r="T13" s="28">
        <v>5.4814759380975397</v>
      </c>
      <c r="U13" s="28">
        <v>7.4111486359215499</v>
      </c>
      <c r="V13" s="28">
        <v>0.754349712327674</v>
      </c>
      <c r="W13" s="28">
        <v>0.94710253020869895</v>
      </c>
      <c r="X13" s="28">
        <v>0</v>
      </c>
      <c r="Y13" s="28">
        <v>1248.7651935911599</v>
      </c>
      <c r="Z13" s="28">
        <v>74.131867805259006</v>
      </c>
      <c r="AA13" s="28">
        <v>6.6850766383410596</v>
      </c>
      <c r="AB13" s="28">
        <v>24.233035772020301</v>
      </c>
      <c r="AC13" s="28">
        <v>0</v>
      </c>
      <c r="AD13" s="28">
        <v>12.630257470831801</v>
      </c>
      <c r="AE13" s="28">
        <v>12.630257470831801</v>
      </c>
      <c r="AF13" s="28">
        <v>53.405620250334898</v>
      </c>
      <c r="AG13" s="28">
        <v>8.8873381011370203</v>
      </c>
      <c r="AH13" s="28">
        <v>0.55438538364682299</v>
      </c>
      <c r="AI13" s="28">
        <v>4.3395997646848201</v>
      </c>
      <c r="AJ13" s="28">
        <v>0</v>
      </c>
      <c r="AK13" s="28">
        <v>0.51100887995205602</v>
      </c>
      <c r="AL13" s="28">
        <v>3.9070626831131401</v>
      </c>
      <c r="AM13" s="28">
        <v>0</v>
      </c>
      <c r="AN13" s="28">
        <v>6008.1380674790598</v>
      </c>
      <c r="AO13" s="28">
        <v>614.16676461758004</v>
      </c>
      <c r="AP13" s="28">
        <v>6675.7104523469798</v>
      </c>
      <c r="AQ13" s="28">
        <v>0</v>
      </c>
      <c r="AR13" s="28">
        <v>28.640921851187901</v>
      </c>
      <c r="AS13" s="28">
        <v>0</v>
      </c>
      <c r="AT13" s="28">
        <v>116.807278851571</v>
      </c>
      <c r="AU13" s="28">
        <v>0.112204682407667</v>
      </c>
      <c r="AV13" s="28">
        <v>3.9454418789993201E-2</v>
      </c>
      <c r="AW13" s="28">
        <v>148.42578921939801</v>
      </c>
      <c r="AX13" s="28">
        <v>5.0424793873355502E-2</v>
      </c>
      <c r="AY13" s="28">
        <v>0</v>
      </c>
      <c r="AZ13" s="28">
        <v>7.3134842121507703E-3</v>
      </c>
      <c r="BA13" s="28">
        <v>198.40236733523099</v>
      </c>
      <c r="BB13" s="28">
        <v>192.45580044281101</v>
      </c>
      <c r="BC13" s="28">
        <v>5.9465668924199599</v>
      </c>
      <c r="BD13" s="28">
        <v>0</v>
      </c>
      <c r="BE13" s="28">
        <v>0</v>
      </c>
      <c r="BF13" s="28">
        <v>0.78735777774103299</v>
      </c>
      <c r="BG13" s="28">
        <v>0</v>
      </c>
      <c r="BH13" s="28">
        <v>8.4490288368965398</v>
      </c>
      <c r="BI13" s="28">
        <v>0</v>
      </c>
      <c r="BJ13" s="28">
        <v>0.21959751702243699</v>
      </c>
      <c r="BK13" s="28">
        <v>33.796100104168197</v>
      </c>
      <c r="BL13" s="28">
        <v>8.0579562001280003</v>
      </c>
      <c r="BM13" s="28">
        <v>0</v>
      </c>
      <c r="BN13" s="28">
        <v>0.56775977799456601</v>
      </c>
      <c r="BO13" s="28">
        <v>7.6983030682826602E-4</v>
      </c>
      <c r="BP13" s="28">
        <v>4.4036691583745302</v>
      </c>
      <c r="BQ13" s="28">
        <v>63.469132624205898</v>
      </c>
      <c r="BR13" s="28">
        <v>0</v>
      </c>
      <c r="BS13" s="28">
        <v>0.43055889484016402</v>
      </c>
      <c r="BT13" s="28">
        <v>9.8223201444583506</v>
      </c>
      <c r="BU13" s="28">
        <v>0.88345882664792696</v>
      </c>
      <c r="BV13" s="28">
        <v>311.11914603967199</v>
      </c>
      <c r="BW13" s="28">
        <v>8.6744645178492306</v>
      </c>
      <c r="BY13" s="37">
        <f t="shared" si="0"/>
        <v>7.9999905076109344E-3</v>
      </c>
      <c r="CA13" s="25">
        <f t="shared" si="1"/>
        <v>2.7189845155022488E-3</v>
      </c>
      <c r="CB13" s="25">
        <f t="shared" si="2"/>
        <v>2.7159957943673207E-3</v>
      </c>
      <c r="CC13" s="25">
        <f t="shared" si="3"/>
        <v>2.7190776959326152E-3</v>
      </c>
      <c r="CD13" s="25">
        <f t="shared" si="4"/>
        <v>2.6938964264746393E-3</v>
      </c>
      <c r="CE13" s="25">
        <f t="shared" si="5"/>
        <v>2.6931475837457717E-3</v>
      </c>
      <c r="CF13" s="25">
        <f t="shared" si="6"/>
        <v>2.7169331626324773E-3</v>
      </c>
      <c r="CG13" s="25">
        <f t="shared" si="7"/>
        <v>2.7191237947273468E-3</v>
      </c>
      <c r="CH13" s="25">
        <f t="shared" si="8"/>
        <v>2.7189129593638605E-3</v>
      </c>
      <c r="CI13" s="25">
        <f t="shared" si="9"/>
        <v>2.7206709013785561E-3</v>
      </c>
      <c r="CJ13" s="25">
        <f t="shared" si="10"/>
        <v>2.7197809818169717E-3</v>
      </c>
      <c r="CK13" s="25">
        <f t="shared" si="11"/>
        <v>2.7190395683983942E-3</v>
      </c>
      <c r="CL13" s="25">
        <f t="shared" si="12"/>
        <v>2.7200079221455227E-3</v>
      </c>
      <c r="CM13" s="25">
        <f t="shared" si="13"/>
        <v>2.7164237343477895E-3</v>
      </c>
    </row>
    <row r="14" spans="1:91" x14ac:dyDescent="0.4">
      <c r="A14" s="28" t="s">
        <v>13</v>
      </c>
      <c r="B14" s="99">
        <v>6474.5456954000001</v>
      </c>
      <c r="C14" s="99">
        <v>20.257231912000002</v>
      </c>
      <c r="D14" s="99">
        <v>35311.098387999999</v>
      </c>
      <c r="E14" s="99">
        <v>1076.5466332000001</v>
      </c>
      <c r="F14" s="99">
        <v>1044.2750897000001</v>
      </c>
      <c r="G14" s="99">
        <v>22.832007360999999</v>
      </c>
      <c r="H14" s="99">
        <v>1673.0224421999999</v>
      </c>
      <c r="I14" s="99">
        <v>29.742171535000001</v>
      </c>
      <c r="J14" s="99">
        <v>4.0930507536</v>
      </c>
      <c r="K14" s="99">
        <v>68.530987511000006</v>
      </c>
      <c r="L14" s="99">
        <v>4.9459351341</v>
      </c>
      <c r="M14" s="99">
        <v>5.1389179610999998</v>
      </c>
      <c r="N14" s="99">
        <v>2.7727115231999999</v>
      </c>
      <c r="O14" s="28"/>
      <c r="P14" s="30" t="s">
        <v>13</v>
      </c>
      <c r="Q14" s="30">
        <v>0</v>
      </c>
      <c r="R14" s="28">
        <v>4.9593954233923396</v>
      </c>
      <c r="S14" s="28">
        <v>29.823183526615701</v>
      </c>
      <c r="T14" s="28">
        <v>29.823183526615701</v>
      </c>
      <c r="U14" s="28">
        <v>39.937574016813997</v>
      </c>
      <c r="V14" s="28">
        <v>4.1041998472670604</v>
      </c>
      <c r="W14" s="28">
        <v>5.15292361099565</v>
      </c>
      <c r="X14" s="28">
        <v>0</v>
      </c>
      <c r="Y14" s="28">
        <v>6492.1756653780603</v>
      </c>
      <c r="Z14" s="28">
        <v>399.486213499808</v>
      </c>
      <c r="AA14" s="28">
        <v>36.024771641053199</v>
      </c>
      <c r="AB14" s="28">
        <v>130.58828329400899</v>
      </c>
      <c r="AC14" s="28">
        <v>0</v>
      </c>
      <c r="AD14" s="28">
        <v>68.717584236632803</v>
      </c>
      <c r="AE14" s="28">
        <v>68.717584236632803</v>
      </c>
      <c r="AF14" s="28">
        <v>283.25731019295898</v>
      </c>
      <c r="AG14" s="28">
        <v>47.892380380740903</v>
      </c>
      <c r="AH14" s="28">
        <v>2.9874789009313498</v>
      </c>
      <c r="AI14" s="28">
        <v>23.3854438485508</v>
      </c>
      <c r="AJ14" s="28">
        <v>0</v>
      </c>
      <c r="AK14" s="28">
        <v>2.78026755461915</v>
      </c>
      <c r="AL14" s="28">
        <v>20.312374787061</v>
      </c>
      <c r="AM14" s="28">
        <v>0</v>
      </c>
      <c r="AN14" s="28">
        <v>31866.503437735399</v>
      </c>
      <c r="AO14" s="28">
        <v>3257.4667093666599</v>
      </c>
      <c r="AP14" s="28">
        <v>35407.227457294997</v>
      </c>
      <c r="AQ14" s="28">
        <v>0</v>
      </c>
      <c r="AR14" s="28">
        <v>154.34142400901101</v>
      </c>
      <c r="AS14" s="28">
        <v>0</v>
      </c>
      <c r="AT14" s="28">
        <v>629.45584630686596</v>
      </c>
      <c r="AU14" s="28">
        <v>0.61047005306525104</v>
      </c>
      <c r="AV14" s="28">
        <v>0.21465945647249399</v>
      </c>
      <c r="AW14" s="28">
        <v>807.53791318308697</v>
      </c>
      <c r="AX14" s="28">
        <v>0.27434499831897502</v>
      </c>
      <c r="AY14" s="28">
        <v>0</v>
      </c>
      <c r="AZ14" s="28">
        <v>3.9790451739171097E-2</v>
      </c>
      <c r="BA14" s="28">
        <v>1079.45094740118</v>
      </c>
      <c r="BB14" s="28">
        <v>1047.09151906694</v>
      </c>
      <c r="BC14" s="28">
        <v>32.3594283342427</v>
      </c>
      <c r="BD14" s="28">
        <v>0</v>
      </c>
      <c r="BE14" s="28">
        <v>0</v>
      </c>
      <c r="BF14" s="28">
        <v>4.2837702387054399</v>
      </c>
      <c r="BG14" s="28">
        <v>0</v>
      </c>
      <c r="BH14" s="28">
        <v>45.9685199077365</v>
      </c>
      <c r="BI14" s="28">
        <v>0</v>
      </c>
      <c r="BJ14" s="28">
        <v>1.1947625747780199</v>
      </c>
      <c r="BK14" s="28">
        <v>183.87411006024101</v>
      </c>
      <c r="BL14" s="28">
        <v>43.423130337798398</v>
      </c>
      <c r="BM14" s="28">
        <v>0</v>
      </c>
      <c r="BN14" s="28">
        <v>3.0889896379459501</v>
      </c>
      <c r="BO14" s="28">
        <v>4.1885048510502199E-3</v>
      </c>
      <c r="BP14" s="28">
        <v>22.894105239218</v>
      </c>
      <c r="BQ14" s="28">
        <v>342.02486356150501</v>
      </c>
      <c r="BR14" s="28">
        <v>0</v>
      </c>
      <c r="BS14" s="28">
        <v>2.32021717856425</v>
      </c>
      <c r="BT14" s="28">
        <v>52.931153982663602</v>
      </c>
      <c r="BU14" s="28">
        <v>4.7608268496238404</v>
      </c>
      <c r="BV14" s="28">
        <v>1677.5784863065401</v>
      </c>
      <c r="BW14" s="28">
        <v>46.7453688441841</v>
      </c>
      <c r="BY14" s="37">
        <f t="shared" si="0"/>
        <v>7.9999856112596846E-3</v>
      </c>
      <c r="CA14" s="25">
        <f t="shared" si="1"/>
        <v>2.7229663373270901E-3</v>
      </c>
      <c r="CB14" s="25">
        <f t="shared" si="2"/>
        <v>2.722132782037822E-3</v>
      </c>
      <c r="CC14" s="25">
        <f t="shared" si="3"/>
        <v>2.7223471849764647E-3</v>
      </c>
      <c r="CD14" s="25">
        <f t="shared" si="4"/>
        <v>2.6978062181541606E-3</v>
      </c>
      <c r="CE14" s="25">
        <f t="shared" si="5"/>
        <v>2.6970186253787152E-3</v>
      </c>
      <c r="CF14" s="25">
        <f t="shared" si="6"/>
        <v>2.7197730465027886E-3</v>
      </c>
      <c r="CG14" s="25">
        <f t="shared" si="7"/>
        <v>2.7232414769936104E-3</v>
      </c>
      <c r="CH14" s="25">
        <f t="shared" si="8"/>
        <v>2.7238089028020912E-3</v>
      </c>
      <c r="CI14" s="25">
        <f t="shared" si="9"/>
        <v>2.7239079938733562E-3</v>
      </c>
      <c r="CJ14" s="25">
        <f t="shared" si="10"/>
        <v>2.7228080669762034E-3</v>
      </c>
      <c r="CK14" s="25">
        <f t="shared" si="11"/>
        <v>2.7214852049993583E-3</v>
      </c>
      <c r="CL14" s="25">
        <f t="shared" si="12"/>
        <v>2.7254083450385111E-3</v>
      </c>
      <c r="CM14" s="25">
        <f t="shared" si="13"/>
        <v>2.7251415648280692E-3</v>
      </c>
    </row>
    <row r="15" spans="1:91" x14ac:dyDescent="0.4">
      <c r="A15" s="28" t="s">
        <v>14</v>
      </c>
      <c r="B15" s="99">
        <v>3018.0369279000001</v>
      </c>
      <c r="C15" s="99">
        <v>9.4426810120999995</v>
      </c>
      <c r="D15" s="99">
        <v>16272.049804</v>
      </c>
      <c r="E15" s="99">
        <v>484.19372702999999</v>
      </c>
      <c r="F15" s="99">
        <v>469.68130189999999</v>
      </c>
      <c r="G15" s="99">
        <v>10.642877350999999</v>
      </c>
      <c r="H15" s="99">
        <v>758.30836038999996</v>
      </c>
      <c r="I15" s="99">
        <v>13.377007964000001</v>
      </c>
      <c r="J15" s="99">
        <v>1.8409137499999999</v>
      </c>
      <c r="K15" s="99">
        <v>30.822886103999998</v>
      </c>
      <c r="L15" s="99">
        <v>2.2245118725999999</v>
      </c>
      <c r="M15" s="99">
        <v>2.3113089250000001</v>
      </c>
      <c r="N15" s="99">
        <v>1.2470704793</v>
      </c>
      <c r="O15" s="28"/>
      <c r="P15" s="30" t="s">
        <v>14</v>
      </c>
      <c r="Q15" s="30">
        <v>0</v>
      </c>
      <c r="R15" s="28">
        <v>2.2305626497431499</v>
      </c>
      <c r="S15" s="28">
        <v>13.413392143065799</v>
      </c>
      <c r="T15" s="28">
        <v>13.413392143065799</v>
      </c>
      <c r="U15" s="28">
        <v>18.1112193451495</v>
      </c>
      <c r="V15" s="28">
        <v>1.84592335749454</v>
      </c>
      <c r="W15" s="28">
        <v>2.3175933675845202</v>
      </c>
      <c r="X15" s="28">
        <v>0</v>
      </c>
      <c r="Y15" s="28">
        <v>3026.24220448089</v>
      </c>
      <c r="Z15" s="28">
        <v>181.16275965426701</v>
      </c>
      <c r="AA15" s="28">
        <v>16.336815736603398</v>
      </c>
      <c r="AB15" s="28">
        <v>59.220236338583298</v>
      </c>
      <c r="AC15" s="28">
        <v>0</v>
      </c>
      <c r="AD15" s="28">
        <v>30.906716561166601</v>
      </c>
      <c r="AE15" s="28">
        <v>30.906716561166601</v>
      </c>
      <c r="AF15" s="28">
        <v>130.53021312036699</v>
      </c>
      <c r="AG15" s="28">
        <v>21.718683190159101</v>
      </c>
      <c r="AH15" s="28">
        <v>1.35478607409854</v>
      </c>
      <c r="AI15" s="28">
        <v>10.6050363105911</v>
      </c>
      <c r="AJ15" s="28">
        <v>0</v>
      </c>
      <c r="AK15" s="28">
        <v>1.2504576495099899</v>
      </c>
      <c r="AL15" s="28">
        <v>9.4683708934671493</v>
      </c>
      <c r="AM15" s="28">
        <v>0</v>
      </c>
      <c r="AN15" s="28">
        <v>14684.666391730399</v>
      </c>
      <c r="AO15" s="28">
        <v>1501.0982413245299</v>
      </c>
      <c r="AP15" s="28">
        <v>16316.2948461753</v>
      </c>
      <c r="AQ15" s="28">
        <v>0</v>
      </c>
      <c r="AR15" s="28">
        <v>69.992175893627007</v>
      </c>
      <c r="AS15" s="28">
        <v>0</v>
      </c>
      <c r="AT15" s="28">
        <v>285.45139468143299</v>
      </c>
      <c r="AU15" s="28">
        <v>0.27456904955438999</v>
      </c>
      <c r="AV15" s="28">
        <v>9.6546689473480996E-2</v>
      </c>
      <c r="AW15" s="28">
        <v>363.203189779372</v>
      </c>
      <c r="AX15" s="28">
        <v>0.12339122367543499</v>
      </c>
      <c r="AY15" s="28">
        <v>0</v>
      </c>
      <c r="AZ15" s="28">
        <v>1.78964179268837E-2</v>
      </c>
      <c r="BA15" s="28">
        <v>485.49808738648801</v>
      </c>
      <c r="BB15" s="28">
        <v>470.94619054934901</v>
      </c>
      <c r="BC15" s="28">
        <v>14.551896837138999</v>
      </c>
      <c r="BD15" s="28">
        <v>0</v>
      </c>
      <c r="BE15" s="28">
        <v>0</v>
      </c>
      <c r="BF15" s="28">
        <v>1.92668929534769</v>
      </c>
      <c r="BG15" s="28">
        <v>0</v>
      </c>
      <c r="BH15" s="28">
        <v>20.675067497257899</v>
      </c>
      <c r="BI15" s="28">
        <v>0</v>
      </c>
      <c r="BJ15" s="28">
        <v>0.53736268735704396</v>
      </c>
      <c r="BK15" s="28">
        <v>82.700265091464203</v>
      </c>
      <c r="BL15" s="28">
        <v>19.691875702092201</v>
      </c>
      <c r="BM15" s="28">
        <v>0</v>
      </c>
      <c r="BN15" s="28">
        <v>1.38932898714154</v>
      </c>
      <c r="BO15" s="28">
        <v>1.8838307782866701E-3</v>
      </c>
      <c r="BP15" s="28">
        <v>10.671815242095001</v>
      </c>
      <c r="BQ15" s="28">
        <v>155.10449183699501</v>
      </c>
      <c r="BR15" s="28">
        <v>0</v>
      </c>
      <c r="BS15" s="28">
        <v>1.05219878189422</v>
      </c>
      <c r="BT15" s="28">
        <v>24.003641519356801</v>
      </c>
      <c r="BU15" s="28">
        <v>2.1589765557697702</v>
      </c>
      <c r="BV15" s="28">
        <v>760.370417864052</v>
      </c>
      <c r="BW15" s="28">
        <v>21.198479802243</v>
      </c>
      <c r="BY15" s="37">
        <f t="shared" si="0"/>
        <v>7.9999910734001346E-3</v>
      </c>
      <c r="CA15" s="25">
        <f t="shared" si="1"/>
        <v>2.7187462502651434E-3</v>
      </c>
      <c r="CB15" s="25">
        <f t="shared" si="2"/>
        <v>2.7206130689187069E-3</v>
      </c>
      <c r="CC15" s="25">
        <f t="shared" si="3"/>
        <v>2.7190822734836878E-3</v>
      </c>
      <c r="CD15" s="25">
        <f t="shared" si="4"/>
        <v>2.693881154737063E-3</v>
      </c>
      <c r="CE15" s="25">
        <f t="shared" si="5"/>
        <v>2.6930785710058479E-3</v>
      </c>
      <c r="CF15" s="25">
        <f t="shared" si="6"/>
        <v>2.7189913160356343E-3</v>
      </c>
      <c r="CG15" s="25">
        <f t="shared" si="7"/>
        <v>2.7192862188562951E-3</v>
      </c>
      <c r="CH15" s="25">
        <f t="shared" si="8"/>
        <v>2.7199041193453088E-3</v>
      </c>
      <c r="CI15" s="25">
        <f t="shared" si="9"/>
        <v>2.7212613814960357E-3</v>
      </c>
      <c r="CJ15" s="25">
        <f t="shared" si="10"/>
        <v>2.7197471672103807E-3</v>
      </c>
      <c r="CK15" s="25">
        <f t="shared" si="11"/>
        <v>2.7200471337911186E-3</v>
      </c>
      <c r="CL15" s="25">
        <f t="shared" si="12"/>
        <v>2.7189972385539504E-3</v>
      </c>
      <c r="CM15" s="25">
        <f t="shared" si="13"/>
        <v>2.7161016688416681E-3</v>
      </c>
    </row>
    <row r="16" spans="1:91" x14ac:dyDescent="0.4">
      <c r="A16" s="28" t="s">
        <v>15</v>
      </c>
      <c r="B16" s="99">
        <v>3288.7843868</v>
      </c>
      <c r="C16" s="99">
        <v>10.289778768</v>
      </c>
      <c r="D16" s="99">
        <v>17375.480248</v>
      </c>
      <c r="E16" s="99">
        <v>516.85529749</v>
      </c>
      <c r="F16" s="99">
        <v>501.36484944</v>
      </c>
      <c r="G16" s="99">
        <v>11.597656826</v>
      </c>
      <c r="H16" s="99">
        <v>811.64073000999997</v>
      </c>
      <c r="I16" s="99">
        <v>14.279361844</v>
      </c>
      <c r="J16" s="99">
        <v>1.9650936609</v>
      </c>
      <c r="K16" s="99">
        <v>32.902061875999998</v>
      </c>
      <c r="L16" s="99">
        <v>2.374567619</v>
      </c>
      <c r="M16" s="99">
        <v>2.4672196159999999</v>
      </c>
      <c r="N16" s="99">
        <v>1.3311923471</v>
      </c>
      <c r="O16" s="28"/>
      <c r="P16" s="30" t="s">
        <v>15</v>
      </c>
      <c r="Q16" s="30">
        <v>0</v>
      </c>
      <c r="R16" s="28">
        <v>2.3810238965929198</v>
      </c>
      <c r="S16" s="28">
        <v>14.318186807988701</v>
      </c>
      <c r="T16" s="28">
        <v>14.318186807988701</v>
      </c>
      <c r="U16" s="28">
        <v>19.388451892259202</v>
      </c>
      <c r="V16" s="28">
        <v>1.9704408174354899</v>
      </c>
      <c r="W16" s="28">
        <v>2.4739300731481202</v>
      </c>
      <c r="X16" s="28">
        <v>0</v>
      </c>
      <c r="Y16" s="28">
        <v>3297.7256850018398</v>
      </c>
      <c r="Z16" s="28">
        <v>193.93839870860299</v>
      </c>
      <c r="AA16" s="28">
        <v>17.488940168145099</v>
      </c>
      <c r="AB16" s="28">
        <v>63.396684112101099</v>
      </c>
      <c r="AC16" s="28">
        <v>0</v>
      </c>
      <c r="AD16" s="28">
        <v>32.9915931712126</v>
      </c>
      <c r="AE16" s="28">
        <v>32.9915931712126</v>
      </c>
      <c r="AF16" s="28">
        <v>139.381732469165</v>
      </c>
      <c r="AG16" s="28">
        <v>23.2503341189684</v>
      </c>
      <c r="AH16" s="28">
        <v>1.4503334622100901</v>
      </c>
      <c r="AI16" s="28">
        <v>11.3529285366547</v>
      </c>
      <c r="AJ16" s="28">
        <v>0</v>
      </c>
      <c r="AK16" s="28">
        <v>1.33481917394744</v>
      </c>
      <c r="AL16" s="28">
        <v>10.3177590162469</v>
      </c>
      <c r="AM16" s="28">
        <v>0</v>
      </c>
      <c r="AN16" s="28">
        <v>15680.452860413199</v>
      </c>
      <c r="AO16" s="28">
        <v>1602.8915376707</v>
      </c>
      <c r="AP16" s="28">
        <v>17422.726130553099</v>
      </c>
      <c r="AQ16" s="28">
        <v>0</v>
      </c>
      <c r="AR16" s="28">
        <v>74.928199516832805</v>
      </c>
      <c r="AS16" s="28">
        <v>0</v>
      </c>
      <c r="AT16" s="28">
        <v>305.58168256250599</v>
      </c>
      <c r="AU16" s="28">
        <v>0.293090373674608</v>
      </c>
      <c r="AV16" s="28">
        <v>0.103059064663657</v>
      </c>
      <c r="AW16" s="28">
        <v>387.70394314864097</v>
      </c>
      <c r="AX16" s="28">
        <v>0.131714572491829</v>
      </c>
      <c r="AY16" s="28">
        <v>0</v>
      </c>
      <c r="AZ16" s="28">
        <v>1.9103660137568399E-2</v>
      </c>
      <c r="BA16" s="28">
        <v>518.24760975997799</v>
      </c>
      <c r="BB16" s="28">
        <v>502.715050303748</v>
      </c>
      <c r="BC16" s="28">
        <v>15.532559456229899</v>
      </c>
      <c r="BD16" s="28">
        <v>0</v>
      </c>
      <c r="BE16" s="28">
        <v>0</v>
      </c>
      <c r="BF16" s="28">
        <v>2.0566580031636299</v>
      </c>
      <c r="BG16" s="28">
        <v>0</v>
      </c>
      <c r="BH16" s="28">
        <v>22.0697697059585</v>
      </c>
      <c r="BI16" s="28">
        <v>0</v>
      </c>
      <c r="BJ16" s="28">
        <v>0.57361239974757094</v>
      </c>
      <c r="BK16" s="28">
        <v>88.279041254650295</v>
      </c>
      <c r="BL16" s="28">
        <v>21.0806028821575</v>
      </c>
      <c r="BM16" s="28">
        <v>0</v>
      </c>
      <c r="BN16" s="28">
        <v>1.48304720588413</v>
      </c>
      <c r="BO16" s="28">
        <v>2.0109147350760798E-3</v>
      </c>
      <c r="BP16" s="28">
        <v>11.629194605678</v>
      </c>
      <c r="BQ16" s="28">
        <v>166.04265239642899</v>
      </c>
      <c r="BR16" s="28">
        <v>0</v>
      </c>
      <c r="BS16" s="28">
        <v>1.1263958248414201</v>
      </c>
      <c r="BT16" s="28">
        <v>25.696453108379298</v>
      </c>
      <c r="BU16" s="28">
        <v>2.3112406424507301</v>
      </c>
      <c r="BV16" s="28">
        <v>813.84769219012605</v>
      </c>
      <c r="BW16" s="28">
        <v>22.693426832918799</v>
      </c>
      <c r="BY16" s="37">
        <f t="shared" si="0"/>
        <v>7.9999956048635024E-3</v>
      </c>
      <c r="CA16" s="25">
        <f t="shared" si="1"/>
        <v>2.7187243522947143E-3</v>
      </c>
      <c r="CB16" s="25">
        <f t="shared" si="2"/>
        <v>2.7192273884366781E-3</v>
      </c>
      <c r="CC16" s="25">
        <f t="shared" si="3"/>
        <v>2.7191123283362246E-3</v>
      </c>
      <c r="CD16" s="25">
        <f t="shared" si="4"/>
        <v>2.6938144520129072E-3</v>
      </c>
      <c r="CE16" s="25">
        <f t="shared" si="5"/>
        <v>2.6930505105336134E-3</v>
      </c>
      <c r="CF16" s="25">
        <f t="shared" si="6"/>
        <v>2.7193234074057203E-3</v>
      </c>
      <c r="CG16" s="25">
        <f t="shared" si="7"/>
        <v>2.7191368034214995E-3</v>
      </c>
      <c r="CH16" s="25">
        <f t="shared" si="8"/>
        <v>2.718956520106263E-3</v>
      </c>
      <c r="CI16" s="25">
        <f t="shared" si="9"/>
        <v>2.7210695560642801E-3</v>
      </c>
      <c r="CJ16" s="25">
        <f t="shared" si="10"/>
        <v>2.7211454269955478E-3</v>
      </c>
      <c r="CK16" s="25">
        <f t="shared" si="11"/>
        <v>2.7189276655085132E-3</v>
      </c>
      <c r="CL16" s="25">
        <f t="shared" si="12"/>
        <v>2.7198458964101564E-3</v>
      </c>
      <c r="CM16" s="25">
        <f t="shared" si="13"/>
        <v>2.7244949652400078E-3</v>
      </c>
    </row>
    <row r="17" spans="1:91" x14ac:dyDescent="0.4">
      <c r="A17" s="28" t="s">
        <v>16</v>
      </c>
      <c r="B17" s="99">
        <v>4267.6837045000002</v>
      </c>
      <c r="C17" s="99">
        <v>13.352513126</v>
      </c>
      <c r="D17" s="99">
        <v>22804.322177999999</v>
      </c>
      <c r="E17" s="99">
        <v>678.24657647000004</v>
      </c>
      <c r="F17" s="99">
        <v>657.91847759999996</v>
      </c>
      <c r="G17" s="99">
        <v>15.049666103</v>
      </c>
      <c r="H17" s="99">
        <v>1063.5172359999999</v>
      </c>
      <c r="I17" s="99">
        <v>18.738181326999999</v>
      </c>
      <c r="J17" s="99">
        <v>2.5787063696999999</v>
      </c>
      <c r="K17" s="99">
        <v>43.175935187999997</v>
      </c>
      <c r="L17" s="99">
        <v>3.1160411163999999</v>
      </c>
      <c r="M17" s="99">
        <v>3.237624276</v>
      </c>
      <c r="N17" s="99">
        <v>1.7468654307</v>
      </c>
      <c r="O17" s="28"/>
      <c r="P17" s="30" t="s">
        <v>16</v>
      </c>
      <c r="Q17" s="30">
        <v>0</v>
      </c>
      <c r="R17" s="28">
        <v>3.1245140468696802</v>
      </c>
      <c r="S17" s="28">
        <v>18.789133906999702</v>
      </c>
      <c r="T17" s="28">
        <v>18.789133906999702</v>
      </c>
      <c r="U17" s="28">
        <v>25.402806406256701</v>
      </c>
      <c r="V17" s="28">
        <v>2.5857183925696399</v>
      </c>
      <c r="W17" s="28">
        <v>3.2464327436117402</v>
      </c>
      <c r="X17" s="28">
        <v>0</v>
      </c>
      <c r="Y17" s="28">
        <v>4279.2867810512698</v>
      </c>
      <c r="Z17" s="28">
        <v>254.098543484723</v>
      </c>
      <c r="AA17" s="28">
        <v>22.914048747101599</v>
      </c>
      <c r="AB17" s="28">
        <v>83.062359939739693</v>
      </c>
      <c r="AC17" s="28">
        <v>0</v>
      </c>
      <c r="AD17" s="28">
        <v>43.293278400814799</v>
      </c>
      <c r="AE17" s="28">
        <v>43.293278400814799</v>
      </c>
      <c r="AF17" s="28">
        <v>182.93070637212901</v>
      </c>
      <c r="AG17" s="28">
        <v>30.462647934559001</v>
      </c>
      <c r="AH17" s="28">
        <v>1.9002311666137901</v>
      </c>
      <c r="AI17" s="28">
        <v>14.8746167478805</v>
      </c>
      <c r="AJ17" s="28">
        <v>0</v>
      </c>
      <c r="AK17" s="28">
        <v>1.7516063193575699</v>
      </c>
      <c r="AL17" s="28">
        <v>13.3888198023556</v>
      </c>
      <c r="AM17" s="28">
        <v>0</v>
      </c>
      <c r="AN17" s="28">
        <v>20579.693205310901</v>
      </c>
      <c r="AO17" s="28">
        <v>2103.7024737798702</v>
      </c>
      <c r="AP17" s="28">
        <v>22866.3263854629</v>
      </c>
      <c r="AQ17" s="28">
        <v>0</v>
      </c>
      <c r="AR17" s="28">
        <v>98.171075124842204</v>
      </c>
      <c r="AS17" s="28">
        <v>0</v>
      </c>
      <c r="AT17" s="28">
        <v>400.37463385247702</v>
      </c>
      <c r="AU17" s="28">
        <v>0.38460978962394599</v>
      </c>
      <c r="AV17" s="28">
        <v>0.135240138251844</v>
      </c>
      <c r="AW17" s="28">
        <v>508.76650233414301</v>
      </c>
      <c r="AX17" s="28">
        <v>0.17284356994438799</v>
      </c>
      <c r="AY17" s="28">
        <v>0</v>
      </c>
      <c r="AZ17" s="28">
        <v>2.5068878916648701E-2</v>
      </c>
      <c r="BA17" s="28">
        <v>680.07376284241298</v>
      </c>
      <c r="BB17" s="28">
        <v>659.69039906104501</v>
      </c>
      <c r="BC17" s="28">
        <v>20.383363781367599</v>
      </c>
      <c r="BD17" s="28">
        <v>0</v>
      </c>
      <c r="BE17" s="28">
        <v>0</v>
      </c>
      <c r="BF17" s="28">
        <v>2.6988642041038999</v>
      </c>
      <c r="BG17" s="28">
        <v>0</v>
      </c>
      <c r="BH17" s="28">
        <v>28.961174181671801</v>
      </c>
      <c r="BI17" s="28">
        <v>0</v>
      </c>
      <c r="BJ17" s="28">
        <v>0.75272560657418197</v>
      </c>
      <c r="BK17" s="28">
        <v>115.844597000611</v>
      </c>
      <c r="BL17" s="28">
        <v>27.619824397230499</v>
      </c>
      <c r="BM17" s="28">
        <v>0</v>
      </c>
      <c r="BN17" s="28">
        <v>1.9461345473084299</v>
      </c>
      <c r="BO17" s="28">
        <v>2.6388098954458002E-3</v>
      </c>
      <c r="BP17" s="28">
        <v>15.090616155425799</v>
      </c>
      <c r="BQ17" s="28">
        <v>217.54992812723901</v>
      </c>
      <c r="BR17" s="28">
        <v>0</v>
      </c>
      <c r="BS17" s="28">
        <v>1.4758094347311299</v>
      </c>
      <c r="BT17" s="28">
        <v>33.667537013878899</v>
      </c>
      <c r="BU17" s="28">
        <v>3.02818754859174</v>
      </c>
      <c r="BV17" s="28">
        <v>1066.4090563115501</v>
      </c>
      <c r="BW17" s="28">
        <v>29.732964432608501</v>
      </c>
      <c r="BY17" s="37">
        <f t="shared" si="0"/>
        <v>8.0000041671943363E-3</v>
      </c>
      <c r="CA17" s="25">
        <f t="shared" si="1"/>
        <v>2.7188229856479102E-3</v>
      </c>
      <c r="CB17" s="25">
        <f t="shared" si="2"/>
        <v>2.719089358909093E-3</v>
      </c>
      <c r="CC17" s="25">
        <f t="shared" si="3"/>
        <v>2.7189673509664374E-3</v>
      </c>
      <c r="CD17" s="25">
        <f t="shared" si="4"/>
        <v>2.6939853967604338E-3</v>
      </c>
      <c r="CE17" s="25">
        <f t="shared" si="5"/>
        <v>2.6932234332569436E-3</v>
      </c>
      <c r="CF17" s="25">
        <f t="shared" si="6"/>
        <v>2.7209940835588582E-3</v>
      </c>
      <c r="CG17" s="25">
        <f t="shared" si="7"/>
        <v>2.7191099623609591E-3</v>
      </c>
      <c r="CH17" s="25">
        <f t="shared" si="8"/>
        <v>2.7191849150421101E-3</v>
      </c>
      <c r="CI17" s="25">
        <f t="shared" si="9"/>
        <v>2.7192017486099974E-3</v>
      </c>
      <c r="CJ17" s="25">
        <f t="shared" si="10"/>
        <v>2.7177920363243391E-3</v>
      </c>
      <c r="CK17" s="25">
        <f t="shared" si="11"/>
        <v>2.7191330772519165E-3</v>
      </c>
      <c r="CL17" s="25">
        <f t="shared" si="12"/>
        <v>2.7206577603942285E-3</v>
      </c>
      <c r="CM17" s="25">
        <f t="shared" si="13"/>
        <v>2.7139403953229434E-3</v>
      </c>
    </row>
    <row r="18" spans="1:91" x14ac:dyDescent="0.4">
      <c r="A18" s="28" t="s">
        <v>17</v>
      </c>
      <c r="B18" s="99">
        <v>1594.6075435</v>
      </c>
      <c r="C18" s="99">
        <v>4.9891295643999998</v>
      </c>
      <c r="D18" s="99">
        <v>8520.9614514000004</v>
      </c>
      <c r="E18" s="99">
        <v>253.5159683</v>
      </c>
      <c r="F18" s="99">
        <v>245.91769937999999</v>
      </c>
      <c r="G18" s="99">
        <v>5.6232638688999996</v>
      </c>
      <c r="H18" s="99">
        <v>397.50581751999999</v>
      </c>
      <c r="I18" s="99">
        <v>7.0039840204999999</v>
      </c>
      <c r="J18" s="99">
        <v>0.96387252800000001</v>
      </c>
      <c r="K18" s="99">
        <v>16.138362353000002</v>
      </c>
      <c r="L18" s="99">
        <v>1.1647182725</v>
      </c>
      <c r="M18" s="99">
        <v>1.2101637984</v>
      </c>
      <c r="N18" s="99">
        <v>0.65294584109999998</v>
      </c>
      <c r="O18" s="28"/>
      <c r="P18" s="30" t="s">
        <v>17</v>
      </c>
      <c r="Q18" s="30">
        <v>0</v>
      </c>
      <c r="R18" s="28">
        <v>1.16788621462608</v>
      </c>
      <c r="S18" s="28">
        <v>7.0230345039152002</v>
      </c>
      <c r="T18" s="28">
        <v>7.0230345039152002</v>
      </c>
      <c r="U18" s="28">
        <v>9.4946540402817501</v>
      </c>
      <c r="V18" s="28">
        <v>0.96649399376814404</v>
      </c>
      <c r="W18" s="28">
        <v>1.21345270072256</v>
      </c>
      <c r="X18" s="28">
        <v>0</v>
      </c>
      <c r="Y18" s="28">
        <v>1598.9437307098301</v>
      </c>
      <c r="Z18" s="28">
        <v>94.972956567102599</v>
      </c>
      <c r="AA18" s="28">
        <v>8.5644531752331794</v>
      </c>
      <c r="AB18" s="28">
        <v>31.045770209522299</v>
      </c>
      <c r="AC18" s="28">
        <v>0</v>
      </c>
      <c r="AD18" s="28">
        <v>16.182234910225301</v>
      </c>
      <c r="AE18" s="28">
        <v>16.182234910225301</v>
      </c>
      <c r="AF18" s="28">
        <v>68.353072643837805</v>
      </c>
      <c r="AG18" s="28">
        <v>11.385829914726701</v>
      </c>
      <c r="AH18" s="28">
        <v>0.71023709173568705</v>
      </c>
      <c r="AI18" s="28">
        <v>5.5596094812894803</v>
      </c>
      <c r="AJ18" s="28">
        <v>0</v>
      </c>
      <c r="AK18" s="28">
        <v>0.65471747729766305</v>
      </c>
      <c r="AL18" s="28">
        <v>5.0026934195009796</v>
      </c>
      <c r="AM18" s="28">
        <v>0</v>
      </c>
      <c r="AN18" s="28">
        <v>7689.71786791668</v>
      </c>
      <c r="AO18" s="28">
        <v>786.05888658807305</v>
      </c>
      <c r="AP18" s="28">
        <v>8544.1298271485903</v>
      </c>
      <c r="AQ18" s="28">
        <v>0</v>
      </c>
      <c r="AR18" s="28">
        <v>36.692860025749901</v>
      </c>
      <c r="AS18" s="28">
        <v>0</v>
      </c>
      <c r="AT18" s="28">
        <v>149.645688192873</v>
      </c>
      <c r="AU18" s="28">
        <v>0.143759916114133</v>
      </c>
      <c r="AV18" s="28">
        <v>5.0550239565248498E-2</v>
      </c>
      <c r="AW18" s="28">
        <v>190.16734034292901</v>
      </c>
      <c r="AX18" s="28">
        <v>6.4605652342135195E-2</v>
      </c>
      <c r="AY18" s="28">
        <v>0</v>
      </c>
      <c r="AZ18" s="28">
        <v>9.3702500757838897E-3</v>
      </c>
      <c r="BA18" s="28">
        <v>254.19880308706399</v>
      </c>
      <c r="BB18" s="28">
        <v>246.579879017553</v>
      </c>
      <c r="BC18" s="28">
        <v>7.6189240695117304</v>
      </c>
      <c r="BD18" s="28">
        <v>0</v>
      </c>
      <c r="BE18" s="28">
        <v>0</v>
      </c>
      <c r="BF18" s="28">
        <v>1.0087845441668399</v>
      </c>
      <c r="BG18" s="28">
        <v>0</v>
      </c>
      <c r="BH18" s="28">
        <v>10.8251330934704</v>
      </c>
      <c r="BI18" s="28">
        <v>0</v>
      </c>
      <c r="BJ18" s="28">
        <v>0.281355193846899</v>
      </c>
      <c r="BK18" s="28">
        <v>43.300563283122997</v>
      </c>
      <c r="BL18" s="28">
        <v>10.323308275535499</v>
      </c>
      <c r="BM18" s="28">
        <v>0</v>
      </c>
      <c r="BN18" s="28">
        <v>0.72743014875686896</v>
      </c>
      <c r="BO18" s="28">
        <v>9.8635316258536003E-4</v>
      </c>
      <c r="BP18" s="28">
        <v>5.6385488356178604</v>
      </c>
      <c r="BQ18" s="28">
        <v>81.312213464002298</v>
      </c>
      <c r="BR18" s="28">
        <v>0</v>
      </c>
      <c r="BS18" s="28">
        <v>0.55159879213904806</v>
      </c>
      <c r="BT18" s="28">
        <v>12.5837523678055</v>
      </c>
      <c r="BU18" s="28">
        <v>1.13182815261475</v>
      </c>
      <c r="BV18" s="28">
        <v>398.58676769787797</v>
      </c>
      <c r="BW18" s="28">
        <v>11.113084628647201</v>
      </c>
      <c r="BY18" s="37">
        <f t="shared" si="0"/>
        <v>8.0000039824592757E-3</v>
      </c>
      <c r="CA18" s="25">
        <f t="shared" si="1"/>
        <v>2.7192817615252214E-3</v>
      </c>
      <c r="CB18" s="25">
        <f t="shared" si="2"/>
        <v>2.7186816710002607E-3</v>
      </c>
      <c r="CC18" s="25">
        <f t="shared" si="3"/>
        <v>2.7189861004221819E-3</v>
      </c>
      <c r="CD18" s="25">
        <f t="shared" si="4"/>
        <v>2.6934586868151765E-3</v>
      </c>
      <c r="CE18" s="25">
        <f t="shared" si="5"/>
        <v>2.6926879977426437E-3</v>
      </c>
      <c r="CF18" s="25">
        <f t="shared" si="6"/>
        <v>2.7181663664043406E-3</v>
      </c>
      <c r="CG18" s="25">
        <f t="shared" si="7"/>
        <v>2.7193317185190474E-3</v>
      </c>
      <c r="CH18" s="25">
        <f t="shared" si="8"/>
        <v>2.7199495829004407E-3</v>
      </c>
      <c r="CI18" s="25">
        <f t="shared" si="9"/>
        <v>2.7197224653590685E-3</v>
      </c>
      <c r="CJ18" s="25">
        <f t="shared" si="10"/>
        <v>2.718525973432711E-3</v>
      </c>
      <c r="CK18" s="25">
        <f t="shared" si="11"/>
        <v>2.7199213757333396E-3</v>
      </c>
      <c r="CL18" s="25">
        <f t="shared" si="12"/>
        <v>2.71773319191033E-3</v>
      </c>
      <c r="CM18" s="25">
        <f t="shared" si="13"/>
        <v>2.7132973152542736E-3</v>
      </c>
    </row>
    <row r="19" spans="1:91" x14ac:dyDescent="0.4">
      <c r="A19" s="28" t="s">
        <v>18</v>
      </c>
      <c r="B19" s="99">
        <v>1469.2337494000001</v>
      </c>
      <c r="C19" s="99">
        <v>4.5968617291999996</v>
      </c>
      <c r="D19" s="99">
        <v>7883.5523196000004</v>
      </c>
      <c r="E19" s="99">
        <v>235.26323463</v>
      </c>
      <c r="F19" s="99">
        <v>228.21188759</v>
      </c>
      <c r="G19" s="99">
        <v>5.1811424737999996</v>
      </c>
      <c r="H19" s="99">
        <v>368.55489237</v>
      </c>
      <c r="I19" s="99">
        <v>6.4997086652</v>
      </c>
      <c r="J19" s="99">
        <v>0.89447528769999995</v>
      </c>
      <c r="K19" s="99">
        <v>14.97642675</v>
      </c>
      <c r="L19" s="99">
        <v>1.0808604686000001</v>
      </c>
      <c r="M19" s="99">
        <v>1.1230339916000001</v>
      </c>
      <c r="N19" s="99">
        <v>0.6059348121</v>
      </c>
      <c r="O19" s="28"/>
      <c r="P19" s="30" t="s">
        <v>18</v>
      </c>
      <c r="Q19" s="30">
        <v>0</v>
      </c>
      <c r="R19" s="28">
        <v>1.08379936198881</v>
      </c>
      <c r="S19" s="28">
        <v>6.5173804788867997</v>
      </c>
      <c r="T19" s="28">
        <v>6.5173804788867997</v>
      </c>
      <c r="U19" s="28">
        <v>8.8026286849633699</v>
      </c>
      <c r="V19" s="28">
        <v>0.89690399556405498</v>
      </c>
      <c r="W19" s="28">
        <v>1.1260881155234701</v>
      </c>
      <c r="X19" s="28">
        <v>0</v>
      </c>
      <c r="Y19" s="28">
        <v>1473.23037574254</v>
      </c>
      <c r="Z19" s="28">
        <v>88.050746421266197</v>
      </c>
      <c r="AA19" s="28">
        <v>7.9402172917586897</v>
      </c>
      <c r="AB19" s="28">
        <v>28.782950665511301</v>
      </c>
      <c r="AC19" s="28">
        <v>0</v>
      </c>
      <c r="AD19" s="28">
        <v>15.0171744634599</v>
      </c>
      <c r="AE19" s="28">
        <v>15.0171744634599</v>
      </c>
      <c r="AF19" s="28">
        <v>63.239954482492401</v>
      </c>
      <c r="AG19" s="28">
        <v>10.555976560023399</v>
      </c>
      <c r="AH19" s="28">
        <v>0.65846632754554202</v>
      </c>
      <c r="AI19" s="28">
        <v>5.1543826976854703</v>
      </c>
      <c r="AJ19" s="28">
        <v>0</v>
      </c>
      <c r="AK19" s="28">
        <v>0.60758307983107596</v>
      </c>
      <c r="AL19" s="28">
        <v>4.6093605117037804</v>
      </c>
      <c r="AM19" s="28">
        <v>0</v>
      </c>
      <c r="AN19" s="28">
        <v>7114.48906144171</v>
      </c>
      <c r="AO19" s="28">
        <v>727.25977159344598</v>
      </c>
      <c r="AP19" s="28">
        <v>7904.98878751764</v>
      </c>
      <c r="AQ19" s="28">
        <v>0</v>
      </c>
      <c r="AR19" s="28">
        <v>34.018429960807303</v>
      </c>
      <c r="AS19" s="28">
        <v>0</v>
      </c>
      <c r="AT19" s="28">
        <v>138.73828894028</v>
      </c>
      <c r="AU19" s="28">
        <v>0.13340949839338101</v>
      </c>
      <c r="AV19" s="28">
        <v>4.6910711273885602E-2</v>
      </c>
      <c r="AW19" s="28">
        <v>176.47562254115701</v>
      </c>
      <c r="AX19" s="28">
        <v>5.9954201150812597E-2</v>
      </c>
      <c r="AY19" s="28">
        <v>0</v>
      </c>
      <c r="AZ19" s="28">
        <v>8.6956430121750208E-3</v>
      </c>
      <c r="BA19" s="28">
        <v>235.89709633480101</v>
      </c>
      <c r="BB19" s="28">
        <v>228.82658243135199</v>
      </c>
      <c r="BC19" s="28">
        <v>7.07051390344858</v>
      </c>
      <c r="BD19" s="28">
        <v>0</v>
      </c>
      <c r="BE19" s="28">
        <v>0</v>
      </c>
      <c r="BF19" s="28">
        <v>0.93615434161720001</v>
      </c>
      <c r="BG19" s="28">
        <v>0</v>
      </c>
      <c r="BH19" s="28">
        <v>10.0457443873079</v>
      </c>
      <c r="BI19" s="28">
        <v>0</v>
      </c>
      <c r="BJ19" s="28">
        <v>0.26109792724747399</v>
      </c>
      <c r="BK19" s="28">
        <v>40.183020761586597</v>
      </c>
      <c r="BL19" s="28">
        <v>9.5708999324438508</v>
      </c>
      <c r="BM19" s="28">
        <v>0</v>
      </c>
      <c r="BN19" s="28">
        <v>0.67505708780458296</v>
      </c>
      <c r="BO19" s="28">
        <v>9.1533080088405298E-4</v>
      </c>
      <c r="BP19" s="28">
        <v>5.19523118330219</v>
      </c>
      <c r="BQ19" s="28">
        <v>75.385608417900698</v>
      </c>
      <c r="BR19" s="28">
        <v>0</v>
      </c>
      <c r="BS19" s="28">
        <v>0.51140445539762003</v>
      </c>
      <c r="BT19" s="28">
        <v>11.666537863424301</v>
      </c>
      <c r="BU19" s="28">
        <v>1.04933383817741</v>
      </c>
      <c r="BV19" s="28">
        <v>369.55718185044901</v>
      </c>
      <c r="BW19" s="28">
        <v>10.3031335248497</v>
      </c>
      <c r="BY19" s="37">
        <f t="shared" si="0"/>
        <v>8.0000055891731661E-3</v>
      </c>
      <c r="CA19" s="25">
        <f t="shared" si="1"/>
        <v>2.7202113647144567E-3</v>
      </c>
      <c r="CB19" s="25">
        <f t="shared" si="2"/>
        <v>2.7189816096461024E-3</v>
      </c>
      <c r="CC19" s="25">
        <f t="shared" si="3"/>
        <v>2.7191381560752207E-3</v>
      </c>
      <c r="CD19" s="25">
        <f t="shared" si="4"/>
        <v>2.6942658754049898E-3</v>
      </c>
      <c r="CE19" s="25">
        <f t="shared" si="5"/>
        <v>2.6935268265093045E-3</v>
      </c>
      <c r="CF19" s="25">
        <f t="shared" si="6"/>
        <v>2.7192283503945733E-3</v>
      </c>
      <c r="CG19" s="25">
        <f t="shared" si="7"/>
        <v>2.7195120759454967E-3</v>
      </c>
      <c r="CH19" s="25">
        <f t="shared" si="8"/>
        <v>2.7188624286217816E-3</v>
      </c>
      <c r="CI19" s="25">
        <f t="shared" si="9"/>
        <v>2.7152319325669215E-3</v>
      </c>
      <c r="CJ19" s="25">
        <f t="shared" si="10"/>
        <v>2.7207900883233433E-3</v>
      </c>
      <c r="CK19" s="25">
        <f t="shared" si="11"/>
        <v>2.7190312479617004E-3</v>
      </c>
      <c r="CL19" s="25">
        <f t="shared" si="12"/>
        <v>2.7195293698268164E-3</v>
      </c>
      <c r="CM19" s="25">
        <f t="shared" si="13"/>
        <v>2.7202063624031194E-3</v>
      </c>
    </row>
    <row r="20" spans="1:91" x14ac:dyDescent="0.4">
      <c r="A20" s="28" t="s">
        <v>19</v>
      </c>
      <c r="B20" s="99">
        <v>132.10439448</v>
      </c>
      <c r="C20" s="99">
        <v>0.41332229910000001</v>
      </c>
      <c r="D20" s="99">
        <v>1056.3168639</v>
      </c>
      <c r="E20" s="99">
        <v>31.206478571000002</v>
      </c>
      <c r="F20" s="99">
        <v>30.270284216</v>
      </c>
      <c r="G20" s="99">
        <v>0.46585718780000002</v>
      </c>
      <c r="H20" s="99">
        <v>46.840744243000003</v>
      </c>
      <c r="I20" s="99">
        <v>0.86215349149999998</v>
      </c>
      <c r="J20" s="99">
        <v>0.11864762450000001</v>
      </c>
      <c r="K20" s="99">
        <v>1.9865472868</v>
      </c>
      <c r="L20" s="99">
        <v>0.1433706763</v>
      </c>
      <c r="M20" s="99">
        <v>0.14896478090000001</v>
      </c>
      <c r="N20" s="99">
        <v>8.0374189200000001E-2</v>
      </c>
      <c r="O20" s="28"/>
      <c r="P20" s="30" t="s">
        <v>19</v>
      </c>
      <c r="Q20" s="30">
        <v>0</v>
      </c>
      <c r="R20" s="28">
        <v>0.14376064850041501</v>
      </c>
      <c r="S20" s="28">
        <v>0.86449565979834198</v>
      </c>
      <c r="T20" s="28">
        <v>0.86449565979834198</v>
      </c>
      <c r="U20" s="28">
        <v>1.1155057466393301</v>
      </c>
      <c r="V20" s="28">
        <v>0.118972054725519</v>
      </c>
      <c r="W20" s="28">
        <v>0.14937014546243099</v>
      </c>
      <c r="X20" s="28">
        <v>0</v>
      </c>
      <c r="Y20" s="28">
        <v>132.463799961419</v>
      </c>
      <c r="Z20" s="28">
        <v>11.1581178129178</v>
      </c>
      <c r="AA20" s="28">
        <v>1.00621499748904</v>
      </c>
      <c r="AB20" s="28">
        <v>3.64749289990112</v>
      </c>
      <c r="AC20" s="28">
        <v>0</v>
      </c>
      <c r="AD20" s="28">
        <v>1.9919509344552599</v>
      </c>
      <c r="AE20" s="28">
        <v>1.9919509344552599</v>
      </c>
      <c r="AF20" s="28">
        <v>8.47351919619482</v>
      </c>
      <c r="AG20" s="28">
        <v>1.3376999680969099</v>
      </c>
      <c r="AH20" s="28">
        <v>8.3444413373280901E-2</v>
      </c>
      <c r="AI20" s="28">
        <v>0.65318277844320505</v>
      </c>
      <c r="AJ20" s="28">
        <v>0</v>
      </c>
      <c r="AK20" s="28">
        <v>8.0591707449152603E-2</v>
      </c>
      <c r="AL20" s="28">
        <v>0.41444824109746098</v>
      </c>
      <c r="AM20" s="28">
        <v>0</v>
      </c>
      <c r="AN20" s="28">
        <v>953.27056274078404</v>
      </c>
      <c r="AO20" s="28">
        <v>97.445280709006497</v>
      </c>
      <c r="AP20" s="28">
        <v>1059.1893626459801</v>
      </c>
      <c r="AQ20" s="28">
        <v>0</v>
      </c>
      <c r="AR20" s="28">
        <v>4.3109503103060502</v>
      </c>
      <c r="AS20" s="28">
        <v>0</v>
      </c>
      <c r="AT20" s="28">
        <v>17.5815058601498</v>
      </c>
      <c r="AU20" s="28">
        <v>1.7695593401566401E-2</v>
      </c>
      <c r="AV20" s="28">
        <v>6.22226962526937E-3</v>
      </c>
      <c r="AW20" s="28">
        <v>23.407917701460999</v>
      </c>
      <c r="AX20" s="28">
        <v>7.9523906369704002E-3</v>
      </c>
      <c r="AY20" s="28">
        <v>0</v>
      </c>
      <c r="AZ20" s="28">
        <v>1.1534127107480799E-3</v>
      </c>
      <c r="BA20" s="28">
        <v>31.290542928669399</v>
      </c>
      <c r="BB20" s="28">
        <v>30.351802313469602</v>
      </c>
      <c r="BC20" s="28">
        <v>0.93874061519976504</v>
      </c>
      <c r="BD20" s="28">
        <v>0</v>
      </c>
      <c r="BE20" s="28">
        <v>0</v>
      </c>
      <c r="BF20" s="28">
        <v>0.12417256358956499</v>
      </c>
      <c r="BG20" s="28">
        <v>0</v>
      </c>
      <c r="BH20" s="28">
        <v>1.33247874358593</v>
      </c>
      <c r="BI20" s="28">
        <v>0</v>
      </c>
      <c r="BJ20" s="28">
        <v>3.4632356906253998E-2</v>
      </c>
      <c r="BK20" s="28">
        <v>5.3299156676973203</v>
      </c>
      <c r="BL20" s="28">
        <v>1.21286366257643</v>
      </c>
      <c r="BM20" s="28">
        <v>0</v>
      </c>
      <c r="BN20" s="28">
        <v>8.9540203596840701E-2</v>
      </c>
      <c r="BO20" s="28">
        <v>1.21410258106119E-4</v>
      </c>
      <c r="BP20" s="28">
        <v>0.46712339555878801</v>
      </c>
      <c r="BQ20" s="28">
        <v>9.5531575650979796</v>
      </c>
      <c r="BR20" s="28">
        <v>0</v>
      </c>
      <c r="BS20" s="28">
        <v>6.4807489844448396E-2</v>
      </c>
      <c r="BT20" s="28">
        <v>1.4784375616351699</v>
      </c>
      <c r="BU20" s="28">
        <v>0.13297630991385401</v>
      </c>
      <c r="BV20" s="28">
        <v>46.968146761685702</v>
      </c>
      <c r="BW20" s="28">
        <v>1.3056502031680399</v>
      </c>
      <c r="BY20" s="37">
        <f t="shared" si="0"/>
        <v>8.0000040550132854E-3</v>
      </c>
      <c r="CA20" s="25">
        <f t="shared" si="1"/>
        <v>2.7206171515620206E-3</v>
      </c>
      <c r="CB20" s="25">
        <f t="shared" si="2"/>
        <v>2.724125942182843E-3</v>
      </c>
      <c r="CC20" s="25">
        <f t="shared" si="3"/>
        <v>2.7193532964858028E-3</v>
      </c>
      <c r="CD20" s="25">
        <f t="shared" si="4"/>
        <v>2.6938110776625183E-3</v>
      </c>
      <c r="CE20" s="25">
        <f t="shared" si="5"/>
        <v>2.6930073364330401E-3</v>
      </c>
      <c r="CF20" s="25">
        <f t="shared" si="6"/>
        <v>2.7180170059576273E-3</v>
      </c>
      <c r="CG20" s="25">
        <f t="shared" si="7"/>
        <v>2.7199080788460829E-3</v>
      </c>
      <c r="CH20" s="25">
        <f t="shared" si="8"/>
        <v>2.7166488582758301E-3</v>
      </c>
      <c r="CI20" s="25">
        <f t="shared" si="9"/>
        <v>2.7344013576857825E-3</v>
      </c>
      <c r="CJ20" s="25">
        <f t="shared" si="10"/>
        <v>2.7201203269438898E-3</v>
      </c>
      <c r="CK20" s="25">
        <f t="shared" si="11"/>
        <v>2.7200276268418938E-3</v>
      </c>
      <c r="CL20" s="25">
        <f t="shared" si="12"/>
        <v>2.7212107451297708E-3</v>
      </c>
      <c r="CM20" s="25">
        <f t="shared" si="13"/>
        <v>2.7063196695065535E-3</v>
      </c>
    </row>
    <row r="21" spans="1:91" x14ac:dyDescent="0.4">
      <c r="A21" s="28" t="s">
        <v>20</v>
      </c>
      <c r="B21" s="99">
        <v>483.35093526000003</v>
      </c>
      <c r="C21" s="99">
        <v>1.5122862403999999</v>
      </c>
      <c r="D21" s="99">
        <v>2972.7079951000001</v>
      </c>
      <c r="E21" s="99">
        <v>87.957958610999995</v>
      </c>
      <c r="F21" s="99">
        <v>85.320751576999996</v>
      </c>
      <c r="G21" s="99">
        <v>1.7045019358</v>
      </c>
      <c r="H21" s="99">
        <v>135.63500142000001</v>
      </c>
      <c r="I21" s="99">
        <v>2.4300486499999998</v>
      </c>
      <c r="J21" s="99">
        <v>0.33441782990000002</v>
      </c>
      <c r="K21" s="99">
        <v>5.5992425940999997</v>
      </c>
      <c r="L21" s="99">
        <v>0.40410173059999999</v>
      </c>
      <c r="M21" s="99">
        <v>0.41986916229999999</v>
      </c>
      <c r="N21" s="99">
        <v>0.22654108819999999</v>
      </c>
      <c r="O21" s="28"/>
      <c r="P21" s="30" t="s">
        <v>20</v>
      </c>
      <c r="Q21" s="30">
        <v>0</v>
      </c>
      <c r="R21" s="28">
        <v>0.40520382617539702</v>
      </c>
      <c r="S21" s="28">
        <v>2.43667111063654</v>
      </c>
      <c r="T21" s="28">
        <v>2.43667111063654</v>
      </c>
      <c r="U21" s="28">
        <v>3.2361212186643198</v>
      </c>
      <c r="V21" s="28">
        <v>0.33532951024053498</v>
      </c>
      <c r="W21" s="28">
        <v>0.42101385794544399</v>
      </c>
      <c r="X21" s="28">
        <v>0</v>
      </c>
      <c r="Y21" s="28">
        <v>484.66842137336897</v>
      </c>
      <c r="Z21" s="28">
        <v>32.370280233283196</v>
      </c>
      <c r="AA21" s="28">
        <v>2.9190752665206698</v>
      </c>
      <c r="AB21" s="28">
        <v>10.581527933876799</v>
      </c>
      <c r="AC21" s="28">
        <v>0</v>
      </c>
      <c r="AD21" s="28">
        <v>5.6145093905642103</v>
      </c>
      <c r="AE21" s="28">
        <v>5.6145093905642103</v>
      </c>
      <c r="AF21" s="28">
        <v>23.846570185573999</v>
      </c>
      <c r="AG21" s="28">
        <v>3.88072632490021</v>
      </c>
      <c r="AH21" s="28">
        <v>0.242076300615438</v>
      </c>
      <c r="AI21" s="28">
        <v>1.8949099951743</v>
      </c>
      <c r="AJ21" s="28">
        <v>0</v>
      </c>
      <c r="AK21" s="28">
        <v>0.22715869095271801</v>
      </c>
      <c r="AL21" s="28">
        <v>1.5164079124765</v>
      </c>
      <c r="AM21" s="28">
        <v>0</v>
      </c>
      <c r="AN21" s="28">
        <v>2682.7316287306298</v>
      </c>
      <c r="AO21" s="28">
        <v>274.23572418348999</v>
      </c>
      <c r="AP21" s="28">
        <v>2980.8139230996999</v>
      </c>
      <c r="AQ21" s="28">
        <v>0</v>
      </c>
      <c r="AR21" s="28">
        <v>12.506220804703499</v>
      </c>
      <c r="AS21" s="28">
        <v>0</v>
      </c>
      <c r="AT21" s="28">
        <v>51.004530762998797</v>
      </c>
      <c r="AU21" s="28">
        <v>4.9877681740769599E-2</v>
      </c>
      <c r="AV21" s="28">
        <v>1.7538470816867501E-2</v>
      </c>
      <c r="AW21" s="28">
        <v>65.978813707237194</v>
      </c>
      <c r="AX21" s="28">
        <v>2.2415019143835001E-2</v>
      </c>
      <c r="AY21" s="28">
        <v>0</v>
      </c>
      <c r="AZ21" s="28">
        <v>3.2510563181710399E-3</v>
      </c>
      <c r="BA21" s="28">
        <v>88.1956326950163</v>
      </c>
      <c r="BB21" s="28">
        <v>85.551228618449798</v>
      </c>
      <c r="BC21" s="28">
        <v>2.6444040765665102</v>
      </c>
      <c r="BD21" s="28">
        <v>0</v>
      </c>
      <c r="BE21" s="28">
        <v>0</v>
      </c>
      <c r="BF21" s="28">
        <v>0.34999821877566301</v>
      </c>
      <c r="BG21" s="28">
        <v>0</v>
      </c>
      <c r="BH21" s="28">
        <v>3.7558104424125198</v>
      </c>
      <c r="BI21" s="28">
        <v>0</v>
      </c>
      <c r="BJ21" s="28">
        <v>9.7616436956078301E-2</v>
      </c>
      <c r="BK21" s="28">
        <v>15.0231825878955</v>
      </c>
      <c r="BL21" s="28">
        <v>3.5185674532174098</v>
      </c>
      <c r="BM21" s="28">
        <v>0</v>
      </c>
      <c r="BN21" s="28">
        <v>0.25238278553988402</v>
      </c>
      <c r="BO21" s="28">
        <v>3.4221161328725597E-4</v>
      </c>
      <c r="BP21" s="28">
        <v>1.7091519495229699</v>
      </c>
      <c r="BQ21" s="28">
        <v>27.714162141020001</v>
      </c>
      <c r="BR21" s="28">
        <v>0</v>
      </c>
      <c r="BS21" s="28">
        <v>0.18800985492382799</v>
      </c>
      <c r="BT21" s="28">
        <v>4.2889898524554004</v>
      </c>
      <c r="BU21" s="28">
        <v>0.38576876601947702</v>
      </c>
      <c r="BV21" s="28">
        <v>136.00484096297799</v>
      </c>
      <c r="BW21" s="28">
        <v>3.7877595896927199</v>
      </c>
      <c r="BY21" s="37">
        <f t="shared" si="0"/>
        <v>8.0000197264163287E-3</v>
      </c>
      <c r="CA21" s="25">
        <f t="shared" si="1"/>
        <v>2.7257340728227874E-3</v>
      </c>
      <c r="CB21" s="25">
        <f t="shared" si="2"/>
        <v>2.7254576325510087E-3</v>
      </c>
      <c r="CC21" s="25">
        <f t="shared" si="3"/>
        <v>2.7267824532584599E-3</v>
      </c>
      <c r="CD21" s="25">
        <f t="shared" si="4"/>
        <v>2.7021327890001958E-3</v>
      </c>
      <c r="CE21" s="25">
        <f t="shared" si="5"/>
        <v>2.7013011159635896E-3</v>
      </c>
      <c r="CF21" s="25">
        <f t="shared" si="6"/>
        <v>2.7280777013535349E-3</v>
      </c>
      <c r="CG21" s="25">
        <f t="shared" si="7"/>
        <v>2.726726428326269E-3</v>
      </c>
      <c r="CH21" s="25">
        <f t="shared" si="8"/>
        <v>2.7252378821881408E-3</v>
      </c>
      <c r="CI21" s="25">
        <f t="shared" si="9"/>
        <v>2.7261714508690416E-3</v>
      </c>
      <c r="CJ21" s="25">
        <f t="shared" si="10"/>
        <v>2.7265824274692835E-3</v>
      </c>
      <c r="CK21" s="25">
        <f t="shared" si="11"/>
        <v>2.7272725948504833E-3</v>
      </c>
      <c r="CL21" s="25">
        <f t="shared" si="12"/>
        <v>2.7263151196279338E-3</v>
      </c>
      <c r="CM21" s="25">
        <f t="shared" si="13"/>
        <v>2.7262284189823261E-3</v>
      </c>
    </row>
    <row r="22" spans="1:91" x14ac:dyDescent="0.4">
      <c r="A22" s="28" t="s">
        <v>129</v>
      </c>
      <c r="B22" s="99">
        <v>599.22342718000004</v>
      </c>
      <c r="C22" s="99">
        <v>1.8748230575</v>
      </c>
      <c r="D22" s="99">
        <v>4531.5180626000001</v>
      </c>
      <c r="E22" s="99">
        <v>133.77176012999999</v>
      </c>
      <c r="F22" s="99">
        <v>129.75906075</v>
      </c>
      <c r="G22" s="99">
        <v>2.1131198843000001</v>
      </c>
      <c r="H22" s="99">
        <v>201.85948096999999</v>
      </c>
      <c r="I22" s="99">
        <v>3.6957643201999999</v>
      </c>
      <c r="J22" s="99">
        <v>0.50860277320000002</v>
      </c>
      <c r="K22" s="99">
        <v>8.5156653139999996</v>
      </c>
      <c r="L22" s="99">
        <v>0.61458224669999995</v>
      </c>
      <c r="M22" s="99">
        <v>0.63856230629999999</v>
      </c>
      <c r="N22" s="99">
        <v>0.34453732840000001</v>
      </c>
      <c r="O22" s="28"/>
      <c r="P22" s="30" t="s">
        <v>129</v>
      </c>
      <c r="Q22" s="30">
        <v>0</v>
      </c>
      <c r="R22" s="28">
        <v>0.61626375509531095</v>
      </c>
      <c r="S22" s="28">
        <v>3.7058702567550998</v>
      </c>
      <c r="T22" s="28">
        <v>3.7058702567550998</v>
      </c>
      <c r="U22" s="28">
        <v>4.8090795205608696</v>
      </c>
      <c r="V22" s="28">
        <v>0.50999162663068698</v>
      </c>
      <c r="W22" s="28">
        <v>0.64030960842853502</v>
      </c>
      <c r="X22" s="28">
        <v>0</v>
      </c>
      <c r="Y22" s="28">
        <v>600.86195803502005</v>
      </c>
      <c r="Z22" s="28">
        <v>48.104083562079403</v>
      </c>
      <c r="AA22" s="28">
        <v>4.3379301143732496</v>
      </c>
      <c r="AB22" s="28">
        <v>15.724804383904701</v>
      </c>
      <c r="AC22" s="28">
        <v>0</v>
      </c>
      <c r="AD22" s="28">
        <v>8.5390022351564401</v>
      </c>
      <c r="AE22" s="28">
        <v>8.5390022351564401</v>
      </c>
      <c r="AF22" s="28">
        <v>36.351247723452197</v>
      </c>
      <c r="AG22" s="28">
        <v>5.7669746606943404</v>
      </c>
      <c r="AH22" s="28">
        <v>0.35973945745073999</v>
      </c>
      <c r="AI22" s="28">
        <v>2.81596360273593</v>
      </c>
      <c r="AJ22" s="28">
        <v>0</v>
      </c>
      <c r="AK22" s="28">
        <v>0.345478690446898</v>
      </c>
      <c r="AL22" s="28">
        <v>1.87994443547898</v>
      </c>
      <c r="AM22" s="28">
        <v>0</v>
      </c>
      <c r="AN22" s="28">
        <v>4089.5185462722502</v>
      </c>
      <c r="AO22" s="28">
        <v>418.03922375259702</v>
      </c>
      <c r="AP22" s="28">
        <v>4543.9090177483004</v>
      </c>
      <c r="AQ22" s="28">
        <v>0</v>
      </c>
      <c r="AR22" s="28">
        <v>18.5851258914719</v>
      </c>
      <c r="AS22" s="28">
        <v>0</v>
      </c>
      <c r="AT22" s="28">
        <v>75.796319759585998</v>
      </c>
      <c r="AU22" s="28">
        <v>7.5856469297882895E-2</v>
      </c>
      <c r="AV22" s="28">
        <v>2.6673363646885599E-2</v>
      </c>
      <c r="AW22" s="28">
        <v>100.343890606656</v>
      </c>
      <c r="AX22" s="28">
        <v>3.40898224728143E-2</v>
      </c>
      <c r="AY22" s="28">
        <v>0</v>
      </c>
      <c r="AZ22" s="28">
        <v>4.9443062881330598E-3</v>
      </c>
      <c r="BA22" s="28">
        <v>134.134270651615</v>
      </c>
      <c r="BB22" s="28">
        <v>130.11058022904399</v>
      </c>
      <c r="BC22" s="28">
        <v>4.0236904225709198</v>
      </c>
      <c r="BD22" s="28">
        <v>0</v>
      </c>
      <c r="BE22" s="28">
        <v>0</v>
      </c>
      <c r="BF22" s="28">
        <v>0.53229781896746498</v>
      </c>
      <c r="BG22" s="28">
        <v>0</v>
      </c>
      <c r="BH22" s="28">
        <v>5.7120156958062598</v>
      </c>
      <c r="BI22" s="28">
        <v>0</v>
      </c>
      <c r="BJ22" s="28">
        <v>0.148459742941075</v>
      </c>
      <c r="BK22" s="28">
        <v>22.847996582835901</v>
      </c>
      <c r="BL22" s="28">
        <v>5.2288094057428198</v>
      </c>
      <c r="BM22" s="28">
        <v>0</v>
      </c>
      <c r="BN22" s="28">
        <v>0.383835383521552</v>
      </c>
      <c r="BO22" s="28">
        <v>5.2043660995276504E-4</v>
      </c>
      <c r="BP22" s="28">
        <v>2.1188948300511998</v>
      </c>
      <c r="BQ22" s="28">
        <v>41.185247026862399</v>
      </c>
      <c r="BR22" s="28">
        <v>0</v>
      </c>
      <c r="BS22" s="28">
        <v>0.27938672024405198</v>
      </c>
      <c r="BT22" s="28">
        <v>6.3736859963828696</v>
      </c>
      <c r="BU22" s="28">
        <v>0.573275554093156</v>
      </c>
      <c r="BV22" s="28">
        <v>202.411452790775</v>
      </c>
      <c r="BW22" s="28">
        <v>5.6288631976294603</v>
      </c>
      <c r="BY22" s="37">
        <f t="shared" si="0"/>
        <v>7.9999946260952623E-3</v>
      </c>
      <c r="CA22" s="25">
        <f t="shared" si="1"/>
        <v>2.7344238904861966E-3</v>
      </c>
      <c r="CB22" s="25">
        <f t="shared" si="2"/>
        <v>2.7316593736633442E-3</v>
      </c>
      <c r="CC22" s="25">
        <f t="shared" si="3"/>
        <v>2.7343938559059415E-3</v>
      </c>
      <c r="CD22" s="25">
        <f t="shared" si="4"/>
        <v>2.7099181565878941E-3</v>
      </c>
      <c r="CE22" s="25">
        <f t="shared" si="5"/>
        <v>2.7090168271273218E-3</v>
      </c>
      <c r="CF22" s="25">
        <f t="shared" si="6"/>
        <v>2.7329001984725417E-3</v>
      </c>
      <c r="CG22" s="25">
        <f t="shared" si="7"/>
        <v>2.7344359458500835E-3</v>
      </c>
      <c r="CH22" s="25">
        <f t="shared" si="8"/>
        <v>2.7344645598378027E-3</v>
      </c>
      <c r="CI22" s="25">
        <f t="shared" si="9"/>
        <v>2.7307232753542398E-3</v>
      </c>
      <c r="CJ22" s="25">
        <f t="shared" si="10"/>
        <v>2.7404695107115015E-3</v>
      </c>
      <c r="CK22" s="25">
        <f t="shared" si="11"/>
        <v>2.7360184976703535E-3</v>
      </c>
      <c r="CL22" s="25">
        <f t="shared" si="12"/>
        <v>2.7363064047099114E-3</v>
      </c>
      <c r="CM22" s="25">
        <f t="shared" si="13"/>
        <v>2.7322498008258969E-3</v>
      </c>
    </row>
    <row r="23" spans="1:91" x14ac:dyDescent="0.4">
      <c r="A23" s="28" t="s">
        <v>22</v>
      </c>
      <c r="B23" s="99">
        <v>817.69175811000002</v>
      </c>
      <c r="C23" s="99">
        <v>2.5583528105000002</v>
      </c>
      <c r="D23" s="99">
        <v>4876.2558897999997</v>
      </c>
      <c r="E23" s="99">
        <v>146.01644424</v>
      </c>
      <c r="F23" s="99">
        <v>141.63868599</v>
      </c>
      <c r="G23" s="99">
        <v>2.8835329599000001</v>
      </c>
      <c r="H23" s="99">
        <v>225.59170902</v>
      </c>
      <c r="I23" s="99">
        <v>4.0340529596000003</v>
      </c>
      <c r="J23" s="99">
        <v>0.55515729540000003</v>
      </c>
      <c r="K23" s="99">
        <v>9.2951394834999999</v>
      </c>
      <c r="L23" s="99">
        <v>0.67083750860000002</v>
      </c>
      <c r="M23" s="99">
        <v>0.69701256320000005</v>
      </c>
      <c r="N23" s="99">
        <v>0.37607425960000002</v>
      </c>
      <c r="O23" s="28"/>
      <c r="P23" s="30" t="s">
        <v>22</v>
      </c>
      <c r="Q23" s="30">
        <v>0</v>
      </c>
      <c r="R23" s="28">
        <v>0.67266325536865801</v>
      </c>
      <c r="S23" s="28">
        <v>4.0450211876006703</v>
      </c>
      <c r="T23" s="28">
        <v>4.0450211876006703</v>
      </c>
      <c r="U23" s="28">
        <v>5.3830752224706</v>
      </c>
      <c r="V23" s="28">
        <v>0.55666672209621904</v>
      </c>
      <c r="W23" s="28">
        <v>0.69890975603479399</v>
      </c>
      <c r="X23" s="28">
        <v>0</v>
      </c>
      <c r="Y23" s="28">
        <v>819.91582997293801</v>
      </c>
      <c r="Z23" s="28">
        <v>53.845658567230899</v>
      </c>
      <c r="AA23" s="28">
        <v>4.8556711772079799</v>
      </c>
      <c r="AB23" s="28">
        <v>17.6016487374417</v>
      </c>
      <c r="AC23" s="28">
        <v>0</v>
      </c>
      <c r="AD23" s="28">
        <v>9.3204217623035195</v>
      </c>
      <c r="AE23" s="28">
        <v>9.3204217623035195</v>
      </c>
      <c r="AF23" s="28">
        <v>39.116117333950598</v>
      </c>
      <c r="AG23" s="28">
        <v>6.4552886541068197</v>
      </c>
      <c r="AH23" s="28">
        <v>0.402676904575411</v>
      </c>
      <c r="AI23" s="28">
        <v>3.1520542019603499</v>
      </c>
      <c r="AJ23" s="28">
        <v>0</v>
      </c>
      <c r="AK23" s="28">
        <v>0.37709965043164201</v>
      </c>
      <c r="AL23" s="28">
        <v>2.56531431569084</v>
      </c>
      <c r="AM23" s="28">
        <v>0</v>
      </c>
      <c r="AN23" s="28">
        <v>4400.5671164470295</v>
      </c>
      <c r="AO23" s="28">
        <v>449.83493175879101</v>
      </c>
      <c r="AP23" s="28">
        <v>4889.5181655397701</v>
      </c>
      <c r="AQ23" s="28">
        <v>0</v>
      </c>
      <c r="AR23" s="28">
        <v>20.803322873410501</v>
      </c>
      <c r="AS23" s="28">
        <v>0</v>
      </c>
      <c r="AT23" s="28">
        <v>84.842436977489598</v>
      </c>
      <c r="AU23" s="28">
        <v>8.2799939428010796E-2</v>
      </c>
      <c r="AV23" s="28">
        <v>2.9114891175449301E-2</v>
      </c>
      <c r="AW23" s="28">
        <v>109.528985617046</v>
      </c>
      <c r="AX23" s="28">
        <v>3.7210267306007003E-2</v>
      </c>
      <c r="AY23" s="28">
        <v>0</v>
      </c>
      <c r="AZ23" s="28">
        <v>5.3969512117153498E-3</v>
      </c>
      <c r="BA23" s="28">
        <v>146.41003726275301</v>
      </c>
      <c r="BB23" s="28">
        <v>142.020358760904</v>
      </c>
      <c r="BC23" s="28">
        <v>4.3896785018491302</v>
      </c>
      <c r="BD23" s="28">
        <v>0</v>
      </c>
      <c r="BE23" s="28">
        <v>0</v>
      </c>
      <c r="BF23" s="28">
        <v>0.58102053098320505</v>
      </c>
      <c r="BG23" s="28">
        <v>0</v>
      </c>
      <c r="BH23" s="28">
        <v>6.2348498709744904</v>
      </c>
      <c r="BI23" s="28">
        <v>0</v>
      </c>
      <c r="BJ23" s="28">
        <v>0.162049600908304</v>
      </c>
      <c r="BK23" s="28">
        <v>24.939391913997699</v>
      </c>
      <c r="BL23" s="28">
        <v>5.8528787144605801</v>
      </c>
      <c r="BM23" s="28">
        <v>0</v>
      </c>
      <c r="BN23" s="28">
        <v>0.41897107944906498</v>
      </c>
      <c r="BO23" s="28">
        <v>5.6809842446689399E-4</v>
      </c>
      <c r="BP23" s="28">
        <v>2.8913752688591599</v>
      </c>
      <c r="BQ23" s="28">
        <v>46.100628470002597</v>
      </c>
      <c r="BR23" s="28">
        <v>0</v>
      </c>
      <c r="BS23" s="28">
        <v>0.312734775878589</v>
      </c>
      <c r="BT23" s="28">
        <v>7.1344321134767199</v>
      </c>
      <c r="BU23" s="28">
        <v>0.64169800188859005</v>
      </c>
      <c r="BV23" s="28">
        <v>226.20541678709401</v>
      </c>
      <c r="BW23" s="28">
        <v>6.3006683229348504</v>
      </c>
      <c r="BY23" s="37">
        <f t="shared" si="0"/>
        <v>7.9999942754343835E-3</v>
      </c>
      <c r="CA23" s="25">
        <f t="shared" si="1"/>
        <v>2.7199391957657428E-3</v>
      </c>
      <c r="CB23" s="25">
        <f t="shared" si="2"/>
        <v>2.7210888045887923E-3</v>
      </c>
      <c r="CC23" s="25">
        <f t="shared" si="3"/>
        <v>2.7197661565530056E-3</v>
      </c>
      <c r="CD23" s="25">
        <f t="shared" si="4"/>
        <v>2.6955390182360553E-3</v>
      </c>
      <c r="CE23" s="25">
        <f t="shared" si="5"/>
        <v>2.6946929663760836E-3</v>
      </c>
      <c r="CF23" s="25">
        <f t="shared" si="6"/>
        <v>2.7196876429779683E-3</v>
      </c>
      <c r="CG23" s="25">
        <f t="shared" si="7"/>
        <v>2.720435825235068E-3</v>
      </c>
      <c r="CH23" s="25">
        <f t="shared" si="8"/>
        <v>2.7189102648165413E-3</v>
      </c>
      <c r="CI23" s="25">
        <f t="shared" si="9"/>
        <v>2.7189171586612048E-3</v>
      </c>
      <c r="CJ23" s="25">
        <f t="shared" si="10"/>
        <v>2.7199461447995205E-3</v>
      </c>
      <c r="CK23" s="25">
        <f t="shared" si="11"/>
        <v>2.72159315072918E-3</v>
      </c>
      <c r="CL23" s="25">
        <f t="shared" si="12"/>
        <v>2.721891878223678E-3</v>
      </c>
      <c r="CM23" s="25">
        <f t="shared" si="13"/>
        <v>2.7265647819997526E-3</v>
      </c>
    </row>
    <row r="24" spans="1:91" x14ac:dyDescent="0.4">
      <c r="A24" s="28" t="s">
        <v>23</v>
      </c>
      <c r="B24" s="99">
        <v>2708.1173468000002</v>
      </c>
      <c r="C24" s="99">
        <v>8.4730181549000001</v>
      </c>
      <c r="D24" s="99">
        <v>14460.534525999999</v>
      </c>
      <c r="E24" s="99">
        <v>430.47551621000002</v>
      </c>
      <c r="F24" s="99">
        <v>417.57349846</v>
      </c>
      <c r="G24" s="99">
        <v>9.5499684914999996</v>
      </c>
      <c r="H24" s="99">
        <v>674.99186589999999</v>
      </c>
      <c r="I24" s="99">
        <v>11.892914111</v>
      </c>
      <c r="J24" s="99">
        <v>1.6366760916</v>
      </c>
      <c r="K24" s="99">
        <v>27.403283161000001</v>
      </c>
      <c r="L24" s="99">
        <v>1.977716445</v>
      </c>
      <c r="M24" s="99">
        <v>2.0548839170000002</v>
      </c>
      <c r="N24" s="99">
        <v>1.1087159517</v>
      </c>
      <c r="O24" s="28"/>
      <c r="P24" s="30" t="s">
        <v>23</v>
      </c>
      <c r="Q24" s="30">
        <v>0</v>
      </c>
      <c r="R24" s="28">
        <v>1.98309519996022</v>
      </c>
      <c r="S24" s="28">
        <v>11.925253929119901</v>
      </c>
      <c r="T24" s="28">
        <v>11.925253929119901</v>
      </c>
      <c r="U24" s="28">
        <v>16.1226164751731</v>
      </c>
      <c r="V24" s="28">
        <v>1.64112681431938</v>
      </c>
      <c r="W24" s="28">
        <v>2.0604697502043998</v>
      </c>
      <c r="X24" s="28">
        <v>0</v>
      </c>
      <c r="Y24" s="28">
        <v>2715.4812466696399</v>
      </c>
      <c r="Z24" s="28">
        <v>161.270822879267</v>
      </c>
      <c r="AA24" s="28">
        <v>14.543067379623301</v>
      </c>
      <c r="AB24" s="28">
        <v>52.717914407483804</v>
      </c>
      <c r="AC24" s="28">
        <v>0</v>
      </c>
      <c r="AD24" s="28">
        <v>27.477823847311601</v>
      </c>
      <c r="AE24" s="28">
        <v>27.477823847311601</v>
      </c>
      <c r="AF24" s="28">
        <v>115.99892162678999</v>
      </c>
      <c r="AG24" s="28">
        <v>19.3338876153706</v>
      </c>
      <c r="AH24" s="28">
        <v>1.2060336676918499</v>
      </c>
      <c r="AI24" s="28">
        <v>9.4406009682942305</v>
      </c>
      <c r="AJ24" s="28">
        <v>0</v>
      </c>
      <c r="AK24" s="28">
        <v>1.11173879909264</v>
      </c>
      <c r="AL24" s="28">
        <v>8.4960599468686002</v>
      </c>
      <c r="AM24" s="28">
        <v>0</v>
      </c>
      <c r="AN24" s="28">
        <v>13049.8689653532</v>
      </c>
      <c r="AO24" s="28">
        <v>1333.9880599072901</v>
      </c>
      <c r="AP24" s="28">
        <v>14499.855946887301</v>
      </c>
      <c r="AQ24" s="28">
        <v>0</v>
      </c>
      <c r="AR24" s="28">
        <v>62.306900730341603</v>
      </c>
      <c r="AS24" s="28">
        <v>0</v>
      </c>
      <c r="AT24" s="28">
        <v>254.10863533338099</v>
      </c>
      <c r="AU24" s="28">
        <v>0.244107224843885</v>
      </c>
      <c r="AV24" s="28">
        <v>8.5835333134917299E-2</v>
      </c>
      <c r="AW24" s="28">
        <v>322.90839623671002</v>
      </c>
      <c r="AX24" s="28">
        <v>0.109701789568831</v>
      </c>
      <c r="AY24" s="28">
        <v>0</v>
      </c>
      <c r="AZ24" s="28">
        <v>1.59108976812888E-2</v>
      </c>
      <c r="BA24" s="28">
        <v>431.63524933649802</v>
      </c>
      <c r="BB24" s="28">
        <v>418.69816850557601</v>
      </c>
      <c r="BC24" s="28">
        <v>12.937080830922</v>
      </c>
      <c r="BD24" s="28">
        <v>0</v>
      </c>
      <c r="BE24" s="28">
        <v>0</v>
      </c>
      <c r="BF24" s="28">
        <v>1.7129376152603899</v>
      </c>
      <c r="BG24" s="28">
        <v>0</v>
      </c>
      <c r="BH24" s="28">
        <v>18.3813297044153</v>
      </c>
      <c r="BI24" s="28">
        <v>0</v>
      </c>
      <c r="BJ24" s="28">
        <v>0.47774750739926197</v>
      </c>
      <c r="BK24" s="28">
        <v>73.525337448260302</v>
      </c>
      <c r="BL24" s="28">
        <v>17.529743778356099</v>
      </c>
      <c r="BM24" s="28">
        <v>0</v>
      </c>
      <c r="BN24" s="28">
        <v>1.235189913193</v>
      </c>
      <c r="BO24" s="28">
        <v>1.67483510904611E-3</v>
      </c>
      <c r="BP24" s="28">
        <v>9.5759313163246595</v>
      </c>
      <c r="BQ24" s="28">
        <v>138.07390596541799</v>
      </c>
      <c r="BR24" s="28">
        <v>0</v>
      </c>
      <c r="BS24" s="28">
        <v>0.93666989487850905</v>
      </c>
      <c r="BT24" s="28">
        <v>21.368073415651399</v>
      </c>
      <c r="BU24" s="28">
        <v>1.92192963169761</v>
      </c>
      <c r="BV24" s="28">
        <v>676.82755273731402</v>
      </c>
      <c r="BW24" s="28">
        <v>18.870877455403299</v>
      </c>
      <c r="BY24" s="37">
        <f t="shared" si="0"/>
        <v>8.0000051070639629E-3</v>
      </c>
      <c r="CA24" s="25">
        <f t="shared" si="1"/>
        <v>2.7191952661656652E-3</v>
      </c>
      <c r="CB24" s="25">
        <f t="shared" si="2"/>
        <v>2.7194314407641045E-3</v>
      </c>
      <c r="CC24" s="25">
        <f t="shared" si="3"/>
        <v>2.7192231944539553E-3</v>
      </c>
      <c r="CD24" s="25">
        <f t="shared" si="4"/>
        <v>2.6940745357797338E-3</v>
      </c>
      <c r="CE24" s="25">
        <f t="shared" si="5"/>
        <v>2.6933463204053035E-3</v>
      </c>
      <c r="CF24" s="25">
        <f t="shared" si="6"/>
        <v>2.7186293701144978E-3</v>
      </c>
      <c r="CG24" s="25">
        <f t="shared" si="7"/>
        <v>2.7195688274945606E-3</v>
      </c>
      <c r="CH24" s="25">
        <f t="shared" si="8"/>
        <v>2.7192509605353404E-3</v>
      </c>
      <c r="CI24" s="25">
        <f t="shared" si="9"/>
        <v>2.7193668571457992E-3</v>
      </c>
      <c r="CJ24" s="25">
        <f t="shared" si="10"/>
        <v>2.7201370680169307E-3</v>
      </c>
      <c r="CK24" s="25">
        <f t="shared" si="11"/>
        <v>2.7196795444657386E-3</v>
      </c>
      <c r="CL24" s="25">
        <f t="shared" si="12"/>
        <v>2.7183205621437779E-3</v>
      </c>
      <c r="CM24" s="25">
        <f t="shared" si="13"/>
        <v>2.7264398857119064E-3</v>
      </c>
    </row>
    <row r="25" spans="1:91" x14ac:dyDescent="0.4">
      <c r="A25" s="28" t="s">
        <v>24</v>
      </c>
      <c r="B25" s="99">
        <v>1101.6678944</v>
      </c>
      <c r="C25" s="99">
        <v>3.4468430242000001</v>
      </c>
      <c r="D25" s="99">
        <v>6008.4758310999996</v>
      </c>
      <c r="E25" s="99">
        <v>179.88091936000001</v>
      </c>
      <c r="F25" s="99">
        <v>174.48919945</v>
      </c>
      <c r="G25" s="99">
        <v>3.8849453022999998</v>
      </c>
      <c r="H25" s="99">
        <v>281.09944895000001</v>
      </c>
      <c r="I25" s="99">
        <v>4.9696399537999998</v>
      </c>
      <c r="J25" s="99">
        <v>0.68391067289999996</v>
      </c>
      <c r="K25" s="99">
        <v>11.450889965</v>
      </c>
      <c r="L25" s="99">
        <v>0.82641971270000003</v>
      </c>
      <c r="M25" s="99">
        <v>0.85866534549999995</v>
      </c>
      <c r="N25" s="99">
        <v>0.46329428030000003</v>
      </c>
      <c r="O25" s="28"/>
      <c r="P25" s="30" t="s">
        <v>24</v>
      </c>
      <c r="Q25" s="30">
        <v>0</v>
      </c>
      <c r="R25" s="28">
        <v>0.82866621806705398</v>
      </c>
      <c r="S25" s="28">
        <v>4.9831556628947604</v>
      </c>
      <c r="T25" s="28">
        <v>4.9831556628947604</v>
      </c>
      <c r="U25" s="28">
        <v>6.7127209216587502</v>
      </c>
      <c r="V25" s="28">
        <v>0.68577266349615396</v>
      </c>
      <c r="W25" s="28">
        <v>0.86100402592707204</v>
      </c>
      <c r="X25" s="28">
        <v>0</v>
      </c>
      <c r="Y25" s="28">
        <v>1104.6634000143299</v>
      </c>
      <c r="Z25" s="28">
        <v>67.145791744155801</v>
      </c>
      <c r="AA25" s="28">
        <v>6.0550667965608502</v>
      </c>
      <c r="AB25" s="28">
        <v>21.949352987718001</v>
      </c>
      <c r="AC25" s="28">
        <v>0</v>
      </c>
      <c r="AD25" s="28">
        <v>11.482041356370299</v>
      </c>
      <c r="AE25" s="28">
        <v>11.482041356370299</v>
      </c>
      <c r="AF25" s="28">
        <v>48.198570246179003</v>
      </c>
      <c r="AG25" s="28">
        <v>8.0497913797262992</v>
      </c>
      <c r="AH25" s="28">
        <v>0.50213612396386798</v>
      </c>
      <c r="AI25" s="28">
        <v>3.9306426853631802</v>
      </c>
      <c r="AJ25" s="28">
        <v>0</v>
      </c>
      <c r="AK25" s="28">
        <v>0.46455729182332101</v>
      </c>
      <c r="AL25" s="28">
        <v>3.4562168317708002</v>
      </c>
      <c r="AM25" s="28">
        <v>0</v>
      </c>
      <c r="AN25" s="28">
        <v>5422.3355372531496</v>
      </c>
      <c r="AO25" s="28">
        <v>554.28306785628001</v>
      </c>
      <c r="AP25" s="28">
        <v>6024.8171753556098</v>
      </c>
      <c r="AQ25" s="28">
        <v>0</v>
      </c>
      <c r="AR25" s="28">
        <v>25.941904069197001</v>
      </c>
      <c r="AS25" s="28">
        <v>0</v>
      </c>
      <c r="AT25" s="28">
        <v>105.79940053218399</v>
      </c>
      <c r="AU25" s="28">
        <v>0.102003894831814</v>
      </c>
      <c r="AV25" s="28">
        <v>3.5867539975859397E-2</v>
      </c>
      <c r="AW25" s="28">
        <v>134.93207966511699</v>
      </c>
      <c r="AX25" s="28">
        <v>4.5840568091403598E-2</v>
      </c>
      <c r="AY25" s="28">
        <v>0</v>
      </c>
      <c r="AZ25" s="28">
        <v>6.6486740308757302E-3</v>
      </c>
      <c r="BA25" s="28">
        <v>180.36562703232099</v>
      </c>
      <c r="BB25" s="28">
        <v>174.95923870303801</v>
      </c>
      <c r="BC25" s="28">
        <v>5.40638832928233</v>
      </c>
      <c r="BD25" s="28">
        <v>0</v>
      </c>
      <c r="BE25" s="28">
        <v>0</v>
      </c>
      <c r="BF25" s="28">
        <v>0.71577686030963905</v>
      </c>
      <c r="BG25" s="28">
        <v>0</v>
      </c>
      <c r="BH25" s="28">
        <v>7.6809138432623998</v>
      </c>
      <c r="BI25" s="28">
        <v>0</v>
      </c>
      <c r="BJ25" s="28">
        <v>0.19963378154400599</v>
      </c>
      <c r="BK25" s="28">
        <v>30.723630866140802</v>
      </c>
      <c r="BL25" s="28">
        <v>7.2985937095287801</v>
      </c>
      <c r="BM25" s="28">
        <v>0</v>
      </c>
      <c r="BN25" s="28">
        <v>0.51614316296014595</v>
      </c>
      <c r="BO25" s="28">
        <v>6.9984677378924899E-4</v>
      </c>
      <c r="BP25" s="28">
        <v>3.89550965975848</v>
      </c>
      <c r="BQ25" s="28">
        <v>57.487807819595602</v>
      </c>
      <c r="BR25" s="28">
        <v>0</v>
      </c>
      <c r="BS25" s="28">
        <v>0.38998595839377098</v>
      </c>
      <c r="BT25" s="28">
        <v>8.8966902803382499</v>
      </c>
      <c r="BU25" s="28">
        <v>0.80020454770336702</v>
      </c>
      <c r="BV25" s="28">
        <v>281.864037296692</v>
      </c>
      <c r="BW25" s="28">
        <v>7.8569882779164404</v>
      </c>
      <c r="BY25" s="37">
        <f t="shared" si="0"/>
        <v>8.0000054513412067E-3</v>
      </c>
      <c r="CA25" s="25">
        <f t="shared" si="1"/>
        <v>2.7190640932323118E-3</v>
      </c>
      <c r="CB25" s="25">
        <f t="shared" si="2"/>
        <v>2.7195342245026413E-3</v>
      </c>
      <c r="CC25" s="25">
        <f t="shared" si="3"/>
        <v>2.7197154012049262E-3</v>
      </c>
      <c r="CD25" s="25">
        <f t="shared" si="4"/>
        <v>2.6946030409758051E-3</v>
      </c>
      <c r="CE25" s="25">
        <f t="shared" si="5"/>
        <v>2.6938014187674695E-3</v>
      </c>
      <c r="CF25" s="25">
        <f t="shared" si="6"/>
        <v>2.719306614748414E-3</v>
      </c>
      <c r="CG25" s="25">
        <f t="shared" si="7"/>
        <v>2.7199923356235169E-3</v>
      </c>
      <c r="CH25" s="25">
        <f t="shared" si="8"/>
        <v>2.7196555928414774E-3</v>
      </c>
      <c r="CI25" s="25">
        <f t="shared" si="9"/>
        <v>2.7225640276361818E-3</v>
      </c>
      <c r="CJ25" s="25">
        <f t="shared" si="10"/>
        <v>2.7204340855177546E-3</v>
      </c>
      <c r="CK25" s="25">
        <f t="shared" si="11"/>
        <v>2.7183588829390133E-3</v>
      </c>
      <c r="CL25" s="25">
        <f t="shared" si="12"/>
        <v>2.7236227004250073E-3</v>
      </c>
      <c r="CM25" s="25">
        <f t="shared" si="13"/>
        <v>2.7261539307222439E-3</v>
      </c>
    </row>
    <row r="26" spans="1:91" x14ac:dyDescent="0.4">
      <c r="A26" s="28" t="s">
        <v>25</v>
      </c>
      <c r="B26" s="99">
        <v>4022.1930253</v>
      </c>
      <c r="C26" s="99">
        <v>12.584429321</v>
      </c>
      <c r="D26" s="99">
        <v>21214.767434000001</v>
      </c>
      <c r="E26" s="99">
        <v>632.14364669999998</v>
      </c>
      <c r="F26" s="99">
        <v>613.1979503</v>
      </c>
      <c r="G26" s="99">
        <v>14.183956154000001</v>
      </c>
      <c r="H26" s="99">
        <v>992.69598540000004</v>
      </c>
      <c r="I26" s="99">
        <v>17.464477800000001</v>
      </c>
      <c r="J26" s="99">
        <v>2.4034221561</v>
      </c>
      <c r="K26" s="99">
        <v>40.241107094</v>
      </c>
      <c r="L26" s="99">
        <v>2.9042322698</v>
      </c>
      <c r="M26" s="99">
        <v>3.0175509728000001</v>
      </c>
      <c r="N26" s="99">
        <v>1.6281245231000001</v>
      </c>
      <c r="O26" s="28"/>
      <c r="P26" s="30" t="s">
        <v>25</v>
      </c>
      <c r="Q26" s="30">
        <v>0</v>
      </c>
      <c r="R26" s="28">
        <v>2.9121235348728902</v>
      </c>
      <c r="S26" s="28">
        <v>17.511973020127499</v>
      </c>
      <c r="T26" s="28">
        <v>17.511973020127499</v>
      </c>
      <c r="U26" s="28">
        <v>23.713472385555299</v>
      </c>
      <c r="V26" s="28">
        <v>2.40995788694502</v>
      </c>
      <c r="W26" s="28">
        <v>3.02575937699967</v>
      </c>
      <c r="X26" s="28">
        <v>0</v>
      </c>
      <c r="Y26" s="28">
        <v>4033.13015649509</v>
      </c>
      <c r="Z26" s="28">
        <v>237.201117765031</v>
      </c>
      <c r="AA26" s="28">
        <v>21.3902922276562</v>
      </c>
      <c r="AB26" s="28">
        <v>77.538811328845398</v>
      </c>
      <c r="AC26" s="28">
        <v>0</v>
      </c>
      <c r="AD26" s="28">
        <v>40.3505919419935</v>
      </c>
      <c r="AE26" s="28">
        <v>40.3505919419935</v>
      </c>
      <c r="AF26" s="28">
        <v>170.17970131759199</v>
      </c>
      <c r="AG26" s="28">
        <v>28.4368994602467</v>
      </c>
      <c r="AH26" s="28">
        <v>1.77386262804508</v>
      </c>
      <c r="AI26" s="28">
        <v>13.885473855619299</v>
      </c>
      <c r="AJ26" s="28">
        <v>0</v>
      </c>
      <c r="AK26" s="28">
        <v>1.6325439835414599</v>
      </c>
      <c r="AL26" s="28">
        <v>12.6186487392318</v>
      </c>
      <c r="AM26" s="28">
        <v>0</v>
      </c>
      <c r="AN26" s="28">
        <v>19145.2105134454</v>
      </c>
      <c r="AO26" s="28">
        <v>1957.0677443299801</v>
      </c>
      <c r="AP26" s="28">
        <v>21272.457959093001</v>
      </c>
      <c r="AQ26" s="28">
        <v>0</v>
      </c>
      <c r="AR26" s="28">
        <v>91.642711667587093</v>
      </c>
      <c r="AS26" s="28">
        <v>0</v>
      </c>
      <c r="AT26" s="28">
        <v>373.74966164361098</v>
      </c>
      <c r="AU26" s="28">
        <v>0.35846647122692699</v>
      </c>
      <c r="AV26" s="28">
        <v>0.12604743637736501</v>
      </c>
      <c r="AW26" s="28">
        <v>474.18423460484797</v>
      </c>
      <c r="AX26" s="28">
        <v>0.161094762931486</v>
      </c>
      <c r="AY26" s="28">
        <v>0</v>
      </c>
      <c r="AZ26" s="28">
        <v>2.33649161637372E-2</v>
      </c>
      <c r="BA26" s="28">
        <v>633.84667549150902</v>
      </c>
      <c r="BB26" s="28">
        <v>614.84944896130798</v>
      </c>
      <c r="BC26" s="28">
        <v>18.9972265302005</v>
      </c>
      <c r="BD26" s="28">
        <v>0</v>
      </c>
      <c r="BE26" s="28">
        <v>0</v>
      </c>
      <c r="BF26" s="28">
        <v>2.5154124370442599</v>
      </c>
      <c r="BG26" s="28">
        <v>0</v>
      </c>
      <c r="BH26" s="28">
        <v>26.992572214046699</v>
      </c>
      <c r="BI26" s="28">
        <v>0</v>
      </c>
      <c r="BJ26" s="28">
        <v>0.701562076974376</v>
      </c>
      <c r="BK26" s="28">
        <v>107.97038090356401</v>
      </c>
      <c r="BL26" s="28">
        <v>25.783153287693199</v>
      </c>
      <c r="BM26" s="28">
        <v>0</v>
      </c>
      <c r="BN26" s="28">
        <v>1.8138536494761199</v>
      </c>
      <c r="BO26" s="28">
        <v>2.4594886544640798E-3</v>
      </c>
      <c r="BP26" s="28">
        <v>14.222538301052101</v>
      </c>
      <c r="BQ26" s="28">
        <v>203.08240629314</v>
      </c>
      <c r="BR26" s="28">
        <v>0</v>
      </c>
      <c r="BS26" s="28">
        <v>1.3776694019540301</v>
      </c>
      <c r="BT26" s="28">
        <v>31.428680405067102</v>
      </c>
      <c r="BU26" s="28">
        <v>2.8268163293830799</v>
      </c>
      <c r="BV26" s="28">
        <v>995.39552491498398</v>
      </c>
      <c r="BW26" s="28">
        <v>27.755702983682401</v>
      </c>
      <c r="BY26" s="37">
        <f t="shared" si="0"/>
        <v>8.0000017696520206E-3</v>
      </c>
      <c r="CA26" s="25">
        <f t="shared" si="1"/>
        <v>2.7191960023535107E-3</v>
      </c>
      <c r="CB26" s="25">
        <f t="shared" si="2"/>
        <v>2.7191871287080699E-3</v>
      </c>
      <c r="CC26" s="25">
        <f t="shared" si="3"/>
        <v>2.7193569419262788E-3</v>
      </c>
      <c r="CD26" s="25">
        <f t="shared" si="4"/>
        <v>2.6940534804065779E-3</v>
      </c>
      <c r="CE26" s="25">
        <f t="shared" si="5"/>
        <v>2.6932553517179992E-3</v>
      </c>
      <c r="CF26" s="25">
        <f t="shared" si="6"/>
        <v>2.7201259389976092E-3</v>
      </c>
      <c r="CG26" s="25">
        <f t="shared" si="7"/>
        <v>2.7194020673874074E-3</v>
      </c>
      <c r="CH26" s="25">
        <f t="shared" si="8"/>
        <v>2.7195327951631092E-3</v>
      </c>
      <c r="CI26" s="25">
        <f t="shared" si="9"/>
        <v>2.7193436776939161E-3</v>
      </c>
      <c r="CJ26" s="25">
        <f t="shared" si="10"/>
        <v>2.7207215680660011E-3</v>
      </c>
      <c r="CK26" s="25">
        <f t="shared" si="11"/>
        <v>2.7171604540547323E-3</v>
      </c>
      <c r="CL26" s="25">
        <f t="shared" si="12"/>
        <v>2.7202205608653999E-3</v>
      </c>
      <c r="CM26" s="25">
        <f t="shared" si="13"/>
        <v>2.7144486670128941E-3</v>
      </c>
    </row>
    <row r="27" spans="1:91" x14ac:dyDescent="0.4">
      <c r="A27" s="28" t="s">
        <v>26</v>
      </c>
      <c r="B27" s="99">
        <v>3648.7334043999999</v>
      </c>
      <c r="C27" s="99">
        <v>11.415969813</v>
      </c>
      <c r="D27" s="99">
        <v>19377.634193999998</v>
      </c>
      <c r="E27" s="99">
        <v>577.51352043999998</v>
      </c>
      <c r="F27" s="99">
        <v>560.20476199999996</v>
      </c>
      <c r="G27" s="99">
        <v>12.866981952</v>
      </c>
      <c r="H27" s="99">
        <v>906.06809537000004</v>
      </c>
      <c r="I27" s="99">
        <v>15.955190104</v>
      </c>
      <c r="J27" s="99">
        <v>2.1957173774999998</v>
      </c>
      <c r="K27" s="99">
        <v>36.763453284000001</v>
      </c>
      <c r="L27" s="99">
        <v>2.6532472663000002</v>
      </c>
      <c r="M27" s="99">
        <v>2.7567729175000002</v>
      </c>
      <c r="N27" s="99">
        <v>1.4874213004000001</v>
      </c>
      <c r="O27" s="28"/>
      <c r="P27" s="30" t="s">
        <v>26</v>
      </c>
      <c r="Q27" s="30">
        <v>0</v>
      </c>
      <c r="R27" s="28">
        <v>2.6604593205623801</v>
      </c>
      <c r="S27" s="28">
        <v>15.9985739454166</v>
      </c>
      <c r="T27" s="28">
        <v>15.9985739454166</v>
      </c>
      <c r="U27" s="28">
        <v>21.642845624795399</v>
      </c>
      <c r="V27" s="28">
        <v>2.2016896742321199</v>
      </c>
      <c r="W27" s="28">
        <v>2.7642658511265998</v>
      </c>
      <c r="X27" s="28">
        <v>0</v>
      </c>
      <c r="Y27" s="28">
        <v>3658.6548207917899</v>
      </c>
      <c r="Z27" s="28">
        <v>216.48806978053199</v>
      </c>
      <c r="AA27" s="28">
        <v>19.522434197471501</v>
      </c>
      <c r="AB27" s="28">
        <v>70.768058872823204</v>
      </c>
      <c r="AC27" s="28">
        <v>0</v>
      </c>
      <c r="AD27" s="28">
        <v>36.863367098989499</v>
      </c>
      <c r="AE27" s="28">
        <v>36.863367098989499</v>
      </c>
      <c r="AF27" s="28">
        <v>155.442577990817</v>
      </c>
      <c r="AG27" s="28">
        <v>25.953725932409501</v>
      </c>
      <c r="AH27" s="28">
        <v>1.61896550704475</v>
      </c>
      <c r="AI27" s="28">
        <v>12.672983881682301</v>
      </c>
      <c r="AJ27" s="28">
        <v>0</v>
      </c>
      <c r="AK27" s="28">
        <v>1.491461231181</v>
      </c>
      <c r="AL27" s="28">
        <v>11.4470149962797</v>
      </c>
      <c r="AM27" s="28">
        <v>0</v>
      </c>
      <c r="AN27" s="28">
        <v>17487.294548807498</v>
      </c>
      <c r="AO27" s="28">
        <v>1787.58982605753</v>
      </c>
      <c r="AP27" s="28">
        <v>19430.326952855899</v>
      </c>
      <c r="AQ27" s="28">
        <v>0</v>
      </c>
      <c r="AR27" s="28">
        <v>83.640414070476098</v>
      </c>
      <c r="AS27" s="28">
        <v>0</v>
      </c>
      <c r="AT27" s="28">
        <v>341.11255245577399</v>
      </c>
      <c r="AU27" s="28">
        <v>0.32748756527058898</v>
      </c>
      <c r="AV27" s="28">
        <v>0.115154453600974</v>
      </c>
      <c r="AW27" s="28">
        <v>433.20490531699602</v>
      </c>
      <c r="AX27" s="28">
        <v>0.14717276543373101</v>
      </c>
      <c r="AY27" s="28">
        <v>0</v>
      </c>
      <c r="AZ27" s="28">
        <v>2.1345700835000501E-2</v>
      </c>
      <c r="BA27" s="28">
        <v>579.06953773151395</v>
      </c>
      <c r="BB27" s="28">
        <v>561.71372300982</v>
      </c>
      <c r="BC27" s="28">
        <v>17.355814721693999</v>
      </c>
      <c r="BD27" s="28">
        <v>0</v>
      </c>
      <c r="BE27" s="28">
        <v>0</v>
      </c>
      <c r="BF27" s="28">
        <v>2.2980246131715099</v>
      </c>
      <c r="BG27" s="28">
        <v>0</v>
      </c>
      <c r="BH27" s="28">
        <v>24.659903416833298</v>
      </c>
      <c r="BI27" s="28">
        <v>0</v>
      </c>
      <c r="BJ27" s="28">
        <v>0.64093241180134097</v>
      </c>
      <c r="BK27" s="28">
        <v>98.639449102443194</v>
      </c>
      <c r="BL27" s="28">
        <v>23.53177600091</v>
      </c>
      <c r="BM27" s="28">
        <v>0</v>
      </c>
      <c r="BN27" s="28">
        <v>1.6571007565160301</v>
      </c>
      <c r="BO27" s="28">
        <v>2.2469069171117198E-3</v>
      </c>
      <c r="BP27" s="28">
        <v>12.9019475953416</v>
      </c>
      <c r="BQ27" s="28">
        <v>185.34915816886101</v>
      </c>
      <c r="BR27" s="28">
        <v>0</v>
      </c>
      <c r="BS27" s="28">
        <v>1.2573647643669099</v>
      </c>
      <c r="BT27" s="28">
        <v>28.684283171840001</v>
      </c>
      <c r="BU27" s="28">
        <v>2.5799705155263801</v>
      </c>
      <c r="BV27" s="28">
        <v>908.53214713647196</v>
      </c>
      <c r="BW27" s="28">
        <v>25.332075818852001</v>
      </c>
      <c r="BY27" s="37">
        <f t="shared" si="0"/>
        <v>7.9999980632322939E-3</v>
      </c>
      <c r="CA27" s="25">
        <f t="shared" si="1"/>
        <v>2.7191398472208943E-3</v>
      </c>
      <c r="CB27" s="25">
        <f t="shared" si="2"/>
        <v>2.7194521173616584E-3</v>
      </c>
      <c r="CC27" s="25">
        <f t="shared" si="3"/>
        <v>2.7192565577595943E-3</v>
      </c>
      <c r="CD27" s="25">
        <f t="shared" si="4"/>
        <v>2.694339156472836E-3</v>
      </c>
      <c r="CE27" s="25">
        <f t="shared" si="5"/>
        <v>2.6935883308682783E-3</v>
      </c>
      <c r="CF27" s="25">
        <f t="shared" si="6"/>
        <v>2.7174704582658706E-3</v>
      </c>
      <c r="CG27" s="25">
        <f t="shared" si="7"/>
        <v>2.7194995376872977E-3</v>
      </c>
      <c r="CH27" s="25">
        <f t="shared" si="8"/>
        <v>2.7191052650462851E-3</v>
      </c>
      <c r="CI27" s="25">
        <f t="shared" si="9"/>
        <v>2.7199751631605765E-3</v>
      </c>
      <c r="CJ27" s="25">
        <f t="shared" si="10"/>
        <v>2.7177483632361298E-3</v>
      </c>
      <c r="CK27" s="25">
        <f t="shared" si="11"/>
        <v>2.7181990740113926E-3</v>
      </c>
      <c r="CL27" s="25">
        <f t="shared" si="12"/>
        <v>2.7180090093872015E-3</v>
      </c>
      <c r="CM27" s="25">
        <f t="shared" si="13"/>
        <v>2.7160635523462858E-3</v>
      </c>
    </row>
    <row r="28" spans="1:91" x14ac:dyDescent="0.4">
      <c r="A28" s="28" t="s">
        <v>27</v>
      </c>
      <c r="B28" s="99">
        <v>7441.7138713000004</v>
      </c>
      <c r="C28" s="99">
        <v>23.283250672000001</v>
      </c>
      <c r="D28" s="99">
        <v>39007.982362000002</v>
      </c>
      <c r="E28" s="99">
        <v>1159.5112784</v>
      </c>
      <c r="F28" s="99">
        <v>1124.7609353</v>
      </c>
      <c r="G28" s="99">
        <v>26.242642991</v>
      </c>
      <c r="H28" s="99">
        <v>1822.8870747999999</v>
      </c>
      <c r="I28" s="99">
        <v>32.034267978000003</v>
      </c>
      <c r="J28" s="99">
        <v>4.4084839116000003</v>
      </c>
      <c r="K28" s="99">
        <v>73.812364916000007</v>
      </c>
      <c r="L28" s="99">
        <v>5.3270962854999997</v>
      </c>
      <c r="M28" s="99">
        <v>5.5349514371000001</v>
      </c>
      <c r="N28" s="99">
        <v>2.9863920282</v>
      </c>
      <c r="O28" s="28"/>
      <c r="P28" s="30" t="s">
        <v>27</v>
      </c>
      <c r="Q28" s="30">
        <v>0</v>
      </c>
      <c r="R28" s="28">
        <v>5.3415956706347902</v>
      </c>
      <c r="S28" s="28">
        <v>32.121348529256103</v>
      </c>
      <c r="T28" s="28">
        <v>32.121348529256103</v>
      </c>
      <c r="U28" s="28">
        <v>43.548297494402902</v>
      </c>
      <c r="V28" s="28">
        <v>4.42046939490415</v>
      </c>
      <c r="W28" s="28">
        <v>5.5500138463554096</v>
      </c>
      <c r="X28" s="28">
        <v>0</v>
      </c>
      <c r="Y28" s="28">
        <v>7461.9482503480504</v>
      </c>
      <c r="Z28" s="28">
        <v>435.60462553304899</v>
      </c>
      <c r="AA28" s="28">
        <v>39.281833211983198</v>
      </c>
      <c r="AB28" s="28">
        <v>142.39489517080901</v>
      </c>
      <c r="AC28" s="28">
        <v>0</v>
      </c>
      <c r="AD28" s="28">
        <v>74.012967905325695</v>
      </c>
      <c r="AE28" s="28">
        <v>74.012967905325695</v>
      </c>
      <c r="AF28" s="28">
        <v>312.91211481120098</v>
      </c>
      <c r="AG28" s="28">
        <v>52.222494808276103</v>
      </c>
      <c r="AH28" s="28">
        <v>3.25758979360916</v>
      </c>
      <c r="AI28" s="28">
        <v>25.499767788424599</v>
      </c>
      <c r="AJ28" s="28">
        <v>0</v>
      </c>
      <c r="AK28" s="28">
        <v>2.9945146718113902</v>
      </c>
      <c r="AL28" s="28">
        <v>23.3465648486251</v>
      </c>
      <c r="AM28" s="28">
        <v>0</v>
      </c>
      <c r="AN28" s="28">
        <v>35202.638183656003</v>
      </c>
      <c r="AO28" s="28">
        <v>3598.4912344538202</v>
      </c>
      <c r="AP28" s="28">
        <v>39114.041532921001</v>
      </c>
      <c r="AQ28" s="28">
        <v>0</v>
      </c>
      <c r="AR28" s="28">
        <v>168.29611508612899</v>
      </c>
      <c r="AS28" s="28">
        <v>0</v>
      </c>
      <c r="AT28" s="28">
        <v>686.36606255410902</v>
      </c>
      <c r="AU28" s="28">
        <v>0.65751912685946101</v>
      </c>
      <c r="AV28" s="28">
        <v>0.23120288377784001</v>
      </c>
      <c r="AW28" s="28">
        <v>869.77415721159298</v>
      </c>
      <c r="AX28" s="28">
        <v>0.29548843448690099</v>
      </c>
      <c r="AY28" s="28">
        <v>0</v>
      </c>
      <c r="AZ28" s="28">
        <v>4.28571202455948E-2</v>
      </c>
      <c r="BA28" s="28">
        <v>1162.6346784776699</v>
      </c>
      <c r="BB28" s="28">
        <v>1127.7898269181701</v>
      </c>
      <c r="BC28" s="28">
        <v>34.844851559494401</v>
      </c>
      <c r="BD28" s="28">
        <v>0</v>
      </c>
      <c r="BE28" s="28">
        <v>0</v>
      </c>
      <c r="BF28" s="28">
        <v>4.6139078194634999</v>
      </c>
      <c r="BG28" s="28">
        <v>0</v>
      </c>
      <c r="BH28" s="28">
        <v>49.5112627644857</v>
      </c>
      <c r="BI28" s="28">
        <v>0</v>
      </c>
      <c r="BJ28" s="28">
        <v>1.28683941489332</v>
      </c>
      <c r="BK28" s="28">
        <v>198.04502010615201</v>
      </c>
      <c r="BL28" s="28">
        <v>47.3489915244012</v>
      </c>
      <c r="BM28" s="28">
        <v>0</v>
      </c>
      <c r="BN28" s="28">
        <v>3.3270607219034698</v>
      </c>
      <c r="BO28" s="28">
        <v>4.5113143162640399E-3</v>
      </c>
      <c r="BP28" s="28">
        <v>26.314007842369499</v>
      </c>
      <c r="BQ28" s="28">
        <v>372.94734975073197</v>
      </c>
      <c r="BR28" s="28">
        <v>0</v>
      </c>
      <c r="BS28" s="28">
        <v>2.52998995537844</v>
      </c>
      <c r="BT28" s="28">
        <v>57.716660921759498</v>
      </c>
      <c r="BU28" s="28">
        <v>5.1912653022397803</v>
      </c>
      <c r="BV28" s="28">
        <v>1827.84336065962</v>
      </c>
      <c r="BW28" s="28">
        <v>50.9716771566478</v>
      </c>
      <c r="BY28" s="37">
        <f t="shared" si="0"/>
        <v>7.9999944405599963E-3</v>
      </c>
      <c r="CA28" s="25">
        <f t="shared" si="1"/>
        <v>2.7190482458733923E-3</v>
      </c>
      <c r="CB28" s="25">
        <f t="shared" si="2"/>
        <v>2.7193014204515299E-3</v>
      </c>
      <c r="CC28" s="25">
        <f t="shared" si="3"/>
        <v>2.7189094256850617E-3</v>
      </c>
      <c r="CD28" s="25">
        <f t="shared" si="4"/>
        <v>2.6937211701638978E-3</v>
      </c>
      <c r="CE28" s="25">
        <f t="shared" si="5"/>
        <v>2.6929203558818371E-3</v>
      </c>
      <c r="CF28" s="25">
        <f t="shared" si="6"/>
        <v>2.7194231691515694E-3</v>
      </c>
      <c r="CG28" s="25">
        <f t="shared" si="7"/>
        <v>2.7189209513506607E-3</v>
      </c>
      <c r="CH28" s="25">
        <f t="shared" si="8"/>
        <v>2.7183562089167896E-3</v>
      </c>
      <c r="CI28" s="25">
        <f t="shared" si="9"/>
        <v>2.7187313245291517E-3</v>
      </c>
      <c r="CJ28" s="25">
        <f t="shared" si="10"/>
        <v>2.7177423397011912E-3</v>
      </c>
      <c r="CK28" s="25">
        <f t="shared" si="11"/>
        <v>2.7218177329095591E-3</v>
      </c>
      <c r="CL28" s="25">
        <f t="shared" si="12"/>
        <v>2.7213263615012522E-3</v>
      </c>
      <c r="CM28" s="25">
        <f t="shared" si="13"/>
        <v>2.7198852443648999E-3</v>
      </c>
    </row>
    <row r="29" spans="1:91" x14ac:dyDescent="0.4">
      <c r="A29" s="28" t="s">
        <v>28</v>
      </c>
      <c r="B29" s="99">
        <v>851.44038902</v>
      </c>
      <c r="C29" s="99">
        <v>2.6639425108000001</v>
      </c>
      <c r="D29" s="99">
        <v>4557.9998507999999</v>
      </c>
      <c r="E29" s="99">
        <v>137.65233534000001</v>
      </c>
      <c r="F29" s="99">
        <v>133.52650054</v>
      </c>
      <c r="G29" s="99">
        <v>3.0025416604999999</v>
      </c>
      <c r="H29" s="99">
        <v>215.40241298999999</v>
      </c>
      <c r="I29" s="99">
        <v>3.8029744772999998</v>
      </c>
      <c r="J29" s="99">
        <v>0.52335679450000006</v>
      </c>
      <c r="K29" s="99">
        <v>8.7626956263999993</v>
      </c>
      <c r="L29" s="99">
        <v>0.63241061799999998</v>
      </c>
      <c r="M29" s="99">
        <v>0.65708631340000001</v>
      </c>
      <c r="N29" s="99">
        <v>0.35453198679999998</v>
      </c>
      <c r="O29" s="28"/>
      <c r="P29" s="30" t="s">
        <v>28</v>
      </c>
      <c r="Q29" s="30">
        <v>0</v>
      </c>
      <c r="R29" s="28">
        <v>0.63413229931290804</v>
      </c>
      <c r="S29" s="28">
        <v>3.8133195782080298</v>
      </c>
      <c r="T29" s="28">
        <v>3.8133195782080298</v>
      </c>
      <c r="U29" s="28">
        <v>5.1443180835661897</v>
      </c>
      <c r="V29" s="28">
        <v>0.52478017845735803</v>
      </c>
      <c r="W29" s="28">
        <v>0.65887458493727202</v>
      </c>
      <c r="X29" s="28">
        <v>0</v>
      </c>
      <c r="Y29" s="28">
        <v>853.75642745415803</v>
      </c>
      <c r="Z29" s="28">
        <v>51.457298355832599</v>
      </c>
      <c r="AA29" s="28">
        <v>4.6403428857570299</v>
      </c>
      <c r="AB29" s="28">
        <v>16.8210251024081</v>
      </c>
      <c r="AC29" s="28">
        <v>0</v>
      </c>
      <c r="AD29" s="28">
        <v>8.7865242190430806</v>
      </c>
      <c r="AE29" s="28">
        <v>8.7865242190430806</v>
      </c>
      <c r="AF29" s="28">
        <v>36.563170722619901</v>
      </c>
      <c r="AG29" s="28">
        <v>6.1689907173421004</v>
      </c>
      <c r="AH29" s="28">
        <v>0.38481761418243199</v>
      </c>
      <c r="AI29" s="28">
        <v>3.0122679979607199</v>
      </c>
      <c r="AJ29" s="28">
        <v>0</v>
      </c>
      <c r="AK29" s="28">
        <v>0.355498026886439</v>
      </c>
      <c r="AL29" s="28">
        <v>2.6711798325589502</v>
      </c>
      <c r="AM29" s="28">
        <v>0</v>
      </c>
      <c r="AN29" s="28">
        <v>4113.3613712748702</v>
      </c>
      <c r="AO29" s="28">
        <v>420.47680973561103</v>
      </c>
      <c r="AP29" s="28">
        <v>4570.4013517330995</v>
      </c>
      <c r="AQ29" s="28">
        <v>0</v>
      </c>
      <c r="AR29" s="28">
        <v>19.8806753744385</v>
      </c>
      <c r="AS29" s="28">
        <v>0</v>
      </c>
      <c r="AT29" s="28">
        <v>81.080194988342797</v>
      </c>
      <c r="AU29" s="28">
        <v>7.8057695398402696E-2</v>
      </c>
      <c r="AV29" s="28">
        <v>2.7447391215683601E-2</v>
      </c>
      <c r="AW29" s="28">
        <v>103.255799643953</v>
      </c>
      <c r="AX29" s="28">
        <v>3.5079110104333601E-2</v>
      </c>
      <c r="AY29" s="28">
        <v>0</v>
      </c>
      <c r="AZ29" s="28">
        <v>5.0878149219839297E-3</v>
      </c>
      <c r="BA29" s="28">
        <v>138.02338388113699</v>
      </c>
      <c r="BB29" s="28">
        <v>133.88632513567799</v>
      </c>
      <c r="BC29" s="28">
        <v>4.1370587454598597</v>
      </c>
      <c r="BD29" s="28">
        <v>0</v>
      </c>
      <c r="BE29" s="28">
        <v>0</v>
      </c>
      <c r="BF29" s="28">
        <v>0.54774356090543797</v>
      </c>
      <c r="BG29" s="28">
        <v>0</v>
      </c>
      <c r="BH29" s="28">
        <v>5.8777656112038699</v>
      </c>
      <c r="BI29" s="28">
        <v>0</v>
      </c>
      <c r="BJ29" s="28">
        <v>0.15276890424775499</v>
      </c>
      <c r="BK29" s="28">
        <v>23.511064843444299</v>
      </c>
      <c r="BL29" s="28">
        <v>5.5933050163995297</v>
      </c>
      <c r="BM29" s="28">
        <v>0</v>
      </c>
      <c r="BN29" s="28">
        <v>0.39497500300379701</v>
      </c>
      <c r="BO29" s="28">
        <v>5.3555727883507795E-4</v>
      </c>
      <c r="BP29" s="28">
        <v>3.0107110077878301</v>
      </c>
      <c r="BQ29" s="28">
        <v>44.055939423751198</v>
      </c>
      <c r="BR29" s="28">
        <v>0</v>
      </c>
      <c r="BS29" s="28">
        <v>0.29886766039553098</v>
      </c>
      <c r="BT29" s="28">
        <v>6.8180285944097401</v>
      </c>
      <c r="BU29" s="28">
        <v>0.61324073613650898</v>
      </c>
      <c r="BV29" s="28">
        <v>215.988407987345</v>
      </c>
      <c r="BW29" s="28">
        <v>6.0212466198548302</v>
      </c>
      <c r="BY29" s="37">
        <f t="shared" si="0"/>
        <v>7.9999912280690859E-3</v>
      </c>
      <c r="CA29" s="25">
        <f t="shared" si="1"/>
        <v>2.7201416141695721E-3</v>
      </c>
      <c r="CB29" s="25">
        <f t="shared" si="2"/>
        <v>2.7167709999780256E-3</v>
      </c>
      <c r="CC29" s="25">
        <f t="shared" si="3"/>
        <v>2.720820829101829E-3</v>
      </c>
      <c r="CD29" s="25">
        <f t="shared" si="4"/>
        <v>2.6955484643286249E-3</v>
      </c>
      <c r="CE29" s="25">
        <f t="shared" si="5"/>
        <v>2.6947803935758862E-3</v>
      </c>
      <c r="CF29" s="25">
        <f t="shared" si="6"/>
        <v>2.7208106369687262E-3</v>
      </c>
      <c r="CG29" s="25">
        <f t="shared" si="7"/>
        <v>2.7204662622429213E-3</v>
      </c>
      <c r="CH29" s="25">
        <f t="shared" si="8"/>
        <v>2.7202656683025382E-3</v>
      </c>
      <c r="CI29" s="25">
        <f t="shared" si="9"/>
        <v>2.7197200309930641E-3</v>
      </c>
      <c r="CJ29" s="25">
        <f t="shared" si="10"/>
        <v>2.7193221879453547E-3</v>
      </c>
      <c r="CK29" s="25">
        <f t="shared" si="11"/>
        <v>2.7224105097300301E-3</v>
      </c>
      <c r="CL29" s="25">
        <f t="shared" si="12"/>
        <v>2.7215169465619441E-3</v>
      </c>
      <c r="CM29" s="25">
        <f t="shared" si="13"/>
        <v>2.72483195425746E-3</v>
      </c>
    </row>
    <row r="30" spans="1:91" x14ac:dyDescent="0.4">
      <c r="A30" s="28" t="s">
        <v>29</v>
      </c>
      <c r="B30" s="99">
        <v>41.095148321000003</v>
      </c>
      <c r="C30" s="99">
        <v>0.1285766545</v>
      </c>
      <c r="D30" s="99">
        <v>327.34382158</v>
      </c>
      <c r="E30" s="99">
        <v>9.7153527234000006</v>
      </c>
      <c r="F30" s="99">
        <v>9.4238921396999995</v>
      </c>
      <c r="G30" s="99">
        <v>0.14491925219999999</v>
      </c>
      <c r="H30" s="99">
        <v>14.582416304000001</v>
      </c>
      <c r="I30" s="99">
        <v>0.26840981930000002</v>
      </c>
      <c r="J30" s="99">
        <v>3.6937955600000003E-2</v>
      </c>
      <c r="K30" s="99">
        <v>0.61846156549999998</v>
      </c>
      <c r="L30" s="99">
        <v>4.4634856399999999E-2</v>
      </c>
      <c r="M30" s="99">
        <v>4.6376440200000001E-2</v>
      </c>
      <c r="N30" s="99">
        <v>2.5022483500000001E-2</v>
      </c>
      <c r="O30" s="28"/>
      <c r="P30" s="30" t="s">
        <v>29</v>
      </c>
      <c r="Q30" s="30">
        <v>0</v>
      </c>
      <c r="R30" s="28">
        <v>4.4756892479702597E-2</v>
      </c>
      <c r="S30" s="28">
        <v>0.26913988135220401</v>
      </c>
      <c r="T30" s="28">
        <v>0.26913988135220401</v>
      </c>
      <c r="U30" s="28">
        <v>0.34727810760759897</v>
      </c>
      <c r="V30" s="28">
        <v>3.7039033236054397E-2</v>
      </c>
      <c r="W30" s="28">
        <v>4.6503041208688298E-2</v>
      </c>
      <c r="X30" s="28">
        <v>0</v>
      </c>
      <c r="Y30" s="28">
        <v>41.206962566620803</v>
      </c>
      <c r="Z30" s="28">
        <v>3.4737358265070402</v>
      </c>
      <c r="AA30" s="28">
        <v>0.313253958689792</v>
      </c>
      <c r="AB30" s="28">
        <v>1.13552945777178</v>
      </c>
      <c r="AC30" s="28">
        <v>0</v>
      </c>
      <c r="AD30" s="28">
        <v>0.62014525123475295</v>
      </c>
      <c r="AE30" s="28">
        <v>0.62014525123475295</v>
      </c>
      <c r="AF30" s="28">
        <v>2.6258687136581802</v>
      </c>
      <c r="AG30" s="28">
        <v>0.41644837856005001</v>
      </c>
      <c r="AH30" s="28">
        <v>2.5977761259423301E-2</v>
      </c>
      <c r="AI30" s="28">
        <v>0.20334785346759399</v>
      </c>
      <c r="AJ30" s="28">
        <v>0</v>
      </c>
      <c r="AK30" s="28">
        <v>2.5090040432938599E-2</v>
      </c>
      <c r="AL30" s="28">
        <v>0.12892669499605799</v>
      </c>
      <c r="AM30" s="28">
        <v>0</v>
      </c>
      <c r="AN30" s="28">
        <v>295.41040325843102</v>
      </c>
      <c r="AO30" s="28">
        <v>30.197531367912799</v>
      </c>
      <c r="AP30" s="28">
        <v>328.233803340002</v>
      </c>
      <c r="AQ30" s="28">
        <v>0</v>
      </c>
      <c r="AR30" s="28">
        <v>1.3420766378357201</v>
      </c>
      <c r="AS30" s="28">
        <v>0</v>
      </c>
      <c r="AT30" s="28">
        <v>5.4734539039666599</v>
      </c>
      <c r="AU30" s="28">
        <v>5.5090734524931399E-3</v>
      </c>
      <c r="AV30" s="28">
        <v>1.93716376483297E-3</v>
      </c>
      <c r="AW30" s="28">
        <v>7.2874997161549304</v>
      </c>
      <c r="AX30" s="28">
        <v>2.4757701130419898E-3</v>
      </c>
      <c r="AY30" s="28">
        <v>0</v>
      </c>
      <c r="AZ30" s="28">
        <v>3.5908877461598201E-4</v>
      </c>
      <c r="BA30" s="28">
        <v>9.7415612292939198</v>
      </c>
      <c r="BB30" s="28">
        <v>9.4493080025540692</v>
      </c>
      <c r="BC30" s="28">
        <v>0.29225322673985898</v>
      </c>
      <c r="BD30" s="28">
        <v>0</v>
      </c>
      <c r="BE30" s="28">
        <v>0</v>
      </c>
      <c r="BF30" s="28">
        <v>3.8658105458092798E-2</v>
      </c>
      <c r="BG30" s="28">
        <v>0</v>
      </c>
      <c r="BH30" s="28">
        <v>0.41483449902720898</v>
      </c>
      <c r="BI30" s="28">
        <v>0</v>
      </c>
      <c r="BJ30" s="28">
        <v>1.07819395161957E-2</v>
      </c>
      <c r="BK30" s="28">
        <v>1.6593387423733801</v>
      </c>
      <c r="BL30" s="28">
        <v>0.37758579177212898</v>
      </c>
      <c r="BM30" s="28">
        <v>0</v>
      </c>
      <c r="BN30" s="28">
        <v>2.7876106417103402E-2</v>
      </c>
      <c r="BO30" s="28">
        <v>3.7797502163285303E-5</v>
      </c>
      <c r="BP30" s="28">
        <v>0.14531403160325601</v>
      </c>
      <c r="BQ30" s="28">
        <v>2.9740846339012199</v>
      </c>
      <c r="BR30" s="28">
        <v>0</v>
      </c>
      <c r="BS30" s="28">
        <v>2.01755568738438E-2</v>
      </c>
      <c r="BT30" s="28">
        <v>0.460266718829345</v>
      </c>
      <c r="BU30" s="28">
        <v>4.1397816512839199E-2</v>
      </c>
      <c r="BV30" s="28">
        <v>14.6220805789337</v>
      </c>
      <c r="BW30" s="28">
        <v>0.40647379395602801</v>
      </c>
      <c r="BY30" s="37">
        <f t="shared" si="0"/>
        <v>7.9999947809707029E-3</v>
      </c>
      <c r="CA30" s="25">
        <f t="shared" si="1"/>
        <v>2.7208624421404264E-3</v>
      </c>
      <c r="CB30" s="25">
        <f t="shared" si="2"/>
        <v>2.7224265355107382E-3</v>
      </c>
      <c r="CC30" s="25">
        <f t="shared" si="3"/>
        <v>2.7187980995220882E-3</v>
      </c>
      <c r="CD30" s="25">
        <f t="shared" si="4"/>
        <v>2.6976381239143771E-3</v>
      </c>
      <c r="CE30" s="25">
        <f t="shared" si="5"/>
        <v>2.6969602874591905E-3</v>
      </c>
      <c r="CF30" s="25">
        <f t="shared" si="6"/>
        <v>2.7241335934524214E-3</v>
      </c>
      <c r="CG30" s="25">
        <f t="shared" si="7"/>
        <v>2.7200070349671086E-3</v>
      </c>
      <c r="CH30" s="25">
        <f t="shared" si="8"/>
        <v>2.7199528471348834E-3</v>
      </c>
      <c r="CI30" s="25">
        <f t="shared" si="9"/>
        <v>2.7364166319587724E-3</v>
      </c>
      <c r="CJ30" s="25">
        <f t="shared" si="10"/>
        <v>2.7223773127951489E-3</v>
      </c>
      <c r="CK30" s="25">
        <f t="shared" si="11"/>
        <v>2.7340981812276574E-3</v>
      </c>
      <c r="CL30" s="25">
        <f t="shared" si="12"/>
        <v>2.7298561110409916E-3</v>
      </c>
      <c r="CM30" s="25">
        <f t="shared" si="13"/>
        <v>2.6998492351327863E-3</v>
      </c>
    </row>
    <row r="31" spans="1:91" x14ac:dyDescent="0.4">
      <c r="A31" s="28" t="s">
        <v>30</v>
      </c>
      <c r="B31" s="99">
        <v>811.41851026999996</v>
      </c>
      <c r="C31" s="99">
        <v>2.5387286522000001</v>
      </c>
      <c r="D31" s="99">
        <v>6017.9238981999997</v>
      </c>
      <c r="E31" s="99">
        <v>176.54589727000001</v>
      </c>
      <c r="F31" s="99">
        <v>171.25036136</v>
      </c>
      <c r="G31" s="99">
        <v>2.8614102439</v>
      </c>
      <c r="H31" s="99">
        <v>266.97781894000002</v>
      </c>
      <c r="I31" s="99">
        <v>4.8775020037000001</v>
      </c>
      <c r="J31" s="99">
        <v>0.6712308561</v>
      </c>
      <c r="K31" s="99">
        <v>11.238588565000001</v>
      </c>
      <c r="L31" s="99">
        <v>0.81109775399999995</v>
      </c>
      <c r="M31" s="99">
        <v>0.84274554859999995</v>
      </c>
      <c r="N31" s="99">
        <v>0.45470472789999999</v>
      </c>
      <c r="O31" s="28"/>
      <c r="P31" s="30" t="s">
        <v>30</v>
      </c>
      <c r="Q31" s="30">
        <v>0</v>
      </c>
      <c r="R31" s="28">
        <v>0.81331743554161495</v>
      </c>
      <c r="S31" s="28">
        <v>4.8908479466358097</v>
      </c>
      <c r="T31" s="28">
        <v>4.8908479466358097</v>
      </c>
      <c r="U31" s="28">
        <v>6.3614105930653704</v>
      </c>
      <c r="V31" s="28">
        <v>0.67306641033986003</v>
      </c>
      <c r="W31" s="28">
        <v>0.845049761805727</v>
      </c>
      <c r="X31" s="28">
        <v>0</v>
      </c>
      <c r="Y31" s="28">
        <v>813.63617415190902</v>
      </c>
      <c r="Z31" s="28">
        <v>63.631611728642902</v>
      </c>
      <c r="AA31" s="28">
        <v>5.7381655808819501</v>
      </c>
      <c r="AB31" s="28">
        <v>20.8006226617394</v>
      </c>
      <c r="AC31" s="28">
        <v>0</v>
      </c>
      <c r="AD31" s="28">
        <v>11.2693150443781</v>
      </c>
      <c r="AE31" s="28">
        <v>11.2693150443781</v>
      </c>
      <c r="AF31" s="28">
        <v>48.274949411641501</v>
      </c>
      <c r="AG31" s="28">
        <v>7.6284878410930599</v>
      </c>
      <c r="AH31" s="28">
        <v>0.47585740287148598</v>
      </c>
      <c r="AI31" s="28">
        <v>3.7249259405788102</v>
      </c>
      <c r="AJ31" s="28">
        <v>0</v>
      </c>
      <c r="AK31" s="28">
        <v>0.455947860850064</v>
      </c>
      <c r="AL31" s="28">
        <v>2.5456641319025199</v>
      </c>
      <c r="AM31" s="28">
        <v>0</v>
      </c>
      <c r="AN31" s="28">
        <v>5430.9408861257498</v>
      </c>
      <c r="AO31" s="28">
        <v>555.16285054536797</v>
      </c>
      <c r="AP31" s="28">
        <v>6034.3786860827604</v>
      </c>
      <c r="AQ31" s="28">
        <v>0</v>
      </c>
      <c r="AR31" s="28">
        <v>24.584211371473302</v>
      </c>
      <c r="AS31" s="28">
        <v>0</v>
      </c>
      <c r="AT31" s="28">
        <v>100.26203282369001</v>
      </c>
      <c r="AU31" s="28">
        <v>0.10011192546173001</v>
      </c>
      <c r="AV31" s="28">
        <v>3.52024017592883E-2</v>
      </c>
      <c r="AW31" s="28">
        <v>132.429488781229</v>
      </c>
      <c r="AX31" s="28">
        <v>4.4990173404542602E-2</v>
      </c>
      <c r="AY31" s="28">
        <v>0</v>
      </c>
      <c r="AZ31" s="28">
        <v>6.5253185237851103E-3</v>
      </c>
      <c r="BA31" s="28">
        <v>177.02425477758399</v>
      </c>
      <c r="BB31" s="28">
        <v>171.71425135016901</v>
      </c>
      <c r="BC31" s="28">
        <v>5.3100034274155696</v>
      </c>
      <c r="BD31" s="28">
        <v>0</v>
      </c>
      <c r="BE31" s="28">
        <v>0</v>
      </c>
      <c r="BF31" s="28">
        <v>0.70250545357341598</v>
      </c>
      <c r="BG31" s="28">
        <v>0</v>
      </c>
      <c r="BH31" s="28">
        <v>7.5384520533298103</v>
      </c>
      <c r="BI31" s="28">
        <v>0</v>
      </c>
      <c r="BJ31" s="28">
        <v>0.19593055308454099</v>
      </c>
      <c r="BK31" s="28">
        <v>30.153787877886</v>
      </c>
      <c r="BL31" s="28">
        <v>6.9166011063692601</v>
      </c>
      <c r="BM31" s="28">
        <v>0</v>
      </c>
      <c r="BN31" s="28">
        <v>0.506569945270259</v>
      </c>
      <c r="BO31" s="28">
        <v>6.8686664572275701E-4</v>
      </c>
      <c r="BP31" s="28">
        <v>2.8692207275913901</v>
      </c>
      <c r="BQ31" s="28">
        <v>54.478953325679598</v>
      </c>
      <c r="BR31" s="28">
        <v>0</v>
      </c>
      <c r="BS31" s="28">
        <v>0.36957392798783401</v>
      </c>
      <c r="BT31" s="28">
        <v>8.4310547601752699</v>
      </c>
      <c r="BU31" s="28">
        <v>0.75832358707849001</v>
      </c>
      <c r="BV31" s="28">
        <v>267.70786686287698</v>
      </c>
      <c r="BW31" s="28">
        <v>7.4457533611512599</v>
      </c>
      <c r="BY31" s="37">
        <f t="shared" si="0"/>
        <v>7.9999867298648723E-3</v>
      </c>
      <c r="CA31" s="25">
        <f t="shared" si="1"/>
        <v>2.7330703623844278E-3</v>
      </c>
      <c r="CB31" s="25">
        <f t="shared" si="2"/>
        <v>2.7318712051048566E-3</v>
      </c>
      <c r="CC31" s="25">
        <f t="shared" si="3"/>
        <v>2.7342964386243597E-3</v>
      </c>
      <c r="CD31" s="25">
        <f t="shared" si="4"/>
        <v>2.7095362451408566E-3</v>
      </c>
      <c r="CE31" s="25">
        <f t="shared" si="5"/>
        <v>2.7088409419109218E-3</v>
      </c>
      <c r="CF31" s="25">
        <f t="shared" si="6"/>
        <v>2.7295924127065177E-3</v>
      </c>
      <c r="CG31" s="25">
        <f t="shared" si="7"/>
        <v>2.7344890514707232E-3</v>
      </c>
      <c r="CH31" s="25">
        <f t="shared" si="8"/>
        <v>2.7362250032261521E-3</v>
      </c>
      <c r="CI31" s="25">
        <f t="shared" si="9"/>
        <v>2.734609446480179E-3</v>
      </c>
      <c r="CJ31" s="25">
        <f t="shared" si="10"/>
        <v>2.7340158597664145E-3</v>
      </c>
      <c r="CK31" s="25">
        <f t="shared" si="11"/>
        <v>2.7366387475103327E-3</v>
      </c>
      <c r="CL31" s="25">
        <f t="shared" si="12"/>
        <v>2.7341742825635687E-3</v>
      </c>
      <c r="CM31" s="25">
        <f t="shared" si="13"/>
        <v>2.7339345157136809E-3</v>
      </c>
    </row>
    <row r="32" spans="1:91" x14ac:dyDescent="0.4">
      <c r="A32" s="28" t="s">
        <v>31</v>
      </c>
      <c r="B32" s="99">
        <v>3826.5990940000002</v>
      </c>
      <c r="C32" s="99">
        <v>11.97246522</v>
      </c>
      <c r="D32" s="99">
        <v>20168.252082999999</v>
      </c>
      <c r="E32" s="99">
        <v>601.00873543</v>
      </c>
      <c r="F32" s="99">
        <v>582.99620559000005</v>
      </c>
      <c r="G32" s="99">
        <v>13.494211249999999</v>
      </c>
      <c r="H32" s="99">
        <v>943.88527040999998</v>
      </c>
      <c r="I32" s="99">
        <v>16.604301525</v>
      </c>
      <c r="J32" s="99">
        <v>2.2850466309000002</v>
      </c>
      <c r="K32" s="99">
        <v>38.259115651000002</v>
      </c>
      <c r="L32" s="99">
        <v>2.7611903931000001</v>
      </c>
      <c r="M32" s="99">
        <v>2.8689278201000001</v>
      </c>
      <c r="N32" s="99">
        <v>1.5479346597000001</v>
      </c>
      <c r="O32" s="28"/>
      <c r="P32" s="30" t="s">
        <v>31</v>
      </c>
      <c r="Q32" s="30">
        <v>0</v>
      </c>
      <c r="R32" s="28">
        <v>2.7686910437899699</v>
      </c>
      <c r="S32" s="28">
        <v>16.6494083208535</v>
      </c>
      <c r="T32" s="28">
        <v>16.6494083208535</v>
      </c>
      <c r="U32" s="28">
        <v>22.5476688630268</v>
      </c>
      <c r="V32" s="28">
        <v>2.2912616552974798</v>
      </c>
      <c r="W32" s="28">
        <v>2.8767187114373298</v>
      </c>
      <c r="X32" s="28">
        <v>0</v>
      </c>
      <c r="Y32" s="28">
        <v>3837.0043008647599</v>
      </c>
      <c r="Z32" s="28">
        <v>225.53894054590501</v>
      </c>
      <c r="AA32" s="28">
        <v>20.3386687561256</v>
      </c>
      <c r="AB32" s="28">
        <v>73.726630044999396</v>
      </c>
      <c r="AC32" s="28">
        <v>0</v>
      </c>
      <c r="AD32" s="28">
        <v>38.363190326254902</v>
      </c>
      <c r="AE32" s="28">
        <v>38.363190326254902</v>
      </c>
      <c r="AF32" s="28">
        <v>161.78520939477599</v>
      </c>
      <c r="AG32" s="28">
        <v>27.0388470742935</v>
      </c>
      <c r="AH32" s="28">
        <v>1.6866548466258899</v>
      </c>
      <c r="AI32" s="28">
        <v>13.2027850214895</v>
      </c>
      <c r="AJ32" s="28">
        <v>0</v>
      </c>
      <c r="AK32" s="28">
        <v>1.5521471243285101</v>
      </c>
      <c r="AL32" s="28">
        <v>12.005027172517099</v>
      </c>
      <c r="AM32" s="28">
        <v>0</v>
      </c>
      <c r="AN32" s="28">
        <v>18200.7903758549</v>
      </c>
      <c r="AO32" s="28">
        <v>1860.5249094021599</v>
      </c>
      <c r="AP32" s="28">
        <v>20223.100494651899</v>
      </c>
      <c r="AQ32" s="28">
        <v>0</v>
      </c>
      <c r="AR32" s="28">
        <v>87.137152477658901</v>
      </c>
      <c r="AS32" s="28">
        <v>0</v>
      </c>
      <c r="AT32" s="28">
        <v>355.37542547257698</v>
      </c>
      <c r="AU32" s="28">
        <v>0.34081143757888299</v>
      </c>
      <c r="AV32" s="28">
        <v>0.119839445978493</v>
      </c>
      <c r="AW32" s="28">
        <v>450.82946863098499</v>
      </c>
      <c r="AX32" s="28">
        <v>0.153160363542166</v>
      </c>
      <c r="AY32" s="28">
        <v>0</v>
      </c>
      <c r="AZ32" s="28">
        <v>2.2214126975203499E-2</v>
      </c>
      <c r="BA32" s="28">
        <v>602.62809427364402</v>
      </c>
      <c r="BB32" s="28">
        <v>584.56657722915998</v>
      </c>
      <c r="BC32" s="28">
        <v>18.061517044483701</v>
      </c>
      <c r="BD32" s="28">
        <v>0</v>
      </c>
      <c r="BE32" s="28">
        <v>0</v>
      </c>
      <c r="BF32" s="28">
        <v>2.3915251415091698</v>
      </c>
      <c r="BG32" s="28">
        <v>0</v>
      </c>
      <c r="BH32" s="28">
        <v>25.6631313932659</v>
      </c>
      <c r="BI32" s="28">
        <v>0</v>
      </c>
      <c r="BJ32" s="28">
        <v>0.66700824914433099</v>
      </c>
      <c r="BK32" s="28">
        <v>102.65256548553999</v>
      </c>
      <c r="BL32" s="28">
        <v>24.5155724185034</v>
      </c>
      <c r="BM32" s="28">
        <v>0</v>
      </c>
      <c r="BN32" s="28">
        <v>1.7245146081560001</v>
      </c>
      <c r="BO32" s="28">
        <v>2.3383464850058101E-3</v>
      </c>
      <c r="BP32" s="28">
        <v>13.5309124379261</v>
      </c>
      <c r="BQ32" s="28">
        <v>193.098070873398</v>
      </c>
      <c r="BR32" s="28">
        <v>0</v>
      </c>
      <c r="BS32" s="28">
        <v>1.30993557962957</v>
      </c>
      <c r="BT32" s="28">
        <v>29.883538612137698</v>
      </c>
      <c r="BU32" s="28">
        <v>2.6878367803039001</v>
      </c>
      <c r="BV32" s="28">
        <v>946.45257736845201</v>
      </c>
      <c r="BW32" s="28">
        <v>26.391170219339401</v>
      </c>
      <c r="BY32" s="37">
        <f t="shared" si="0"/>
        <v>8.0000200482394576E-3</v>
      </c>
      <c r="CA32" s="25">
        <f t="shared" si="1"/>
        <v>2.7191787300307525E-3</v>
      </c>
      <c r="CB32" s="25">
        <f t="shared" si="2"/>
        <v>2.7197366556308321E-3</v>
      </c>
      <c r="CC32" s="25">
        <f t="shared" si="3"/>
        <v>2.7195421510092877E-3</v>
      </c>
      <c r="CD32" s="25">
        <f t="shared" si="4"/>
        <v>2.6944015089654721E-3</v>
      </c>
      <c r="CE32" s="25">
        <f t="shared" si="5"/>
        <v>2.6936224011452916E-3</v>
      </c>
      <c r="CF32" s="25">
        <f t="shared" si="6"/>
        <v>2.7197727415228016E-3</v>
      </c>
      <c r="CG32" s="25">
        <f t="shared" si="7"/>
        <v>2.7199353978019625E-3</v>
      </c>
      <c r="CH32" s="25">
        <f t="shared" si="8"/>
        <v>2.7165729185045736E-3</v>
      </c>
      <c r="CI32" s="25">
        <f t="shared" si="9"/>
        <v>2.7198676444654402E-3</v>
      </c>
      <c r="CJ32" s="25">
        <f t="shared" si="10"/>
        <v>2.7202582569934419E-3</v>
      </c>
      <c r="CK32" s="25">
        <f t="shared" si="11"/>
        <v>2.7164554493284082E-3</v>
      </c>
      <c r="CL32" s="25">
        <f t="shared" si="12"/>
        <v>2.7156107876768138E-3</v>
      </c>
      <c r="CM32" s="25">
        <f t="shared" si="13"/>
        <v>2.7213452467860604E-3</v>
      </c>
    </row>
    <row r="33" spans="1:91" x14ac:dyDescent="0.4">
      <c r="A33" s="28" t="s">
        <v>32</v>
      </c>
      <c r="B33" s="99">
        <v>2272.6703664000001</v>
      </c>
      <c r="C33" s="99">
        <v>7.1106196196999996</v>
      </c>
      <c r="D33" s="99">
        <v>13687.442401</v>
      </c>
      <c r="E33" s="99">
        <v>407.02005587999997</v>
      </c>
      <c r="F33" s="99">
        <v>394.81705755000002</v>
      </c>
      <c r="G33" s="99">
        <v>8.0144070103999994</v>
      </c>
      <c r="H33" s="99">
        <v>628.84641397999997</v>
      </c>
      <c r="I33" s="99">
        <v>11.244901007999999</v>
      </c>
      <c r="J33" s="99">
        <v>1.5474979856</v>
      </c>
      <c r="K33" s="99">
        <v>25.910151504000002</v>
      </c>
      <c r="L33" s="99">
        <v>1.8699559617999999</v>
      </c>
      <c r="M33" s="99">
        <v>1.9429187836999999</v>
      </c>
      <c r="N33" s="99">
        <v>1.0483049831</v>
      </c>
      <c r="O33" s="28"/>
      <c r="P33" s="30" t="s">
        <v>32</v>
      </c>
      <c r="Q33" s="30">
        <v>0</v>
      </c>
      <c r="R33" s="28">
        <v>1.87504998854807</v>
      </c>
      <c r="S33" s="28">
        <v>11.275532968052</v>
      </c>
      <c r="T33" s="28">
        <v>11.275532968052</v>
      </c>
      <c r="U33" s="28">
        <v>15.0056008427553</v>
      </c>
      <c r="V33" s="28">
        <v>1.55171779462479</v>
      </c>
      <c r="W33" s="28">
        <v>1.9482118832859101</v>
      </c>
      <c r="X33" s="28">
        <v>0</v>
      </c>
      <c r="Y33" s="28">
        <v>2278.8594309738301</v>
      </c>
      <c r="Z33" s="28">
        <v>150.09772382706899</v>
      </c>
      <c r="AA33" s="28">
        <v>13.535490136464499</v>
      </c>
      <c r="AB33" s="28">
        <v>49.065480133089501</v>
      </c>
      <c r="AC33" s="28">
        <v>0</v>
      </c>
      <c r="AD33" s="28">
        <v>25.9806927079437</v>
      </c>
      <c r="AE33" s="28">
        <v>25.9806927079437</v>
      </c>
      <c r="AF33" s="28">
        <v>109.79785610322</v>
      </c>
      <c r="AG33" s="28">
        <v>17.994475138294799</v>
      </c>
      <c r="AH33" s="28">
        <v>1.1224780950273501</v>
      </c>
      <c r="AI33" s="28">
        <v>8.78652235019538</v>
      </c>
      <c r="AJ33" s="28">
        <v>0</v>
      </c>
      <c r="AK33" s="28">
        <v>1.0511547004641499</v>
      </c>
      <c r="AL33" s="28">
        <v>7.1299741385715096</v>
      </c>
      <c r="AM33" s="28">
        <v>0</v>
      </c>
      <c r="AN33" s="28">
        <v>12352.2543338018</v>
      </c>
      <c r="AO33" s="28">
        <v>1262.6750471176199</v>
      </c>
      <c r="AP33" s="28">
        <v>13724.7272370226</v>
      </c>
      <c r="AQ33" s="28">
        <v>0</v>
      </c>
      <c r="AR33" s="28">
        <v>57.990242371451203</v>
      </c>
      <c r="AS33" s="28">
        <v>0</v>
      </c>
      <c r="AT33" s="28">
        <v>236.50379133955201</v>
      </c>
      <c r="AU33" s="28">
        <v>0.23080527857052299</v>
      </c>
      <c r="AV33" s="28">
        <v>8.1157969157338306E-2</v>
      </c>
      <c r="AW33" s="28">
        <v>305.31237786118498</v>
      </c>
      <c r="AX33" s="28">
        <v>0.103723891918406</v>
      </c>
      <c r="AY33" s="28">
        <v>0</v>
      </c>
      <c r="AZ33" s="28">
        <v>1.5043912895385101E-2</v>
      </c>
      <c r="BA33" s="28">
        <v>408.11854936613503</v>
      </c>
      <c r="BB33" s="28">
        <v>395.88232175555902</v>
      </c>
      <c r="BC33" s="28">
        <v>12.236227610575501</v>
      </c>
      <c r="BD33" s="28">
        <v>0</v>
      </c>
      <c r="BE33" s="28">
        <v>0</v>
      </c>
      <c r="BF33" s="28">
        <v>1.6195943280587699</v>
      </c>
      <c r="BG33" s="28">
        <v>0</v>
      </c>
      <c r="BH33" s="28">
        <v>17.379690373738502</v>
      </c>
      <c r="BI33" s="28">
        <v>0</v>
      </c>
      <c r="BJ33" s="28">
        <v>0.451713552031834</v>
      </c>
      <c r="BK33" s="28">
        <v>69.518749516360998</v>
      </c>
      <c r="BL33" s="28">
        <v>16.315268193677799</v>
      </c>
      <c r="BM33" s="28">
        <v>0</v>
      </c>
      <c r="BN33" s="28">
        <v>1.1678814604518299</v>
      </c>
      <c r="BO33" s="28">
        <v>1.5836111898896001E-3</v>
      </c>
      <c r="BP33" s="28">
        <v>8.0362186595236906</v>
      </c>
      <c r="BQ33" s="28">
        <v>128.50793132189801</v>
      </c>
      <c r="BR33" s="28">
        <v>0</v>
      </c>
      <c r="BS33" s="28">
        <v>0.87177240380952603</v>
      </c>
      <c r="BT33" s="28">
        <v>19.887641620377199</v>
      </c>
      <c r="BU33" s="28">
        <v>1.7887718993905299</v>
      </c>
      <c r="BV33" s="28">
        <v>630.55945219552802</v>
      </c>
      <c r="BW33" s="28">
        <v>17.563447290279399</v>
      </c>
      <c r="BY33" s="37">
        <f t="shared" si="0"/>
        <v>8.0000027838104341E-3</v>
      </c>
      <c r="CA33" s="25">
        <f t="shared" si="1"/>
        <v>2.7232565995189322E-3</v>
      </c>
      <c r="CB33" s="25">
        <f t="shared" si="2"/>
        <v>2.7219173442899832E-3</v>
      </c>
      <c r="CC33" s="25">
        <f t="shared" si="3"/>
        <v>2.724017747820866E-3</v>
      </c>
      <c r="CD33" s="25">
        <f t="shared" si="4"/>
        <v>2.6988682013716777E-3</v>
      </c>
      <c r="CE33" s="25">
        <f t="shared" si="5"/>
        <v>2.6981210289378074E-3</v>
      </c>
      <c r="CF33" s="25">
        <f t="shared" si="6"/>
        <v>2.7215549566408466E-3</v>
      </c>
      <c r="CG33" s="25">
        <f t="shared" si="7"/>
        <v>2.7240963412451624E-3</v>
      </c>
      <c r="CH33" s="25">
        <f t="shared" si="8"/>
        <v>2.7240755636894973E-3</v>
      </c>
      <c r="CI33" s="25">
        <f t="shared" si="9"/>
        <v>2.7268591391115169E-3</v>
      </c>
      <c r="CJ33" s="25">
        <f t="shared" si="10"/>
        <v>2.7225315117438724E-3</v>
      </c>
      <c r="CK33" s="25">
        <f t="shared" si="11"/>
        <v>2.7241426280256776E-3</v>
      </c>
      <c r="CL33" s="25">
        <f t="shared" si="12"/>
        <v>2.7243030590451424E-3</v>
      </c>
      <c r="CM33" s="25">
        <f t="shared" si="13"/>
        <v>2.7184048631753201E-3</v>
      </c>
    </row>
    <row r="34" spans="1:91" x14ac:dyDescent="0.4">
      <c r="A34" s="28" t="s">
        <v>33</v>
      </c>
      <c r="B34" s="99">
        <v>1108.6056020999999</v>
      </c>
      <c r="C34" s="99">
        <v>3.4690051957999999</v>
      </c>
      <c r="D34" s="99">
        <v>6174.6408892999998</v>
      </c>
      <c r="E34" s="99">
        <v>185.59705652</v>
      </c>
      <c r="F34" s="99">
        <v>180.03327734999999</v>
      </c>
      <c r="G34" s="99">
        <v>3.9095805563999999</v>
      </c>
      <c r="H34" s="99">
        <v>289.18425952000001</v>
      </c>
      <c r="I34" s="99">
        <v>5.1275618916000001</v>
      </c>
      <c r="J34" s="99">
        <v>0.7056435351</v>
      </c>
      <c r="K34" s="99">
        <v>11.81476879</v>
      </c>
      <c r="L34" s="99">
        <v>0.85268113329999995</v>
      </c>
      <c r="M34" s="99">
        <v>0.88595144680000004</v>
      </c>
      <c r="N34" s="99">
        <v>0.47801654059999998</v>
      </c>
      <c r="O34" s="28"/>
      <c r="P34" s="30" t="s">
        <v>33</v>
      </c>
      <c r="Q34" s="30">
        <v>0</v>
      </c>
      <c r="R34" s="28">
        <v>0.85500116012049299</v>
      </c>
      <c r="S34" s="28">
        <v>5.1415057567495701</v>
      </c>
      <c r="T34" s="28">
        <v>5.1415057567495701</v>
      </c>
      <c r="U34" s="28">
        <v>6.9044705412579503</v>
      </c>
      <c r="V34" s="28">
        <v>0.70756463312983398</v>
      </c>
      <c r="W34" s="28">
        <v>0.888359804783449</v>
      </c>
      <c r="X34" s="28">
        <v>0</v>
      </c>
      <c r="Y34" s="28">
        <v>1111.6221095847</v>
      </c>
      <c r="Z34" s="28">
        <v>69.063615021126495</v>
      </c>
      <c r="AA34" s="28">
        <v>6.2280108153994203</v>
      </c>
      <c r="AB34" s="28">
        <v>22.5762623473248</v>
      </c>
      <c r="AC34" s="28">
        <v>0</v>
      </c>
      <c r="AD34" s="28">
        <v>11.846922497804099</v>
      </c>
      <c r="AE34" s="28">
        <v>11.846922497804099</v>
      </c>
      <c r="AF34" s="28">
        <v>49.531540765180203</v>
      </c>
      <c r="AG34" s="28">
        <v>8.2797212487147398</v>
      </c>
      <c r="AH34" s="28">
        <v>0.51647914849327803</v>
      </c>
      <c r="AI34" s="28">
        <v>4.04291655774374</v>
      </c>
      <c r="AJ34" s="28">
        <v>0</v>
      </c>
      <c r="AK34" s="28">
        <v>0.47931462062902702</v>
      </c>
      <c r="AL34" s="28">
        <v>3.4784478576519602</v>
      </c>
      <c r="AM34" s="28">
        <v>0</v>
      </c>
      <c r="AN34" s="28">
        <v>5572.3007312775198</v>
      </c>
      <c r="AO34" s="28">
        <v>569.61369567861004</v>
      </c>
      <c r="AP34" s="28">
        <v>6191.4459677213099</v>
      </c>
      <c r="AQ34" s="28">
        <v>0</v>
      </c>
      <c r="AR34" s="28">
        <v>26.682773095933001</v>
      </c>
      <c r="AS34" s="28">
        <v>0</v>
      </c>
      <c r="AT34" s="28">
        <v>108.821357713282</v>
      </c>
      <c r="AU34" s="28">
        <v>0.105245241487678</v>
      </c>
      <c r="AV34" s="28">
        <v>3.7007276305273902E-2</v>
      </c>
      <c r="AW34" s="28">
        <v>139.21952797224299</v>
      </c>
      <c r="AX34" s="28">
        <v>4.7297079194431102E-2</v>
      </c>
      <c r="AY34" s="28">
        <v>0</v>
      </c>
      <c r="AZ34" s="28">
        <v>6.8599040781097496E-3</v>
      </c>
      <c r="BA34" s="28">
        <v>186.097478412642</v>
      </c>
      <c r="BB34" s="28">
        <v>180.51855792531001</v>
      </c>
      <c r="BC34" s="28">
        <v>5.5789204873316898</v>
      </c>
      <c r="BD34" s="28">
        <v>0</v>
      </c>
      <c r="BE34" s="28">
        <v>0</v>
      </c>
      <c r="BF34" s="28">
        <v>0.73852008174738204</v>
      </c>
      <c r="BG34" s="28">
        <v>0</v>
      </c>
      <c r="BH34" s="28">
        <v>7.9249724748535302</v>
      </c>
      <c r="BI34" s="28">
        <v>0</v>
      </c>
      <c r="BJ34" s="28">
        <v>0.20597706671075799</v>
      </c>
      <c r="BK34" s="28">
        <v>31.699884315657702</v>
      </c>
      <c r="BL34" s="28">
        <v>7.5070519529821098</v>
      </c>
      <c r="BM34" s="28">
        <v>0</v>
      </c>
      <c r="BN34" s="28">
        <v>0.53254441645309403</v>
      </c>
      <c r="BO34" s="28">
        <v>7.2209657868020204E-4</v>
      </c>
      <c r="BP34" s="28">
        <v>3.9202188961060802</v>
      </c>
      <c r="BQ34" s="28">
        <v>59.129717368796904</v>
      </c>
      <c r="BR34" s="28">
        <v>0</v>
      </c>
      <c r="BS34" s="28">
        <v>0.401126394480674</v>
      </c>
      <c r="BT34" s="28">
        <v>9.15078430873311</v>
      </c>
      <c r="BU34" s="28">
        <v>0.82305810440472105</v>
      </c>
      <c r="BV34" s="28">
        <v>289.971231691551</v>
      </c>
      <c r="BW34" s="28">
        <v>8.0813928640836892</v>
      </c>
      <c r="BY34" s="37">
        <f t="shared" si="0"/>
        <v>7.9999956429256721E-3</v>
      </c>
      <c r="CA34" s="25">
        <f t="shared" si="1"/>
        <v>2.7209924602454925E-3</v>
      </c>
      <c r="CB34" s="25">
        <f t="shared" si="2"/>
        <v>2.7220085641245896E-3</v>
      </c>
      <c r="CC34" s="25">
        <f t="shared" si="3"/>
        <v>2.7216284675650572E-3</v>
      </c>
      <c r="CD34" s="25">
        <f t="shared" si="4"/>
        <v>2.6962814067478694E-3</v>
      </c>
      <c r="CE34" s="25">
        <f t="shared" si="5"/>
        <v>2.6955048669507222E-3</v>
      </c>
      <c r="CF34" s="25">
        <f t="shared" si="6"/>
        <v>2.7210948981893452E-3</v>
      </c>
      <c r="CG34" s="25">
        <f t="shared" si="7"/>
        <v>2.7213520295234408E-3</v>
      </c>
      <c r="CH34" s="25">
        <f t="shared" si="8"/>
        <v>2.7193948009507089E-3</v>
      </c>
      <c r="CI34" s="25">
        <f t="shared" si="9"/>
        <v>2.7224766249176091E-3</v>
      </c>
      <c r="CJ34" s="25">
        <f t="shared" si="10"/>
        <v>2.721484302876399E-3</v>
      </c>
      <c r="CK34" s="25">
        <f t="shared" si="11"/>
        <v>2.7208609759127615E-3</v>
      </c>
      <c r="CL34" s="25">
        <f t="shared" si="12"/>
        <v>2.7183859704138372E-3</v>
      </c>
      <c r="CM34" s="25">
        <f t="shared" si="13"/>
        <v>2.7155546278748118E-3</v>
      </c>
    </row>
    <row r="35" spans="1:91" x14ac:dyDescent="0.4">
      <c r="A35" s="28" t="s">
        <v>34</v>
      </c>
      <c r="B35" s="99">
        <v>2103.6374211000002</v>
      </c>
      <c r="C35" s="99">
        <v>6.5817528829</v>
      </c>
      <c r="D35" s="99">
        <v>11329.388826</v>
      </c>
      <c r="E35" s="99">
        <v>337.5674199</v>
      </c>
      <c r="F35" s="99">
        <v>327.44972482999998</v>
      </c>
      <c r="G35" s="99">
        <v>7.4183193875000004</v>
      </c>
      <c r="H35" s="99">
        <v>528.66584714999999</v>
      </c>
      <c r="I35" s="99">
        <v>9.3261060854999993</v>
      </c>
      <c r="J35" s="99">
        <v>1.2834377445</v>
      </c>
      <c r="K35" s="99">
        <v>21.488923865</v>
      </c>
      <c r="L35" s="99">
        <v>1.5508724946000001</v>
      </c>
      <c r="M35" s="99">
        <v>1.6113851683</v>
      </c>
      <c r="N35" s="99">
        <v>0.86942548159999999</v>
      </c>
      <c r="O35" s="28"/>
      <c r="P35" s="30" t="s">
        <v>34</v>
      </c>
      <c r="Q35" s="30">
        <v>0</v>
      </c>
      <c r="R35" s="28">
        <v>1.5550907158359699</v>
      </c>
      <c r="S35" s="28">
        <v>9.3514692540677107</v>
      </c>
      <c r="T35" s="28">
        <v>9.3514692540677107</v>
      </c>
      <c r="U35" s="28">
        <v>12.6264885310223</v>
      </c>
      <c r="V35" s="28">
        <v>1.2869281284824401</v>
      </c>
      <c r="W35" s="28">
        <v>1.61576650447507</v>
      </c>
      <c r="X35" s="28">
        <v>0</v>
      </c>
      <c r="Y35" s="28">
        <v>2109.3580076301901</v>
      </c>
      <c r="Z35" s="28">
        <v>126.300195683594</v>
      </c>
      <c r="AA35" s="28">
        <v>11.389449838208501</v>
      </c>
      <c r="AB35" s="28">
        <v>41.286294615203602</v>
      </c>
      <c r="AC35" s="28">
        <v>0</v>
      </c>
      <c r="AD35" s="28">
        <v>21.5473892674753</v>
      </c>
      <c r="AE35" s="28">
        <v>21.5473892674753</v>
      </c>
      <c r="AF35" s="28">
        <v>90.881482130546601</v>
      </c>
      <c r="AG35" s="28">
        <v>15.1414815588337</v>
      </c>
      <c r="AH35" s="28">
        <v>0.94450903562462396</v>
      </c>
      <c r="AI35" s="28">
        <v>7.3934560047719096</v>
      </c>
      <c r="AJ35" s="28">
        <v>0</v>
      </c>
      <c r="AK35" s="28">
        <v>0.87178756944382596</v>
      </c>
      <c r="AL35" s="28">
        <v>6.5996544943203403</v>
      </c>
      <c r="AM35" s="28">
        <v>0</v>
      </c>
      <c r="AN35" s="28">
        <v>10224.1756045812</v>
      </c>
      <c r="AO35" s="28">
        <v>1045.1383555508501</v>
      </c>
      <c r="AP35" s="28">
        <v>11360.1954422625</v>
      </c>
      <c r="AQ35" s="28">
        <v>0</v>
      </c>
      <c r="AR35" s="28">
        <v>48.796043520836299</v>
      </c>
      <c r="AS35" s="28">
        <v>0</v>
      </c>
      <c r="AT35" s="28">
        <v>199.00685425948501</v>
      </c>
      <c r="AU35" s="28">
        <v>0.19142282135396799</v>
      </c>
      <c r="AV35" s="28">
        <v>6.7309561081807898E-2</v>
      </c>
      <c r="AW35" s="28">
        <v>253.21603006553201</v>
      </c>
      <c r="AX35" s="28">
        <v>8.6025069418034894E-2</v>
      </c>
      <c r="AY35" s="28">
        <v>0</v>
      </c>
      <c r="AZ35" s="28">
        <v>1.24769060853078E-2</v>
      </c>
      <c r="BA35" s="28">
        <v>338.47698381791599</v>
      </c>
      <c r="BB35" s="28">
        <v>328.331770328826</v>
      </c>
      <c r="BC35" s="28">
        <v>10.1452134890898</v>
      </c>
      <c r="BD35" s="28">
        <v>0</v>
      </c>
      <c r="BE35" s="28">
        <v>0</v>
      </c>
      <c r="BF35" s="28">
        <v>1.3432411482773601</v>
      </c>
      <c r="BG35" s="28">
        <v>0</v>
      </c>
      <c r="BH35" s="28">
        <v>14.414159158826401</v>
      </c>
      <c r="BI35" s="28">
        <v>0</v>
      </c>
      <c r="BJ35" s="28">
        <v>0.37463588383846702</v>
      </c>
      <c r="BK35" s="28">
        <v>57.6565497522556</v>
      </c>
      <c r="BL35" s="28">
        <v>13.728490031322099</v>
      </c>
      <c r="BM35" s="28">
        <v>0</v>
      </c>
      <c r="BN35" s="28">
        <v>0.96860661155111605</v>
      </c>
      <c r="BO35" s="28">
        <v>1.31335060588523E-3</v>
      </c>
      <c r="BP35" s="28">
        <v>7.4384809039831996</v>
      </c>
      <c r="BQ35" s="28">
        <v>108.13315068955799</v>
      </c>
      <c r="BR35" s="28">
        <v>0</v>
      </c>
      <c r="BS35" s="28">
        <v>0.73355307428809302</v>
      </c>
      <c r="BT35" s="28">
        <v>16.734480477886802</v>
      </c>
      <c r="BU35" s="28">
        <v>1.5051661123933899</v>
      </c>
      <c r="BV35" s="28">
        <v>530.10356818068999</v>
      </c>
      <c r="BW35" s="28">
        <v>14.778822324016501</v>
      </c>
      <c r="BY35" s="37">
        <f t="shared" ref="BY35:BY51" si="14">AF35/(AF35+AN35+AO35)</f>
        <v>7.9999928339653491E-3</v>
      </c>
      <c r="CA35" s="25">
        <f t="shared" ref="CA35:CA59" si="15">IF(B35=0,"",(Y35-B35)/B35)</f>
        <v>2.7193785738982203E-3</v>
      </c>
      <c r="CB35" s="25">
        <f t="shared" ref="CB35:CB59" si="16">IF(C35=0,"",(AL35-C35)/C35)</f>
        <v>2.7198850729948151E-3</v>
      </c>
      <c r="CC35" s="25">
        <f t="shared" ref="CC35:CC59" si="17">IF(D35=0,"",(AP35-D35)/D35)</f>
        <v>2.7191772420945975E-3</v>
      </c>
      <c r="CD35" s="25">
        <f t="shared" ref="CD35:CD59" si="18">IF(E35=0,"",(BA35-E35)/E35)</f>
        <v>2.6944659475296386E-3</v>
      </c>
      <c r="CE35" s="25">
        <f t="shared" ref="CE35:CE59" si="19">IF(F35=0,"",(BB35-F35)/F35)</f>
        <v>2.6936822111667453E-3</v>
      </c>
      <c r="CF35" s="25">
        <f t="shared" ref="CF35:CF59" si="20">IF(G35=0,"",(BP35-G35)/G35)</f>
        <v>2.7178010854010553E-3</v>
      </c>
      <c r="CG35" s="25">
        <f t="shared" ref="CG35:CG59" si="21">IF(H35=0,"",(BV35-H35)/H35)</f>
        <v>2.7195269723600487E-3</v>
      </c>
      <c r="CH35" s="25">
        <f t="shared" ref="CH35:CH51" si="22">IF(I35=0,"",(T35-I35)/I35)</f>
        <v>2.7195882542174169E-3</v>
      </c>
      <c r="CI35" s="25">
        <f t="shared" ref="CI35:CI51" si="23">IF(J35=0,"",(V35-J35)/J35)</f>
        <v>2.7195584650658989E-3</v>
      </c>
      <c r="CJ35" s="25">
        <f t="shared" ref="CJ35:CJ51" si="24">IF(K35=0,"",(AE35-K35)/K35)</f>
        <v>2.7207226775336382E-3</v>
      </c>
      <c r="CK35" s="25">
        <f t="shared" ref="CK35:CK58" si="25">IF(L35=0,"",(R35-L35)/L35)</f>
        <v>2.7199020233173855E-3</v>
      </c>
      <c r="CL35" s="25">
        <f t="shared" ref="CL35:CL58" si="26">IF(M35=0,"",(W35-M35)/M35)</f>
        <v>2.7189875277878169E-3</v>
      </c>
      <c r="CM35" s="25">
        <f t="shared" ref="CM35:CM58" si="27">IF(N35=0,"",(AK35-N35)/N35)</f>
        <v>2.7168376057704522E-3</v>
      </c>
    </row>
    <row r="36" spans="1:91" x14ac:dyDescent="0.4">
      <c r="A36" s="28" t="s">
        <v>35</v>
      </c>
      <c r="B36" s="99">
        <v>4623.5337143999996</v>
      </c>
      <c r="C36" s="99">
        <v>14.465872691</v>
      </c>
      <c r="D36" s="99">
        <v>24747.034597000002</v>
      </c>
      <c r="E36" s="99">
        <v>735.48151000999997</v>
      </c>
      <c r="F36" s="99">
        <v>713.43792268000004</v>
      </c>
      <c r="G36" s="99">
        <v>16.30454069</v>
      </c>
      <c r="H36" s="99">
        <v>1153.1151611</v>
      </c>
      <c r="I36" s="99">
        <v>20.319433044</v>
      </c>
      <c r="J36" s="99">
        <v>2.7963146757000001</v>
      </c>
      <c r="K36" s="99">
        <v>46.819406260999997</v>
      </c>
      <c r="L36" s="99">
        <v>3.3789932826000002</v>
      </c>
      <c r="M36" s="99">
        <v>3.5108364328000001</v>
      </c>
      <c r="N36" s="99">
        <v>1.8942774925000001</v>
      </c>
      <c r="O36" s="28"/>
      <c r="P36" s="30" t="s">
        <v>35</v>
      </c>
      <c r="Q36" s="30">
        <v>0</v>
      </c>
      <c r="R36" s="28">
        <v>3.38818470625989</v>
      </c>
      <c r="S36" s="28">
        <v>20.3746766617666</v>
      </c>
      <c r="T36" s="28">
        <v>20.3746766617666</v>
      </c>
      <c r="U36" s="28">
        <v>27.542661615304802</v>
      </c>
      <c r="V36" s="28">
        <v>2.8039195500499599</v>
      </c>
      <c r="W36" s="28">
        <v>3.5203840211208899</v>
      </c>
      <c r="X36" s="28">
        <v>0</v>
      </c>
      <c r="Y36" s="28">
        <v>4636.1056640843799</v>
      </c>
      <c r="Z36" s="28">
        <v>275.50285730418</v>
      </c>
      <c r="AA36" s="28">
        <v>24.844267585548501</v>
      </c>
      <c r="AB36" s="28">
        <v>90.059453135000695</v>
      </c>
      <c r="AC36" s="28">
        <v>0</v>
      </c>
      <c r="AD36" s="28">
        <v>46.9466354027997</v>
      </c>
      <c r="AE36" s="28">
        <v>46.9466354027997</v>
      </c>
      <c r="AF36" s="28">
        <v>198.51453689747899</v>
      </c>
      <c r="AG36" s="28">
        <v>33.028735541689002</v>
      </c>
      <c r="AH36" s="28">
        <v>2.0602981221422501</v>
      </c>
      <c r="AI36" s="28">
        <v>16.1276597242306</v>
      </c>
      <c r="AJ36" s="28">
        <v>0</v>
      </c>
      <c r="AK36" s="28">
        <v>1.89942743281344</v>
      </c>
      <c r="AL36" s="28">
        <v>14.505200258418</v>
      </c>
      <c r="AM36" s="28">
        <v>0</v>
      </c>
      <c r="AN36" s="28">
        <v>22332.889888209502</v>
      </c>
      <c r="AO36" s="28">
        <v>2282.9178772810301</v>
      </c>
      <c r="AP36" s="28">
        <v>24814.322302387998</v>
      </c>
      <c r="AQ36" s="28">
        <v>0</v>
      </c>
      <c r="AR36" s="28">
        <v>106.440625137491</v>
      </c>
      <c r="AS36" s="28">
        <v>0</v>
      </c>
      <c r="AT36" s="28">
        <v>434.09990239639802</v>
      </c>
      <c r="AU36" s="28">
        <v>0.41706508785528801</v>
      </c>
      <c r="AV36" s="28">
        <v>0.14665231439155099</v>
      </c>
      <c r="AW36" s="28">
        <v>551.699383537426</v>
      </c>
      <c r="AX36" s="28">
        <v>0.18742922360929601</v>
      </c>
      <c r="AY36" s="28">
        <v>0</v>
      </c>
      <c r="AZ36" s="28">
        <v>2.71844358197059E-2</v>
      </c>
      <c r="BA36" s="28">
        <v>737.46278910675198</v>
      </c>
      <c r="BB36" s="28">
        <v>715.35923351500401</v>
      </c>
      <c r="BC36" s="28">
        <v>22.103555591748101</v>
      </c>
      <c r="BD36" s="28">
        <v>0</v>
      </c>
      <c r="BE36" s="28">
        <v>0</v>
      </c>
      <c r="BF36" s="28">
        <v>2.9266125939361798</v>
      </c>
      <c r="BG36" s="28">
        <v>0</v>
      </c>
      <c r="BH36" s="28">
        <v>31.405078571735601</v>
      </c>
      <c r="BI36" s="28">
        <v>0</v>
      </c>
      <c r="BJ36" s="28">
        <v>0.81624582069699103</v>
      </c>
      <c r="BK36" s="28">
        <v>125.620355489343</v>
      </c>
      <c r="BL36" s="28">
        <v>29.9464934570445</v>
      </c>
      <c r="BM36" s="28">
        <v>0</v>
      </c>
      <c r="BN36" s="28">
        <v>2.1103649277710699</v>
      </c>
      <c r="BO36" s="28">
        <v>2.86151241909863E-3</v>
      </c>
      <c r="BP36" s="28">
        <v>16.348869726584901</v>
      </c>
      <c r="BQ36" s="28">
        <v>235.875133710938</v>
      </c>
      <c r="BR36" s="28">
        <v>0</v>
      </c>
      <c r="BS36" s="28">
        <v>1.60011943934551</v>
      </c>
      <c r="BT36" s="28">
        <v>36.503567781894702</v>
      </c>
      <c r="BU36" s="28">
        <v>3.2832782711958099</v>
      </c>
      <c r="BV36" s="28">
        <v>1156.2506517705799</v>
      </c>
      <c r="BW36" s="28">
        <v>32.237685195857502</v>
      </c>
      <c r="BY36" s="37">
        <f t="shared" si="14"/>
        <v>7.9999983267072718E-3</v>
      </c>
      <c r="CA36" s="25">
        <f t="shared" si="15"/>
        <v>2.7191214471357686E-3</v>
      </c>
      <c r="CB36" s="25">
        <f t="shared" si="16"/>
        <v>2.718644651315679E-3</v>
      </c>
      <c r="CC36" s="25">
        <f t="shared" si="17"/>
        <v>2.7190209446813314E-3</v>
      </c>
      <c r="CD36" s="25">
        <f t="shared" si="18"/>
        <v>2.6938530334026756E-3</v>
      </c>
      <c r="CE36" s="25">
        <f t="shared" si="19"/>
        <v>2.6930315503648026E-3</v>
      </c>
      <c r="CF36" s="25">
        <f t="shared" si="20"/>
        <v>2.7188154163759895E-3</v>
      </c>
      <c r="CG36" s="25">
        <f t="shared" si="21"/>
        <v>2.7191479015754344E-3</v>
      </c>
      <c r="CH36" s="25">
        <f t="shared" si="22"/>
        <v>2.7187578337926179E-3</v>
      </c>
      <c r="CI36" s="25">
        <f t="shared" si="23"/>
        <v>2.7196060643840045E-3</v>
      </c>
      <c r="CJ36" s="25">
        <f t="shared" si="24"/>
        <v>2.7174445803616011E-3</v>
      </c>
      <c r="CK36" s="25">
        <f t="shared" si="25"/>
        <v>2.7201663013716776E-3</v>
      </c>
      <c r="CL36" s="25">
        <f t="shared" si="26"/>
        <v>2.7194625849530844E-3</v>
      </c>
      <c r="CM36" s="25">
        <f t="shared" si="27"/>
        <v>2.7186831569450476E-3</v>
      </c>
    </row>
    <row r="37" spans="1:91" x14ac:dyDescent="0.4">
      <c r="A37" s="28" t="s">
        <v>36</v>
      </c>
      <c r="B37" s="99">
        <v>2812.8719187000002</v>
      </c>
      <c r="C37" s="99">
        <v>8.8007715478000001</v>
      </c>
      <c r="D37" s="99">
        <v>15028.892178</v>
      </c>
      <c r="E37" s="99">
        <v>446.33587440000002</v>
      </c>
      <c r="F37" s="99">
        <v>432.95855669999997</v>
      </c>
      <c r="G37" s="99">
        <v>9.9193783307000007</v>
      </c>
      <c r="H37" s="99">
        <v>700.00469557999998</v>
      </c>
      <c r="I37" s="99">
        <v>12.331094381</v>
      </c>
      <c r="J37" s="99">
        <v>1.6969774753</v>
      </c>
      <c r="K37" s="99">
        <v>28.412924525000001</v>
      </c>
      <c r="L37" s="99">
        <v>2.0505830544000001</v>
      </c>
      <c r="M37" s="99">
        <v>2.1305936693</v>
      </c>
      <c r="N37" s="99">
        <v>1.1495652711</v>
      </c>
      <c r="O37" s="28"/>
      <c r="P37" s="30" t="s">
        <v>36</v>
      </c>
      <c r="Q37" s="30">
        <v>0</v>
      </c>
      <c r="R37" s="28">
        <v>2.0561607905042498</v>
      </c>
      <c r="S37" s="28">
        <v>12.3645977426104</v>
      </c>
      <c r="T37" s="28">
        <v>12.3645977426104</v>
      </c>
      <c r="U37" s="28">
        <v>16.720266821238699</v>
      </c>
      <c r="V37" s="28">
        <v>1.7015903551264999</v>
      </c>
      <c r="W37" s="28">
        <v>2.13638443068713</v>
      </c>
      <c r="X37" s="28">
        <v>0</v>
      </c>
      <c r="Y37" s="28">
        <v>2820.52140748799</v>
      </c>
      <c r="Z37" s="28">
        <v>167.24916837713201</v>
      </c>
      <c r="AA37" s="28">
        <v>15.082152738408</v>
      </c>
      <c r="AB37" s="28">
        <v>54.672223032805697</v>
      </c>
      <c r="AC37" s="28">
        <v>0</v>
      </c>
      <c r="AD37" s="28">
        <v>28.490166576718899</v>
      </c>
      <c r="AE37" s="28">
        <v>28.490166576718899</v>
      </c>
      <c r="AF37" s="28">
        <v>120.557980965073</v>
      </c>
      <c r="AG37" s="28">
        <v>20.0507002314761</v>
      </c>
      <c r="AH37" s="28">
        <v>1.2507411846765499</v>
      </c>
      <c r="AI37" s="28">
        <v>9.7905686183898499</v>
      </c>
      <c r="AJ37" s="28">
        <v>0</v>
      </c>
      <c r="AK37" s="28">
        <v>1.15268648271149</v>
      </c>
      <c r="AL37" s="28">
        <v>8.8246974317807201</v>
      </c>
      <c r="AM37" s="28">
        <v>0</v>
      </c>
      <c r="AN37" s="28">
        <v>13562.780441102899</v>
      </c>
      <c r="AO37" s="28">
        <v>1386.41738100718</v>
      </c>
      <c r="AP37" s="28">
        <v>15069.755803075201</v>
      </c>
      <c r="AQ37" s="28">
        <v>0</v>
      </c>
      <c r="AR37" s="28">
        <v>64.616736469176601</v>
      </c>
      <c r="AS37" s="28">
        <v>0</v>
      </c>
      <c r="AT37" s="28">
        <v>263.528531077987</v>
      </c>
      <c r="AU37" s="28">
        <v>0.253101254474005</v>
      </c>
      <c r="AV37" s="28">
        <v>8.8997827863114998E-2</v>
      </c>
      <c r="AW37" s="28">
        <v>334.80548089970603</v>
      </c>
      <c r="AX37" s="28">
        <v>0.113743349515258</v>
      </c>
      <c r="AY37" s="28">
        <v>0</v>
      </c>
      <c r="AZ37" s="28">
        <v>1.6497187466723899E-2</v>
      </c>
      <c r="BA37" s="28">
        <v>447.53812276228399</v>
      </c>
      <c r="BB37" s="28">
        <v>434.12443314627399</v>
      </c>
      <c r="BC37" s="28">
        <v>13.413689616009901</v>
      </c>
      <c r="BD37" s="28">
        <v>0</v>
      </c>
      <c r="BE37" s="28">
        <v>0</v>
      </c>
      <c r="BF37" s="28">
        <v>1.7760493683206799</v>
      </c>
      <c r="BG37" s="28">
        <v>0</v>
      </c>
      <c r="BH37" s="28">
        <v>19.058557674123801</v>
      </c>
      <c r="BI37" s="28">
        <v>0</v>
      </c>
      <c r="BJ37" s="28">
        <v>0.49534885916323501</v>
      </c>
      <c r="BK37" s="28">
        <v>76.234219795300902</v>
      </c>
      <c r="BL37" s="28">
        <v>18.179558403866</v>
      </c>
      <c r="BM37" s="28">
        <v>0</v>
      </c>
      <c r="BN37" s="28">
        <v>1.28070036762071</v>
      </c>
      <c r="BO37" s="28">
        <v>1.7365627199523799E-3</v>
      </c>
      <c r="BP37" s="28">
        <v>9.9463531285019204</v>
      </c>
      <c r="BQ37" s="28">
        <v>143.192326284578</v>
      </c>
      <c r="BR37" s="28">
        <v>0</v>
      </c>
      <c r="BS37" s="28">
        <v>0.97138006414341704</v>
      </c>
      <c r="BT37" s="28">
        <v>22.1601601426553</v>
      </c>
      <c r="BU37" s="28">
        <v>1.99317241474958</v>
      </c>
      <c r="BV37" s="28">
        <v>701.90800497142197</v>
      </c>
      <c r="BW37" s="28">
        <v>19.5704371217562</v>
      </c>
      <c r="BY37" s="37">
        <f t="shared" si="14"/>
        <v>7.9999956562316552E-3</v>
      </c>
      <c r="CA37" s="25">
        <f t="shared" si="15"/>
        <v>2.7194586206133278E-3</v>
      </c>
      <c r="CB37" s="25">
        <f t="shared" si="16"/>
        <v>2.7186120956293742E-3</v>
      </c>
      <c r="CC37" s="25">
        <f t="shared" si="17"/>
        <v>2.7190044742631606E-3</v>
      </c>
      <c r="CD37" s="25">
        <f t="shared" si="18"/>
        <v>2.6935956333335844E-3</v>
      </c>
      <c r="CE37" s="25">
        <f t="shared" si="19"/>
        <v>2.692813037719581E-3</v>
      </c>
      <c r="CF37" s="25">
        <f t="shared" si="20"/>
        <v>2.7194040697524346E-3</v>
      </c>
      <c r="CG37" s="25">
        <f t="shared" si="21"/>
        <v>2.7189951773751771E-3</v>
      </c>
      <c r="CH37" s="25">
        <f t="shared" si="22"/>
        <v>2.7169820111037804E-3</v>
      </c>
      <c r="CI37" s="25">
        <f t="shared" si="23"/>
        <v>2.7182917237510477E-3</v>
      </c>
      <c r="CJ37" s="25">
        <f t="shared" si="24"/>
        <v>2.7185533699965944E-3</v>
      </c>
      <c r="CK37" s="25">
        <f t="shared" si="25"/>
        <v>2.7200732456465967E-3</v>
      </c>
      <c r="CL37" s="25">
        <f t="shared" si="26"/>
        <v>2.7179097875722636E-3</v>
      </c>
      <c r="CM37" s="25">
        <f t="shared" si="27"/>
        <v>2.7151234383615314E-3</v>
      </c>
    </row>
    <row r="38" spans="1:91" x14ac:dyDescent="0.4">
      <c r="A38" s="28" t="s">
        <v>37</v>
      </c>
      <c r="B38" s="99">
        <v>1162.0553484</v>
      </c>
      <c r="C38" s="99">
        <v>3.6357788339999999</v>
      </c>
      <c r="D38" s="99">
        <v>6444.1728845999996</v>
      </c>
      <c r="E38" s="99">
        <v>192.18210329999999</v>
      </c>
      <c r="F38" s="99">
        <v>186.42146485000001</v>
      </c>
      <c r="G38" s="99">
        <v>4.0979003079999998</v>
      </c>
      <c r="H38" s="99">
        <v>299.82380490000003</v>
      </c>
      <c r="I38" s="99">
        <v>5.3094895343999999</v>
      </c>
      <c r="J38" s="99">
        <v>0.73068000799999999</v>
      </c>
      <c r="K38" s="99">
        <v>12.233960810999999</v>
      </c>
      <c r="L38" s="99">
        <v>0.88293454969999996</v>
      </c>
      <c r="M38" s="99">
        <v>0.91738530549999997</v>
      </c>
      <c r="N38" s="99">
        <v>0.49497673009999998</v>
      </c>
      <c r="O38" s="28"/>
      <c r="P38" s="30" t="s">
        <v>37</v>
      </c>
      <c r="Q38" s="30">
        <v>0</v>
      </c>
      <c r="R38" s="28">
        <v>0.88533456466316696</v>
      </c>
      <c r="S38" s="28">
        <v>5.3239276812977003</v>
      </c>
      <c r="T38" s="28">
        <v>5.3239276812977003</v>
      </c>
      <c r="U38" s="28">
        <v>7.1590643518742096</v>
      </c>
      <c r="V38" s="28">
        <v>0.73266632206105997</v>
      </c>
      <c r="W38" s="28">
        <v>0.91988302303983305</v>
      </c>
      <c r="X38" s="28">
        <v>0</v>
      </c>
      <c r="Y38" s="28">
        <v>1165.21608897854</v>
      </c>
      <c r="Z38" s="28">
        <v>71.610693583962899</v>
      </c>
      <c r="AA38" s="28">
        <v>6.45768779341258</v>
      </c>
      <c r="AB38" s="28">
        <v>23.408842813634099</v>
      </c>
      <c r="AC38" s="28">
        <v>0</v>
      </c>
      <c r="AD38" s="28">
        <v>12.2672260373749</v>
      </c>
      <c r="AE38" s="28">
        <v>12.2672260373749</v>
      </c>
      <c r="AF38" s="28">
        <v>51.693564687908101</v>
      </c>
      <c r="AG38" s="28">
        <v>8.5850461309809898</v>
      </c>
      <c r="AH38" s="28">
        <v>0.53552938833437402</v>
      </c>
      <c r="AI38" s="28">
        <v>4.1919982203806203</v>
      </c>
      <c r="AJ38" s="28">
        <v>0</v>
      </c>
      <c r="AK38" s="28">
        <v>0.49632419410858403</v>
      </c>
      <c r="AL38" s="28">
        <v>3.6456690063217501</v>
      </c>
      <c r="AM38" s="28">
        <v>0</v>
      </c>
      <c r="AN38" s="28">
        <v>5815.5265277975304</v>
      </c>
      <c r="AO38" s="28">
        <v>594.47676371633099</v>
      </c>
      <c r="AP38" s="28">
        <v>6461.6968562017701</v>
      </c>
      <c r="AQ38" s="28">
        <v>0</v>
      </c>
      <c r="AR38" s="28">
        <v>27.666800081907098</v>
      </c>
      <c r="AS38" s="28">
        <v>0</v>
      </c>
      <c r="AT38" s="28">
        <v>112.834238001223</v>
      </c>
      <c r="AU38" s="28">
        <v>0.108979197297133</v>
      </c>
      <c r="AV38" s="28">
        <v>3.8320233579699797E-2</v>
      </c>
      <c r="AW38" s="28">
        <v>144.15923960382901</v>
      </c>
      <c r="AX38" s="28">
        <v>4.8975206490407097E-2</v>
      </c>
      <c r="AY38" s="28">
        <v>0</v>
      </c>
      <c r="AZ38" s="28">
        <v>7.1032626751985498E-3</v>
      </c>
      <c r="BA38" s="28">
        <v>192.699925243054</v>
      </c>
      <c r="BB38" s="28">
        <v>186.923631998567</v>
      </c>
      <c r="BC38" s="28">
        <v>5.7762932444870598</v>
      </c>
      <c r="BD38" s="28">
        <v>0</v>
      </c>
      <c r="BE38" s="28">
        <v>0</v>
      </c>
      <c r="BF38" s="28">
        <v>0.76472406388994496</v>
      </c>
      <c r="BG38" s="28">
        <v>0</v>
      </c>
      <c r="BH38" s="28">
        <v>8.2061706895506408</v>
      </c>
      <c r="BI38" s="28">
        <v>0</v>
      </c>
      <c r="BJ38" s="28">
        <v>0.213285521916698</v>
      </c>
      <c r="BK38" s="28">
        <v>32.824648533650702</v>
      </c>
      <c r="BL38" s="28">
        <v>7.7838863877370104</v>
      </c>
      <c r="BM38" s="28">
        <v>0</v>
      </c>
      <c r="BN38" s="28">
        <v>0.55143798210949202</v>
      </c>
      <c r="BO38" s="28">
        <v>7.4770357865264398E-4</v>
      </c>
      <c r="BP38" s="28">
        <v>4.1090414502003396</v>
      </c>
      <c r="BQ38" s="28">
        <v>61.310139655643297</v>
      </c>
      <c r="BR38" s="28">
        <v>0</v>
      </c>
      <c r="BS38" s="28">
        <v>0.415913994607362</v>
      </c>
      <c r="BT38" s="28">
        <v>9.4882652978296491</v>
      </c>
      <c r="BU38" s="28">
        <v>0.85341128068255101</v>
      </c>
      <c r="BV38" s="28">
        <v>300.63929782789597</v>
      </c>
      <c r="BW38" s="28">
        <v>8.3794244632891708</v>
      </c>
      <c r="BY38" s="37">
        <f t="shared" si="14"/>
        <v>7.9999984273935645E-3</v>
      </c>
      <c r="CA38" s="25">
        <f t="shared" si="15"/>
        <v>2.7199569993735691E-3</v>
      </c>
      <c r="CB38" s="25">
        <f t="shared" si="16"/>
        <v>2.720234858419377E-3</v>
      </c>
      <c r="CC38" s="25">
        <f t="shared" si="17"/>
        <v>2.7193515623468827E-3</v>
      </c>
      <c r="CD38" s="25">
        <f t="shared" si="18"/>
        <v>2.6944337384302245E-3</v>
      </c>
      <c r="CE38" s="25">
        <f t="shared" si="19"/>
        <v>2.6937195723199304E-3</v>
      </c>
      <c r="CF38" s="25">
        <f t="shared" si="20"/>
        <v>2.7187440793983789E-3</v>
      </c>
      <c r="CG38" s="25">
        <f t="shared" si="21"/>
        <v>2.7199072073944776E-3</v>
      </c>
      <c r="CH38" s="25">
        <f t="shared" si="22"/>
        <v>2.7193097950671419E-3</v>
      </c>
      <c r="CI38" s="25">
        <f t="shared" si="23"/>
        <v>2.7184458850829534E-3</v>
      </c>
      <c r="CJ38" s="25">
        <f t="shared" si="24"/>
        <v>2.7190888452896769E-3</v>
      </c>
      <c r="CK38" s="25">
        <f t="shared" si="25"/>
        <v>2.7182252229029482E-3</v>
      </c>
      <c r="CL38" s="25">
        <f t="shared" si="26"/>
        <v>2.7226482971315453E-3</v>
      </c>
      <c r="CM38" s="25">
        <f t="shared" si="27"/>
        <v>2.7222774862806481E-3</v>
      </c>
    </row>
    <row r="39" spans="1:91" x14ac:dyDescent="0.4">
      <c r="A39" s="28" t="s">
        <v>130</v>
      </c>
      <c r="B39" s="99">
        <v>2740.9379574999998</v>
      </c>
      <c r="C39" s="99">
        <v>8.5757068612000005</v>
      </c>
      <c r="D39" s="99">
        <v>15076.800542999999</v>
      </c>
      <c r="E39" s="99">
        <v>449.11086108000001</v>
      </c>
      <c r="F39" s="99">
        <v>435.64913977999998</v>
      </c>
      <c r="G39" s="99">
        <v>9.6657130868000003</v>
      </c>
      <c r="H39" s="99">
        <v>701.45285252999997</v>
      </c>
      <c r="I39" s="99">
        <v>12.407760014000001</v>
      </c>
      <c r="J39" s="99">
        <v>1.7075280264999999</v>
      </c>
      <c r="K39" s="99">
        <v>28.589575095000001</v>
      </c>
      <c r="L39" s="99">
        <v>2.0633320646</v>
      </c>
      <c r="M39" s="99">
        <v>2.1438401265999998</v>
      </c>
      <c r="N39" s="99">
        <v>1.1567124188</v>
      </c>
      <c r="O39" s="28"/>
      <c r="P39" s="30" t="s">
        <v>130</v>
      </c>
      <c r="Q39" s="30">
        <v>0</v>
      </c>
      <c r="R39" s="28">
        <v>2.0689435276978698</v>
      </c>
      <c r="S39" s="28">
        <v>12.441510224309599</v>
      </c>
      <c r="T39" s="28">
        <v>12.441510224309599</v>
      </c>
      <c r="U39" s="28">
        <v>16.750284663790701</v>
      </c>
      <c r="V39" s="28">
        <v>1.71217232952576</v>
      </c>
      <c r="W39" s="28">
        <v>2.1496695956626302</v>
      </c>
      <c r="X39" s="28">
        <v>0</v>
      </c>
      <c r="Y39" s="28">
        <v>2748.3916101928498</v>
      </c>
      <c r="Z39" s="28">
        <v>167.54924361997399</v>
      </c>
      <c r="AA39" s="28">
        <v>15.109201417176999</v>
      </c>
      <c r="AB39" s="28">
        <v>54.770229471104003</v>
      </c>
      <c r="AC39" s="28">
        <v>0</v>
      </c>
      <c r="AD39" s="28">
        <v>28.667334318078002</v>
      </c>
      <c r="AE39" s="28">
        <v>28.667334318078002</v>
      </c>
      <c r="AF39" s="28">
        <v>120.94242246950699</v>
      </c>
      <c r="AG39" s="28">
        <v>20.086672732022699</v>
      </c>
      <c r="AH39" s="28">
        <v>1.2529828738229101</v>
      </c>
      <c r="AI39" s="28">
        <v>9.8081424281353904</v>
      </c>
      <c r="AJ39" s="28">
        <v>0</v>
      </c>
      <c r="AK39" s="28">
        <v>1.15985911064613</v>
      </c>
      <c r="AL39" s="28">
        <v>8.5990283060786901</v>
      </c>
      <c r="AM39" s="28">
        <v>0</v>
      </c>
      <c r="AN39" s="28">
        <v>13606.021657243</v>
      </c>
      <c r="AO39" s="28">
        <v>1390.8368777900801</v>
      </c>
      <c r="AP39" s="28">
        <v>15117.800957502601</v>
      </c>
      <c r="AQ39" s="28">
        <v>0</v>
      </c>
      <c r="AR39" s="28">
        <v>64.732782743641096</v>
      </c>
      <c r="AS39" s="28">
        <v>0</v>
      </c>
      <c r="AT39" s="28">
        <v>264.00133889537801</v>
      </c>
      <c r="AU39" s="28">
        <v>0.25467396215766303</v>
      </c>
      <c r="AV39" s="28">
        <v>8.9550832332985997E-2</v>
      </c>
      <c r="AW39" s="28">
        <v>336.88633868836001</v>
      </c>
      <c r="AX39" s="28">
        <v>0.114450356200774</v>
      </c>
      <c r="AY39" s="28">
        <v>0</v>
      </c>
      <c r="AZ39" s="28">
        <v>1.6599672796618101E-2</v>
      </c>
      <c r="BA39" s="28">
        <v>450.32090858251001</v>
      </c>
      <c r="BB39" s="28">
        <v>436.822592138895</v>
      </c>
      <c r="BC39" s="28">
        <v>13.498316443614</v>
      </c>
      <c r="BD39" s="28">
        <v>0</v>
      </c>
      <c r="BE39" s="28">
        <v>0</v>
      </c>
      <c r="BF39" s="28">
        <v>1.78709082072565</v>
      </c>
      <c r="BG39" s="28">
        <v>0</v>
      </c>
      <c r="BH39" s="28">
        <v>19.177022286523702</v>
      </c>
      <c r="BI39" s="28">
        <v>0</v>
      </c>
      <c r="BJ39" s="28">
        <v>0.498427208044665</v>
      </c>
      <c r="BK39" s="28">
        <v>76.708032000088096</v>
      </c>
      <c r="BL39" s="28">
        <v>18.2121113009817</v>
      </c>
      <c r="BM39" s="28">
        <v>0</v>
      </c>
      <c r="BN39" s="28">
        <v>1.2886589792600101</v>
      </c>
      <c r="BO39" s="28">
        <v>1.7473324052977E-3</v>
      </c>
      <c r="BP39" s="28">
        <v>9.6920063727684997</v>
      </c>
      <c r="BQ39" s="28">
        <v>143.44911783564899</v>
      </c>
      <c r="BR39" s="28">
        <v>0</v>
      </c>
      <c r="BS39" s="28">
        <v>0.97313407165615895</v>
      </c>
      <c r="BT39" s="28">
        <v>22.199923288157201</v>
      </c>
      <c r="BU39" s="28">
        <v>1.9967496001140901</v>
      </c>
      <c r="BV39" s="28">
        <v>703.36055425629797</v>
      </c>
      <c r="BW39" s="28">
        <v>19.605562026487199</v>
      </c>
      <c r="BY39" s="37">
        <f t="shared" si="14"/>
        <v>8.0000009796058532E-3</v>
      </c>
      <c r="CA39" s="25">
        <f t="shared" si="15"/>
        <v>2.7193803028100934E-3</v>
      </c>
      <c r="CB39" s="25">
        <f t="shared" si="16"/>
        <v>2.7194778525144476E-3</v>
      </c>
      <c r="CC39" s="25">
        <f t="shared" si="17"/>
        <v>2.7194373491687186E-3</v>
      </c>
      <c r="CD39" s="25">
        <f t="shared" si="18"/>
        <v>2.6943180567936937E-3</v>
      </c>
      <c r="CE39" s="25">
        <f t="shared" si="19"/>
        <v>2.6935720784106347E-3</v>
      </c>
      <c r="CF39" s="25">
        <f t="shared" si="20"/>
        <v>2.7202634438225695E-3</v>
      </c>
      <c r="CG39" s="25">
        <f t="shared" si="21"/>
        <v>2.7196435504072765E-3</v>
      </c>
      <c r="CH39" s="25">
        <f t="shared" si="22"/>
        <v>2.7200889017451437E-3</v>
      </c>
      <c r="CI39" s="25">
        <f t="shared" si="23"/>
        <v>2.7198985631174547E-3</v>
      </c>
      <c r="CJ39" s="25">
        <f t="shared" si="24"/>
        <v>2.7198453569042408E-3</v>
      </c>
      <c r="CK39" s="25">
        <f t="shared" si="25"/>
        <v>2.7196122205165782E-3</v>
      </c>
      <c r="CL39" s="25">
        <f t="shared" si="26"/>
        <v>2.7191715418983043E-3</v>
      </c>
      <c r="CM39" s="25">
        <f t="shared" si="27"/>
        <v>2.7203752592148051E-3</v>
      </c>
    </row>
    <row r="40" spans="1:91" x14ac:dyDescent="0.4">
      <c r="A40" s="28" t="s">
        <v>39</v>
      </c>
      <c r="B40" s="99">
        <v>6.9697436545000002</v>
      </c>
      <c r="C40" s="99">
        <v>2.18066214E-2</v>
      </c>
      <c r="D40" s="99">
        <v>56.165852659999999</v>
      </c>
      <c r="E40" s="99">
        <v>1.6437954732</v>
      </c>
      <c r="F40" s="99">
        <v>1.5944816089</v>
      </c>
      <c r="G40" s="99">
        <v>2.4578328E-2</v>
      </c>
      <c r="H40" s="99">
        <v>2.4674217878000002</v>
      </c>
      <c r="I40" s="99">
        <v>4.5413775300000001E-2</v>
      </c>
      <c r="J40" s="99">
        <v>6.2497415999999998E-3</v>
      </c>
      <c r="K40" s="99">
        <v>0.10464101000000001</v>
      </c>
      <c r="L40" s="99">
        <v>7.5520237000000004E-3</v>
      </c>
      <c r="M40" s="99">
        <v>7.8466921000000002E-3</v>
      </c>
      <c r="N40" s="99">
        <v>4.2336956000000002E-3</v>
      </c>
      <c r="O40" s="28"/>
      <c r="P40" s="30" t="s">
        <v>39</v>
      </c>
      <c r="Q40" s="30">
        <v>0</v>
      </c>
      <c r="R40" s="28">
        <v>7.5725936560723803E-3</v>
      </c>
      <c r="S40" s="28">
        <v>4.5537272919988603E-2</v>
      </c>
      <c r="T40" s="28">
        <v>4.5537272919988603E-2</v>
      </c>
      <c r="U40" s="28">
        <v>5.8761637361728999E-2</v>
      </c>
      <c r="V40" s="28">
        <v>6.2667157615701203E-3</v>
      </c>
      <c r="W40" s="28">
        <v>7.8682847190286696E-3</v>
      </c>
      <c r="X40" s="28">
        <v>0</v>
      </c>
      <c r="Y40" s="28">
        <v>6.98867814613335</v>
      </c>
      <c r="Z40" s="28">
        <v>0.58777477370359998</v>
      </c>
      <c r="AA40" s="28">
        <v>5.3004508974685498E-2</v>
      </c>
      <c r="AB40" s="28">
        <v>0.19213878705666401</v>
      </c>
      <c r="AC40" s="28">
        <v>0</v>
      </c>
      <c r="AD40" s="28">
        <v>0.10492527836439</v>
      </c>
      <c r="AE40" s="28">
        <v>0.10492527836439</v>
      </c>
      <c r="AF40" s="28">
        <v>0.45054809107293498</v>
      </c>
      <c r="AG40" s="28">
        <v>7.0465175571685995E-2</v>
      </c>
      <c r="AH40" s="28">
        <v>4.3955886546955597E-3</v>
      </c>
      <c r="AI40" s="28">
        <v>3.4407674723457599E-2</v>
      </c>
      <c r="AJ40" s="28">
        <v>0</v>
      </c>
      <c r="AK40" s="28">
        <v>4.24520204460391E-3</v>
      </c>
      <c r="AL40" s="28">
        <v>2.1866118707870998E-2</v>
      </c>
      <c r="AM40" s="28">
        <v>0</v>
      </c>
      <c r="AN40" s="28">
        <v>50.686313287807899</v>
      </c>
      <c r="AO40" s="28">
        <v>5.1812836014704899</v>
      </c>
      <c r="AP40" s="28">
        <v>56.318144980351299</v>
      </c>
      <c r="AQ40" s="28">
        <v>0</v>
      </c>
      <c r="AR40" s="28">
        <v>0.227086843901739</v>
      </c>
      <c r="AS40" s="28">
        <v>0</v>
      </c>
      <c r="AT40" s="28">
        <v>0.92613861429587097</v>
      </c>
      <c r="AU40" s="28">
        <v>9.3209907571222895E-4</v>
      </c>
      <c r="AV40" s="28">
        <v>3.2776632109217E-4</v>
      </c>
      <c r="AW40" s="28">
        <v>1.2330022101335401</v>
      </c>
      <c r="AX40" s="28">
        <v>4.1888214641996901E-4</v>
      </c>
      <c r="AY40" s="28">
        <v>0</v>
      </c>
      <c r="AZ40" s="28">
        <v>6.0755446794203797E-5</v>
      </c>
      <c r="BA40" s="28">
        <v>1.64821811635333</v>
      </c>
      <c r="BB40" s="28">
        <v>1.5987701239372301</v>
      </c>
      <c r="BC40" s="28">
        <v>4.9447992416100303E-2</v>
      </c>
      <c r="BD40" s="28">
        <v>0</v>
      </c>
      <c r="BE40" s="28">
        <v>0</v>
      </c>
      <c r="BF40" s="28">
        <v>6.5407559648803801E-3</v>
      </c>
      <c r="BG40" s="28">
        <v>0</v>
      </c>
      <c r="BH40" s="28">
        <v>7.0188096143564999E-2</v>
      </c>
      <c r="BI40" s="28">
        <v>0</v>
      </c>
      <c r="BJ40" s="28">
        <v>1.82426076268898E-3</v>
      </c>
      <c r="BK40" s="28">
        <v>0.28075238016501503</v>
      </c>
      <c r="BL40" s="28">
        <v>6.3889476952110003E-2</v>
      </c>
      <c r="BM40" s="28">
        <v>0</v>
      </c>
      <c r="BN40" s="28">
        <v>4.7165225395040698E-3</v>
      </c>
      <c r="BO40" s="28">
        <v>6.3952380165016002E-6</v>
      </c>
      <c r="BP40" s="28">
        <v>2.4645666054884E-2</v>
      </c>
      <c r="BQ40" s="28">
        <v>0.50323057784612801</v>
      </c>
      <c r="BR40" s="28">
        <v>0</v>
      </c>
      <c r="BS40" s="28">
        <v>3.41387925894718E-3</v>
      </c>
      <c r="BT40" s="28">
        <v>7.7879815001791197E-2</v>
      </c>
      <c r="BU40" s="28">
        <v>7.0049541341622697E-3</v>
      </c>
      <c r="BV40" s="28">
        <v>2.4741203392913298</v>
      </c>
      <c r="BW40" s="28">
        <v>6.8777719394059703E-2</v>
      </c>
      <c r="BY40" s="37">
        <f t="shared" si="14"/>
        <v>8.0000520477037269E-3</v>
      </c>
      <c r="CA40" s="25">
        <f t="shared" si="15"/>
        <v>2.7166697330575137E-3</v>
      </c>
      <c r="CB40" s="25">
        <f t="shared" si="16"/>
        <v>2.7284055966137954E-3</v>
      </c>
      <c r="CC40" s="25">
        <f t="shared" si="17"/>
        <v>2.7114752672447056E-3</v>
      </c>
      <c r="CD40" s="25">
        <f t="shared" si="18"/>
        <v>2.6905069550535094E-3</v>
      </c>
      <c r="CE40" s="25">
        <f t="shared" si="19"/>
        <v>2.6895983078717373E-3</v>
      </c>
      <c r="CF40" s="25">
        <f t="shared" si="20"/>
        <v>2.7397329421269111E-3</v>
      </c>
      <c r="CG40" s="25">
        <f t="shared" si="21"/>
        <v>2.7147979013762945E-3</v>
      </c>
      <c r="CH40" s="25">
        <f t="shared" si="22"/>
        <v>2.719386775769825E-3</v>
      </c>
      <c r="CI40" s="25">
        <f t="shared" si="23"/>
        <v>2.7159781406195195E-3</v>
      </c>
      <c r="CJ40" s="25">
        <f t="shared" si="24"/>
        <v>2.7166057016268725E-3</v>
      </c>
      <c r="CK40" s="25">
        <f t="shared" si="25"/>
        <v>2.7237674151340276E-3</v>
      </c>
      <c r="CL40" s="25">
        <f t="shared" si="26"/>
        <v>2.7518116874586471E-3</v>
      </c>
      <c r="CM40" s="25">
        <f t="shared" si="27"/>
        <v>2.7178252030943795E-3</v>
      </c>
    </row>
    <row r="41" spans="1:91" x14ac:dyDescent="0.4">
      <c r="A41" s="28" t="s">
        <v>40</v>
      </c>
      <c r="B41" s="99">
        <v>799.04600812000001</v>
      </c>
      <c r="C41" s="99">
        <v>2.5000134489999999</v>
      </c>
      <c r="D41" s="99">
        <v>4328.5874603000002</v>
      </c>
      <c r="E41" s="99">
        <v>130.39233625</v>
      </c>
      <c r="F41" s="99">
        <v>126.48399611000001</v>
      </c>
      <c r="G41" s="99">
        <v>2.8177747407</v>
      </c>
      <c r="H41" s="99">
        <v>203.79272445000001</v>
      </c>
      <c r="I41" s="99">
        <v>3.6023996657000001</v>
      </c>
      <c r="J41" s="99">
        <v>0.49575414010000002</v>
      </c>
      <c r="K41" s="99">
        <v>8.3005373773999995</v>
      </c>
      <c r="L41" s="99">
        <v>0.5990562948</v>
      </c>
      <c r="M41" s="99">
        <v>0.62243055560000005</v>
      </c>
      <c r="N41" s="99">
        <v>0.3358334154</v>
      </c>
      <c r="O41" s="28"/>
      <c r="P41" s="30" t="s">
        <v>40</v>
      </c>
      <c r="Q41" s="30">
        <v>0</v>
      </c>
      <c r="R41" s="28">
        <v>0.60068436727812402</v>
      </c>
      <c r="S41" s="28">
        <v>3.6122005270085098</v>
      </c>
      <c r="T41" s="28">
        <v>3.6122005270085098</v>
      </c>
      <c r="U41" s="28">
        <v>4.8666605964384297</v>
      </c>
      <c r="V41" s="28">
        <v>0.49709846933893997</v>
      </c>
      <c r="W41" s="28">
        <v>0.62412310817632899</v>
      </c>
      <c r="X41" s="28">
        <v>0</v>
      </c>
      <c r="Y41" s="28">
        <v>801.21846281408898</v>
      </c>
      <c r="Z41" s="28">
        <v>48.680203946019297</v>
      </c>
      <c r="AA41" s="28">
        <v>4.3898836592873502</v>
      </c>
      <c r="AB41" s="28">
        <v>15.9131064585664</v>
      </c>
      <c r="AC41" s="28">
        <v>0</v>
      </c>
      <c r="AD41" s="28">
        <v>8.3231228398432595</v>
      </c>
      <c r="AE41" s="28">
        <v>8.3231228398432595</v>
      </c>
      <c r="AF41" s="28">
        <v>34.722885190341501</v>
      </c>
      <c r="AG41" s="28">
        <v>5.8360380959782203</v>
      </c>
      <c r="AH41" s="28">
        <v>0.36404552393033301</v>
      </c>
      <c r="AI41" s="28">
        <v>2.8496784614141499</v>
      </c>
      <c r="AJ41" s="28">
        <v>0</v>
      </c>
      <c r="AK41" s="28">
        <v>0.33675035971671102</v>
      </c>
      <c r="AL41" s="28">
        <v>2.5068147604953701</v>
      </c>
      <c r="AM41" s="28">
        <v>0</v>
      </c>
      <c r="AN41" s="28">
        <v>3906.3273787816102</v>
      </c>
      <c r="AO41" s="28">
        <v>399.31366427134401</v>
      </c>
      <c r="AP41" s="28">
        <v>4340.3639282432996</v>
      </c>
      <c r="AQ41" s="28">
        <v>0</v>
      </c>
      <c r="AR41" s="28">
        <v>18.807645868582402</v>
      </c>
      <c r="AS41" s="28">
        <v>0</v>
      </c>
      <c r="AT41" s="28">
        <v>76.703686131847405</v>
      </c>
      <c r="AU41" s="28">
        <v>7.3940800608475604E-2</v>
      </c>
      <c r="AV41" s="28">
        <v>2.5999739634142899E-2</v>
      </c>
      <c r="AW41" s="28">
        <v>97.809809785214696</v>
      </c>
      <c r="AX41" s="28">
        <v>3.3228959693998403E-2</v>
      </c>
      <c r="AY41" s="28">
        <v>0</v>
      </c>
      <c r="AZ41" s="28">
        <v>4.8194965855916901E-3</v>
      </c>
      <c r="BA41" s="28">
        <v>130.74380280427999</v>
      </c>
      <c r="BB41" s="28">
        <v>126.824826141306</v>
      </c>
      <c r="BC41" s="28">
        <v>3.91897666297392</v>
      </c>
      <c r="BD41" s="28">
        <v>0</v>
      </c>
      <c r="BE41" s="28">
        <v>0</v>
      </c>
      <c r="BF41" s="28">
        <v>0.51885373986562799</v>
      </c>
      <c r="BG41" s="28">
        <v>0</v>
      </c>
      <c r="BH41" s="28">
        <v>5.5677575775613599</v>
      </c>
      <c r="BI41" s="28">
        <v>0</v>
      </c>
      <c r="BJ41" s="28">
        <v>0.14471075613022699</v>
      </c>
      <c r="BK41" s="28">
        <v>22.2710552753848</v>
      </c>
      <c r="BL41" s="28">
        <v>5.2914151293065901</v>
      </c>
      <c r="BM41" s="28">
        <v>0</v>
      </c>
      <c r="BN41" s="28">
        <v>0.374142696583387</v>
      </c>
      <c r="BO41" s="28">
        <v>5.0731404399323205E-4</v>
      </c>
      <c r="BP41" s="28">
        <v>2.8254386604716699</v>
      </c>
      <c r="BQ41" s="28">
        <v>41.678135364744001</v>
      </c>
      <c r="BR41" s="28">
        <v>0</v>
      </c>
      <c r="BS41" s="28">
        <v>0.28273434080933402</v>
      </c>
      <c r="BT41" s="28">
        <v>6.4500320925464996</v>
      </c>
      <c r="BU41" s="28">
        <v>0.58014011530349296</v>
      </c>
      <c r="BV41" s="28">
        <v>204.34717941764899</v>
      </c>
      <c r="BW41" s="28">
        <v>5.6962453952810002</v>
      </c>
      <c r="BY41" s="37">
        <f t="shared" si="14"/>
        <v>7.9999939554366174E-3</v>
      </c>
      <c r="CA41" s="25">
        <f t="shared" si="15"/>
        <v>2.7188105215622481E-3</v>
      </c>
      <c r="CB41" s="25">
        <f t="shared" si="16"/>
        <v>2.7205099628926921E-3</v>
      </c>
      <c r="CC41" s="25">
        <f t="shared" si="17"/>
        <v>2.7206260821360895E-3</v>
      </c>
      <c r="CD41" s="25">
        <f t="shared" si="18"/>
        <v>2.6954540764277061E-3</v>
      </c>
      <c r="CE41" s="25">
        <f t="shared" si="19"/>
        <v>2.6946494559642689E-3</v>
      </c>
      <c r="CF41" s="25">
        <f t="shared" si="20"/>
        <v>2.719848276362226E-3</v>
      </c>
      <c r="CG41" s="25">
        <f t="shared" si="21"/>
        <v>2.7206808738896534E-3</v>
      </c>
      <c r="CH41" s="25">
        <f t="shared" si="22"/>
        <v>2.7206479619204613E-3</v>
      </c>
      <c r="CI41" s="25">
        <f t="shared" si="23"/>
        <v>2.7116853500583731E-3</v>
      </c>
      <c r="CJ41" s="25">
        <f t="shared" si="24"/>
        <v>2.7209638865977243E-3</v>
      </c>
      <c r="CK41" s="25">
        <f t="shared" si="25"/>
        <v>2.7177286880318429E-3</v>
      </c>
      <c r="CL41" s="25">
        <f t="shared" si="26"/>
        <v>2.7192633155635887E-3</v>
      </c>
      <c r="CM41" s="25">
        <f t="shared" si="27"/>
        <v>2.7303546182826373E-3</v>
      </c>
    </row>
    <row r="42" spans="1:91" x14ac:dyDescent="0.4">
      <c r="A42" s="28" t="s">
        <v>41</v>
      </c>
      <c r="B42" s="99">
        <v>480.29369078000002</v>
      </c>
      <c r="C42" s="99">
        <v>1.5027179261000001</v>
      </c>
      <c r="D42" s="99">
        <v>2743.8417439999998</v>
      </c>
      <c r="E42" s="99">
        <v>81.186715726000003</v>
      </c>
      <c r="F42" s="99">
        <v>78.752998907999995</v>
      </c>
      <c r="G42" s="99">
        <v>1.6937208439</v>
      </c>
      <c r="H42" s="99">
        <v>126.3036051</v>
      </c>
      <c r="I42" s="99">
        <v>2.2429768961000001</v>
      </c>
      <c r="J42" s="99">
        <v>0.30867343580000001</v>
      </c>
      <c r="K42" s="99">
        <v>5.1681976701999996</v>
      </c>
      <c r="L42" s="99">
        <v>0.37299288060000002</v>
      </c>
      <c r="M42" s="99">
        <v>0.38754649209999997</v>
      </c>
      <c r="N42" s="99">
        <v>0.2091013387</v>
      </c>
      <c r="O42" s="28"/>
      <c r="P42" s="30" t="s">
        <v>41</v>
      </c>
      <c r="Q42" s="30">
        <v>0</v>
      </c>
      <c r="R42" s="28">
        <v>0.37400562871284398</v>
      </c>
      <c r="S42" s="28">
        <v>2.2490785955585699</v>
      </c>
      <c r="T42" s="28">
        <v>2.2490785955585699</v>
      </c>
      <c r="U42" s="28">
        <v>3.0152542462673</v>
      </c>
      <c r="V42" s="28">
        <v>0.30951379742651203</v>
      </c>
      <c r="W42" s="28">
        <v>0.38860157632160103</v>
      </c>
      <c r="X42" s="28">
        <v>0</v>
      </c>
      <c r="Y42" s="28">
        <v>481.59998324046302</v>
      </c>
      <c r="Z42" s="28">
        <v>30.160940102926599</v>
      </c>
      <c r="AA42" s="28">
        <v>2.7198478394725401</v>
      </c>
      <c r="AB42" s="28">
        <v>9.85931229988757</v>
      </c>
      <c r="AC42" s="28">
        <v>0</v>
      </c>
      <c r="AD42" s="28">
        <v>5.1822457960149304</v>
      </c>
      <c r="AE42" s="28">
        <v>5.1822457960149304</v>
      </c>
      <c r="AF42" s="28">
        <v>22.0104222624933</v>
      </c>
      <c r="AG42" s="28">
        <v>3.6158504994074998</v>
      </c>
      <c r="AH42" s="28">
        <v>0.225553515341824</v>
      </c>
      <c r="AI42" s="28">
        <v>1.7655859532774401</v>
      </c>
      <c r="AJ42" s="28">
        <v>0</v>
      </c>
      <c r="AK42" s="28">
        <v>0.209665896469622</v>
      </c>
      <c r="AL42" s="28">
        <v>1.5068026086189701</v>
      </c>
      <c r="AM42" s="28">
        <v>0</v>
      </c>
      <c r="AN42" s="28">
        <v>2476.1706915392101</v>
      </c>
      <c r="AO42" s="28">
        <v>253.11981241885499</v>
      </c>
      <c r="AP42" s="28">
        <v>2751.3009262205601</v>
      </c>
      <c r="AQ42" s="28">
        <v>0</v>
      </c>
      <c r="AR42" s="28">
        <v>11.652712380886999</v>
      </c>
      <c r="AS42" s="28">
        <v>0</v>
      </c>
      <c r="AT42" s="28">
        <v>47.5234818637675</v>
      </c>
      <c r="AU42" s="28">
        <v>4.6037811427658101E-2</v>
      </c>
      <c r="AV42" s="28">
        <v>1.6188246851524202E-2</v>
      </c>
      <c r="AW42" s="28">
        <v>60.899469138047998</v>
      </c>
      <c r="AX42" s="28">
        <v>2.0689404189883999E-2</v>
      </c>
      <c r="AY42" s="28">
        <v>0</v>
      </c>
      <c r="AZ42" s="28">
        <v>3.0007580438389E-3</v>
      </c>
      <c r="BA42" s="28">
        <v>81.405428756825899</v>
      </c>
      <c r="BB42" s="28">
        <v>78.965095880841403</v>
      </c>
      <c r="BC42" s="28">
        <v>2.4403328759845002</v>
      </c>
      <c r="BD42" s="28">
        <v>0</v>
      </c>
      <c r="BE42" s="28">
        <v>0</v>
      </c>
      <c r="BF42" s="28">
        <v>0.32305390102349502</v>
      </c>
      <c r="BG42" s="28">
        <v>0</v>
      </c>
      <c r="BH42" s="28">
        <v>3.4666591193637402</v>
      </c>
      <c r="BI42" s="28">
        <v>0</v>
      </c>
      <c r="BJ42" s="28">
        <v>9.0101305687373401E-2</v>
      </c>
      <c r="BK42" s="28">
        <v>13.8666265987643</v>
      </c>
      <c r="BL42" s="28">
        <v>3.2784150240226699</v>
      </c>
      <c r="BM42" s="28">
        <v>0</v>
      </c>
      <c r="BN42" s="28">
        <v>0.232953733582455</v>
      </c>
      <c r="BO42" s="28">
        <v>3.15863859190793E-4</v>
      </c>
      <c r="BP42" s="28">
        <v>1.6983360075839</v>
      </c>
      <c r="BQ42" s="28">
        <v>25.822635645863201</v>
      </c>
      <c r="BR42" s="28">
        <v>0</v>
      </c>
      <c r="BS42" s="28">
        <v>0.17517639079998601</v>
      </c>
      <c r="BT42" s="28">
        <v>3.9962648990170901</v>
      </c>
      <c r="BU42" s="28">
        <v>0.35943677066485902</v>
      </c>
      <c r="BV42" s="28">
        <v>126.646980803254</v>
      </c>
      <c r="BW42" s="28">
        <v>3.5292403396028802</v>
      </c>
      <c r="BY42" s="37">
        <f t="shared" si="14"/>
        <v>8.0000053984384967E-3</v>
      </c>
      <c r="CA42" s="25">
        <f t="shared" si="15"/>
        <v>2.7197785137289044E-3</v>
      </c>
      <c r="CB42" s="25">
        <f t="shared" si="16"/>
        <v>2.7181964412782045E-3</v>
      </c>
      <c r="CC42" s="25">
        <f t="shared" si="17"/>
        <v>2.718517653895804E-3</v>
      </c>
      <c r="CD42" s="25">
        <f t="shared" si="18"/>
        <v>2.6939509606970472E-3</v>
      </c>
      <c r="CE42" s="25">
        <f t="shared" si="19"/>
        <v>2.693192332766678E-3</v>
      </c>
      <c r="CF42" s="25">
        <f t="shared" si="20"/>
        <v>2.7248667928494313E-3</v>
      </c>
      <c r="CG42" s="25">
        <f t="shared" si="21"/>
        <v>2.7186532243646719E-3</v>
      </c>
      <c r="CH42" s="25">
        <f t="shared" si="22"/>
        <v>2.7203576948025008E-3</v>
      </c>
      <c r="CI42" s="25">
        <f t="shared" si="23"/>
        <v>2.7224941606459438E-3</v>
      </c>
      <c r="CJ42" s="25">
        <f t="shared" si="24"/>
        <v>2.7181866312762609E-3</v>
      </c>
      <c r="CK42" s="25">
        <f t="shared" si="25"/>
        <v>2.7151942182243468E-3</v>
      </c>
      <c r="CL42" s="25">
        <f t="shared" si="26"/>
        <v>2.7224713501697952E-3</v>
      </c>
      <c r="CM42" s="25">
        <f t="shared" si="27"/>
        <v>2.6999242239762779E-3</v>
      </c>
    </row>
    <row r="43" spans="1:91" x14ac:dyDescent="0.4">
      <c r="A43" s="28" t="s">
        <v>42</v>
      </c>
      <c r="B43" s="99">
        <v>1867.3369788</v>
      </c>
      <c r="C43" s="99">
        <v>5.8424252442000002</v>
      </c>
      <c r="D43" s="99">
        <v>9980.7537174000008</v>
      </c>
      <c r="E43" s="99">
        <v>296.57722288999997</v>
      </c>
      <c r="F43" s="99">
        <v>287.68835426999999</v>
      </c>
      <c r="G43" s="99">
        <v>6.5850232060999998</v>
      </c>
      <c r="H43" s="99">
        <v>465.07921132000001</v>
      </c>
      <c r="I43" s="99">
        <v>8.1936540084999994</v>
      </c>
      <c r="J43" s="99">
        <v>1.1275922363999999</v>
      </c>
      <c r="K43" s="99">
        <v>18.879562975999999</v>
      </c>
      <c r="L43" s="99">
        <v>1.3625528723</v>
      </c>
      <c r="M43" s="99">
        <v>1.4157176013999999</v>
      </c>
      <c r="N43" s="99">
        <v>0.76385272910000002</v>
      </c>
      <c r="O43" s="28"/>
      <c r="P43" s="30" t="s">
        <v>42</v>
      </c>
      <c r="Q43" s="30">
        <v>0</v>
      </c>
      <c r="R43" s="28">
        <v>1.36625669132031</v>
      </c>
      <c r="S43" s="28">
        <v>8.2159377259399307</v>
      </c>
      <c r="T43" s="28">
        <v>8.2159377259399307</v>
      </c>
      <c r="U43" s="28">
        <v>11.1087566760112</v>
      </c>
      <c r="V43" s="28">
        <v>1.1306587119753799</v>
      </c>
      <c r="W43" s="28">
        <v>1.4195671655467701</v>
      </c>
      <c r="X43" s="28">
        <v>0</v>
      </c>
      <c r="Y43" s="28">
        <v>1872.41441962977</v>
      </c>
      <c r="Z43" s="28">
        <v>111.118483602449</v>
      </c>
      <c r="AA43" s="28">
        <v>10.0204296539377</v>
      </c>
      <c r="AB43" s="28">
        <v>36.3236481349266</v>
      </c>
      <c r="AC43" s="28">
        <v>0</v>
      </c>
      <c r="AD43" s="28">
        <v>18.930920796323498</v>
      </c>
      <c r="AE43" s="28">
        <v>18.930920796323498</v>
      </c>
      <c r="AF43" s="28">
        <v>80.063037511504106</v>
      </c>
      <c r="AG43" s="28">
        <v>13.3214517324962</v>
      </c>
      <c r="AH43" s="28">
        <v>0.83098493235522797</v>
      </c>
      <c r="AI43" s="28">
        <v>6.5047610295857101</v>
      </c>
      <c r="AJ43" s="28">
        <v>0</v>
      </c>
      <c r="AK43" s="28">
        <v>0.76592678693373695</v>
      </c>
      <c r="AL43" s="28">
        <v>5.85831091687034</v>
      </c>
      <c r="AM43" s="28">
        <v>0</v>
      </c>
      <c r="AN43" s="28">
        <v>9007.1048092292694</v>
      </c>
      <c r="AO43" s="28">
        <v>920.72559541661099</v>
      </c>
      <c r="AP43" s="28">
        <v>10007.893442157299</v>
      </c>
      <c r="AQ43" s="28">
        <v>0</v>
      </c>
      <c r="AR43" s="28">
        <v>42.930727123267197</v>
      </c>
      <c r="AS43" s="28">
        <v>0</v>
      </c>
      <c r="AT43" s="28">
        <v>175.085686038885</v>
      </c>
      <c r="AU43" s="28">
        <v>0.16817850279263699</v>
      </c>
      <c r="AV43" s="28">
        <v>5.9136468925445197E-2</v>
      </c>
      <c r="AW43" s="28">
        <v>222.468571734367</v>
      </c>
      <c r="AX43" s="28">
        <v>7.5579258965615501E-2</v>
      </c>
      <c r="AY43" s="28">
        <v>0</v>
      </c>
      <c r="AZ43" s="28">
        <v>1.0961853649323099E-2</v>
      </c>
      <c r="BA43" s="28">
        <v>297.37625424881702</v>
      </c>
      <c r="BB43" s="28">
        <v>288.46321460226198</v>
      </c>
      <c r="BC43" s="28">
        <v>8.9130396465547896</v>
      </c>
      <c r="BD43" s="28">
        <v>0</v>
      </c>
      <c r="BE43" s="28">
        <v>0</v>
      </c>
      <c r="BF43" s="28">
        <v>1.18013514096528</v>
      </c>
      <c r="BG43" s="28">
        <v>0</v>
      </c>
      <c r="BH43" s="28">
        <v>12.6638935619203</v>
      </c>
      <c r="BI43" s="28">
        <v>0</v>
      </c>
      <c r="BJ43" s="28">
        <v>0.32914499217561699</v>
      </c>
      <c r="BK43" s="28">
        <v>50.655470921127097</v>
      </c>
      <c r="BL43" s="28">
        <v>12.0782958094559</v>
      </c>
      <c r="BM43" s="28">
        <v>0</v>
      </c>
      <c r="BN43" s="28">
        <v>0.85098827811940503</v>
      </c>
      <c r="BO43" s="28">
        <v>1.1538892545582601E-3</v>
      </c>
      <c r="BP43" s="28">
        <v>6.6029316490859298</v>
      </c>
      <c r="BQ43" s="28">
        <v>95.135409238890006</v>
      </c>
      <c r="BR43" s="28">
        <v>0</v>
      </c>
      <c r="BS43" s="28">
        <v>0.64538441286315895</v>
      </c>
      <c r="BT43" s="28">
        <v>14.7229953532664</v>
      </c>
      <c r="BU43" s="28">
        <v>1.32424382010138</v>
      </c>
      <c r="BV43" s="28">
        <v>466.343889045114</v>
      </c>
      <c r="BW43" s="28">
        <v>13.002390147111599</v>
      </c>
      <c r="BY43" s="37">
        <f t="shared" si="14"/>
        <v>7.9999890061024734E-3</v>
      </c>
      <c r="CA43" s="25">
        <f t="shared" si="15"/>
        <v>2.7190811767851936E-3</v>
      </c>
      <c r="CB43" s="25">
        <f t="shared" si="16"/>
        <v>2.719020270924325E-3</v>
      </c>
      <c r="CC43" s="25">
        <f t="shared" si="17"/>
        <v>2.7192059363196613E-3</v>
      </c>
      <c r="CD43" s="25">
        <f t="shared" si="18"/>
        <v>2.6941764139230815E-3</v>
      </c>
      <c r="CE43" s="25">
        <f t="shared" si="19"/>
        <v>2.6934018035876966E-3</v>
      </c>
      <c r="CF43" s="25">
        <f t="shared" si="20"/>
        <v>2.7195717350457604E-3</v>
      </c>
      <c r="CG43" s="25">
        <f t="shared" si="21"/>
        <v>2.7192738233225741E-3</v>
      </c>
      <c r="CH43" s="25">
        <f t="shared" si="22"/>
        <v>2.7196312434982525E-3</v>
      </c>
      <c r="CI43" s="25">
        <f t="shared" si="23"/>
        <v>2.7194897910703449E-3</v>
      </c>
      <c r="CJ43" s="25">
        <f t="shared" si="24"/>
        <v>2.7202865018001797E-3</v>
      </c>
      <c r="CK43" s="25">
        <f t="shared" si="25"/>
        <v>2.7182937965981114E-3</v>
      </c>
      <c r="CL43" s="25">
        <f t="shared" si="26"/>
        <v>2.7191610409896395E-3</v>
      </c>
      <c r="CM43" s="25">
        <f t="shared" si="27"/>
        <v>2.7152587857880192E-3</v>
      </c>
    </row>
    <row r="44" spans="1:91" x14ac:dyDescent="0.4">
      <c r="A44" s="28" t="s">
        <v>43</v>
      </c>
      <c r="B44" s="99">
        <v>9180.1475317999993</v>
      </c>
      <c r="C44" s="99">
        <v>28.722374261999999</v>
      </c>
      <c r="D44" s="99">
        <v>48671.801604</v>
      </c>
      <c r="E44" s="99">
        <v>1450.2949980000001</v>
      </c>
      <c r="F44" s="99">
        <v>1406.8281867999999</v>
      </c>
      <c r="G44" s="99">
        <v>32.373100583999999</v>
      </c>
      <c r="H44" s="99">
        <v>2275.9393218</v>
      </c>
      <c r="I44" s="99">
        <v>40.067862624999997</v>
      </c>
      <c r="J44" s="99">
        <v>5.5140491374999998</v>
      </c>
      <c r="K44" s="99">
        <v>92.323124086000007</v>
      </c>
      <c r="L44" s="99">
        <v>6.6630322973</v>
      </c>
      <c r="M44" s="99">
        <v>6.9230136296999998</v>
      </c>
      <c r="N44" s="99">
        <v>3.7353232364000002</v>
      </c>
      <c r="O44" s="28"/>
      <c r="P44" s="30" t="s">
        <v>43</v>
      </c>
      <c r="Q44" s="30">
        <v>0</v>
      </c>
      <c r="R44" s="28">
        <v>6.6811557781177804</v>
      </c>
      <c r="S44" s="28">
        <v>40.176834552497098</v>
      </c>
      <c r="T44" s="28">
        <v>40.176834552497098</v>
      </c>
      <c r="U44" s="28">
        <v>54.365138717532403</v>
      </c>
      <c r="V44" s="28">
        <v>5.5290490676679802</v>
      </c>
      <c r="W44" s="28">
        <v>6.9418399842807403</v>
      </c>
      <c r="X44" s="28">
        <v>0</v>
      </c>
      <c r="Y44" s="28">
        <v>9205.1097562791801</v>
      </c>
      <c r="Z44" s="28">
        <v>543.80225325299295</v>
      </c>
      <c r="AA44" s="28">
        <v>49.038853932419102</v>
      </c>
      <c r="AB44" s="28">
        <v>177.76407834105899</v>
      </c>
      <c r="AC44" s="28">
        <v>0</v>
      </c>
      <c r="AD44" s="28">
        <v>92.574190823612696</v>
      </c>
      <c r="AE44" s="28">
        <v>92.574190823612696</v>
      </c>
      <c r="AF44" s="28">
        <v>390.43333317072597</v>
      </c>
      <c r="AG44" s="28">
        <v>65.193896506927004</v>
      </c>
      <c r="AH44" s="28">
        <v>4.0667322225911802</v>
      </c>
      <c r="AI44" s="28">
        <v>31.833581296761899</v>
      </c>
      <c r="AJ44" s="28">
        <v>0</v>
      </c>
      <c r="AK44" s="28">
        <v>3.7454773126245899</v>
      </c>
      <c r="AL44" s="28">
        <v>28.800488414649799</v>
      </c>
      <c r="AM44" s="28">
        <v>0</v>
      </c>
      <c r="AN44" s="28">
        <v>43923.732672881102</v>
      </c>
      <c r="AO44" s="28">
        <v>4489.9838612732601</v>
      </c>
      <c r="AP44" s="28">
        <v>48804.149867325097</v>
      </c>
      <c r="AQ44" s="28">
        <v>0</v>
      </c>
      <c r="AR44" s="28">
        <v>210.098393066037</v>
      </c>
      <c r="AS44" s="28">
        <v>0</v>
      </c>
      <c r="AT44" s="28">
        <v>856.85122972857505</v>
      </c>
      <c r="AU44" s="28">
        <v>0.82241121253126603</v>
      </c>
      <c r="AV44" s="28">
        <v>0.289183886123626</v>
      </c>
      <c r="AW44" s="28">
        <v>1087.8964266420101</v>
      </c>
      <c r="AX44" s="28">
        <v>0.36959117873761099</v>
      </c>
      <c r="AY44" s="28">
        <v>0</v>
      </c>
      <c r="AZ44" s="28">
        <v>5.3605001997841101E-2</v>
      </c>
      <c r="BA44" s="28">
        <v>1454.2022545785201</v>
      </c>
      <c r="BB44" s="28">
        <v>1410.61723723056</v>
      </c>
      <c r="BC44" s="28">
        <v>43.585017347960303</v>
      </c>
      <c r="BD44" s="28">
        <v>0</v>
      </c>
      <c r="BE44" s="28">
        <v>0</v>
      </c>
      <c r="BF44" s="28">
        <v>5.7709831176344801</v>
      </c>
      <c r="BG44" s="28">
        <v>0</v>
      </c>
      <c r="BH44" s="28">
        <v>61.9276743015078</v>
      </c>
      <c r="BI44" s="28">
        <v>0</v>
      </c>
      <c r="BJ44" s="28">
        <v>1.60955424123012</v>
      </c>
      <c r="BK44" s="28">
        <v>247.710736911163</v>
      </c>
      <c r="BL44" s="28">
        <v>59.109961779089303</v>
      </c>
      <c r="BM44" s="28">
        <v>0</v>
      </c>
      <c r="BN44" s="28">
        <v>4.1614280963319397</v>
      </c>
      <c r="BO44" s="28">
        <v>5.64264129790639E-3</v>
      </c>
      <c r="BP44" s="28">
        <v>32.461150494971399</v>
      </c>
      <c r="BQ44" s="28">
        <v>465.582936866529</v>
      </c>
      <c r="BR44" s="28">
        <v>0</v>
      </c>
      <c r="BS44" s="28">
        <v>3.1584186375030101</v>
      </c>
      <c r="BT44" s="28">
        <v>72.052815746728598</v>
      </c>
      <c r="BU44" s="28">
        <v>6.48070745497433</v>
      </c>
      <c r="BV44" s="28">
        <v>2282.12835001953</v>
      </c>
      <c r="BW44" s="28">
        <v>63.632269912465503</v>
      </c>
      <c r="BY44" s="37">
        <f t="shared" si="14"/>
        <v>8.0000027504244127E-3</v>
      </c>
      <c r="CA44" s="25">
        <f t="shared" si="15"/>
        <v>2.719152866847918E-3</v>
      </c>
      <c r="CB44" s="25">
        <f t="shared" si="16"/>
        <v>2.7196272821061853E-3</v>
      </c>
      <c r="CC44" s="25">
        <f t="shared" si="17"/>
        <v>2.7191979537124866E-3</v>
      </c>
      <c r="CD44" s="25">
        <f t="shared" si="18"/>
        <v>2.6941116006800095E-3</v>
      </c>
      <c r="CE44" s="25">
        <f t="shared" si="19"/>
        <v>2.693328486102316E-3</v>
      </c>
      <c r="CF44" s="25">
        <f t="shared" si="20"/>
        <v>2.7198479411303916E-3</v>
      </c>
      <c r="CG44" s="25">
        <f t="shared" si="21"/>
        <v>2.7193291843278056E-3</v>
      </c>
      <c r="CH44" s="25">
        <f t="shared" si="22"/>
        <v>2.7196840649321191E-3</v>
      </c>
      <c r="CI44" s="25">
        <f t="shared" si="23"/>
        <v>2.7203112982742083E-3</v>
      </c>
      <c r="CJ44" s="25">
        <f t="shared" si="24"/>
        <v>2.7194350288538495E-3</v>
      </c>
      <c r="CK44" s="25">
        <f t="shared" si="25"/>
        <v>2.7200049480661202E-3</v>
      </c>
      <c r="CL44" s="25">
        <f t="shared" si="26"/>
        <v>2.7193871899911849E-3</v>
      </c>
      <c r="CM44" s="25">
        <f t="shared" si="27"/>
        <v>2.7183929159437245E-3</v>
      </c>
    </row>
    <row r="45" spans="1:91" x14ac:dyDescent="0.4">
      <c r="A45" s="28" t="s">
        <v>44</v>
      </c>
      <c r="B45" s="99">
        <v>1001.1783925</v>
      </c>
      <c r="C45" s="99">
        <v>3.1324349054999998</v>
      </c>
      <c r="D45" s="99">
        <v>5584.0766987999996</v>
      </c>
      <c r="E45" s="99">
        <v>166.87334132999999</v>
      </c>
      <c r="F45" s="99">
        <v>161.87122273</v>
      </c>
      <c r="G45" s="99">
        <v>3.530580821</v>
      </c>
      <c r="H45" s="99">
        <v>260.09042531</v>
      </c>
      <c r="I45" s="99">
        <v>4.6102745477999996</v>
      </c>
      <c r="J45" s="99">
        <v>0.63445561409999995</v>
      </c>
      <c r="K45" s="99">
        <v>10.622851364000001</v>
      </c>
      <c r="L45" s="99">
        <v>0.76665951730000004</v>
      </c>
      <c r="M45" s="99">
        <v>0.79657339890000001</v>
      </c>
      <c r="N45" s="99">
        <v>0.42979246989999997</v>
      </c>
      <c r="O45" s="28"/>
      <c r="P45" s="30" t="s">
        <v>44</v>
      </c>
      <c r="Q45" s="30">
        <v>0</v>
      </c>
      <c r="R45" s="28">
        <v>0.76874727933392495</v>
      </c>
      <c r="S45" s="28">
        <v>4.6228206602345496</v>
      </c>
      <c r="T45" s="28">
        <v>4.6228206602345496</v>
      </c>
      <c r="U45" s="28">
        <v>6.2099462752838699</v>
      </c>
      <c r="V45" s="28">
        <v>0.63618070256398396</v>
      </c>
      <c r="W45" s="28">
        <v>0.79874139393641697</v>
      </c>
      <c r="X45" s="28">
        <v>0</v>
      </c>
      <c r="Y45" s="28">
        <v>1003.90260952847</v>
      </c>
      <c r="Z45" s="28">
        <v>62.116801503704103</v>
      </c>
      <c r="AA45" s="28">
        <v>5.6015485866354497</v>
      </c>
      <c r="AB45" s="28">
        <v>20.305371822690802</v>
      </c>
      <c r="AC45" s="28">
        <v>0</v>
      </c>
      <c r="AD45" s="28">
        <v>10.6518122225559</v>
      </c>
      <c r="AE45" s="28">
        <v>10.6518122225559</v>
      </c>
      <c r="AF45" s="28">
        <v>44.794088618279098</v>
      </c>
      <c r="AG45" s="28">
        <v>7.4468499902681096</v>
      </c>
      <c r="AH45" s="28">
        <v>0.46452883444090698</v>
      </c>
      <c r="AI45" s="28">
        <v>3.6362463800562099</v>
      </c>
      <c r="AJ45" s="28">
        <v>0</v>
      </c>
      <c r="AK45" s="28">
        <v>0.43096188741434899</v>
      </c>
      <c r="AL45" s="28">
        <v>3.1409610281571299</v>
      </c>
      <c r="AM45" s="28">
        <v>0</v>
      </c>
      <c r="AN45" s="28">
        <v>5039.3473230069003</v>
      </c>
      <c r="AO45" s="28">
        <v>515.13463575334299</v>
      </c>
      <c r="AP45" s="28">
        <v>5599.2760473785202</v>
      </c>
      <c r="AQ45" s="28">
        <v>0</v>
      </c>
      <c r="AR45" s="28">
        <v>23.998861224219802</v>
      </c>
      <c r="AS45" s="28">
        <v>0</v>
      </c>
      <c r="AT45" s="28">
        <v>97.874957924904194</v>
      </c>
      <c r="AU45" s="28">
        <v>9.4627520532210505E-2</v>
      </c>
      <c r="AV45" s="28">
        <v>3.32739204296012E-2</v>
      </c>
      <c r="AW45" s="28">
        <v>125.17489276006199</v>
      </c>
      <c r="AX45" s="28">
        <v>4.2525712292748999E-2</v>
      </c>
      <c r="AY45" s="28">
        <v>0</v>
      </c>
      <c r="AZ45" s="28">
        <v>6.1678378069670399E-3</v>
      </c>
      <c r="BA45" s="28">
        <v>167.32337113677201</v>
      </c>
      <c r="BB45" s="28">
        <v>162.30762839770199</v>
      </c>
      <c r="BC45" s="28">
        <v>5.0157427390702303</v>
      </c>
      <c r="BD45" s="28">
        <v>0</v>
      </c>
      <c r="BE45" s="28">
        <v>0</v>
      </c>
      <c r="BF45" s="28">
        <v>0.66401907328531296</v>
      </c>
      <c r="BG45" s="28">
        <v>0</v>
      </c>
      <c r="BH45" s="28">
        <v>7.1254916472993699</v>
      </c>
      <c r="BI45" s="28">
        <v>0</v>
      </c>
      <c r="BJ45" s="28">
        <v>0.18519739537958199</v>
      </c>
      <c r="BK45" s="28">
        <v>28.501964091360101</v>
      </c>
      <c r="BL45" s="28">
        <v>6.7519271950790003</v>
      </c>
      <c r="BM45" s="28">
        <v>0</v>
      </c>
      <c r="BN45" s="28">
        <v>0.47881917654161799</v>
      </c>
      <c r="BO45" s="28">
        <v>6.4926271278311005E-4</v>
      </c>
      <c r="BP45" s="28">
        <v>3.5401785421611902</v>
      </c>
      <c r="BQ45" s="28">
        <v>53.182093504766598</v>
      </c>
      <c r="BR45" s="28">
        <v>0</v>
      </c>
      <c r="BS45" s="28">
        <v>0.36076935747398198</v>
      </c>
      <c r="BT45" s="28">
        <v>8.2303470506099998</v>
      </c>
      <c r="BU45" s="28">
        <v>0.74026873321021402</v>
      </c>
      <c r="BV45" s="28">
        <v>260.798334890013</v>
      </c>
      <c r="BW45" s="28">
        <v>7.2684912059017899</v>
      </c>
      <c r="BY45" s="37">
        <f t="shared" si="14"/>
        <v>7.9999786113868886E-3</v>
      </c>
      <c r="CA45" s="25">
        <f t="shared" si="15"/>
        <v>2.721010609974765E-3</v>
      </c>
      <c r="CB45" s="25">
        <f t="shared" si="16"/>
        <v>2.7218834275405637E-3</v>
      </c>
      <c r="CC45" s="25">
        <f t="shared" si="17"/>
        <v>2.7219089920070181E-3</v>
      </c>
      <c r="CD45" s="25">
        <f t="shared" si="18"/>
        <v>2.6968346362890097E-3</v>
      </c>
      <c r="CE45" s="25">
        <f t="shared" si="19"/>
        <v>2.6960052586364391E-3</v>
      </c>
      <c r="CF45" s="25">
        <f t="shared" si="20"/>
        <v>2.7184538884091375E-3</v>
      </c>
      <c r="CG45" s="25">
        <f t="shared" si="21"/>
        <v>2.721782546086586E-3</v>
      </c>
      <c r="CH45" s="25">
        <f t="shared" si="22"/>
        <v>2.7213373746986509E-3</v>
      </c>
      <c r="CI45" s="25">
        <f t="shared" si="23"/>
        <v>2.7190057517752584E-3</v>
      </c>
      <c r="CJ45" s="25">
        <f t="shared" si="24"/>
        <v>2.726279184706081E-3</v>
      </c>
      <c r="CK45" s="25">
        <f t="shared" si="25"/>
        <v>2.7231932648244337E-3</v>
      </c>
      <c r="CL45" s="25">
        <f t="shared" si="26"/>
        <v>2.7216513122466494E-3</v>
      </c>
      <c r="CM45" s="25">
        <f t="shared" si="27"/>
        <v>2.7208887922608384E-3</v>
      </c>
    </row>
    <row r="46" spans="1:91" x14ac:dyDescent="0.4">
      <c r="A46" s="28" t="s">
        <v>45</v>
      </c>
      <c r="B46" s="99">
        <v>77.541592664999996</v>
      </c>
      <c r="C46" s="99">
        <v>0.24260865649999999</v>
      </c>
      <c r="D46" s="99">
        <v>613.02451828999995</v>
      </c>
      <c r="E46" s="99">
        <v>18.359789782</v>
      </c>
      <c r="F46" s="99">
        <v>17.808996091000001</v>
      </c>
      <c r="G46" s="99">
        <v>0.27344516819999998</v>
      </c>
      <c r="H46" s="99">
        <v>27.556421534999998</v>
      </c>
      <c r="I46" s="99">
        <v>0.50723303600000003</v>
      </c>
      <c r="J46" s="99">
        <v>6.9804269299999999E-2</v>
      </c>
      <c r="K46" s="99">
        <v>1.1687506009999999</v>
      </c>
      <c r="L46" s="99">
        <v>8.4349647599999994E-2</v>
      </c>
      <c r="M46" s="99">
        <v>8.7640842400000002E-2</v>
      </c>
      <c r="N46" s="99">
        <v>4.7286758499999998E-2</v>
      </c>
      <c r="O46" s="28"/>
      <c r="P46" s="30" t="s">
        <v>45</v>
      </c>
      <c r="Q46" s="30">
        <v>0</v>
      </c>
      <c r="R46" s="28">
        <v>8.4580073657247498E-2</v>
      </c>
      <c r="S46" s="28">
        <v>0.50861432808750195</v>
      </c>
      <c r="T46" s="28">
        <v>0.50861432808750195</v>
      </c>
      <c r="U46" s="28">
        <v>0.65624930990922403</v>
      </c>
      <c r="V46" s="28">
        <v>6.9994804232949695E-2</v>
      </c>
      <c r="W46" s="28">
        <v>8.7879605036044403E-2</v>
      </c>
      <c r="X46" s="28">
        <v>0</v>
      </c>
      <c r="Y46" s="28">
        <v>77.752583029922107</v>
      </c>
      <c r="Z46" s="28">
        <v>6.5643198619811702</v>
      </c>
      <c r="AA46" s="28">
        <v>0.591955509609285</v>
      </c>
      <c r="AB46" s="28">
        <v>2.1458120210076199</v>
      </c>
      <c r="AC46" s="28">
        <v>0</v>
      </c>
      <c r="AD46" s="28">
        <v>1.1719331278707199</v>
      </c>
      <c r="AE46" s="28">
        <v>1.1719331278707199</v>
      </c>
      <c r="AF46" s="28">
        <v>4.9175400508165401</v>
      </c>
      <c r="AG46" s="28">
        <v>0.78696497758450501</v>
      </c>
      <c r="AH46" s="28">
        <v>4.9088788744009203E-2</v>
      </c>
      <c r="AI46" s="28">
        <v>0.38426733063046697</v>
      </c>
      <c r="AJ46" s="28">
        <v>0</v>
      </c>
      <c r="AK46" s="28">
        <v>4.7415395631830802E-2</v>
      </c>
      <c r="AL46" s="28">
        <v>0.24326861985151799</v>
      </c>
      <c r="AM46" s="28">
        <v>0</v>
      </c>
      <c r="AN46" s="28">
        <v>553.22412983018796</v>
      </c>
      <c r="AO46" s="28">
        <v>56.551779101285902</v>
      </c>
      <c r="AP46" s="28">
        <v>614.69344898229099</v>
      </c>
      <c r="AQ46" s="28">
        <v>0</v>
      </c>
      <c r="AR46" s="28">
        <v>2.5361256814431399</v>
      </c>
      <c r="AS46" s="28">
        <v>0</v>
      </c>
      <c r="AT46" s="28">
        <v>10.3431577929562</v>
      </c>
      <c r="AU46" s="28">
        <v>1.04109356636187E-2</v>
      </c>
      <c r="AV46" s="28">
        <v>3.6607855068150402E-3</v>
      </c>
      <c r="AW46" s="28">
        <v>13.771665305312499</v>
      </c>
      <c r="AX46" s="28">
        <v>4.6786556215104901E-3</v>
      </c>
      <c r="AY46" s="28">
        <v>0</v>
      </c>
      <c r="AZ46" s="28">
        <v>6.7858545721104398E-4</v>
      </c>
      <c r="BA46" s="28">
        <v>18.4092703063369</v>
      </c>
      <c r="BB46" s="28">
        <v>17.856976473656701</v>
      </c>
      <c r="BC46" s="28">
        <v>0.55229383268021304</v>
      </c>
      <c r="BD46" s="28">
        <v>0</v>
      </c>
      <c r="BE46" s="28">
        <v>0</v>
      </c>
      <c r="BF46" s="28">
        <v>7.3054974013018303E-2</v>
      </c>
      <c r="BG46" s="28">
        <v>0</v>
      </c>
      <c r="BH46" s="28">
        <v>0.78394127327942997</v>
      </c>
      <c r="BI46" s="28">
        <v>0</v>
      </c>
      <c r="BJ46" s="28">
        <v>2.0375389694494501E-2</v>
      </c>
      <c r="BK46" s="28">
        <v>3.1357595826650502</v>
      </c>
      <c r="BL46" s="28">
        <v>0.71352415747614795</v>
      </c>
      <c r="BM46" s="28">
        <v>0</v>
      </c>
      <c r="BN46" s="28">
        <v>5.2679556540286603E-2</v>
      </c>
      <c r="BO46" s="28">
        <v>7.1429902721054602E-5</v>
      </c>
      <c r="BP46" s="28">
        <v>0.27418969828645701</v>
      </c>
      <c r="BQ46" s="28">
        <v>5.6201159733009503</v>
      </c>
      <c r="BR46" s="28">
        <v>0</v>
      </c>
      <c r="BS46" s="28">
        <v>3.8127254250579501E-2</v>
      </c>
      <c r="BT46" s="28">
        <v>0.86975903002662203</v>
      </c>
      <c r="BU46" s="28">
        <v>7.8229618901767495E-2</v>
      </c>
      <c r="BV46" s="28">
        <v>27.631383852246199</v>
      </c>
      <c r="BW46" s="28">
        <v>0.76811464035759003</v>
      </c>
      <c r="BY46" s="37">
        <f t="shared" si="14"/>
        <v>7.9999877320283859E-3</v>
      </c>
      <c r="CA46" s="25">
        <f t="shared" si="15"/>
        <v>2.7209960186611675E-3</v>
      </c>
      <c r="CB46" s="25">
        <f t="shared" si="16"/>
        <v>2.7202794864741144E-3</v>
      </c>
      <c r="CC46" s="25">
        <f t="shared" si="17"/>
        <v>2.7224534133584695E-3</v>
      </c>
      <c r="CD46" s="25">
        <f t="shared" si="18"/>
        <v>2.6950485231269348E-3</v>
      </c>
      <c r="CE46" s="25">
        <f t="shared" si="19"/>
        <v>2.6941654886963283E-3</v>
      </c>
      <c r="CF46" s="25">
        <f t="shared" si="20"/>
        <v>2.7227765308783002E-3</v>
      </c>
      <c r="CG46" s="25">
        <f t="shared" si="21"/>
        <v>2.720321183611919E-3</v>
      </c>
      <c r="CH46" s="25">
        <f t="shared" si="22"/>
        <v>2.7231903079395019E-3</v>
      </c>
      <c r="CI46" s="25">
        <f t="shared" si="23"/>
        <v>2.7295598802249163E-3</v>
      </c>
      <c r="CJ46" s="25">
        <f t="shared" si="24"/>
        <v>2.7230162431548213E-3</v>
      </c>
      <c r="CK46" s="25">
        <f t="shared" si="25"/>
        <v>2.731796324037093E-3</v>
      </c>
      <c r="CL46" s="25">
        <f t="shared" si="26"/>
        <v>2.7243306831154007E-3</v>
      </c>
      <c r="CM46" s="25">
        <f t="shared" si="27"/>
        <v>2.7203626535492829E-3</v>
      </c>
    </row>
    <row r="47" spans="1:91" x14ac:dyDescent="0.4">
      <c r="A47" s="28" t="s">
        <v>46</v>
      </c>
      <c r="B47" s="99">
        <v>1916.8729154</v>
      </c>
      <c r="C47" s="99">
        <v>5.9974150873000003</v>
      </c>
      <c r="D47" s="99">
        <v>10362.974114000001</v>
      </c>
      <c r="E47" s="99">
        <v>310.20014164000003</v>
      </c>
      <c r="F47" s="99">
        <v>300.90249528999999</v>
      </c>
      <c r="G47" s="99">
        <v>6.7597073962999996</v>
      </c>
      <c r="H47" s="99">
        <v>485.30320105999999</v>
      </c>
      <c r="I47" s="99">
        <v>8.5700196706000007</v>
      </c>
      <c r="J47" s="99">
        <v>1.1793868325000001</v>
      </c>
      <c r="K47" s="99">
        <v>19.746773041000001</v>
      </c>
      <c r="L47" s="99">
        <v>1.4251401026999999</v>
      </c>
      <c r="M47" s="99">
        <v>1.4807468903000001</v>
      </c>
      <c r="N47" s="99">
        <v>0.79893938630000005</v>
      </c>
      <c r="O47" s="28"/>
      <c r="P47" s="30" t="s">
        <v>46</v>
      </c>
      <c r="Q47" s="30">
        <v>0</v>
      </c>
      <c r="R47" s="28">
        <v>1.42901553008725</v>
      </c>
      <c r="S47" s="28">
        <v>8.5933278748738608</v>
      </c>
      <c r="T47" s="28">
        <v>8.5933278748738608</v>
      </c>
      <c r="U47" s="28">
        <v>11.5900586386051</v>
      </c>
      <c r="V47" s="28">
        <v>1.18260118053455</v>
      </c>
      <c r="W47" s="28">
        <v>1.4847741298564501</v>
      </c>
      <c r="X47" s="28">
        <v>0</v>
      </c>
      <c r="Y47" s="28">
        <v>1922.0886175441599</v>
      </c>
      <c r="Z47" s="28">
        <v>115.93258287171901</v>
      </c>
      <c r="AA47" s="28">
        <v>10.4545548875856</v>
      </c>
      <c r="AB47" s="28">
        <v>37.897284077360503</v>
      </c>
      <c r="AC47" s="28">
        <v>0</v>
      </c>
      <c r="AD47" s="28">
        <v>19.8005107512205</v>
      </c>
      <c r="AE47" s="28">
        <v>19.8005107512205</v>
      </c>
      <c r="AF47" s="28">
        <v>83.129428037721098</v>
      </c>
      <c r="AG47" s="28">
        <v>13.8986025142319</v>
      </c>
      <c r="AH47" s="28">
        <v>0.86698201855576396</v>
      </c>
      <c r="AI47" s="28">
        <v>6.7865621046966096</v>
      </c>
      <c r="AJ47" s="28">
        <v>0</v>
      </c>
      <c r="AK47" s="28">
        <v>0.80110865439344903</v>
      </c>
      <c r="AL47" s="28">
        <v>6.0137287537712796</v>
      </c>
      <c r="AM47" s="28">
        <v>0</v>
      </c>
      <c r="AN47" s="28">
        <v>9352.04960447759</v>
      </c>
      <c r="AO47" s="28">
        <v>955.98726909858499</v>
      </c>
      <c r="AP47" s="28">
        <v>10391.166301613899</v>
      </c>
      <c r="AQ47" s="28">
        <v>0</v>
      </c>
      <c r="AR47" s="28">
        <v>44.790653274122697</v>
      </c>
      <c r="AS47" s="28">
        <v>0</v>
      </c>
      <c r="AT47" s="28">
        <v>182.67105080626001</v>
      </c>
      <c r="AU47" s="28">
        <v>0.17590326786708299</v>
      </c>
      <c r="AV47" s="28">
        <v>6.1852865489398501E-2</v>
      </c>
      <c r="AW47" s="28">
        <v>232.68733179230199</v>
      </c>
      <c r="AX47" s="28">
        <v>7.9050880907422405E-2</v>
      </c>
      <c r="AY47" s="28">
        <v>0</v>
      </c>
      <c r="AZ47" s="28">
        <v>1.1465378615276901E-2</v>
      </c>
      <c r="BA47" s="28">
        <v>311.036224359421</v>
      </c>
      <c r="BB47" s="28">
        <v>301.71327213589399</v>
      </c>
      <c r="BC47" s="28">
        <v>9.3229522235266202</v>
      </c>
      <c r="BD47" s="28">
        <v>0</v>
      </c>
      <c r="BE47" s="28">
        <v>0</v>
      </c>
      <c r="BF47" s="28">
        <v>1.2343445112959299</v>
      </c>
      <c r="BG47" s="28">
        <v>0</v>
      </c>
      <c r="BH47" s="28">
        <v>13.2455529317614</v>
      </c>
      <c r="BI47" s="28">
        <v>0</v>
      </c>
      <c r="BJ47" s="28">
        <v>0.344263330864156</v>
      </c>
      <c r="BK47" s="28">
        <v>52.9822227699973</v>
      </c>
      <c r="BL47" s="28">
        <v>12.6015936683468</v>
      </c>
      <c r="BM47" s="28">
        <v>0</v>
      </c>
      <c r="BN47" s="28">
        <v>0.89007749441403905</v>
      </c>
      <c r="BO47" s="28">
        <v>1.20691237998864E-3</v>
      </c>
      <c r="BP47" s="28">
        <v>6.7781063009992302</v>
      </c>
      <c r="BQ47" s="28">
        <v>99.257187922926605</v>
      </c>
      <c r="BR47" s="28">
        <v>0</v>
      </c>
      <c r="BS47" s="28">
        <v>0.67333461300414699</v>
      </c>
      <c r="BT47" s="28">
        <v>15.360821583383901</v>
      </c>
      <c r="BU47" s="28">
        <v>1.3816140779892501</v>
      </c>
      <c r="BV47" s="28">
        <v>486.623546779322</v>
      </c>
      <c r="BW47" s="28">
        <v>13.5657058092764</v>
      </c>
      <c r="BY47" s="37">
        <f t="shared" si="14"/>
        <v>8.0000093949809965E-3</v>
      </c>
      <c r="CA47" s="25">
        <f t="shared" si="15"/>
        <v>2.7209431059604179E-3</v>
      </c>
      <c r="CB47" s="25">
        <f t="shared" si="16"/>
        <v>2.720116289070065E-3</v>
      </c>
      <c r="CC47" s="25">
        <f t="shared" si="17"/>
        <v>2.7204726465360892E-3</v>
      </c>
      <c r="CD47" s="25">
        <f t="shared" si="18"/>
        <v>2.6953008950952708E-3</v>
      </c>
      <c r="CE47" s="25">
        <f t="shared" si="19"/>
        <v>2.6944836237153733E-3</v>
      </c>
      <c r="CF47" s="25">
        <f t="shared" si="20"/>
        <v>2.7218492784615795E-3</v>
      </c>
      <c r="CG47" s="25">
        <f t="shared" si="21"/>
        <v>2.720661467796019E-3</v>
      </c>
      <c r="CH47" s="25">
        <f t="shared" si="22"/>
        <v>2.7197375466733687E-3</v>
      </c>
      <c r="CI47" s="25">
        <f t="shared" si="23"/>
        <v>2.7254399879438167E-3</v>
      </c>
      <c r="CJ47" s="25">
        <f t="shared" si="24"/>
        <v>2.7213413608858637E-3</v>
      </c>
      <c r="CK47" s="25">
        <f t="shared" si="25"/>
        <v>2.7193308081836409E-3</v>
      </c>
      <c r="CL47" s="25">
        <f t="shared" si="26"/>
        <v>2.7197352787511797E-3</v>
      </c>
      <c r="CM47" s="25">
        <f t="shared" si="27"/>
        <v>2.7151848195833186E-3</v>
      </c>
    </row>
    <row r="48" spans="1:91" x14ac:dyDescent="0.4">
      <c r="A48" s="28" t="s">
        <v>47</v>
      </c>
      <c r="B48" s="99">
        <v>2864.1159361</v>
      </c>
      <c r="C48" s="99">
        <v>8.9610969311000002</v>
      </c>
      <c r="D48" s="99">
        <v>15544.750110999999</v>
      </c>
      <c r="E48" s="99">
        <v>464.60935305999999</v>
      </c>
      <c r="F48" s="99">
        <v>450.68350236999999</v>
      </c>
      <c r="G48" s="99">
        <v>10.100088212999999</v>
      </c>
      <c r="H48" s="99">
        <v>726.63691467000001</v>
      </c>
      <c r="I48" s="99">
        <v>12.835942866</v>
      </c>
      <c r="J48" s="99">
        <v>1.7664535881000001</v>
      </c>
      <c r="K48" s="99">
        <v>29.576180716</v>
      </c>
      <c r="L48" s="99">
        <v>2.1345361665000002</v>
      </c>
      <c r="M48" s="99">
        <v>2.2178225037999999</v>
      </c>
      <c r="N48" s="99">
        <v>1.1966297297999999</v>
      </c>
      <c r="O48" s="28"/>
      <c r="P48" s="30" t="s">
        <v>47</v>
      </c>
      <c r="Q48" s="30">
        <v>0</v>
      </c>
      <c r="R48" s="28">
        <v>2.14034098402314</v>
      </c>
      <c r="S48" s="28">
        <v>12.87085915776</v>
      </c>
      <c r="T48" s="28">
        <v>12.87085915776</v>
      </c>
      <c r="U48" s="28">
        <v>17.353215794011099</v>
      </c>
      <c r="V48" s="28">
        <v>1.77126139273556</v>
      </c>
      <c r="W48" s="28">
        <v>2.22385202665079</v>
      </c>
      <c r="X48" s="28">
        <v>0</v>
      </c>
      <c r="Y48" s="28">
        <v>2871.9064478182499</v>
      </c>
      <c r="Z48" s="28">
        <v>173.580513121541</v>
      </c>
      <c r="AA48" s="28">
        <v>15.6530902263304</v>
      </c>
      <c r="AB48" s="28">
        <v>56.741802953487799</v>
      </c>
      <c r="AC48" s="28">
        <v>0</v>
      </c>
      <c r="AD48" s="28">
        <v>29.656658510887201</v>
      </c>
      <c r="AE48" s="28">
        <v>29.656658510887201</v>
      </c>
      <c r="AF48" s="28">
        <v>124.696018012422</v>
      </c>
      <c r="AG48" s="28">
        <v>20.809689045780001</v>
      </c>
      <c r="AH48" s="28">
        <v>1.2980890640804199</v>
      </c>
      <c r="AI48" s="28">
        <v>10.1611951018414</v>
      </c>
      <c r="AJ48" s="28">
        <v>0</v>
      </c>
      <c r="AK48" s="28">
        <v>1.1998844628535199</v>
      </c>
      <c r="AL48" s="28">
        <v>8.9854701141443094</v>
      </c>
      <c r="AM48" s="28">
        <v>0</v>
      </c>
      <c r="AN48" s="28">
        <v>14028.3280726423</v>
      </c>
      <c r="AO48" s="28">
        <v>1434.0068566411401</v>
      </c>
      <c r="AP48" s="28">
        <v>15587.0309472958</v>
      </c>
      <c r="AQ48" s="28">
        <v>0</v>
      </c>
      <c r="AR48" s="28">
        <v>67.062786010300997</v>
      </c>
      <c r="AS48" s="28">
        <v>0</v>
      </c>
      <c r="AT48" s="28">
        <v>273.50487405258002</v>
      </c>
      <c r="AU48" s="28">
        <v>0.26346350810474101</v>
      </c>
      <c r="AV48" s="28">
        <v>9.2641279342140906E-2</v>
      </c>
      <c r="AW48" s="28">
        <v>348.51247848013298</v>
      </c>
      <c r="AX48" s="28">
        <v>0.118400167551271</v>
      </c>
      <c r="AY48" s="28">
        <v>0</v>
      </c>
      <c r="AZ48" s="28">
        <v>1.71725244024096E-2</v>
      </c>
      <c r="BA48" s="28">
        <v>465.861340759781</v>
      </c>
      <c r="BB48" s="28">
        <v>451.89760872717397</v>
      </c>
      <c r="BC48" s="28">
        <v>13.9637320326063</v>
      </c>
      <c r="BD48" s="28">
        <v>0</v>
      </c>
      <c r="BE48" s="28">
        <v>0</v>
      </c>
      <c r="BF48" s="28">
        <v>1.84876126457117</v>
      </c>
      <c r="BG48" s="28">
        <v>0</v>
      </c>
      <c r="BH48" s="28">
        <v>19.838842270319699</v>
      </c>
      <c r="BI48" s="28">
        <v>0</v>
      </c>
      <c r="BJ48" s="28">
        <v>0.51562740841173405</v>
      </c>
      <c r="BK48" s="28">
        <v>79.355283702883099</v>
      </c>
      <c r="BL48" s="28">
        <v>18.867735706035599</v>
      </c>
      <c r="BM48" s="28">
        <v>0</v>
      </c>
      <c r="BN48" s="28">
        <v>1.33313046534058</v>
      </c>
      <c r="BO48" s="28">
        <v>1.80765611424351E-3</v>
      </c>
      <c r="BP48" s="28">
        <v>10.127557971527301</v>
      </c>
      <c r="BQ48" s="28">
        <v>148.61271697705001</v>
      </c>
      <c r="BR48" s="28">
        <v>0</v>
      </c>
      <c r="BS48" s="28">
        <v>1.00815621548207</v>
      </c>
      <c r="BT48" s="28">
        <v>22.9990107745293</v>
      </c>
      <c r="BU48" s="28">
        <v>2.0686218655811</v>
      </c>
      <c r="BV48" s="28">
        <v>728.61323081841101</v>
      </c>
      <c r="BW48" s="28">
        <v>20.311269228958199</v>
      </c>
      <c r="BY48" s="37">
        <f t="shared" si="14"/>
        <v>7.999985271990178E-3</v>
      </c>
      <c r="CA48" s="25">
        <f t="shared" si="15"/>
        <v>2.7200406310570317E-3</v>
      </c>
      <c r="CB48" s="25">
        <f t="shared" si="16"/>
        <v>2.719888338638623E-3</v>
      </c>
      <c r="CC48" s="25">
        <f t="shared" si="17"/>
        <v>2.7199431315322949E-3</v>
      </c>
      <c r="CD48" s="25">
        <f t="shared" si="18"/>
        <v>2.6947104950324342E-3</v>
      </c>
      <c r="CE48" s="25">
        <f t="shared" si="19"/>
        <v>2.6939223441492604E-3</v>
      </c>
      <c r="CF48" s="25">
        <f t="shared" si="20"/>
        <v>2.7197543177835395E-3</v>
      </c>
      <c r="CG48" s="25">
        <f t="shared" si="21"/>
        <v>2.7198124792607594E-3</v>
      </c>
      <c r="CH48" s="25">
        <f t="shared" si="22"/>
        <v>2.7201968818735397E-3</v>
      </c>
      <c r="CI48" s="25">
        <f t="shared" si="23"/>
        <v>2.7217271192113493E-3</v>
      </c>
      <c r="CJ48" s="25">
        <f t="shared" si="24"/>
        <v>2.7210340530433997E-3</v>
      </c>
      <c r="CK48" s="25">
        <f t="shared" si="25"/>
        <v>2.7194748977516425E-3</v>
      </c>
      <c r="CL48" s="25">
        <f t="shared" si="26"/>
        <v>2.7186679008167338E-3</v>
      </c>
      <c r="CM48" s="25">
        <f t="shared" si="27"/>
        <v>2.7199165894565892E-3</v>
      </c>
    </row>
    <row r="49" spans="1:91" x14ac:dyDescent="0.4">
      <c r="A49" s="28" t="s">
        <v>48</v>
      </c>
      <c r="B49" s="99">
        <v>1138.3659539</v>
      </c>
      <c r="C49" s="99">
        <v>3.5616623034999999</v>
      </c>
      <c r="D49" s="99">
        <v>6108.1422273999997</v>
      </c>
      <c r="E49" s="99">
        <v>182.30328155000001</v>
      </c>
      <c r="F49" s="99">
        <v>176.83925729000001</v>
      </c>
      <c r="G49" s="99">
        <v>4.0143612978999998</v>
      </c>
      <c r="H49" s="99">
        <v>285.58591748999999</v>
      </c>
      <c r="I49" s="99">
        <v>5.0365634928</v>
      </c>
      <c r="J49" s="99">
        <v>0.69312054000000001</v>
      </c>
      <c r="K49" s="99">
        <v>11.605093106</v>
      </c>
      <c r="L49" s="99">
        <v>0.83754867389999998</v>
      </c>
      <c r="M49" s="99">
        <v>0.87022854299999997</v>
      </c>
      <c r="N49" s="99">
        <v>0.4695332217</v>
      </c>
      <c r="O49" s="28"/>
      <c r="P49" s="30" t="s">
        <v>48</v>
      </c>
      <c r="Q49" s="30">
        <v>0</v>
      </c>
      <c r="R49" s="28">
        <v>0.83982897497231201</v>
      </c>
      <c r="S49" s="28">
        <v>5.0502654237446398</v>
      </c>
      <c r="T49" s="28">
        <v>5.0502654237446398</v>
      </c>
      <c r="U49" s="28">
        <v>6.82098531149654</v>
      </c>
      <c r="V49" s="28">
        <v>0.69500799804052305</v>
      </c>
      <c r="W49" s="28">
        <v>0.872599582543644</v>
      </c>
      <c r="X49" s="28">
        <v>0</v>
      </c>
      <c r="Y49" s="28">
        <v>1141.46214032639</v>
      </c>
      <c r="Z49" s="28">
        <v>68.228716790861895</v>
      </c>
      <c r="AA49" s="28">
        <v>6.1527183955134896</v>
      </c>
      <c r="AB49" s="28">
        <v>22.303372028152801</v>
      </c>
      <c r="AC49" s="28">
        <v>0</v>
      </c>
      <c r="AD49" s="28">
        <v>11.6366659607998</v>
      </c>
      <c r="AE49" s="28">
        <v>11.6366659607998</v>
      </c>
      <c r="AF49" s="28">
        <v>48.9980036506335</v>
      </c>
      <c r="AG49" s="28">
        <v>8.1796177295777603</v>
      </c>
      <c r="AH49" s="28">
        <v>0.51023325284768795</v>
      </c>
      <c r="AI49" s="28">
        <v>3.9940202805712102</v>
      </c>
      <c r="AJ49" s="28">
        <v>0</v>
      </c>
      <c r="AK49" s="28">
        <v>0.47081292351764498</v>
      </c>
      <c r="AL49" s="28">
        <v>3.5713452203244098</v>
      </c>
      <c r="AM49" s="28">
        <v>0</v>
      </c>
      <c r="AN49" s="28">
        <v>5512.2795851562796</v>
      </c>
      <c r="AO49" s="28">
        <v>563.47635686656997</v>
      </c>
      <c r="AP49" s="28">
        <v>6124.7539456734803</v>
      </c>
      <c r="AQ49" s="28">
        <v>0</v>
      </c>
      <c r="AR49" s="28">
        <v>26.360201879181201</v>
      </c>
      <c r="AS49" s="28">
        <v>0</v>
      </c>
      <c r="AT49" s="28">
        <v>107.50530987195501</v>
      </c>
      <c r="AU49" s="28">
        <v>0.103377540193014</v>
      </c>
      <c r="AV49" s="28">
        <v>3.6350659435506499E-2</v>
      </c>
      <c r="AW49" s="28">
        <v>136.74935920457199</v>
      </c>
      <c r="AX49" s="28">
        <v>4.6458094875907401E-2</v>
      </c>
      <c r="AY49" s="28">
        <v>0</v>
      </c>
      <c r="AZ49" s="28">
        <v>6.7381295435881301E-3</v>
      </c>
      <c r="BA49" s="28">
        <v>182.79449616359301</v>
      </c>
      <c r="BB49" s="28">
        <v>177.315606806956</v>
      </c>
      <c r="BC49" s="28">
        <v>5.4788893566361798</v>
      </c>
      <c r="BD49" s="28">
        <v>0</v>
      </c>
      <c r="BE49" s="28">
        <v>0</v>
      </c>
      <c r="BF49" s="28">
        <v>0.72541798541642599</v>
      </c>
      <c r="BG49" s="28">
        <v>0</v>
      </c>
      <c r="BH49" s="28">
        <v>7.7843543499947598</v>
      </c>
      <c r="BI49" s="28">
        <v>0</v>
      </c>
      <c r="BJ49" s="28">
        <v>0.20232238330660199</v>
      </c>
      <c r="BK49" s="28">
        <v>31.1374257114039</v>
      </c>
      <c r="BL49" s="28">
        <v>7.4162645707730999</v>
      </c>
      <c r="BM49" s="28">
        <v>0</v>
      </c>
      <c r="BN49" s="28">
        <v>0.52309348302716596</v>
      </c>
      <c r="BO49" s="28">
        <v>7.0926518736530995E-4</v>
      </c>
      <c r="BP49" s="28">
        <v>4.0252692474412601</v>
      </c>
      <c r="BQ49" s="28">
        <v>58.414724569777</v>
      </c>
      <c r="BR49" s="28">
        <v>0</v>
      </c>
      <c r="BS49" s="28">
        <v>0.39627325422721699</v>
      </c>
      <c r="BT49" s="28">
        <v>9.0401652313477499</v>
      </c>
      <c r="BU49" s="28">
        <v>0.81310759024653201</v>
      </c>
      <c r="BV49" s="28">
        <v>286.36272741502501</v>
      </c>
      <c r="BW49" s="28">
        <v>7.9836842898014098</v>
      </c>
      <c r="BY49" s="37">
        <f t="shared" si="14"/>
        <v>7.9999954423059915E-3</v>
      </c>
      <c r="CA49" s="25">
        <f t="shared" si="15"/>
        <v>2.7198515695085186E-3</v>
      </c>
      <c r="CB49" s="25">
        <f t="shared" si="16"/>
        <v>2.718651011606192E-3</v>
      </c>
      <c r="CC49" s="25">
        <f t="shared" si="17"/>
        <v>2.7196024020140716E-3</v>
      </c>
      <c r="CD49" s="25">
        <f t="shared" si="18"/>
        <v>2.694491341113226E-3</v>
      </c>
      <c r="CE49" s="25">
        <f t="shared" si="19"/>
        <v>2.6936864826050621E-3</v>
      </c>
      <c r="CF49" s="25">
        <f t="shared" si="20"/>
        <v>2.7172316420463884E-3</v>
      </c>
      <c r="CG49" s="25">
        <f t="shared" si="21"/>
        <v>2.7200568286152305E-3</v>
      </c>
      <c r="CH49" s="25">
        <f t="shared" si="22"/>
        <v>2.7204920506268466E-3</v>
      </c>
      <c r="CI49" s="25">
        <f t="shared" si="23"/>
        <v>2.7231310163208233E-3</v>
      </c>
      <c r="CJ49" s="25">
        <f t="shared" si="24"/>
        <v>2.7206033171311588E-3</v>
      </c>
      <c r="CK49" s="25">
        <f t="shared" si="25"/>
        <v>2.7225893173395302E-3</v>
      </c>
      <c r="CL49" s="25">
        <f t="shared" si="26"/>
        <v>2.7246170706722475E-3</v>
      </c>
      <c r="CM49" s="25">
        <f t="shared" si="27"/>
        <v>2.7254766191232719E-3</v>
      </c>
    </row>
    <row r="50" spans="1:91" x14ac:dyDescent="0.4">
      <c r="A50" s="28" t="s">
        <v>49</v>
      </c>
      <c r="B50" s="99">
        <v>1988.2485826</v>
      </c>
      <c r="C50" s="99">
        <v>6.2207299044999997</v>
      </c>
      <c r="D50" s="99">
        <v>10596.730679</v>
      </c>
      <c r="E50" s="99">
        <v>315.28149729</v>
      </c>
      <c r="F50" s="99">
        <v>305.83208114000001</v>
      </c>
      <c r="G50" s="99">
        <v>7.0114108463999996</v>
      </c>
      <c r="H50" s="99">
        <v>494.51953680999998</v>
      </c>
      <c r="I50" s="99">
        <v>8.7104042551000003</v>
      </c>
      <c r="J50" s="99">
        <v>1.1987062426999999</v>
      </c>
      <c r="K50" s="99">
        <v>20.070242836999999</v>
      </c>
      <c r="L50" s="99">
        <v>1.4484851717</v>
      </c>
      <c r="M50" s="99">
        <v>1.5050028488</v>
      </c>
      <c r="N50" s="99">
        <v>0.81202672850000002</v>
      </c>
      <c r="O50" s="28"/>
      <c r="P50" s="30" t="s">
        <v>49</v>
      </c>
      <c r="Q50" s="30">
        <v>0</v>
      </c>
      <c r="R50" s="28">
        <v>1.45242390260839</v>
      </c>
      <c r="S50" s="28">
        <v>8.7340801413655598</v>
      </c>
      <c r="T50" s="28">
        <v>8.7340801413655598</v>
      </c>
      <c r="U50" s="28">
        <v>11.8121446994928</v>
      </c>
      <c r="V50" s="28">
        <v>1.2019675680700601</v>
      </c>
      <c r="W50" s="28">
        <v>1.50909696246011</v>
      </c>
      <c r="X50" s="28">
        <v>0</v>
      </c>
      <c r="Y50" s="28">
        <v>1993.65369973974</v>
      </c>
      <c r="Z50" s="28">
        <v>118.154366775865</v>
      </c>
      <c r="AA50" s="28">
        <v>10.654903336181301</v>
      </c>
      <c r="AB50" s="28">
        <v>38.623484176117799</v>
      </c>
      <c r="AC50" s="28">
        <v>0</v>
      </c>
      <c r="AD50" s="28">
        <v>20.1248231283578</v>
      </c>
      <c r="AE50" s="28">
        <v>20.1248231283578</v>
      </c>
      <c r="AF50" s="28">
        <v>85.004271398512898</v>
      </c>
      <c r="AG50" s="28">
        <v>14.164954213730599</v>
      </c>
      <c r="AH50" s="28">
        <v>0.88359713086143599</v>
      </c>
      <c r="AI50" s="28">
        <v>6.9166057465889397</v>
      </c>
      <c r="AJ50" s="28">
        <v>0</v>
      </c>
      <c r="AK50" s="28">
        <v>0.81423887165384401</v>
      </c>
      <c r="AL50" s="28">
        <v>6.2376431949359796</v>
      </c>
      <c r="AM50" s="28">
        <v>0</v>
      </c>
      <c r="AN50" s="28">
        <v>9562.9910313078308</v>
      </c>
      <c r="AO50" s="28">
        <v>977.549561717399</v>
      </c>
      <c r="AP50" s="28">
        <v>10625.5448644237</v>
      </c>
      <c r="AQ50" s="28">
        <v>0</v>
      </c>
      <c r="AR50" s="28">
        <v>45.649007184233099</v>
      </c>
      <c r="AS50" s="28">
        <v>0</v>
      </c>
      <c r="AT50" s="28">
        <v>186.17157528645299</v>
      </c>
      <c r="AU50" s="28">
        <v>0.178784988969173</v>
      </c>
      <c r="AV50" s="28">
        <v>6.2866005972320907E-2</v>
      </c>
      <c r="AW50" s="28">
        <v>236.499110403831</v>
      </c>
      <c r="AX50" s="28">
        <v>8.0345797725932394E-2</v>
      </c>
      <c r="AY50" s="28">
        <v>0</v>
      </c>
      <c r="AZ50" s="28">
        <v>1.1653191821293299E-2</v>
      </c>
      <c r="BA50" s="28">
        <v>316.13093917895299</v>
      </c>
      <c r="BB50" s="28">
        <v>306.65581969163799</v>
      </c>
      <c r="BC50" s="28">
        <v>9.4751194873151494</v>
      </c>
      <c r="BD50" s="28">
        <v>0</v>
      </c>
      <c r="BE50" s="28">
        <v>0</v>
      </c>
      <c r="BF50" s="28">
        <v>1.25456204494122</v>
      </c>
      <c r="BG50" s="28">
        <v>0</v>
      </c>
      <c r="BH50" s="28">
        <v>13.4625365455777</v>
      </c>
      <c r="BI50" s="28">
        <v>0</v>
      </c>
      <c r="BJ50" s="28">
        <v>0.34990303643137799</v>
      </c>
      <c r="BK50" s="28">
        <v>53.850171647238398</v>
      </c>
      <c r="BL50" s="28">
        <v>12.8430561141484</v>
      </c>
      <c r="BM50" s="28">
        <v>0</v>
      </c>
      <c r="BN50" s="28">
        <v>0.90465937749191006</v>
      </c>
      <c r="BO50" s="28">
        <v>1.22665163757116E-3</v>
      </c>
      <c r="BP50" s="28">
        <v>7.0304677106786402</v>
      </c>
      <c r="BQ50" s="28">
        <v>101.15922005505099</v>
      </c>
      <c r="BR50" s="28">
        <v>0</v>
      </c>
      <c r="BS50" s="28">
        <v>0.686239861003616</v>
      </c>
      <c r="BT50" s="28">
        <v>15.6552233080597</v>
      </c>
      <c r="BU50" s="28">
        <v>1.4080901518320701</v>
      </c>
      <c r="BV50" s="28">
        <v>495.86417967779403</v>
      </c>
      <c r="BW50" s="28">
        <v>13.8256434379733</v>
      </c>
      <c r="BY50" s="37">
        <f t="shared" si="14"/>
        <v>7.9999917635398318E-3</v>
      </c>
      <c r="CA50" s="25">
        <f t="shared" si="15"/>
        <v>2.7185318712370618E-3</v>
      </c>
      <c r="CB50" s="25">
        <f t="shared" si="16"/>
        <v>2.718859473989543E-3</v>
      </c>
      <c r="CC50" s="25">
        <f t="shared" si="17"/>
        <v>2.7191580400172319E-3</v>
      </c>
      <c r="CD50" s="25">
        <f t="shared" si="18"/>
        <v>2.6942332368196458E-3</v>
      </c>
      <c r="CE50" s="25">
        <f t="shared" si="19"/>
        <v>2.6934340850294654E-3</v>
      </c>
      <c r="CF50" s="25">
        <f t="shared" si="20"/>
        <v>2.717978548985664E-3</v>
      </c>
      <c r="CG50" s="25">
        <f t="shared" si="21"/>
        <v>2.7190894751458069E-3</v>
      </c>
      <c r="CH50" s="25">
        <f t="shared" si="22"/>
        <v>2.7181156662960974E-3</v>
      </c>
      <c r="CI50" s="25">
        <f t="shared" si="23"/>
        <v>2.7207044177181262E-3</v>
      </c>
      <c r="CJ50" s="25">
        <f t="shared" si="24"/>
        <v>2.7194634265800396E-3</v>
      </c>
      <c r="CK50" s="25">
        <f t="shared" si="25"/>
        <v>2.7192069241325952E-3</v>
      </c>
      <c r="CL50" s="25">
        <f t="shared" si="26"/>
        <v>2.7203361531005976E-3</v>
      </c>
      <c r="CM50" s="25">
        <f t="shared" si="27"/>
        <v>2.7242245559211207E-3</v>
      </c>
    </row>
    <row r="51" spans="1:91" x14ac:dyDescent="0.4">
      <c r="A51" s="28" t="s">
        <v>50</v>
      </c>
      <c r="B51" s="99">
        <v>4059.7613204999998</v>
      </c>
      <c r="C51" s="99">
        <v>12.701972693</v>
      </c>
      <c r="D51" s="99">
        <v>21149.738869000001</v>
      </c>
      <c r="E51" s="99">
        <v>628.05259502000001</v>
      </c>
      <c r="F51" s="99">
        <v>609.23036448000005</v>
      </c>
      <c r="G51" s="99">
        <v>14.316440411</v>
      </c>
      <c r="H51" s="99">
        <v>988.30182311999999</v>
      </c>
      <c r="I51" s="99">
        <v>17.351452727000002</v>
      </c>
      <c r="J51" s="99">
        <v>2.3878678991000002</v>
      </c>
      <c r="K51" s="99">
        <v>39.980678234999999</v>
      </c>
      <c r="L51" s="99">
        <v>2.8854369150000001</v>
      </c>
      <c r="M51" s="99">
        <v>2.9980222514000001</v>
      </c>
      <c r="N51" s="99">
        <v>1.6175877697000001</v>
      </c>
      <c r="O51" s="28"/>
      <c r="P51" s="30" t="s">
        <v>50</v>
      </c>
      <c r="Q51" s="30">
        <v>0</v>
      </c>
      <c r="R51" s="28">
        <v>2.8932846487880299</v>
      </c>
      <c r="S51" s="28">
        <v>17.398629492504099</v>
      </c>
      <c r="T51" s="28">
        <v>17.398629492504099</v>
      </c>
      <c r="U51" s="28">
        <v>23.611718150581201</v>
      </c>
      <c r="V51" s="28">
        <v>2.3943689523221501</v>
      </c>
      <c r="W51" s="28">
        <v>3.0061640829670999</v>
      </c>
      <c r="X51" s="28">
        <v>0</v>
      </c>
      <c r="Y51" s="28">
        <v>4070.79972609776</v>
      </c>
      <c r="Z51" s="28">
        <v>236.183890083817</v>
      </c>
      <c r="AA51" s="28">
        <v>21.298413291355999</v>
      </c>
      <c r="AB51" s="28">
        <v>77.206016206812194</v>
      </c>
      <c r="AC51" s="28">
        <v>0</v>
      </c>
      <c r="AD51" s="28">
        <v>40.0893574046098</v>
      </c>
      <c r="AE51" s="28">
        <v>40.0893574046098</v>
      </c>
      <c r="AF51" s="28">
        <v>169.65760724262299</v>
      </c>
      <c r="AG51" s="28">
        <v>28.314818304871601</v>
      </c>
      <c r="AH51" s="28">
        <v>1.76625389941407</v>
      </c>
      <c r="AI51" s="28">
        <v>13.8259195844463</v>
      </c>
      <c r="AJ51" s="28">
        <v>0</v>
      </c>
      <c r="AK51" s="28">
        <v>1.62198553628082</v>
      </c>
      <c r="AL51" s="28">
        <v>12.7365074079708</v>
      </c>
      <c r="AM51" s="28">
        <v>0</v>
      </c>
      <c r="AN51" s="28">
        <v>19086.520158071398</v>
      </c>
      <c r="AO51" s="28">
        <v>1951.06531576469</v>
      </c>
      <c r="AP51" s="28">
        <v>21207.243081078701</v>
      </c>
      <c r="AQ51" s="28">
        <v>0</v>
      </c>
      <c r="AR51" s="28">
        <v>91.249507530470595</v>
      </c>
      <c r="AS51" s="28">
        <v>0</v>
      </c>
      <c r="AT51" s="28">
        <v>372.145741498603</v>
      </c>
      <c r="AU51" s="28">
        <v>0.35614821089413901</v>
      </c>
      <c r="AV51" s="28">
        <v>0.125231843339561</v>
      </c>
      <c r="AW51" s="28">
        <v>471.11593715725002</v>
      </c>
      <c r="AX51" s="28">
        <v>0.160052238518053</v>
      </c>
      <c r="AY51" s="28">
        <v>0</v>
      </c>
      <c r="AZ51" s="28">
        <v>2.3213671114491501E-2</v>
      </c>
      <c r="BA51" s="28">
        <v>629.74427976236404</v>
      </c>
      <c r="BB51" s="28">
        <v>610.87087524729804</v>
      </c>
      <c r="BC51" s="28">
        <v>18.873404515065801</v>
      </c>
      <c r="BD51" s="28">
        <v>0</v>
      </c>
      <c r="BE51" s="28">
        <v>0</v>
      </c>
      <c r="BF51" s="28">
        <v>2.4991264435589202</v>
      </c>
      <c r="BG51" s="28">
        <v>0</v>
      </c>
      <c r="BH51" s="28">
        <v>26.817932343458001</v>
      </c>
      <c r="BI51" s="28">
        <v>0</v>
      </c>
      <c r="BJ51" s="28">
        <v>0.69702049813433797</v>
      </c>
      <c r="BK51" s="28">
        <v>107.271652727944</v>
      </c>
      <c r="BL51" s="28">
        <v>25.672443243392198</v>
      </c>
      <c r="BM51" s="28">
        <v>0</v>
      </c>
      <c r="BN51" s="28">
        <v>1.80211656001808</v>
      </c>
      <c r="BO51" s="28">
        <v>2.4435530680070598E-3</v>
      </c>
      <c r="BP51" s="28">
        <v>14.3553797278394</v>
      </c>
      <c r="BQ51" s="28">
        <v>202.21061095890599</v>
      </c>
      <c r="BR51" s="28">
        <v>0</v>
      </c>
      <c r="BS51" s="28">
        <v>1.37175571961174</v>
      </c>
      <c r="BT51" s="28">
        <v>31.2938138284259</v>
      </c>
      <c r="BU51" s="28">
        <v>2.8146945825228502</v>
      </c>
      <c r="BV51" s="28">
        <v>990.98888341407701</v>
      </c>
      <c r="BW51" s="28">
        <v>27.636573948541301</v>
      </c>
      <c r="BY51" s="37">
        <f t="shared" si="14"/>
        <v>7.9999840900580339E-3</v>
      </c>
      <c r="CA51" s="25">
        <f t="shared" si="15"/>
        <v>2.7189789562310244E-3</v>
      </c>
      <c r="CB51" s="25">
        <f t="shared" si="16"/>
        <v>2.7188465764716742E-3</v>
      </c>
      <c r="CC51" s="25">
        <f t="shared" si="17"/>
        <v>2.7189088449213147E-3</v>
      </c>
      <c r="CD51" s="25">
        <f t="shared" si="18"/>
        <v>2.6935399292636647E-3</v>
      </c>
      <c r="CE51" s="25">
        <f t="shared" si="19"/>
        <v>2.6927593615564964E-3</v>
      </c>
      <c r="CF51" s="25">
        <f t="shared" si="20"/>
        <v>2.7199021349944767E-3</v>
      </c>
      <c r="CG51" s="25">
        <f t="shared" si="21"/>
        <v>2.7188660702801822E-3</v>
      </c>
      <c r="CH51" s="25">
        <f t="shared" si="22"/>
        <v>2.7188942762520181E-3</v>
      </c>
      <c r="CI51" s="25">
        <f t="shared" si="23"/>
        <v>2.7225347032807674E-3</v>
      </c>
      <c r="CJ51" s="25">
        <f t="shared" si="24"/>
        <v>2.7182922953683203E-3</v>
      </c>
      <c r="CK51" s="25">
        <f t="shared" si="25"/>
        <v>2.7197731294117829E-3</v>
      </c>
      <c r="CL51" s="25">
        <f t="shared" si="26"/>
        <v>2.7157342022053944E-3</v>
      </c>
      <c r="CM51" s="25">
        <f t="shared" si="27"/>
        <v>2.7187189858857135E-3</v>
      </c>
    </row>
    <row r="52" spans="1:91" s="30" customFormat="1" x14ac:dyDescent="0.4">
      <c r="A52" s="28"/>
      <c r="B52" s="99"/>
      <c r="C52" s="99"/>
      <c r="D52" s="99"/>
      <c r="E52" s="99"/>
      <c r="F52" s="99"/>
      <c r="G52" s="99"/>
      <c r="H52" s="99"/>
      <c r="I52" s="99"/>
      <c r="J52" s="99"/>
      <c r="K52" s="99"/>
      <c r="L52" s="98"/>
      <c r="M52" s="98"/>
      <c r="N52" s="98"/>
      <c r="O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  <c r="BN52" s="28"/>
      <c r="BO52" s="28"/>
      <c r="BP52" s="28"/>
      <c r="BQ52" s="28"/>
      <c r="BR52" s="28"/>
      <c r="BS52" s="28"/>
      <c r="BT52" s="28"/>
      <c r="BU52" s="28"/>
      <c r="BV52" s="28"/>
      <c r="BW52" s="28"/>
      <c r="BY52" s="37"/>
      <c r="CA52" s="25" t="str">
        <f t="shared" si="15"/>
        <v/>
      </c>
      <c r="CB52" s="25" t="str">
        <f t="shared" si="16"/>
        <v/>
      </c>
      <c r="CC52" s="25" t="str">
        <f t="shared" si="17"/>
        <v/>
      </c>
      <c r="CD52" s="25" t="str">
        <f t="shared" si="18"/>
        <v/>
      </c>
      <c r="CE52" s="25" t="str">
        <f t="shared" si="19"/>
        <v/>
      </c>
      <c r="CF52" s="25" t="str">
        <f t="shared" si="20"/>
        <v/>
      </c>
      <c r="CG52" s="25" t="str">
        <f t="shared" si="21"/>
        <v/>
      </c>
      <c r="CK52" s="25" t="str">
        <f t="shared" si="25"/>
        <v/>
      </c>
      <c r="CL52" s="25" t="str">
        <f t="shared" si="26"/>
        <v/>
      </c>
      <c r="CM52" s="25" t="str">
        <f t="shared" si="27"/>
        <v/>
      </c>
    </row>
    <row r="53" spans="1:91" x14ac:dyDescent="0.4">
      <c r="B53" s="99"/>
      <c r="C53" s="99"/>
      <c r="D53" s="99"/>
      <c r="E53" s="99"/>
      <c r="F53" s="99"/>
      <c r="G53" s="99"/>
      <c r="H53" s="99"/>
      <c r="I53" s="99"/>
      <c r="J53" s="99"/>
      <c r="K53" s="99"/>
      <c r="L53" s="98"/>
      <c r="M53" s="98"/>
      <c r="N53" s="98"/>
      <c r="R53" s="28"/>
      <c r="CA53" s="25" t="str">
        <f t="shared" si="15"/>
        <v/>
      </c>
      <c r="CB53" s="25" t="str">
        <f t="shared" si="16"/>
        <v/>
      </c>
      <c r="CC53" s="25" t="str">
        <f t="shared" si="17"/>
        <v/>
      </c>
      <c r="CD53" s="25" t="str">
        <f t="shared" si="18"/>
        <v/>
      </c>
      <c r="CE53" s="25" t="str">
        <f t="shared" si="19"/>
        <v/>
      </c>
      <c r="CF53" s="25" t="str">
        <f t="shared" si="20"/>
        <v/>
      </c>
      <c r="CG53" s="25" t="str">
        <f t="shared" si="21"/>
        <v/>
      </c>
      <c r="CK53" s="25" t="str">
        <f t="shared" si="25"/>
        <v/>
      </c>
      <c r="CL53" s="25" t="str">
        <f t="shared" si="26"/>
        <v/>
      </c>
      <c r="CM53" s="25" t="str">
        <f t="shared" si="27"/>
        <v/>
      </c>
    </row>
    <row r="54" spans="1:91" x14ac:dyDescent="0.4">
      <c r="A54" s="28" t="s">
        <v>230</v>
      </c>
      <c r="B54" s="99"/>
      <c r="C54" s="99"/>
      <c r="D54" s="99"/>
      <c r="E54" s="99"/>
      <c r="F54" s="99"/>
      <c r="G54" s="99"/>
      <c r="H54" s="99"/>
      <c r="I54" s="99"/>
      <c r="J54" s="99"/>
      <c r="K54" s="99"/>
      <c r="L54" s="99"/>
      <c r="M54" s="99"/>
      <c r="N54" s="99"/>
      <c r="O54" s="28"/>
      <c r="P54" s="30"/>
      <c r="R54" s="28"/>
      <c r="BY54" s="37"/>
      <c r="CA54" s="25" t="str">
        <f t="shared" si="15"/>
        <v/>
      </c>
      <c r="CB54" s="25" t="str">
        <f t="shared" si="16"/>
        <v/>
      </c>
      <c r="CC54" s="25" t="str">
        <f t="shared" si="17"/>
        <v/>
      </c>
      <c r="CD54" s="25" t="str">
        <f t="shared" si="18"/>
        <v/>
      </c>
      <c r="CE54" s="25" t="str">
        <f t="shared" si="19"/>
        <v/>
      </c>
      <c r="CF54" s="25" t="str">
        <f t="shared" si="20"/>
        <v/>
      </c>
      <c r="CG54" s="25" t="str">
        <f t="shared" si="21"/>
        <v/>
      </c>
      <c r="CH54" s="25" t="str">
        <f>IF(I54=0,"",(T54-I54)/I54)</f>
        <v/>
      </c>
      <c r="CI54" s="25" t="str">
        <f>IF(J54=0,"",(V54-J54)/J54)</f>
        <v/>
      </c>
      <c r="CJ54" s="25" t="str">
        <f>IF(K54=0,"",(AE54-K54)/K54)</f>
        <v/>
      </c>
      <c r="CK54" s="25" t="str">
        <f t="shared" si="25"/>
        <v/>
      </c>
      <c r="CL54" s="25" t="str">
        <f t="shared" si="26"/>
        <v/>
      </c>
      <c r="CM54" s="25" t="str">
        <f t="shared" si="27"/>
        <v/>
      </c>
    </row>
    <row r="55" spans="1:91" x14ac:dyDescent="0.4">
      <c r="A55" s="28" t="s">
        <v>1</v>
      </c>
      <c r="B55" s="99">
        <v>49.591175638999999</v>
      </c>
      <c r="C55" s="99">
        <v>0.15515864569999999</v>
      </c>
      <c r="D55" s="99">
        <v>399.6317229</v>
      </c>
      <c r="E55" s="99">
        <v>11.695946662000001</v>
      </c>
      <c r="F55" s="99">
        <v>11.345068261</v>
      </c>
      <c r="G55" s="99">
        <v>0.17487991720000001</v>
      </c>
      <c r="H55" s="99">
        <v>17.556219184</v>
      </c>
      <c r="I55" s="99">
        <v>0.32312845649999999</v>
      </c>
      <c r="J55" s="99">
        <v>4.4468211399999999E-2</v>
      </c>
      <c r="K55" s="99">
        <v>0.74454254939999998</v>
      </c>
      <c r="L55" s="99">
        <v>5.3734219999999999E-2</v>
      </c>
      <c r="M55" s="99">
        <v>5.5830847000000003E-2</v>
      </c>
      <c r="N55" s="99">
        <v>3.0123624000000002E-2</v>
      </c>
      <c r="O55" s="28"/>
      <c r="P55" s="30" t="s">
        <v>1</v>
      </c>
      <c r="Q55" s="30">
        <v>0</v>
      </c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28">
        <v>0</v>
      </c>
      <c r="X55" s="28">
        <v>0</v>
      </c>
      <c r="Y55" s="28">
        <v>0</v>
      </c>
      <c r="Z55" s="28">
        <v>0</v>
      </c>
      <c r="AA55" s="28">
        <v>0</v>
      </c>
      <c r="AB55" s="28">
        <v>0</v>
      </c>
      <c r="AC55" s="28">
        <v>0</v>
      </c>
      <c r="AD55" s="28">
        <v>0</v>
      </c>
      <c r="AE55" s="28">
        <v>0</v>
      </c>
      <c r="AF55" s="28">
        <v>0</v>
      </c>
      <c r="AG55" s="28">
        <v>0</v>
      </c>
      <c r="AH55" s="28">
        <v>0</v>
      </c>
      <c r="AI55" s="28">
        <v>0</v>
      </c>
      <c r="AJ55" s="28">
        <v>0</v>
      </c>
      <c r="AK55" s="28">
        <v>0</v>
      </c>
      <c r="AL55" s="28">
        <v>0</v>
      </c>
      <c r="AM55" s="28">
        <v>0</v>
      </c>
      <c r="AN55" s="28">
        <v>0</v>
      </c>
      <c r="AO55" s="28">
        <v>0</v>
      </c>
      <c r="AP55" s="28">
        <v>0</v>
      </c>
      <c r="AQ55" s="28">
        <v>0</v>
      </c>
      <c r="AR55" s="28">
        <v>0</v>
      </c>
      <c r="AS55" s="28">
        <v>0</v>
      </c>
      <c r="AT55" s="28">
        <v>0</v>
      </c>
      <c r="AU55" s="28">
        <v>0</v>
      </c>
      <c r="AV55" s="28">
        <v>0</v>
      </c>
      <c r="AW55" s="28">
        <v>0</v>
      </c>
      <c r="AX55" s="28">
        <v>0</v>
      </c>
      <c r="AY55" s="28">
        <v>0</v>
      </c>
      <c r="AZ55" s="28">
        <v>0</v>
      </c>
      <c r="BA55" s="28">
        <v>0</v>
      </c>
      <c r="BB55" s="28">
        <v>0</v>
      </c>
      <c r="BC55" s="28">
        <v>0</v>
      </c>
      <c r="BD55" s="28">
        <v>0</v>
      </c>
      <c r="BE55" s="28">
        <v>0</v>
      </c>
      <c r="BF55" s="28">
        <v>0</v>
      </c>
      <c r="BG55" s="28">
        <v>0</v>
      </c>
      <c r="BH55" s="28">
        <v>0</v>
      </c>
      <c r="BI55" s="28">
        <v>0</v>
      </c>
      <c r="BJ55" s="28">
        <v>0</v>
      </c>
      <c r="BK55" s="28">
        <v>0</v>
      </c>
      <c r="BL55" s="28">
        <v>0</v>
      </c>
      <c r="BM55" s="28">
        <v>0</v>
      </c>
      <c r="BN55" s="28">
        <v>0</v>
      </c>
      <c r="BO55" s="28">
        <v>0</v>
      </c>
      <c r="BP55" s="28">
        <v>0</v>
      </c>
      <c r="BQ55" s="28">
        <v>0</v>
      </c>
      <c r="BR55" s="28">
        <v>0</v>
      </c>
      <c r="BS55" s="28">
        <v>0</v>
      </c>
      <c r="BT55" s="28">
        <v>0</v>
      </c>
      <c r="BU55" s="28">
        <v>0</v>
      </c>
      <c r="BV55" s="28">
        <v>0</v>
      </c>
      <c r="BW55" s="28">
        <v>0</v>
      </c>
      <c r="BY55" s="37"/>
      <c r="CA55" s="25">
        <f t="shared" si="15"/>
        <v>-1</v>
      </c>
      <c r="CB55" s="25">
        <f t="shared" si="16"/>
        <v>-1</v>
      </c>
      <c r="CC55" s="25">
        <f t="shared" si="17"/>
        <v>-1</v>
      </c>
      <c r="CD55" s="25">
        <f t="shared" si="18"/>
        <v>-1</v>
      </c>
      <c r="CE55" s="25">
        <f t="shared" si="19"/>
        <v>-1</v>
      </c>
      <c r="CF55" s="25">
        <f t="shared" si="20"/>
        <v>-1</v>
      </c>
      <c r="CG55" s="25">
        <f t="shared" si="21"/>
        <v>-1</v>
      </c>
      <c r="CH55" s="25">
        <f>IF(I55=0,"",(T55-I55)/I55)</f>
        <v>-1</v>
      </c>
      <c r="CI55" s="25">
        <f>IF(J55=0,"",(V55-J55)/J55)</f>
        <v>-1</v>
      </c>
      <c r="CJ55" s="25">
        <f>IF(K55=0,"",(AE55-K55)/K55)</f>
        <v>-1</v>
      </c>
      <c r="CK55" s="25">
        <f t="shared" si="25"/>
        <v>-1</v>
      </c>
      <c r="CL55" s="25">
        <f t="shared" si="26"/>
        <v>-1</v>
      </c>
      <c r="CM55" s="25">
        <f t="shared" si="27"/>
        <v>-1</v>
      </c>
    </row>
    <row r="56" spans="1:91" s="30" customFormat="1" x14ac:dyDescent="0.4">
      <c r="A56" s="28" t="s">
        <v>11</v>
      </c>
      <c r="B56" s="99">
        <v>0</v>
      </c>
      <c r="C56" s="99">
        <v>0</v>
      </c>
      <c r="D56" s="99">
        <v>0</v>
      </c>
      <c r="E56" s="99">
        <v>0</v>
      </c>
      <c r="F56" s="99">
        <v>0</v>
      </c>
      <c r="G56" s="99">
        <v>0</v>
      </c>
      <c r="H56" s="99">
        <v>0</v>
      </c>
      <c r="I56" s="99">
        <v>0</v>
      </c>
      <c r="J56" s="99">
        <v>0</v>
      </c>
      <c r="K56" s="99">
        <v>0</v>
      </c>
      <c r="L56" s="99">
        <v>0</v>
      </c>
      <c r="M56" s="99">
        <v>0</v>
      </c>
      <c r="N56" s="99">
        <v>0</v>
      </c>
      <c r="O56" s="28"/>
      <c r="P56" s="30" t="s">
        <v>11</v>
      </c>
      <c r="Q56" s="30">
        <v>0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28">
        <v>0</v>
      </c>
      <c r="X56" s="28">
        <v>0</v>
      </c>
      <c r="Y56" s="28">
        <v>0</v>
      </c>
      <c r="Z56" s="28">
        <v>0</v>
      </c>
      <c r="AA56" s="28">
        <v>0</v>
      </c>
      <c r="AB56" s="28">
        <v>0</v>
      </c>
      <c r="AC56" s="28">
        <v>0</v>
      </c>
      <c r="AD56" s="28">
        <v>0</v>
      </c>
      <c r="AE56" s="28">
        <v>0</v>
      </c>
      <c r="AF56" s="28">
        <v>0</v>
      </c>
      <c r="AG56" s="28">
        <v>0</v>
      </c>
      <c r="AH56" s="28">
        <v>0</v>
      </c>
      <c r="AI56" s="28">
        <v>0</v>
      </c>
      <c r="AJ56" s="28">
        <v>0</v>
      </c>
      <c r="AK56" s="28">
        <v>0</v>
      </c>
      <c r="AL56" s="28">
        <v>0</v>
      </c>
      <c r="AM56" s="28">
        <v>0</v>
      </c>
      <c r="AN56" s="28">
        <v>0</v>
      </c>
      <c r="AO56" s="28">
        <v>0</v>
      </c>
      <c r="AP56" s="28">
        <v>0</v>
      </c>
      <c r="AQ56" s="28">
        <v>0</v>
      </c>
      <c r="AR56" s="28">
        <v>0</v>
      </c>
      <c r="AS56" s="28">
        <v>0</v>
      </c>
      <c r="AT56" s="28">
        <v>0</v>
      </c>
      <c r="AU56" s="28">
        <v>0</v>
      </c>
      <c r="AV56" s="28">
        <v>0</v>
      </c>
      <c r="AW56" s="28">
        <v>0</v>
      </c>
      <c r="AX56" s="28">
        <v>0</v>
      </c>
      <c r="AY56" s="28">
        <v>0</v>
      </c>
      <c r="AZ56" s="28">
        <v>0</v>
      </c>
      <c r="BA56" s="28">
        <v>0</v>
      </c>
      <c r="BB56" s="28">
        <v>0</v>
      </c>
      <c r="BC56" s="28">
        <v>0</v>
      </c>
      <c r="BD56" s="28">
        <v>0</v>
      </c>
      <c r="BE56" s="28">
        <v>0</v>
      </c>
      <c r="BF56" s="28">
        <v>0</v>
      </c>
      <c r="BG56" s="28">
        <v>0</v>
      </c>
      <c r="BH56" s="28">
        <v>0</v>
      </c>
      <c r="BI56" s="28">
        <v>0</v>
      </c>
      <c r="BJ56" s="28">
        <v>0</v>
      </c>
      <c r="BK56" s="28">
        <v>0</v>
      </c>
      <c r="BL56" s="28">
        <v>0</v>
      </c>
      <c r="BM56" s="28">
        <v>0</v>
      </c>
      <c r="BN56" s="28">
        <v>0</v>
      </c>
      <c r="BO56" s="28">
        <v>0</v>
      </c>
      <c r="BP56" s="28">
        <v>0</v>
      </c>
      <c r="BQ56" s="28">
        <v>0</v>
      </c>
      <c r="BR56" s="28">
        <v>0</v>
      </c>
      <c r="BS56" s="28">
        <v>0</v>
      </c>
      <c r="BT56" s="28">
        <v>0</v>
      </c>
      <c r="BU56" s="28">
        <v>0</v>
      </c>
      <c r="BV56" s="28">
        <v>0</v>
      </c>
      <c r="BW56" s="28">
        <v>0</v>
      </c>
      <c r="BX56"/>
      <c r="BY56" s="37"/>
      <c r="BZ56"/>
      <c r="CA56" s="25" t="str">
        <f t="shared" si="15"/>
        <v/>
      </c>
      <c r="CB56" s="25" t="str">
        <f t="shared" si="16"/>
        <v/>
      </c>
      <c r="CC56" s="25" t="str">
        <f t="shared" si="17"/>
        <v/>
      </c>
      <c r="CD56" s="25" t="str">
        <f t="shared" si="18"/>
        <v/>
      </c>
      <c r="CE56" s="25" t="str">
        <f t="shared" si="19"/>
        <v/>
      </c>
      <c r="CF56" s="25" t="str">
        <f t="shared" si="20"/>
        <v/>
      </c>
      <c r="CG56" s="25" t="str">
        <f t="shared" si="21"/>
        <v/>
      </c>
      <c r="CH56" s="25" t="str">
        <f>IF(I56=0,"",(T56-I56)/I56)</f>
        <v/>
      </c>
      <c r="CI56" s="25" t="str">
        <f>IF(J56=0,"",(V56-J56)/J56)</f>
        <v/>
      </c>
      <c r="CJ56" s="25" t="str">
        <f>IF(K56=0,"",(AE56-K56)/K56)</f>
        <v/>
      </c>
      <c r="CK56" s="25" t="str">
        <f t="shared" si="25"/>
        <v/>
      </c>
      <c r="CL56" s="25" t="str">
        <f t="shared" si="26"/>
        <v/>
      </c>
      <c r="CM56" s="25" t="str">
        <f t="shared" si="27"/>
        <v/>
      </c>
    </row>
    <row r="57" spans="1:91" s="30" customFormat="1" x14ac:dyDescent="0.4">
      <c r="A57" s="28" t="s">
        <v>58</v>
      </c>
      <c r="B57" s="99"/>
      <c r="C57" s="99"/>
      <c r="D57" s="99"/>
      <c r="E57" s="99"/>
      <c r="F57" s="99"/>
      <c r="G57" s="99"/>
      <c r="H57" s="99"/>
      <c r="I57" s="99"/>
      <c r="J57" s="99"/>
      <c r="K57" s="99"/>
      <c r="L57" s="99"/>
      <c r="M57" s="99"/>
      <c r="N57" s="99"/>
      <c r="O57" s="28"/>
      <c r="P57" s="30" t="s">
        <v>58</v>
      </c>
      <c r="Q57" s="30">
        <v>0</v>
      </c>
      <c r="R57" s="28">
        <v>0</v>
      </c>
      <c r="S57" s="28">
        <v>0</v>
      </c>
      <c r="T57" s="28">
        <v>0</v>
      </c>
      <c r="U57" s="28">
        <v>0</v>
      </c>
      <c r="V57" s="28">
        <v>0</v>
      </c>
      <c r="W57" s="28">
        <v>0</v>
      </c>
      <c r="X57" s="28">
        <v>0</v>
      </c>
      <c r="Y57" s="28">
        <v>0</v>
      </c>
      <c r="Z57" s="28">
        <v>0</v>
      </c>
      <c r="AA57" s="28">
        <v>0</v>
      </c>
      <c r="AB57" s="28">
        <v>0</v>
      </c>
      <c r="AC57" s="28">
        <v>0</v>
      </c>
      <c r="AD57" s="28">
        <v>0</v>
      </c>
      <c r="AE57" s="28">
        <v>0</v>
      </c>
      <c r="AF57" s="28">
        <v>0</v>
      </c>
      <c r="AG57" s="28">
        <v>0</v>
      </c>
      <c r="AH57" s="28">
        <v>0</v>
      </c>
      <c r="AI57" s="28">
        <v>0</v>
      </c>
      <c r="AJ57" s="28">
        <v>0</v>
      </c>
      <c r="AK57" s="28">
        <v>0</v>
      </c>
      <c r="AL57" s="28">
        <v>0</v>
      </c>
      <c r="AM57" s="28">
        <v>0</v>
      </c>
      <c r="AN57" s="28">
        <v>0</v>
      </c>
      <c r="AO57" s="28">
        <v>0</v>
      </c>
      <c r="AP57" s="28">
        <v>0</v>
      </c>
      <c r="AQ57" s="28">
        <v>0</v>
      </c>
      <c r="AR57" s="28">
        <v>0</v>
      </c>
      <c r="AS57" s="28">
        <v>0</v>
      </c>
      <c r="AT57" s="28">
        <v>0</v>
      </c>
      <c r="AU57" s="28">
        <v>0</v>
      </c>
      <c r="AV57" s="28">
        <v>0</v>
      </c>
      <c r="AW57" s="28">
        <v>0</v>
      </c>
      <c r="AX57" s="28">
        <v>0</v>
      </c>
      <c r="AY57" s="28">
        <v>0</v>
      </c>
      <c r="AZ57" s="28">
        <v>0</v>
      </c>
      <c r="BA57" s="28">
        <v>0</v>
      </c>
      <c r="BB57" s="28">
        <v>0</v>
      </c>
      <c r="BC57" s="28">
        <v>0</v>
      </c>
      <c r="BD57" s="28">
        <v>0</v>
      </c>
      <c r="BE57" s="28">
        <v>0</v>
      </c>
      <c r="BF57" s="28">
        <v>0</v>
      </c>
      <c r="BG57" s="28">
        <v>0</v>
      </c>
      <c r="BH57" s="28">
        <v>0</v>
      </c>
      <c r="BI57" s="28">
        <v>0</v>
      </c>
      <c r="BJ57" s="28">
        <v>0</v>
      </c>
      <c r="BK57" s="28">
        <v>0</v>
      </c>
      <c r="BL57" s="28">
        <v>0</v>
      </c>
      <c r="BM57" s="28">
        <v>0</v>
      </c>
      <c r="BN57" s="28">
        <v>0</v>
      </c>
      <c r="BO57" s="28">
        <v>0</v>
      </c>
      <c r="BP57" s="28">
        <v>0</v>
      </c>
      <c r="BQ57" s="28">
        <v>0</v>
      </c>
      <c r="BR57" s="28">
        <v>0</v>
      </c>
      <c r="BS57" s="28">
        <v>0</v>
      </c>
      <c r="BT57" s="28">
        <v>0</v>
      </c>
      <c r="BU57" s="28">
        <v>0</v>
      </c>
      <c r="BV57" s="28">
        <v>0</v>
      </c>
      <c r="BW57" s="28">
        <v>0</v>
      </c>
      <c r="BX57"/>
      <c r="BY57" s="37"/>
      <c r="BZ57"/>
      <c r="CA57" s="25" t="str">
        <f t="shared" si="15"/>
        <v/>
      </c>
      <c r="CB57" s="25" t="str">
        <f t="shared" si="16"/>
        <v/>
      </c>
      <c r="CC57" s="25" t="str">
        <f t="shared" si="17"/>
        <v/>
      </c>
      <c r="CD57" s="25" t="str">
        <f t="shared" si="18"/>
        <v/>
      </c>
      <c r="CE57" s="25" t="str">
        <f t="shared" si="19"/>
        <v/>
      </c>
      <c r="CF57" s="25" t="str">
        <f t="shared" si="20"/>
        <v/>
      </c>
      <c r="CG57" s="25" t="str">
        <f t="shared" si="21"/>
        <v/>
      </c>
      <c r="CH57" s="25" t="str">
        <f>IF(I57=0,"",(T57-I57)/I57)</f>
        <v/>
      </c>
      <c r="CI57" s="25" t="str">
        <f>IF(J57=0,"",(V57-J57)/J57)</f>
        <v/>
      </c>
      <c r="CJ57" s="25" t="str">
        <f>IF(K57=0,"",(AE57-K57)/K57)</f>
        <v/>
      </c>
      <c r="CK57" s="25" t="str">
        <f t="shared" si="25"/>
        <v/>
      </c>
      <c r="CL57" s="25" t="str">
        <f t="shared" si="26"/>
        <v/>
      </c>
      <c r="CM57" s="25" t="str">
        <f t="shared" si="27"/>
        <v/>
      </c>
    </row>
    <row r="58" spans="1:91" s="30" customFormat="1" x14ac:dyDescent="0.4">
      <c r="A58" s="28" t="s">
        <v>176</v>
      </c>
      <c r="B58" s="99"/>
      <c r="C58" s="99"/>
      <c r="D58" s="99"/>
      <c r="E58" s="99"/>
      <c r="F58" s="99"/>
      <c r="G58" s="99"/>
      <c r="H58" s="99"/>
      <c r="I58" s="99"/>
      <c r="J58" s="99"/>
      <c r="K58" s="99"/>
      <c r="L58" s="98"/>
      <c r="M58" s="98"/>
      <c r="N58" s="98"/>
      <c r="O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Y58" s="37"/>
      <c r="CA58" s="25" t="str">
        <f t="shared" si="15"/>
        <v/>
      </c>
      <c r="CB58" s="25" t="str">
        <f t="shared" si="16"/>
        <v/>
      </c>
      <c r="CC58" s="25" t="str">
        <f t="shared" si="17"/>
        <v/>
      </c>
      <c r="CD58" s="25" t="str">
        <f t="shared" si="18"/>
        <v/>
      </c>
      <c r="CE58" s="25" t="str">
        <f t="shared" si="19"/>
        <v/>
      </c>
      <c r="CF58" s="25" t="str">
        <f t="shared" si="20"/>
        <v/>
      </c>
      <c r="CG58" s="25" t="str">
        <f t="shared" si="21"/>
        <v/>
      </c>
      <c r="CK58" s="25" t="str">
        <f t="shared" si="25"/>
        <v/>
      </c>
      <c r="CL58" s="25" t="str">
        <f t="shared" si="26"/>
        <v/>
      </c>
      <c r="CM58" s="25" t="str">
        <f t="shared" si="27"/>
        <v/>
      </c>
    </row>
    <row r="59" spans="1:91" s="30" customFormat="1" x14ac:dyDescent="0.4">
      <c r="A59" s="28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  <c r="BA59" s="28"/>
      <c r="BB59" s="28"/>
      <c r="BC59" s="28"/>
      <c r="BD59" s="28"/>
      <c r="BE59" s="28"/>
      <c r="BF59" s="28"/>
      <c r="BG59" s="28"/>
      <c r="BH59" s="28"/>
      <c r="BI59" s="28"/>
      <c r="BJ59" s="28"/>
      <c r="BK59" s="28"/>
      <c r="BL59" s="28"/>
      <c r="BM59" s="28"/>
      <c r="BN59" s="28"/>
      <c r="BO59" s="28"/>
      <c r="BP59" s="28"/>
      <c r="BQ59" s="28"/>
      <c r="BR59" s="28"/>
      <c r="BS59" s="28"/>
      <c r="BT59" s="28"/>
      <c r="BU59" s="28"/>
      <c r="BV59" s="28"/>
      <c r="BW59" s="28"/>
      <c r="BY59" s="37"/>
      <c r="CA59" s="25" t="str">
        <f t="shared" si="15"/>
        <v/>
      </c>
      <c r="CB59" s="25" t="str">
        <f t="shared" si="16"/>
        <v/>
      </c>
      <c r="CC59" s="25" t="str">
        <f t="shared" si="17"/>
        <v/>
      </c>
      <c r="CD59" s="25" t="str">
        <f t="shared" si="18"/>
        <v/>
      </c>
      <c r="CE59" s="25" t="str">
        <f t="shared" si="19"/>
        <v/>
      </c>
      <c r="CF59" s="25" t="str">
        <f t="shared" si="20"/>
        <v/>
      </c>
      <c r="CG59" s="25" t="str">
        <f t="shared" si="21"/>
        <v/>
      </c>
    </row>
    <row r="60" spans="1:91" x14ac:dyDescent="0.4">
      <c r="A60" s="1" t="s">
        <v>55</v>
      </c>
      <c r="B60" s="1">
        <f t="shared" ref="B60:J60" si="28">SUM(B3:B58)</f>
        <v>108281.9161086305</v>
      </c>
      <c r="C60" s="1">
        <f t="shared" si="28"/>
        <v>338.78738254060005</v>
      </c>
      <c r="D60" s="1">
        <f t="shared" si="28"/>
        <v>587590.84211911005</v>
      </c>
      <c r="E60" s="1">
        <f t="shared" si="28"/>
        <v>17526.398056358605</v>
      </c>
      <c r="F60" s="1">
        <f t="shared" si="28"/>
        <v>17001.075398235396</v>
      </c>
      <c r="G60" s="1">
        <f t="shared" si="28"/>
        <v>381.84821423379987</v>
      </c>
      <c r="H60" s="1">
        <f t="shared" si="28"/>
        <v>27412.077377899805</v>
      </c>
      <c r="I60" s="1">
        <f t="shared" si="28"/>
        <v>460.34175861529991</v>
      </c>
      <c r="J60" s="1">
        <f t="shared" si="28"/>
        <v>63.342343307900023</v>
      </c>
      <c r="K60" s="1">
        <f>SUM(K3:K58)</f>
        <v>1060.6263122275998</v>
      </c>
      <c r="L60" s="1">
        <f>SUM(L3:L58)</f>
        <v>76.561388787600023</v>
      </c>
      <c r="M60" s="1">
        <f>SUM(M3:M58)</f>
        <v>79.524687207999975</v>
      </c>
      <c r="N60" s="1">
        <f>SUM(N3:N58)</f>
        <v>44.503614912900005</v>
      </c>
      <c r="O60" s="1"/>
      <c r="P60" s="1"/>
      <c r="Q60" s="1">
        <f>SUM(Q3:Q58)</f>
        <v>0</v>
      </c>
      <c r="R60" s="1">
        <f t="shared" ref="R60:BW60" si="29">SUM(R3:R58)</f>
        <v>76.71577887490605</v>
      </c>
      <c r="S60" s="1">
        <f t="shared" si="29"/>
        <v>461.26988040757431</v>
      </c>
      <c r="T60" s="1">
        <f t="shared" si="29"/>
        <v>461.26988040757431</v>
      </c>
      <c r="U60" s="1">
        <f t="shared" si="29"/>
        <v>656.33737304041415</v>
      </c>
      <c r="V60" s="1">
        <f t="shared" si="29"/>
        <v>63.470105927392154</v>
      </c>
      <c r="W60" s="1">
        <f t="shared" si="29"/>
        <v>79.685043251551235</v>
      </c>
      <c r="X60" s="1">
        <f t="shared" si="29"/>
        <v>0</v>
      </c>
      <c r="Y60" s="1">
        <f t="shared" si="29"/>
        <v>108526.69166184669</v>
      </c>
      <c r="Z60" s="1">
        <f t="shared" si="29"/>
        <v>6565.1984354517426</v>
      </c>
      <c r="AA60" s="1">
        <f t="shared" si="29"/>
        <v>592.03520591982283</v>
      </c>
      <c r="AB60" s="1">
        <f t="shared" si="29"/>
        <v>2146.1020409758767</v>
      </c>
      <c r="AC60" s="1">
        <f t="shared" si="29"/>
        <v>0</v>
      </c>
      <c r="AD60" s="1">
        <f t="shared" si="29"/>
        <v>1062.7649266890235</v>
      </c>
      <c r="AE60" s="1">
        <f t="shared" si="29"/>
        <v>1062.7649266890235</v>
      </c>
      <c r="AF60" s="1">
        <f t="shared" si="29"/>
        <v>4710.3074040379561</v>
      </c>
      <c r="AG60" s="1">
        <f t="shared" si="29"/>
        <v>787.06969640141699</v>
      </c>
      <c r="AH60" s="1">
        <f t="shared" si="29"/>
        <v>49.096635752256311</v>
      </c>
      <c r="AI60" s="1">
        <f t="shared" si="29"/>
        <v>384.31901370881144</v>
      </c>
      <c r="AJ60" s="1">
        <f t="shared" si="29"/>
        <v>0</v>
      </c>
      <c r="AK60" s="1">
        <f t="shared" si="29"/>
        <v>44.594461555300164</v>
      </c>
      <c r="AL60" s="1">
        <f t="shared" si="29"/>
        <v>339.55327916967644</v>
      </c>
      <c r="AM60" s="1">
        <f t="shared" si="29"/>
        <v>0</v>
      </c>
      <c r="AN60" s="1">
        <f t="shared" si="29"/>
        <v>529909.60391546739</v>
      </c>
      <c r="AO60" s="1">
        <f t="shared" si="29"/>
        <v>54168.537025082333</v>
      </c>
      <c r="AP60" s="1">
        <f t="shared" si="29"/>
        <v>588788.44834458781</v>
      </c>
      <c r="AQ60" s="1">
        <f t="shared" si="29"/>
        <v>0</v>
      </c>
      <c r="AR60" s="1">
        <f t="shared" si="29"/>
        <v>2536.4678552845467</v>
      </c>
      <c r="AS60" s="1">
        <f t="shared" si="29"/>
        <v>0</v>
      </c>
      <c r="AT60" s="1">
        <f t="shared" si="29"/>
        <v>10344.554014585194</v>
      </c>
      <c r="AU60" s="1">
        <f t="shared" si="29"/>
        <v>9.9319607052737275</v>
      </c>
      <c r="AV60" s="1">
        <f t="shared" si="29"/>
        <v>3.4923692197783236</v>
      </c>
      <c r="AW60" s="1">
        <f t="shared" si="29"/>
        <v>13138.122725428155</v>
      </c>
      <c r="AX60" s="1">
        <f t="shared" si="29"/>
        <v>4.4634179891576053</v>
      </c>
      <c r="AY60" s="1">
        <f t="shared" si="29"/>
        <v>0</v>
      </c>
      <c r="AZ60" s="1">
        <f t="shared" si="29"/>
        <v>0.64736611480708584</v>
      </c>
      <c r="BA60" s="1">
        <f t="shared" si="29"/>
        <v>17561.904461555565</v>
      </c>
      <c r="BB60" s="1">
        <f t="shared" si="29"/>
        <v>17035.504500811621</v>
      </c>
      <c r="BC60" s="1">
        <f t="shared" si="29"/>
        <v>526.39996074394298</v>
      </c>
      <c r="BD60" s="1">
        <f t="shared" si="29"/>
        <v>0</v>
      </c>
      <c r="BE60" s="1">
        <f t="shared" si="29"/>
        <v>0</v>
      </c>
      <c r="BF60" s="1">
        <f t="shared" si="29"/>
        <v>69.694044548885842</v>
      </c>
      <c r="BG60" s="1">
        <f t="shared" si="29"/>
        <v>0</v>
      </c>
      <c r="BH60" s="1">
        <f t="shared" si="29"/>
        <v>747.8781937043733</v>
      </c>
      <c r="BI60" s="1">
        <f t="shared" si="29"/>
        <v>0</v>
      </c>
      <c r="BJ60" s="1">
        <f t="shared" si="29"/>
        <v>19.438006948192506</v>
      </c>
      <c r="BK60" s="1">
        <f t="shared" si="29"/>
        <v>2991.5122399654215</v>
      </c>
      <c r="BL60" s="1">
        <f t="shared" si="29"/>
        <v>713.62021640503281</v>
      </c>
      <c r="BM60" s="1">
        <f t="shared" si="29"/>
        <v>0</v>
      </c>
      <c r="BN60" s="1">
        <f t="shared" si="29"/>
        <v>50.256032308133385</v>
      </c>
      <c r="BO60" s="1">
        <f t="shared" si="29"/>
        <v>6.814387944968904E-2</v>
      </c>
      <c r="BP60" s="1">
        <f t="shared" si="29"/>
        <v>382.71136296999344</v>
      </c>
      <c r="BQ60" s="1">
        <f t="shared" si="29"/>
        <v>5620.8715047021715</v>
      </c>
      <c r="BR60" s="1">
        <f t="shared" si="29"/>
        <v>0</v>
      </c>
      <c r="BS60" s="1">
        <f t="shared" si="29"/>
        <v>38.130783029998099</v>
      </c>
      <c r="BT60" s="1">
        <f t="shared" si="29"/>
        <v>869.87562038259739</v>
      </c>
      <c r="BU60" s="1">
        <f t="shared" si="29"/>
        <v>78.239977014639095</v>
      </c>
      <c r="BV60" s="1">
        <f t="shared" si="29"/>
        <v>27469.039841103542</v>
      </c>
      <c r="BW60" s="1">
        <f t="shared" si="29"/>
        <v>768.21752249720441</v>
      </c>
      <c r="CA60" s="25"/>
      <c r="CB60" s="25"/>
      <c r="CC60" s="25"/>
      <c r="CD60" s="25"/>
      <c r="CE60" s="25"/>
      <c r="CF60" s="25"/>
      <c r="CG60" s="25"/>
      <c r="CH60" s="25"/>
      <c r="CI60" s="25"/>
      <c r="CJ60" s="25"/>
    </row>
    <row r="61" spans="1:91" x14ac:dyDescent="0.4">
      <c r="A61" s="28" t="s">
        <v>56</v>
      </c>
      <c r="B61" s="51">
        <f>SUM(B2:B51)</f>
        <v>108232.3249329915</v>
      </c>
      <c r="C61" s="51">
        <f t="shared" ref="C61:N61" si="30">SUM(C2:C51)</f>
        <v>338.63222389490005</v>
      </c>
      <c r="D61" s="51">
        <f t="shared" si="30"/>
        <v>587191.21039621008</v>
      </c>
      <c r="E61" s="51">
        <f t="shared" si="30"/>
        <v>17514.702109696605</v>
      </c>
      <c r="F61" s="51">
        <f t="shared" si="30"/>
        <v>16989.730329974398</v>
      </c>
      <c r="G61" s="51">
        <f t="shared" si="30"/>
        <v>381.67333431659989</v>
      </c>
      <c r="H61" s="51">
        <f t="shared" si="30"/>
        <v>27394.521158715805</v>
      </c>
      <c r="I61" s="51">
        <f t="shared" si="30"/>
        <v>460.01863015879991</v>
      </c>
      <c r="J61" s="51">
        <f t="shared" si="30"/>
        <v>63.297875096500022</v>
      </c>
      <c r="K61" s="51">
        <f t="shared" si="30"/>
        <v>1059.8817696781998</v>
      </c>
      <c r="L61" s="51">
        <f t="shared" si="30"/>
        <v>76.507654567600028</v>
      </c>
      <c r="M61" s="51">
        <f t="shared" si="30"/>
        <v>79.468856360999979</v>
      </c>
      <c r="N61" s="51">
        <f t="shared" si="30"/>
        <v>44.473491288900007</v>
      </c>
    </row>
    <row r="62" spans="1:91" x14ac:dyDescent="0.4">
      <c r="A62" s="30" t="s">
        <v>239</v>
      </c>
      <c r="B62" s="28">
        <f>+B3+B5+B8+B9+B11+B12+B14+B15+B16+B17+B18+B19+B20+B21+B22+B23+B24+B25+B26+B28+B30+B31+B33+B34+B35+B36+B37+B39+B40+B41+B42+B43+B44+B46+B47+B49+B50+B10</f>
        <v>79421.097244671502</v>
      </c>
      <c r="C62" s="28">
        <f t="shared" ref="C62:N62" si="31">+C3+C5+C8+C9+C11+C12+C14+C15+C16+C17+C18+C19+C20+C21+C22+C23+C24+C25+C26+C28+C30+C31+C33+C34+C35+C36+C37+C39+C40+C41+C42+C43+C44+C46+C47+C49+C50+C10</f>
        <v>248.48913719729995</v>
      </c>
      <c r="D62" s="28">
        <f t="shared" si="31"/>
        <v>432181.45569050993</v>
      </c>
      <c r="E62" s="28">
        <f t="shared" si="31"/>
        <v>12889.8803779466</v>
      </c>
      <c r="F62" s="28">
        <f t="shared" si="31"/>
        <v>12503.525498084398</v>
      </c>
      <c r="G62" s="28">
        <f t="shared" si="31"/>
        <v>280.0727121528999</v>
      </c>
      <c r="H62" s="28">
        <f t="shared" si="31"/>
        <v>20151.7703023258</v>
      </c>
      <c r="I62" s="28">
        <f t="shared" si="31"/>
        <v>356.11372647489998</v>
      </c>
      <c r="J62" s="28">
        <f t="shared" si="31"/>
        <v>49.007570102600013</v>
      </c>
      <c r="K62" s="28">
        <f t="shared" si="31"/>
        <v>820.54618349150007</v>
      </c>
      <c r="L62" s="28">
        <f t="shared" si="31"/>
        <v>59.21946182220001</v>
      </c>
      <c r="M62" s="28">
        <f t="shared" si="31"/>
        <v>61.530114673799986</v>
      </c>
      <c r="N62" s="28">
        <f t="shared" si="31"/>
        <v>33.198673199299989</v>
      </c>
    </row>
    <row r="65" spans="2:8" x14ac:dyDescent="0.4">
      <c r="B65" s="28"/>
      <c r="C65" s="28"/>
      <c r="D65" s="28"/>
      <c r="E65" s="28"/>
      <c r="F65" s="28"/>
      <c r="G65" s="28"/>
      <c r="H65" s="28"/>
    </row>
    <row r="66" spans="2:8" x14ac:dyDescent="0.4">
      <c r="B66" s="28"/>
      <c r="C66" s="28"/>
      <c r="D66" s="28"/>
      <c r="E66" s="28"/>
      <c r="F66" s="28"/>
      <c r="G66" s="28"/>
      <c r="H66" s="28"/>
    </row>
    <row r="67" spans="2:8" x14ac:dyDescent="0.4">
      <c r="B67" s="28"/>
      <c r="C67" s="28"/>
      <c r="D67" s="28"/>
      <c r="E67" s="28"/>
      <c r="F67" s="28"/>
      <c r="G67" s="28"/>
      <c r="H67" s="28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Q97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I11" sqref="I11"/>
    </sheetView>
  </sheetViews>
  <sheetFormatPr defaultRowHeight="14.6" x14ac:dyDescent="0.4"/>
  <cols>
    <col min="1" max="1" width="19.3046875" customWidth="1"/>
    <col min="3" max="3" width="9.07421875" style="30"/>
    <col min="11" max="11" width="9.07421875" style="30"/>
    <col min="13" max="16" width="9.07421875" style="30"/>
    <col min="18" max="18" width="22.3046875" bestFit="1" customWidth="1"/>
    <col min="19" max="19" width="5.53515625" style="30" bestFit="1" customWidth="1"/>
    <col min="20" max="20" width="10" style="30" bestFit="1" customWidth="1"/>
    <col min="21" max="21" width="5.69140625" bestFit="1" customWidth="1"/>
    <col min="22" max="22" width="14.69140625" bestFit="1" customWidth="1"/>
    <col min="23" max="23" width="5.69140625" bestFit="1" customWidth="1"/>
    <col min="24" max="24" width="9.07421875" bestFit="1" customWidth="1"/>
    <col min="25" max="25" width="9.07421875" style="30" customWidth="1"/>
    <col min="26" max="26" width="4.69140625" bestFit="1" customWidth="1"/>
    <col min="27" max="27" width="4.69140625" style="30" customWidth="1"/>
    <col min="28" max="28" width="12.4609375" bestFit="1" customWidth="1"/>
    <col min="29" max="29" width="4.69140625" bestFit="1" customWidth="1"/>
    <col min="30" max="30" width="5.84375" bestFit="1" customWidth="1"/>
    <col min="31" max="31" width="5.69140625" style="30" customWidth="1"/>
    <col min="32" max="32" width="6" bestFit="1" customWidth="1"/>
    <col min="33" max="33" width="6.53515625" bestFit="1" customWidth="1"/>
    <col min="34" max="34" width="15.53515625" bestFit="1" customWidth="1"/>
    <col min="35" max="35" width="6.69140625" bestFit="1" customWidth="1"/>
    <col min="36" max="36" width="5.07421875" bestFit="1" customWidth="1"/>
    <col min="37" max="37" width="5.3046875" bestFit="1" customWidth="1"/>
    <col min="38" max="38" width="5.07421875" style="30" customWidth="1"/>
    <col min="39" max="39" width="6.69140625" bestFit="1" customWidth="1"/>
    <col min="40" max="40" width="6.3046875" style="30" bestFit="1" customWidth="1"/>
    <col min="41" max="41" width="5" style="30" bestFit="1" customWidth="1"/>
    <col min="42" max="42" width="10.07421875" style="30" bestFit="1" customWidth="1"/>
    <col min="43" max="43" width="7.84375" bestFit="1" customWidth="1"/>
    <col min="44" max="44" width="6.84375" bestFit="1" customWidth="1"/>
    <col min="45" max="45" width="7.84375" bestFit="1" customWidth="1"/>
    <col min="46" max="46" width="6" customWidth="1"/>
    <col min="47" max="48" width="4.4609375" bestFit="1" customWidth="1"/>
    <col min="49" max="49" width="5.84375" bestFit="1" customWidth="1"/>
    <col min="50" max="50" width="4.69140625" bestFit="1" customWidth="1"/>
    <col min="51" max="51" width="4.07421875" customWidth="1"/>
    <col min="52" max="52" width="6.69140625" bestFit="1" customWidth="1"/>
    <col min="53" max="53" width="4.3046875" bestFit="1" customWidth="1"/>
    <col min="54" max="54" width="6" bestFit="1" customWidth="1"/>
    <col min="55" max="55" width="3.3046875" customWidth="1"/>
    <col min="56" max="56" width="6.84375" bestFit="1" customWidth="1"/>
    <col min="57" max="57" width="7" bestFit="1" customWidth="1"/>
    <col min="58" max="58" width="5.84375" bestFit="1" customWidth="1"/>
    <col min="59" max="59" width="5.3046875" bestFit="1" customWidth="1"/>
    <col min="60" max="60" width="5.3046875" customWidth="1"/>
    <col min="61" max="61" width="8.84375" bestFit="1" customWidth="1"/>
    <col min="62" max="62" width="4.84375" customWidth="1"/>
    <col min="63" max="63" width="8" bestFit="1" customWidth="1"/>
    <col min="64" max="64" width="5.84375" customWidth="1"/>
    <col min="65" max="65" width="6" customWidth="1"/>
    <col min="66" max="66" width="5.84375" bestFit="1" customWidth="1"/>
    <col min="67" max="67" width="5.69140625" style="30" customWidth="1"/>
    <col min="68" max="68" width="4" bestFit="1" customWidth="1"/>
    <col min="69" max="69" width="5.84375" bestFit="1" customWidth="1"/>
    <col min="70" max="70" width="4" bestFit="1" customWidth="1"/>
    <col min="71" max="71" width="6.84375" bestFit="1" customWidth="1"/>
    <col min="72" max="72" width="6.84375" style="30" customWidth="1"/>
    <col min="73" max="74" width="5.4609375" bestFit="1" customWidth="1"/>
    <col min="75" max="76" width="5.84375" bestFit="1" customWidth="1"/>
    <col min="77" max="77" width="9.3046875" bestFit="1" customWidth="1"/>
    <col min="78" max="78" width="7.3046875" bestFit="1" customWidth="1"/>
    <col min="80" max="87" width="9.07421875" style="30"/>
    <col min="90" max="90" width="9.07421875" style="30"/>
    <col min="92" max="93" width="9.07421875" style="30"/>
  </cols>
  <sheetData>
    <row r="1" spans="1:95" x14ac:dyDescent="0.4">
      <c r="A1" s="30"/>
      <c r="B1" s="30" t="s">
        <v>499</v>
      </c>
      <c r="D1" s="30"/>
      <c r="E1" s="30"/>
      <c r="F1" s="30"/>
      <c r="G1" s="30"/>
      <c r="H1" s="30"/>
      <c r="I1" s="30"/>
      <c r="J1" s="30"/>
      <c r="L1" s="30"/>
      <c r="R1" s="30" t="s">
        <v>517</v>
      </c>
      <c r="CA1" s="19"/>
    </row>
    <row r="2" spans="1:95" x14ac:dyDescent="0.4">
      <c r="A2" s="30" t="s">
        <v>52</v>
      </c>
      <c r="B2" s="30" t="s">
        <v>59</v>
      </c>
      <c r="C2" s="30" t="s">
        <v>57</v>
      </c>
      <c r="D2" s="30" t="s">
        <v>60</v>
      </c>
      <c r="E2" s="30" t="s">
        <v>54</v>
      </c>
      <c r="F2" s="30" t="s">
        <v>53</v>
      </c>
      <c r="G2" s="30" t="s">
        <v>61</v>
      </c>
      <c r="H2" s="30" t="s">
        <v>62</v>
      </c>
      <c r="I2" s="30" t="s">
        <v>63</v>
      </c>
      <c r="J2" s="30" t="s">
        <v>64</v>
      </c>
      <c r="K2" s="30" t="s">
        <v>225</v>
      </c>
      <c r="L2" s="30" t="s">
        <v>65</v>
      </c>
      <c r="M2" s="30" t="s">
        <v>68</v>
      </c>
      <c r="N2" s="30" t="s">
        <v>316</v>
      </c>
      <c r="O2" s="30" t="s">
        <v>319</v>
      </c>
      <c r="P2" s="30" t="s">
        <v>326</v>
      </c>
      <c r="R2" s="28" t="s">
        <v>226</v>
      </c>
      <c r="S2" s="28" t="s">
        <v>390</v>
      </c>
      <c r="T2" s="28" t="s">
        <v>178</v>
      </c>
      <c r="U2" s="28" t="s">
        <v>131</v>
      </c>
      <c r="V2" s="28" t="s">
        <v>132</v>
      </c>
      <c r="W2" s="28" t="s">
        <v>133</v>
      </c>
      <c r="X2" s="28" t="s">
        <v>391</v>
      </c>
      <c r="Y2" s="28" t="s">
        <v>179</v>
      </c>
      <c r="Z2" s="28" t="s">
        <v>134</v>
      </c>
      <c r="AA2" s="28" t="s">
        <v>135</v>
      </c>
      <c r="AB2" s="28" t="s">
        <v>59</v>
      </c>
      <c r="AC2" s="28" t="s">
        <v>136</v>
      </c>
      <c r="AD2" s="28" t="s">
        <v>137</v>
      </c>
      <c r="AE2" s="28" t="s">
        <v>392</v>
      </c>
      <c r="AF2" s="28" t="s">
        <v>138</v>
      </c>
      <c r="AG2" s="28" t="s">
        <v>139</v>
      </c>
      <c r="AH2" s="28" t="s">
        <v>140</v>
      </c>
      <c r="AI2" s="28" t="s">
        <v>141</v>
      </c>
      <c r="AJ2" s="30" t="s">
        <v>142</v>
      </c>
      <c r="AK2" s="30" t="s">
        <v>143</v>
      </c>
      <c r="AL2" s="30" t="s">
        <v>393</v>
      </c>
      <c r="AM2" s="30" t="s">
        <v>144</v>
      </c>
      <c r="AN2" s="30" t="s">
        <v>399</v>
      </c>
      <c r="AO2" s="30" t="s">
        <v>57</v>
      </c>
      <c r="AP2" s="30" t="s">
        <v>128</v>
      </c>
      <c r="AQ2" s="30" t="s">
        <v>145</v>
      </c>
      <c r="AR2" s="30" t="s">
        <v>146</v>
      </c>
      <c r="AS2" s="30" t="s">
        <v>60</v>
      </c>
      <c r="AT2" s="30" t="s">
        <v>147</v>
      </c>
      <c r="AU2" s="30" t="s">
        <v>148</v>
      </c>
      <c r="AV2" s="30" t="s">
        <v>149</v>
      </c>
      <c r="AW2" s="30" t="s">
        <v>150</v>
      </c>
      <c r="AX2" s="30" t="s">
        <v>151</v>
      </c>
      <c r="AY2" s="30" t="s">
        <v>152</v>
      </c>
      <c r="AZ2" s="30" t="s">
        <v>153</v>
      </c>
      <c r="BA2" s="30" t="s">
        <v>154</v>
      </c>
      <c r="BB2" s="30" t="s">
        <v>155</v>
      </c>
      <c r="BC2" s="30" t="s">
        <v>156</v>
      </c>
      <c r="BD2" s="30" t="s">
        <v>54</v>
      </c>
      <c r="BE2" s="30" t="s">
        <v>53</v>
      </c>
      <c r="BF2" s="30" t="s">
        <v>157</v>
      </c>
      <c r="BG2" s="30" t="s">
        <v>158</v>
      </c>
      <c r="BH2" s="30" t="s">
        <v>159</v>
      </c>
      <c r="BI2" s="30" t="s">
        <v>160</v>
      </c>
      <c r="BJ2" s="30" t="s">
        <v>161</v>
      </c>
      <c r="BK2" s="30" t="s">
        <v>162</v>
      </c>
      <c r="BL2" s="30" t="s">
        <v>163</v>
      </c>
      <c r="BM2" s="30" t="s">
        <v>164</v>
      </c>
      <c r="BN2" s="30" t="s">
        <v>165</v>
      </c>
      <c r="BO2" s="30" t="s">
        <v>394</v>
      </c>
      <c r="BP2" s="30" t="s">
        <v>166</v>
      </c>
      <c r="BQ2" s="30" t="s">
        <v>167</v>
      </c>
      <c r="BR2" s="30" t="s">
        <v>168</v>
      </c>
      <c r="BS2" s="30" t="s">
        <v>61</v>
      </c>
      <c r="BT2" s="30" t="s">
        <v>400</v>
      </c>
      <c r="BU2" s="30" t="s">
        <v>169</v>
      </c>
      <c r="BV2" s="28" t="s">
        <v>170</v>
      </c>
      <c r="BW2" s="28" t="s">
        <v>171</v>
      </c>
      <c r="BX2" s="30" t="s">
        <v>173</v>
      </c>
      <c r="BY2" s="30" t="s">
        <v>174</v>
      </c>
      <c r="BZ2" s="30" t="s">
        <v>401</v>
      </c>
      <c r="CB2" s="30" t="s">
        <v>141</v>
      </c>
      <c r="CC2" s="30" t="s">
        <v>59</v>
      </c>
      <c r="CD2" s="30" t="s">
        <v>57</v>
      </c>
      <c r="CE2" s="30" t="s">
        <v>60</v>
      </c>
      <c r="CF2" s="30" t="s">
        <v>54</v>
      </c>
      <c r="CG2" s="30" t="s">
        <v>53</v>
      </c>
      <c r="CH2" s="30" t="s">
        <v>61</v>
      </c>
      <c r="CI2" s="30" t="s">
        <v>62</v>
      </c>
      <c r="CJ2" s="30" t="s">
        <v>63</v>
      </c>
      <c r="CK2" s="30" t="s">
        <v>64</v>
      </c>
      <c r="CL2" s="30" t="s">
        <v>225</v>
      </c>
      <c r="CM2" s="30" t="s">
        <v>65</v>
      </c>
      <c r="CN2" s="30" t="s">
        <v>68</v>
      </c>
      <c r="CO2" s="30" t="s">
        <v>316</v>
      </c>
      <c r="CP2" s="30" t="s">
        <v>319</v>
      </c>
      <c r="CQ2" s="30" t="s">
        <v>326</v>
      </c>
    </row>
    <row r="3" spans="1:95" x14ac:dyDescent="0.4">
      <c r="A3" s="28" t="s">
        <v>0</v>
      </c>
      <c r="B3" s="28">
        <v>1761.1748986</v>
      </c>
      <c r="C3" s="28">
        <v>4.6453570805000002</v>
      </c>
      <c r="D3" s="28">
        <v>4731.3194727999999</v>
      </c>
      <c r="E3" s="28">
        <v>119.20895929</v>
      </c>
      <c r="F3" s="28">
        <v>115.61348812</v>
      </c>
      <c r="G3" s="28">
        <v>1.3772523183000001</v>
      </c>
      <c r="H3" s="28">
        <v>50.871328011000003</v>
      </c>
      <c r="I3" s="28">
        <v>2.3808499036000002</v>
      </c>
      <c r="J3" s="28">
        <v>0.65191566239999998</v>
      </c>
      <c r="K3" s="28"/>
      <c r="L3" s="28">
        <v>4.7938757945999999</v>
      </c>
      <c r="M3" s="28"/>
      <c r="N3" s="28">
        <v>0.1121561254</v>
      </c>
      <c r="O3" s="31"/>
      <c r="P3" s="31">
        <v>9.8318287500000004E-2</v>
      </c>
      <c r="Q3" s="28"/>
      <c r="R3" s="28" t="s">
        <v>0</v>
      </c>
      <c r="S3" s="28">
        <v>0</v>
      </c>
      <c r="T3" s="28">
        <v>0.11246342160242299</v>
      </c>
      <c r="U3" s="28">
        <v>2.3873484134857499</v>
      </c>
      <c r="V3" s="28">
        <v>2.3873484134857499</v>
      </c>
      <c r="W3" s="28">
        <v>0</v>
      </c>
      <c r="X3" s="28">
        <v>0.65370138766530606</v>
      </c>
      <c r="Y3" s="28">
        <v>0</v>
      </c>
      <c r="Z3" s="28">
        <v>0</v>
      </c>
      <c r="AA3" s="28">
        <v>0</v>
      </c>
      <c r="AB3" s="28">
        <v>1765.9983706529499</v>
      </c>
      <c r="AC3" s="28">
        <v>0.66290677055437797</v>
      </c>
      <c r="AD3" s="28">
        <v>1.4281681104705399</v>
      </c>
      <c r="AE3" s="28">
        <v>0.9698801208376</v>
      </c>
      <c r="AF3" s="28">
        <v>0</v>
      </c>
      <c r="AG3" s="28">
        <v>4.8070398706674302</v>
      </c>
      <c r="AH3" s="28">
        <v>4.8070398706674302</v>
      </c>
      <c r="AI3" s="28">
        <v>37.954219994775002</v>
      </c>
      <c r="AJ3" s="28">
        <v>0.52794073277869702</v>
      </c>
      <c r="AK3" s="28">
        <v>0.42579571529176802</v>
      </c>
      <c r="AL3" s="28">
        <v>0</v>
      </c>
      <c r="AM3" s="28">
        <v>0</v>
      </c>
      <c r="AN3" s="28">
        <v>9.8591936071632899E-2</v>
      </c>
      <c r="AO3" s="28">
        <v>4.6581051678764496</v>
      </c>
      <c r="AP3" s="28">
        <v>0</v>
      </c>
      <c r="AQ3" s="28">
        <v>4269.8534829200198</v>
      </c>
      <c r="AR3" s="28">
        <v>436.47491412622401</v>
      </c>
      <c r="AS3" s="28">
        <v>4744.2826170410199</v>
      </c>
      <c r="AT3" s="28">
        <v>0</v>
      </c>
      <c r="AU3" s="28">
        <v>1.30550230605433</v>
      </c>
      <c r="AV3" s="28">
        <v>0</v>
      </c>
      <c r="AW3" s="28">
        <v>23.844625119046199</v>
      </c>
      <c r="AX3" s="28">
        <v>6.7587763984192695E-2</v>
      </c>
      <c r="AY3" s="28">
        <v>2.3765637520461499E-2</v>
      </c>
      <c r="AZ3" s="28">
        <v>89.405398523123694</v>
      </c>
      <c r="BA3" s="28">
        <v>3.0373790849716299E-2</v>
      </c>
      <c r="BB3" s="28">
        <v>0</v>
      </c>
      <c r="BC3" s="28">
        <v>4.4053953292878499E-3</v>
      </c>
      <c r="BD3" s="28">
        <v>119.532538087144</v>
      </c>
      <c r="BE3" s="28">
        <v>115.927229082035</v>
      </c>
      <c r="BF3" s="28">
        <v>3.60530900510921</v>
      </c>
      <c r="BG3" s="28">
        <v>0</v>
      </c>
      <c r="BH3" s="28">
        <v>0</v>
      </c>
      <c r="BI3" s="28">
        <v>0.47427170687346099</v>
      </c>
      <c r="BJ3" s="28">
        <v>0</v>
      </c>
      <c r="BK3" s="28">
        <v>5.0893457788653897</v>
      </c>
      <c r="BL3" s="28">
        <v>0</v>
      </c>
      <c r="BM3" s="28">
        <v>0.13227615971163501</v>
      </c>
      <c r="BN3" s="28">
        <v>20.3573483384315</v>
      </c>
      <c r="BO3" s="28">
        <v>1.6150371137880399</v>
      </c>
      <c r="BP3" s="28">
        <v>0</v>
      </c>
      <c r="BQ3" s="28">
        <v>0.34199227844375701</v>
      </c>
      <c r="BR3" s="28">
        <v>4.6370890213131601E-4</v>
      </c>
      <c r="BS3" s="28">
        <v>1.3810190382459999</v>
      </c>
      <c r="BT3" s="28">
        <v>11.2753210097114</v>
      </c>
      <c r="BU3" s="28">
        <v>0</v>
      </c>
      <c r="BV3" s="28">
        <v>0</v>
      </c>
      <c r="BW3" s="28">
        <v>4.7326717176750703</v>
      </c>
      <c r="BX3" s="28">
        <v>4.47252758712147</v>
      </c>
      <c r="BY3" s="28">
        <v>51.010670298781498</v>
      </c>
      <c r="BZ3" s="28">
        <v>4.9581172535257396</v>
      </c>
      <c r="CB3" s="37">
        <f t="shared" ref="CB3:CB34" si="0">AI3/AS3</f>
        <v>7.9999913703384766E-3</v>
      </c>
      <c r="CC3" s="25">
        <f t="shared" ref="CC3:CC34" si="1">IF(B3=0,"",(AB3-B3)/B3)</f>
        <v>2.7387808313553657E-3</v>
      </c>
      <c r="CD3" s="25">
        <f t="shared" ref="CD3:CD34" si="2">IF(C3=0,"",(AO3-C3)/C3)</f>
        <v>2.7442642525722172E-3</v>
      </c>
      <c r="CE3" s="25">
        <f t="shared" ref="CE3:CE34" si="3">IF(D3=0,"",(AS3-D3)/D3)</f>
        <v>2.7398581549067146E-3</v>
      </c>
      <c r="CF3" s="25">
        <f t="shared" ref="CF3:CF34" si="4">IF(E3=0,"",(BD3-E3)/E3)</f>
        <v>2.7143832063564774E-3</v>
      </c>
      <c r="CG3" s="25">
        <f t="shared" ref="CG3:CG34" si="5">IF(F3=0,"",(BE3-F3)/F3)</f>
        <v>2.7137055298370877E-3</v>
      </c>
      <c r="CH3" s="25">
        <f t="shared" ref="CH3:CH34" si="6">IF(G3=0,"",(BS3-G3)/G3)</f>
        <v>2.7349526996253547E-3</v>
      </c>
      <c r="CI3" s="25">
        <f t="shared" ref="CI3:CI34" si="7">IF(H3=0,"",(BY3-H3)/H3)</f>
        <v>2.7391124476122456E-3</v>
      </c>
      <c r="CJ3" s="25">
        <f t="shared" ref="CJ3:CJ34" si="8">IF(I3=0,"",(V3-I3)/I3)</f>
        <v>2.7294916306666653E-3</v>
      </c>
      <c r="CK3" s="25">
        <f t="shared" ref="CK3:CK34" si="9">IF(J3=0,"",(X3-J3)/J3)</f>
        <v>2.7391967524326667E-3</v>
      </c>
      <c r="CL3" s="25" t="str">
        <f>IF(K3=0,"",(AA3-K3)/K3)</f>
        <v/>
      </c>
      <c r="CM3" s="25">
        <f>IF(L3=0,"",(AH3-L3)/L3)</f>
        <v>2.7460194280082961E-3</v>
      </c>
      <c r="CN3" s="25" t="str">
        <f>IF(M3=0,"",(AM3-M3)/M3)</f>
        <v/>
      </c>
      <c r="CO3" s="25">
        <f>IF(N3=0,"",(T3-N3)/N3)</f>
        <v>2.739896740610777E-3</v>
      </c>
      <c r="CP3" s="25" t="str">
        <f>IF(O3=0,"",(Y3-O3)/O3)</f>
        <v/>
      </c>
      <c r="CQ3" s="25">
        <f t="shared" ref="CQ3:CQ34" si="10">IF(P3=0,"",(AN3-P3)/P3)</f>
        <v>2.7832926975349843E-3</v>
      </c>
    </row>
    <row r="4" spans="1:95" s="30" customFormat="1" x14ac:dyDescent="0.4">
      <c r="A4" s="28" t="s">
        <v>2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31"/>
      <c r="P4" s="31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  <c r="BL4" s="28"/>
      <c r="BM4" s="28"/>
      <c r="BN4" s="28"/>
      <c r="BO4" s="28"/>
      <c r="BP4" s="28"/>
      <c r="BQ4" s="28"/>
      <c r="BR4" s="28"/>
      <c r="BS4" s="28"/>
      <c r="BT4" s="28"/>
      <c r="BU4" s="28"/>
      <c r="BV4" s="28"/>
      <c r="BW4" s="28"/>
      <c r="BX4" s="28"/>
      <c r="BY4" s="28"/>
      <c r="BZ4" s="28"/>
      <c r="CB4" s="37" t="e">
        <f t="shared" si="0"/>
        <v>#DIV/0!</v>
      </c>
      <c r="CC4" s="25" t="str">
        <f t="shared" si="1"/>
        <v/>
      </c>
      <c r="CD4" s="25" t="str">
        <f t="shared" si="2"/>
        <v/>
      </c>
      <c r="CE4" s="25" t="str">
        <f t="shared" si="3"/>
        <v/>
      </c>
      <c r="CF4" s="25" t="str">
        <f t="shared" si="4"/>
        <v/>
      </c>
      <c r="CG4" s="25" t="str">
        <f t="shared" si="5"/>
        <v/>
      </c>
      <c r="CH4" s="25" t="str">
        <f t="shared" si="6"/>
        <v/>
      </c>
      <c r="CI4" s="25" t="str">
        <f t="shared" si="7"/>
        <v/>
      </c>
      <c r="CJ4" s="25" t="str">
        <f t="shared" si="8"/>
        <v/>
      </c>
      <c r="CK4" s="25" t="str">
        <f t="shared" si="9"/>
        <v/>
      </c>
      <c r="CL4" s="25" t="str">
        <f t="shared" ref="CL4:CL59" si="11">IF(K4=0,"",(AA4-K4)/K4)</f>
        <v/>
      </c>
      <c r="CM4" s="25" t="str">
        <f t="shared" ref="CM4:CM59" si="12">IF(L4=0,"",(AH4-L4)/L4)</f>
        <v/>
      </c>
      <c r="CN4" s="25" t="str">
        <f t="shared" ref="CN4:CN59" si="13">IF(M4=0,"",(AM4-M4)/M4)</f>
        <v/>
      </c>
      <c r="CO4" s="25" t="str">
        <f t="shared" ref="CO4:CO59" si="14">IF(N4=0,"",(T4-N4)/N4)</f>
        <v/>
      </c>
      <c r="CP4" s="25" t="str">
        <f t="shared" ref="CP4:CP59" si="15">IF(O4=0,"",(Y4-O4)/O4)</f>
        <v/>
      </c>
      <c r="CQ4" s="25" t="str">
        <f t="shared" si="10"/>
        <v/>
      </c>
    </row>
    <row r="5" spans="1:95" x14ac:dyDescent="0.4">
      <c r="A5" s="28" t="s">
        <v>3</v>
      </c>
      <c r="B5" s="28">
        <v>330.17002007000002</v>
      </c>
      <c r="C5" s="28">
        <v>0.87884608269999998</v>
      </c>
      <c r="D5" s="28">
        <v>885.23512220999999</v>
      </c>
      <c r="E5" s="28">
        <v>22.329384868999998</v>
      </c>
      <c r="F5" s="28">
        <v>21.659500239</v>
      </c>
      <c r="G5" s="28">
        <v>0.1119775482</v>
      </c>
      <c r="H5" s="28">
        <v>9.4992953250000003</v>
      </c>
      <c r="I5" s="28">
        <v>0.44258787160000002</v>
      </c>
      <c r="J5" s="28">
        <v>0.12118773889999999</v>
      </c>
      <c r="K5" s="28"/>
      <c r="L5" s="28">
        <v>0.89115706949999995</v>
      </c>
      <c r="M5" s="28"/>
      <c r="N5" s="28">
        <v>2.0849299700000001E-2</v>
      </c>
      <c r="O5" s="31"/>
      <c r="P5" s="31">
        <v>1.8348076299999998E-2</v>
      </c>
      <c r="Q5" s="28"/>
      <c r="R5" s="28" t="s">
        <v>3</v>
      </c>
      <c r="S5" s="28">
        <v>0</v>
      </c>
      <c r="T5" s="28">
        <v>2.0909246524713099E-2</v>
      </c>
      <c r="U5" s="28">
        <v>0.443805525558293</v>
      </c>
      <c r="V5" s="28">
        <v>0.443805525558293</v>
      </c>
      <c r="W5" s="28">
        <v>0</v>
      </c>
      <c r="X5" s="28">
        <v>0.121515313490064</v>
      </c>
      <c r="Y5" s="28">
        <v>0</v>
      </c>
      <c r="Z5" s="28">
        <v>0</v>
      </c>
      <c r="AA5" s="28">
        <v>0</v>
      </c>
      <c r="AB5" s="28">
        <v>331.07382410423497</v>
      </c>
      <c r="AC5" s="28">
        <v>0.123885244833215</v>
      </c>
      <c r="AD5" s="28">
        <v>0.26690001904727201</v>
      </c>
      <c r="AE5" s="28">
        <v>0.18125652448420099</v>
      </c>
      <c r="AF5" s="28">
        <v>0</v>
      </c>
      <c r="AG5" s="28">
        <v>0.89359979487888297</v>
      </c>
      <c r="AH5" s="28">
        <v>0.89359979487888297</v>
      </c>
      <c r="AI5" s="28">
        <v>7.1012534492964301</v>
      </c>
      <c r="AJ5" s="28">
        <v>9.8667585510342395E-2</v>
      </c>
      <c r="AK5" s="28">
        <v>7.9575761825228505E-2</v>
      </c>
      <c r="AL5" s="28">
        <v>0</v>
      </c>
      <c r="AM5" s="28">
        <v>0</v>
      </c>
      <c r="AN5" s="28">
        <v>1.8398417409682701E-2</v>
      </c>
      <c r="AO5" s="28">
        <v>0.88124647166785197</v>
      </c>
      <c r="AP5" s="28">
        <v>0</v>
      </c>
      <c r="AQ5" s="28">
        <v>798.89421438846398</v>
      </c>
      <c r="AR5" s="28">
        <v>81.664913890771899</v>
      </c>
      <c r="AS5" s="28">
        <v>887.660381728532</v>
      </c>
      <c r="AT5" s="28">
        <v>0</v>
      </c>
      <c r="AU5" s="28">
        <v>0.24397929516030301</v>
      </c>
      <c r="AV5" s="28">
        <v>0</v>
      </c>
      <c r="AW5" s="28">
        <v>4.4561757637460797</v>
      </c>
      <c r="AX5" s="28">
        <v>1.26621875361695E-2</v>
      </c>
      <c r="AY5" s="28">
        <v>4.4524603912101703E-3</v>
      </c>
      <c r="AZ5" s="28">
        <v>16.749581904462602</v>
      </c>
      <c r="BA5" s="28">
        <v>5.6903007655549898E-3</v>
      </c>
      <c r="BB5" s="28">
        <v>0</v>
      </c>
      <c r="BC5" s="28">
        <v>8.2529684683939699E-4</v>
      </c>
      <c r="BD5" s="28">
        <v>22.3900014327882</v>
      </c>
      <c r="BE5" s="28">
        <v>21.718281080269101</v>
      </c>
      <c r="BF5" s="28">
        <v>0.67172035251905704</v>
      </c>
      <c r="BG5" s="28">
        <v>0</v>
      </c>
      <c r="BH5" s="28">
        <v>0</v>
      </c>
      <c r="BI5" s="28">
        <v>8.8851922816184106E-2</v>
      </c>
      <c r="BJ5" s="28">
        <v>0</v>
      </c>
      <c r="BK5" s="28">
        <v>0.95345383356206204</v>
      </c>
      <c r="BL5" s="28">
        <v>0</v>
      </c>
      <c r="BM5" s="28">
        <v>2.47811352700936E-2</v>
      </c>
      <c r="BN5" s="28">
        <v>3.8138242100563802</v>
      </c>
      <c r="BO5" s="28">
        <v>0.30182391212553</v>
      </c>
      <c r="BP5" s="28">
        <v>0</v>
      </c>
      <c r="BQ5" s="28">
        <v>6.4070948924419904E-2</v>
      </c>
      <c r="BR5" s="28">
        <v>8.6879637560144794E-5</v>
      </c>
      <c r="BS5" s="28">
        <v>0.112283685113841</v>
      </c>
      <c r="BT5" s="28">
        <v>2.1071890574758201</v>
      </c>
      <c r="BU5" s="28">
        <v>0</v>
      </c>
      <c r="BV5" s="28">
        <v>0</v>
      </c>
      <c r="BW5" s="28">
        <v>0.88446099703632897</v>
      </c>
      <c r="BX5" s="28">
        <v>0.83583761375684096</v>
      </c>
      <c r="BY5" s="28">
        <v>9.5253155640801008</v>
      </c>
      <c r="BZ5" s="28">
        <v>0.92658945655847602</v>
      </c>
      <c r="CB5" s="37">
        <f t="shared" si="0"/>
        <v>7.9999666488079959E-3</v>
      </c>
      <c r="CC5" s="25">
        <f t="shared" si="1"/>
        <v>2.7373897667732961E-3</v>
      </c>
      <c r="CD5" s="25">
        <f t="shared" si="2"/>
        <v>2.7312962020351692E-3</v>
      </c>
      <c r="CE5" s="25">
        <f t="shared" si="3"/>
        <v>2.7396783720886795E-3</v>
      </c>
      <c r="CF5" s="25">
        <f t="shared" si="4"/>
        <v>2.7146544404971834E-3</v>
      </c>
      <c r="CG5" s="25">
        <f t="shared" si="5"/>
        <v>2.7138595360229312E-3</v>
      </c>
      <c r="CH5" s="25">
        <f t="shared" si="6"/>
        <v>2.7339133492565735E-3</v>
      </c>
      <c r="CI5" s="25">
        <f t="shared" si="7"/>
        <v>2.7391757167103906E-3</v>
      </c>
      <c r="CJ5" s="25">
        <f t="shared" si="8"/>
        <v>2.7512140219546535E-3</v>
      </c>
      <c r="CK5" s="25">
        <f t="shared" si="9"/>
        <v>2.7030340943510144E-3</v>
      </c>
      <c r="CL5" s="25" t="str">
        <f t="shared" si="11"/>
        <v/>
      </c>
      <c r="CM5" s="25">
        <f t="shared" si="12"/>
        <v>2.7410716499769797E-3</v>
      </c>
      <c r="CN5" s="25" t="str">
        <f t="shared" si="13"/>
        <v/>
      </c>
      <c r="CO5" s="25">
        <f t="shared" si="14"/>
        <v>2.8752440405995085E-3</v>
      </c>
      <c r="CP5" s="25" t="str">
        <f t="shared" si="15"/>
        <v/>
      </c>
      <c r="CQ5" s="25">
        <f t="shared" si="10"/>
        <v>2.7436723534173869E-3</v>
      </c>
    </row>
    <row r="6" spans="1:95" x14ac:dyDescent="0.4">
      <c r="A6" s="28" t="s">
        <v>4</v>
      </c>
      <c r="B6" s="28">
        <v>7113.0387159000002</v>
      </c>
      <c r="C6" s="28">
        <v>12.733214793</v>
      </c>
      <c r="D6" s="28">
        <v>13226.621679</v>
      </c>
      <c r="E6" s="28">
        <v>572.39240530999996</v>
      </c>
      <c r="F6" s="28">
        <v>535.64552160999995</v>
      </c>
      <c r="G6" s="28">
        <v>1788.4380013</v>
      </c>
      <c r="H6" s="28">
        <v>1619.6686067999999</v>
      </c>
      <c r="I6" s="28">
        <v>137.64564102</v>
      </c>
      <c r="J6" s="28">
        <v>37.465521297999999</v>
      </c>
      <c r="K6" s="31">
        <v>1.55142428E-2</v>
      </c>
      <c r="L6" s="28">
        <v>275.47522253</v>
      </c>
      <c r="M6" s="31">
        <v>0.56181235429999998</v>
      </c>
      <c r="N6" s="28">
        <v>2.9549605655</v>
      </c>
      <c r="O6" s="31">
        <v>3.5581436268000002</v>
      </c>
      <c r="P6" s="31">
        <v>1.6854363044</v>
      </c>
      <c r="Q6" s="28"/>
      <c r="R6" s="28" t="s">
        <v>4</v>
      </c>
      <c r="S6" s="28">
        <v>0</v>
      </c>
      <c r="T6" s="28">
        <v>2.9630330847048301</v>
      </c>
      <c r="U6" s="28">
        <v>138.02311500521699</v>
      </c>
      <c r="V6" s="28">
        <v>138.02311500521699</v>
      </c>
      <c r="W6" s="28">
        <v>0</v>
      </c>
      <c r="X6" s="28">
        <v>37.568216710271599</v>
      </c>
      <c r="Y6" s="28">
        <v>3.5678989820757598</v>
      </c>
      <c r="Z6" s="28">
        <v>0</v>
      </c>
      <c r="AA6" s="28">
        <v>1.55558096060318E-2</v>
      </c>
      <c r="AB6" s="28">
        <v>7132.5246206583997</v>
      </c>
      <c r="AC6" s="28">
        <v>18.010980533950502</v>
      </c>
      <c r="AD6" s="28">
        <v>38.802042223491597</v>
      </c>
      <c r="AE6" s="28">
        <v>26.351538480529801</v>
      </c>
      <c r="AF6" s="28">
        <v>0</v>
      </c>
      <c r="AG6" s="28">
        <v>276.22979870792602</v>
      </c>
      <c r="AH6" s="28">
        <v>276.22979870792602</v>
      </c>
      <c r="AI6" s="28">
        <v>106.101857021445</v>
      </c>
      <c r="AJ6" s="28">
        <v>14.3440064131873</v>
      </c>
      <c r="AK6" s="28">
        <v>11.5688225885237</v>
      </c>
      <c r="AL6" s="28">
        <v>0</v>
      </c>
      <c r="AM6" s="28">
        <v>0.56335326483243497</v>
      </c>
      <c r="AN6" s="28">
        <v>1.6900599632358899</v>
      </c>
      <c r="AO6" s="28">
        <v>12.768134386481201</v>
      </c>
      <c r="AP6" s="28">
        <v>0</v>
      </c>
      <c r="AQ6" s="28">
        <v>11936.5676445708</v>
      </c>
      <c r="AR6" s="28">
        <v>1220.1842028737201</v>
      </c>
      <c r="AS6" s="28">
        <v>13262.853704466001</v>
      </c>
      <c r="AT6" s="28">
        <v>0</v>
      </c>
      <c r="AU6" s="28">
        <v>35.469757273400504</v>
      </c>
      <c r="AV6" s="28">
        <v>0</v>
      </c>
      <c r="AW6" s="28">
        <v>647.844003772223</v>
      </c>
      <c r="AX6" s="28">
        <v>0.31313600548950898</v>
      </c>
      <c r="AY6" s="28">
        <v>0.11010855133186701</v>
      </c>
      <c r="AZ6" s="28">
        <v>414.22137073694898</v>
      </c>
      <c r="BA6" s="28">
        <v>0.14072206888341399</v>
      </c>
      <c r="BB6" s="28">
        <v>0</v>
      </c>
      <c r="BC6" s="28">
        <v>2.0410272603713701E-2</v>
      </c>
      <c r="BD6" s="28">
        <v>573.946316325015</v>
      </c>
      <c r="BE6" s="28">
        <v>537.09879182229497</v>
      </c>
      <c r="BF6" s="28">
        <v>36.847524502719999</v>
      </c>
      <c r="BG6" s="28">
        <v>0</v>
      </c>
      <c r="BH6" s="28">
        <v>0</v>
      </c>
      <c r="BI6" s="28">
        <v>2.1973187837100299</v>
      </c>
      <c r="BJ6" s="28">
        <v>0</v>
      </c>
      <c r="BK6" s="28">
        <v>23.5792409907571</v>
      </c>
      <c r="BL6" s="28">
        <v>0</v>
      </c>
      <c r="BM6" s="28">
        <v>0.61284622960035595</v>
      </c>
      <c r="BN6" s="28">
        <v>94.316999950395896</v>
      </c>
      <c r="BO6" s="28">
        <v>43.879704231300202</v>
      </c>
      <c r="BP6" s="28">
        <v>0</v>
      </c>
      <c r="BQ6" s="28">
        <v>1.58448982159096</v>
      </c>
      <c r="BR6" s="28">
        <v>2.1484109829858198E-3</v>
      </c>
      <c r="BS6" s="28">
        <v>1793.3361906856901</v>
      </c>
      <c r="BT6" s="28">
        <v>306.34747738070701</v>
      </c>
      <c r="BU6" s="28">
        <v>0</v>
      </c>
      <c r="BV6" s="28">
        <v>0</v>
      </c>
      <c r="BW6" s="28">
        <v>128.58272214020599</v>
      </c>
      <c r="BX6" s="28">
        <v>121.516300634044</v>
      </c>
      <c r="BY6" s="28">
        <v>1624.10513533622</v>
      </c>
      <c r="BZ6" s="28">
        <v>134.70844399522801</v>
      </c>
      <c r="CB6" s="37">
        <f t="shared" si="0"/>
        <v>7.9999266662888185E-3</v>
      </c>
      <c r="CC6" s="25">
        <f t="shared" si="1"/>
        <v>2.739462772055788E-3</v>
      </c>
      <c r="CD6" s="25">
        <f t="shared" si="2"/>
        <v>2.7424019816580307E-3</v>
      </c>
      <c r="CE6" s="25">
        <f t="shared" si="3"/>
        <v>2.7393257587103002E-3</v>
      </c>
      <c r="CF6" s="25">
        <f t="shared" si="4"/>
        <v>2.7147652564912515E-3</v>
      </c>
      <c r="CG6" s="25">
        <f t="shared" si="5"/>
        <v>2.7131193180275309E-3</v>
      </c>
      <c r="CH6" s="25">
        <f t="shared" si="6"/>
        <v>2.7388086040050878E-3</v>
      </c>
      <c r="CI6" s="25">
        <f t="shared" si="7"/>
        <v>2.7391581942094768E-3</v>
      </c>
      <c r="CJ6" s="25">
        <f t="shared" si="8"/>
        <v>2.7423606183224298E-3</v>
      </c>
      <c r="CK6" s="25">
        <f t="shared" si="9"/>
        <v>2.7410645498500709E-3</v>
      </c>
      <c r="CL6" s="25">
        <f t="shared" si="11"/>
        <v>2.6792674684580904E-3</v>
      </c>
      <c r="CM6" s="25">
        <f t="shared" si="12"/>
        <v>2.7391798470871574E-3</v>
      </c>
      <c r="CN6" s="25">
        <f t="shared" si="13"/>
        <v>2.7427494618820123E-3</v>
      </c>
      <c r="CO6" s="25">
        <f t="shared" si="14"/>
        <v>2.7318534463975737E-3</v>
      </c>
      <c r="CP6" s="25">
        <f t="shared" si="15"/>
        <v>2.7416980029367423E-3</v>
      </c>
      <c r="CQ6" s="25">
        <f t="shared" si="10"/>
        <v>2.743300843715876E-3</v>
      </c>
    </row>
    <row r="7" spans="1:95" s="30" customFormat="1" x14ac:dyDescent="0.4">
      <c r="A7" s="28" t="s">
        <v>5</v>
      </c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31"/>
      <c r="P7" s="31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28"/>
      <c r="BC7" s="28"/>
      <c r="BD7" s="28"/>
      <c r="BE7" s="28"/>
      <c r="BF7" s="28"/>
      <c r="BG7" s="28"/>
      <c r="BH7" s="28"/>
      <c r="BI7" s="28"/>
      <c r="BJ7" s="28"/>
      <c r="BK7" s="28"/>
      <c r="BL7" s="28"/>
      <c r="BM7" s="28"/>
      <c r="BN7" s="28"/>
      <c r="BO7" s="28"/>
      <c r="BP7" s="28"/>
      <c r="BQ7" s="28"/>
      <c r="BR7" s="28"/>
      <c r="BS7" s="28"/>
      <c r="BT7" s="28"/>
      <c r="BU7" s="28"/>
      <c r="BV7" s="28"/>
      <c r="BW7" s="28"/>
      <c r="BX7" s="28"/>
      <c r="BY7" s="28"/>
      <c r="BZ7" s="28"/>
      <c r="CB7" s="37" t="e">
        <f t="shared" si="0"/>
        <v>#DIV/0!</v>
      </c>
      <c r="CC7" s="25" t="str">
        <f t="shared" si="1"/>
        <v/>
      </c>
      <c r="CD7" s="25" t="str">
        <f t="shared" si="2"/>
        <v/>
      </c>
      <c r="CE7" s="25" t="str">
        <f t="shared" si="3"/>
        <v/>
      </c>
      <c r="CF7" s="25" t="str">
        <f t="shared" si="4"/>
        <v/>
      </c>
      <c r="CG7" s="25" t="str">
        <f t="shared" si="5"/>
        <v/>
      </c>
      <c r="CH7" s="25" t="str">
        <f t="shared" si="6"/>
        <v/>
      </c>
      <c r="CI7" s="25" t="str">
        <f t="shared" si="7"/>
        <v/>
      </c>
      <c r="CJ7" s="25" t="str">
        <f t="shared" si="8"/>
        <v/>
      </c>
      <c r="CK7" s="25" t="str">
        <f t="shared" si="9"/>
        <v/>
      </c>
      <c r="CL7" s="25" t="str">
        <f t="shared" si="11"/>
        <v/>
      </c>
      <c r="CM7" s="25" t="str">
        <f t="shared" si="12"/>
        <v/>
      </c>
      <c r="CN7" s="25" t="str">
        <f t="shared" si="13"/>
        <v/>
      </c>
      <c r="CO7" s="25" t="str">
        <f t="shared" si="14"/>
        <v/>
      </c>
      <c r="CP7" s="25" t="str">
        <f t="shared" si="15"/>
        <v/>
      </c>
      <c r="CQ7" s="25" t="str">
        <f t="shared" si="10"/>
        <v/>
      </c>
    </row>
    <row r="8" spans="1:95" x14ac:dyDescent="0.4">
      <c r="A8" s="28" t="s">
        <v>6</v>
      </c>
      <c r="B8" s="28">
        <v>206.46981767</v>
      </c>
      <c r="C8" s="28">
        <v>0.51636918669999998</v>
      </c>
      <c r="D8" s="28">
        <v>562.00913130000004</v>
      </c>
      <c r="E8" s="28">
        <v>13.767991014</v>
      </c>
      <c r="F8" s="28">
        <v>13.354558186</v>
      </c>
      <c r="G8" s="28">
        <v>8.4993670199999996E-2</v>
      </c>
      <c r="H8" s="28">
        <v>5.8609353161</v>
      </c>
      <c r="I8" s="28">
        <v>0.27818734249999999</v>
      </c>
      <c r="J8" s="28">
        <v>7.6172201499999995E-2</v>
      </c>
      <c r="K8" s="28"/>
      <c r="L8" s="28">
        <v>0.56013302149999999</v>
      </c>
      <c r="M8" s="28"/>
      <c r="N8" s="28">
        <v>1.31047461E-2</v>
      </c>
      <c r="O8" s="31"/>
      <c r="P8" s="31">
        <v>1.15233296E-2</v>
      </c>
      <c r="Q8" s="28"/>
      <c r="R8" s="28" t="s">
        <v>6</v>
      </c>
      <c r="S8" s="28">
        <v>0</v>
      </c>
      <c r="T8" s="28">
        <v>1.3142481908530099E-2</v>
      </c>
      <c r="U8" s="28">
        <v>0.27894823934734397</v>
      </c>
      <c r="V8" s="28">
        <v>0.27894823934734397</v>
      </c>
      <c r="W8" s="28">
        <v>0</v>
      </c>
      <c r="X8" s="28">
        <v>7.6382080645830602E-2</v>
      </c>
      <c r="Y8" s="28">
        <v>0</v>
      </c>
      <c r="Z8" s="28">
        <v>0</v>
      </c>
      <c r="AA8" s="28">
        <v>0</v>
      </c>
      <c r="AB8" s="28">
        <v>207.03414725772501</v>
      </c>
      <c r="AC8" s="28">
        <v>7.6174895130541403E-2</v>
      </c>
      <c r="AD8" s="28">
        <v>0.16410861628135401</v>
      </c>
      <c r="AE8" s="28">
        <v>0.111449794427157</v>
      </c>
      <c r="AF8" s="28">
        <v>0</v>
      </c>
      <c r="AG8" s="28">
        <v>0.56166779874138095</v>
      </c>
      <c r="AH8" s="28">
        <v>0.56166779874138095</v>
      </c>
      <c r="AI8" s="28">
        <v>4.50844059723208</v>
      </c>
      <c r="AJ8" s="28">
        <v>6.06637840248683E-2</v>
      </c>
      <c r="AK8" s="28">
        <v>4.8928371607797602E-2</v>
      </c>
      <c r="AL8" s="28">
        <v>0</v>
      </c>
      <c r="AM8" s="28">
        <v>0</v>
      </c>
      <c r="AN8" s="28">
        <v>1.15547217839349E-2</v>
      </c>
      <c r="AO8" s="28">
        <v>0.51777950627490499</v>
      </c>
      <c r="AP8" s="28">
        <v>0</v>
      </c>
      <c r="AQ8" s="28">
        <v>507.19548431687099</v>
      </c>
      <c r="AR8" s="28">
        <v>51.8459199523801</v>
      </c>
      <c r="AS8" s="28">
        <v>563.549844866483</v>
      </c>
      <c r="AT8" s="28">
        <v>0</v>
      </c>
      <c r="AU8" s="28">
        <v>0.15001393455579601</v>
      </c>
      <c r="AV8" s="28">
        <v>0</v>
      </c>
      <c r="AW8" s="28">
        <v>2.7399358269812701</v>
      </c>
      <c r="AX8" s="28">
        <v>7.80703979893851E-3</v>
      </c>
      <c r="AY8" s="28">
        <v>2.7452067659848802E-3</v>
      </c>
      <c r="AZ8" s="28">
        <v>10.327248863241699</v>
      </c>
      <c r="BA8" s="28">
        <v>3.5085262653152299E-3</v>
      </c>
      <c r="BB8" s="28">
        <v>0</v>
      </c>
      <c r="BC8" s="28">
        <v>5.0887832140081497E-4</v>
      </c>
      <c r="BD8" s="28">
        <v>13.8053647528365</v>
      </c>
      <c r="BE8" s="28">
        <v>13.3907967341854</v>
      </c>
      <c r="BF8" s="28">
        <v>0.41456801865110199</v>
      </c>
      <c r="BG8" s="28">
        <v>0</v>
      </c>
      <c r="BH8" s="28">
        <v>0</v>
      </c>
      <c r="BI8" s="28">
        <v>5.4783141917028801E-2</v>
      </c>
      <c r="BJ8" s="28">
        <v>0</v>
      </c>
      <c r="BK8" s="28">
        <v>0.58787382066502303</v>
      </c>
      <c r="BL8" s="28">
        <v>0</v>
      </c>
      <c r="BM8" s="28">
        <v>1.5279663354222E-2</v>
      </c>
      <c r="BN8" s="28">
        <v>2.3514839861770098</v>
      </c>
      <c r="BO8" s="28">
        <v>0.18558178441839299</v>
      </c>
      <c r="BP8" s="28">
        <v>0</v>
      </c>
      <c r="BQ8" s="28">
        <v>3.9504043386960799E-2</v>
      </c>
      <c r="BR8" s="28">
        <v>5.35642917376278E-5</v>
      </c>
      <c r="BS8" s="28">
        <v>8.5225574232378407E-2</v>
      </c>
      <c r="BT8" s="28">
        <v>1.2956372933707201</v>
      </c>
      <c r="BU8" s="28">
        <v>0</v>
      </c>
      <c r="BV8" s="28">
        <v>0</v>
      </c>
      <c r="BW8" s="28">
        <v>0.5438253226052</v>
      </c>
      <c r="BX8" s="28">
        <v>0.51392076966881295</v>
      </c>
      <c r="BY8" s="28">
        <v>5.8770275963557701</v>
      </c>
      <c r="BZ8" s="28">
        <v>0.56972324933282703</v>
      </c>
      <c r="CB8" s="37">
        <f t="shared" si="0"/>
        <v>8.000074240638335E-3</v>
      </c>
      <c r="CC8" s="25">
        <f t="shared" si="1"/>
        <v>2.7332304260905514E-3</v>
      </c>
      <c r="CD8" s="25">
        <f t="shared" si="2"/>
        <v>2.7312233402578545E-3</v>
      </c>
      <c r="CE8" s="25">
        <f t="shared" si="3"/>
        <v>2.7414386718576859E-3</v>
      </c>
      <c r="CF8" s="25">
        <f t="shared" si="4"/>
        <v>2.7145382938219922E-3</v>
      </c>
      <c r="CG8" s="25">
        <f t="shared" si="5"/>
        <v>2.7135714772945599E-3</v>
      </c>
      <c r="CH8" s="25">
        <f t="shared" si="6"/>
        <v>2.7284859193950953E-3</v>
      </c>
      <c r="CI8" s="25">
        <f t="shared" si="7"/>
        <v>2.7456846711078038E-3</v>
      </c>
      <c r="CJ8" s="25">
        <f t="shared" si="8"/>
        <v>2.7351957875077788E-3</v>
      </c>
      <c r="CK8" s="25">
        <f t="shared" si="9"/>
        <v>2.7553246682860762E-3</v>
      </c>
      <c r="CL8" s="25" t="str">
        <f t="shared" si="11"/>
        <v/>
      </c>
      <c r="CM8" s="25">
        <f t="shared" si="12"/>
        <v>2.7400227847144661E-3</v>
      </c>
      <c r="CN8" s="25" t="str">
        <f t="shared" si="13"/>
        <v/>
      </c>
      <c r="CO8" s="25">
        <f t="shared" si="14"/>
        <v>2.8795528156092486E-3</v>
      </c>
      <c r="CP8" s="25" t="str">
        <f t="shared" si="15"/>
        <v/>
      </c>
      <c r="CQ8" s="25">
        <f t="shared" si="10"/>
        <v>2.724228588836006E-3</v>
      </c>
    </row>
    <row r="9" spans="1:95" x14ac:dyDescent="0.4">
      <c r="A9" s="28" t="s">
        <v>7</v>
      </c>
      <c r="B9" s="28">
        <v>98.984482532000001</v>
      </c>
      <c r="C9" s="28">
        <v>0.2543965788</v>
      </c>
      <c r="D9" s="28">
        <v>440.99915707000002</v>
      </c>
      <c r="E9" s="28">
        <v>13.323048957999999</v>
      </c>
      <c r="F9" s="28">
        <v>12.575563591</v>
      </c>
      <c r="G9" s="28">
        <v>11.432824783999999</v>
      </c>
      <c r="H9" s="28">
        <v>10.013542451999999</v>
      </c>
      <c r="I9" s="28">
        <v>0.48502733069999998</v>
      </c>
      <c r="J9" s="28">
        <v>0.13280852849999999</v>
      </c>
      <c r="K9" s="28"/>
      <c r="L9" s="28">
        <v>0.97660910249999999</v>
      </c>
      <c r="M9" s="28"/>
      <c r="N9" s="28">
        <v>2.28484628E-2</v>
      </c>
      <c r="O9" s="31"/>
      <c r="P9" s="31">
        <v>1.10234597E-2</v>
      </c>
      <c r="Q9" s="28"/>
      <c r="R9" s="28" t="s">
        <v>7</v>
      </c>
      <c r="S9" s="28">
        <v>0</v>
      </c>
      <c r="T9" s="28">
        <v>2.29102829793482E-2</v>
      </c>
      <c r="U9" s="28">
        <v>0.486351921282695</v>
      </c>
      <c r="V9" s="28">
        <v>0.486351921282695</v>
      </c>
      <c r="W9" s="28">
        <v>0</v>
      </c>
      <c r="X9" s="28">
        <v>0.13317135211124501</v>
      </c>
      <c r="Y9" s="28">
        <v>0</v>
      </c>
      <c r="Z9" s="28">
        <v>0</v>
      </c>
      <c r="AA9" s="28">
        <v>0</v>
      </c>
      <c r="AB9" s="28">
        <v>99.255983729889095</v>
      </c>
      <c r="AC9" s="28">
        <v>0.12978422961755301</v>
      </c>
      <c r="AD9" s="28">
        <v>0.27960867724863198</v>
      </c>
      <c r="AE9" s="28">
        <v>0.189881784972633</v>
      </c>
      <c r="AF9" s="28">
        <v>0</v>
      </c>
      <c r="AG9" s="28">
        <v>0.97928357996263604</v>
      </c>
      <c r="AH9" s="28">
        <v>0.97928357996263604</v>
      </c>
      <c r="AI9" s="28">
        <v>3.5376784536781201</v>
      </c>
      <c r="AJ9" s="28">
        <v>0.103362118156715</v>
      </c>
      <c r="AK9" s="28">
        <v>8.3362440356487405E-2</v>
      </c>
      <c r="AL9" s="28">
        <v>0</v>
      </c>
      <c r="AM9" s="28">
        <v>0</v>
      </c>
      <c r="AN9" s="28">
        <v>1.1052981080209599E-2</v>
      </c>
      <c r="AO9" s="28">
        <v>0.25508907157856298</v>
      </c>
      <c r="AP9" s="28">
        <v>0</v>
      </c>
      <c r="AQ9" s="28">
        <v>397.98534631855603</v>
      </c>
      <c r="AR9" s="28">
        <v>40.683961044329301</v>
      </c>
      <c r="AS9" s="28">
        <v>442.20698581656302</v>
      </c>
      <c r="AT9" s="28">
        <v>0</v>
      </c>
      <c r="AU9" s="28">
        <v>0.25558859197407302</v>
      </c>
      <c r="AV9" s="28">
        <v>0</v>
      </c>
      <c r="AW9" s="28">
        <v>4.6682652166867804</v>
      </c>
      <c r="AX9" s="28">
        <v>7.3517915309445903E-3</v>
      </c>
      <c r="AY9" s="28">
        <v>2.5850791183716598E-3</v>
      </c>
      <c r="AZ9" s="28">
        <v>9.7248598687148</v>
      </c>
      <c r="BA9" s="28">
        <v>3.3038178541311999E-3</v>
      </c>
      <c r="BB9" s="28">
        <v>0</v>
      </c>
      <c r="BC9" s="28">
        <v>4.79212949949567E-4</v>
      </c>
      <c r="BD9" s="28">
        <v>13.3592475261165</v>
      </c>
      <c r="BE9" s="28">
        <v>12.609717805056301</v>
      </c>
      <c r="BF9" s="28">
        <v>0.74952972106019999</v>
      </c>
      <c r="BG9" s="28">
        <v>0</v>
      </c>
      <c r="BH9" s="28">
        <v>0</v>
      </c>
      <c r="BI9" s="28">
        <v>5.1587407199192997E-2</v>
      </c>
      <c r="BJ9" s="28">
        <v>0</v>
      </c>
      <c r="BK9" s="28">
        <v>0.55358415317713205</v>
      </c>
      <c r="BL9" s="28">
        <v>0</v>
      </c>
      <c r="BM9" s="28">
        <v>1.4388048082805501E-2</v>
      </c>
      <c r="BN9" s="28">
        <v>2.2143285437920599</v>
      </c>
      <c r="BO9" s="28">
        <v>0.31619495448271201</v>
      </c>
      <c r="BP9" s="28">
        <v>0</v>
      </c>
      <c r="BQ9" s="28">
        <v>3.7199439805552403E-2</v>
      </c>
      <c r="BR9" s="28">
        <v>5.0442831396021902E-5</v>
      </c>
      <c r="BS9" s="28">
        <v>11.4640583342978</v>
      </c>
      <c r="BT9" s="28">
        <v>2.2074997211135199</v>
      </c>
      <c r="BU9" s="28">
        <v>0</v>
      </c>
      <c r="BV9" s="28">
        <v>0</v>
      </c>
      <c r="BW9" s="28">
        <v>0.92655535271813405</v>
      </c>
      <c r="BX9" s="28">
        <v>0.87562909212123796</v>
      </c>
      <c r="BY9" s="28">
        <v>10.041000016534699</v>
      </c>
      <c r="BZ9" s="28">
        <v>0.97070195407662196</v>
      </c>
      <c r="CB9" s="37">
        <f t="shared" si="0"/>
        <v>8.0000510329921049E-3</v>
      </c>
      <c r="CC9" s="25">
        <f t="shared" si="1"/>
        <v>2.7428662649352387E-3</v>
      </c>
      <c r="CD9" s="25">
        <f t="shared" si="2"/>
        <v>2.7220994159178561E-3</v>
      </c>
      <c r="CE9" s="25">
        <f t="shared" si="3"/>
        <v>2.7388459302004433E-3</v>
      </c>
      <c r="CF9" s="25">
        <f t="shared" si="4"/>
        <v>2.7169882982952137E-3</v>
      </c>
      <c r="CG9" s="25">
        <f t="shared" si="5"/>
        <v>2.7159191561596471E-3</v>
      </c>
      <c r="CH9" s="25">
        <f t="shared" si="6"/>
        <v>2.7319189166190327E-3</v>
      </c>
      <c r="CI9" s="25">
        <f t="shared" si="7"/>
        <v>2.7420430548248044E-3</v>
      </c>
      <c r="CJ9" s="25">
        <f t="shared" si="8"/>
        <v>2.730960708509653E-3</v>
      </c>
      <c r="CK9" s="25">
        <f t="shared" si="9"/>
        <v>2.7319300600865491E-3</v>
      </c>
      <c r="CL9" s="25" t="str">
        <f t="shared" si="11"/>
        <v/>
      </c>
      <c r="CM9" s="25">
        <f t="shared" si="12"/>
        <v>2.7385342362565672E-3</v>
      </c>
      <c r="CN9" s="25" t="str">
        <f t="shared" si="13"/>
        <v/>
      </c>
      <c r="CO9" s="25">
        <f t="shared" si="14"/>
        <v>2.7056603277573715E-3</v>
      </c>
      <c r="CP9" s="25" t="str">
        <f t="shared" si="15"/>
        <v/>
      </c>
      <c r="CQ9" s="25">
        <f t="shared" si="10"/>
        <v>2.6780503592351576E-3</v>
      </c>
    </row>
    <row r="10" spans="1:95" x14ac:dyDescent="0.4">
      <c r="A10" s="28" t="s">
        <v>8</v>
      </c>
      <c r="B10" s="28">
        <v>2.6435881000000001E-3</v>
      </c>
      <c r="C10" s="28">
        <v>6.9505706000000001E-6</v>
      </c>
      <c r="D10" s="28">
        <v>7.2712645000000001E-3</v>
      </c>
      <c r="E10" s="28">
        <v>1.751194E-4</v>
      </c>
      <c r="F10" s="28">
        <v>1.698658E-4</v>
      </c>
      <c r="G10" s="28">
        <v>8.7626747999999996E-7</v>
      </c>
      <c r="H10" s="28">
        <v>7.4454299999999996E-5</v>
      </c>
      <c r="I10" s="28">
        <v>3.4573745999999999E-6</v>
      </c>
      <c r="J10" s="28">
        <v>9.4668627000000004E-7</v>
      </c>
      <c r="K10" s="28"/>
      <c r="L10" s="28">
        <v>6.9614752E-6</v>
      </c>
      <c r="M10" s="28"/>
      <c r="N10" s="28">
        <v>1.6286859E-7</v>
      </c>
      <c r="O10" s="31"/>
      <c r="P10" s="31">
        <v>1.4341575000000001E-7</v>
      </c>
      <c r="Q10" s="28"/>
      <c r="R10" s="28" t="s">
        <v>8</v>
      </c>
      <c r="S10" s="28">
        <v>0</v>
      </c>
      <c r="T10" s="28">
        <v>1.63305600859803E-7</v>
      </c>
      <c r="U10" s="28">
        <v>3.46748059895168E-6</v>
      </c>
      <c r="V10" s="28">
        <v>3.46748059895168E-6</v>
      </c>
      <c r="W10" s="28">
        <v>0</v>
      </c>
      <c r="X10" s="28">
        <v>9.4919805139634702E-7</v>
      </c>
      <c r="Y10" s="28">
        <v>0</v>
      </c>
      <c r="Z10" s="28">
        <v>0</v>
      </c>
      <c r="AA10" s="28">
        <v>0</v>
      </c>
      <c r="AB10" s="28">
        <v>2.6512845781180199E-3</v>
      </c>
      <c r="AC10" s="28">
        <v>9.7163877081300104E-7</v>
      </c>
      <c r="AD10" s="28">
        <v>2.09263415400386E-6</v>
      </c>
      <c r="AE10" s="28">
        <v>1.42126141040691E-6</v>
      </c>
      <c r="AF10" s="28">
        <v>0</v>
      </c>
      <c r="AG10" s="28">
        <v>6.9800086191901201E-6</v>
      </c>
      <c r="AH10" s="28">
        <v>6.9800086191901201E-6</v>
      </c>
      <c r="AI10" s="28">
        <v>5.8329390366904E-5</v>
      </c>
      <c r="AJ10" s="28">
        <v>7.7374445873774295E-7</v>
      </c>
      <c r="AK10" s="28">
        <v>6.2410530114584705E-7</v>
      </c>
      <c r="AL10" s="28">
        <v>0</v>
      </c>
      <c r="AM10" s="28">
        <v>0</v>
      </c>
      <c r="AN10" s="28">
        <v>1.4380510121199001E-7</v>
      </c>
      <c r="AO10" s="28">
        <v>6.9683162750706998E-6</v>
      </c>
      <c r="AP10" s="28">
        <v>0</v>
      </c>
      <c r="AQ10" s="28">
        <v>6.5622883976256203E-3</v>
      </c>
      <c r="AR10" s="28">
        <v>6.7070447593379004E-4</v>
      </c>
      <c r="AS10" s="28">
        <v>7.2913222639263099E-3</v>
      </c>
      <c r="AT10" s="28">
        <v>0</v>
      </c>
      <c r="AU10" s="28">
        <v>1.9131300120702902E-6</v>
      </c>
      <c r="AV10" s="28">
        <v>0</v>
      </c>
      <c r="AW10" s="28">
        <v>3.4947804626399203E-5</v>
      </c>
      <c r="AX10" s="28">
        <v>9.9288017328328503E-8</v>
      </c>
      <c r="AY10" s="28">
        <v>3.4918236081945903E-8</v>
      </c>
      <c r="AZ10" s="28">
        <v>1.31361960349872E-4</v>
      </c>
      <c r="BA10" s="28">
        <v>4.4621108153243303E-8</v>
      </c>
      <c r="BB10" s="28">
        <v>0</v>
      </c>
      <c r="BC10" s="28">
        <v>6.4712710196928204E-9</v>
      </c>
      <c r="BD10" s="28">
        <v>1.7559764823492301E-4</v>
      </c>
      <c r="BE10" s="28">
        <v>1.70328645771258E-4</v>
      </c>
      <c r="BF10" s="28">
        <v>5.26900246366507E-6</v>
      </c>
      <c r="BG10" s="28">
        <v>0</v>
      </c>
      <c r="BH10" s="28">
        <v>0</v>
      </c>
      <c r="BI10" s="28">
        <v>6.9675093834223398E-7</v>
      </c>
      <c r="BJ10" s="28">
        <v>0</v>
      </c>
      <c r="BK10" s="28">
        <v>7.47585112187705E-6</v>
      </c>
      <c r="BL10" s="28">
        <v>0</v>
      </c>
      <c r="BM10" s="28">
        <v>1.9433985350286901E-7</v>
      </c>
      <c r="BN10" s="28">
        <v>2.9911473403991401E-5</v>
      </c>
      <c r="BO10" s="28">
        <v>2.3678951940342701E-6</v>
      </c>
      <c r="BP10" s="28">
        <v>0</v>
      </c>
      <c r="BQ10" s="28">
        <v>5.0229005109211299E-7</v>
      </c>
      <c r="BR10" s="28">
        <v>6.8141999702375898E-10</v>
      </c>
      <c r="BS10" s="28">
        <v>8.7867272937714705E-7</v>
      </c>
      <c r="BT10" s="28">
        <v>1.6527701580250898E-5</v>
      </c>
      <c r="BU10" s="28">
        <v>0</v>
      </c>
      <c r="BV10" s="28">
        <v>0</v>
      </c>
      <c r="BW10" s="28">
        <v>6.9364242054266799E-6</v>
      </c>
      <c r="BX10" s="28">
        <v>6.5552603713685899E-6</v>
      </c>
      <c r="BY10" s="28">
        <v>7.4677822053935696E-5</v>
      </c>
      <c r="BZ10" s="28">
        <v>7.2685608591412103E-6</v>
      </c>
      <c r="CB10" s="37">
        <f t="shared" si="0"/>
        <v>7.9998371016307482E-3</v>
      </c>
      <c r="CC10" s="25">
        <f t="shared" si="1"/>
        <v>2.9113756859549134E-3</v>
      </c>
      <c r="CD10" s="25">
        <f t="shared" si="2"/>
        <v>2.5531249291532651E-3</v>
      </c>
      <c r="CE10" s="25">
        <f t="shared" si="3"/>
        <v>2.75849735988971E-3</v>
      </c>
      <c r="CF10" s="25">
        <f t="shared" si="4"/>
        <v>2.7309837455073808E-3</v>
      </c>
      <c r="CG10" s="25">
        <f t="shared" si="5"/>
        <v>2.7247731518528035E-3</v>
      </c>
      <c r="CH10" s="25">
        <f t="shared" si="6"/>
        <v>2.7448803385321206E-3</v>
      </c>
      <c r="CI10" s="25">
        <f t="shared" si="7"/>
        <v>3.0021376056950295E-3</v>
      </c>
      <c r="CJ10" s="25">
        <f t="shared" si="8"/>
        <v>2.9230268978317035E-3</v>
      </c>
      <c r="CK10" s="25">
        <f t="shared" si="9"/>
        <v>2.6532352648855687E-3</v>
      </c>
      <c r="CL10" s="25" t="str">
        <f t="shared" si="11"/>
        <v/>
      </c>
      <c r="CM10" s="25">
        <f t="shared" si="12"/>
        <v>2.6622833031309293E-3</v>
      </c>
      <c r="CN10" s="25" t="str">
        <f t="shared" si="13"/>
        <v/>
      </c>
      <c r="CO10" s="25">
        <f t="shared" si="14"/>
        <v>2.6832114148161021E-3</v>
      </c>
      <c r="CP10" s="25" t="str">
        <f t="shared" si="15"/>
        <v/>
      </c>
      <c r="CQ10" s="25">
        <f t="shared" si="10"/>
        <v>2.7148427699886517E-3</v>
      </c>
    </row>
    <row r="11" spans="1:95" x14ac:dyDescent="0.4">
      <c r="A11" s="28" t="s">
        <v>9</v>
      </c>
      <c r="B11" s="28">
        <v>3106.0403818999998</v>
      </c>
      <c r="C11" s="28">
        <v>8.1179702874000004</v>
      </c>
      <c r="D11" s="28">
        <v>8606.3467911999996</v>
      </c>
      <c r="E11" s="28">
        <v>208.72910343999999</v>
      </c>
      <c r="F11" s="28">
        <v>202.20767316000001</v>
      </c>
      <c r="G11" s="28">
        <v>11.558500796000001</v>
      </c>
      <c r="H11" s="28">
        <v>90.835523065000004</v>
      </c>
      <c r="I11" s="28">
        <v>4.2705033569999999</v>
      </c>
      <c r="J11" s="28">
        <v>1.1693348775000001</v>
      </c>
      <c r="K11" s="28"/>
      <c r="L11" s="28">
        <v>8.5987183224999999</v>
      </c>
      <c r="M11" s="28"/>
      <c r="N11" s="28">
        <v>0.20117344570000001</v>
      </c>
      <c r="O11" s="31"/>
      <c r="P11" s="31">
        <v>0.1720525198</v>
      </c>
      <c r="Q11" s="28"/>
      <c r="R11" s="28" t="s">
        <v>9</v>
      </c>
      <c r="S11" s="28">
        <v>0</v>
      </c>
      <c r="T11" s="28">
        <v>0.20172586953827201</v>
      </c>
      <c r="U11" s="28">
        <v>4.2821646543508498</v>
      </c>
      <c r="V11" s="28">
        <v>4.2821646543508498</v>
      </c>
      <c r="W11" s="28">
        <v>0</v>
      </c>
      <c r="X11" s="28">
        <v>1.17253588384992</v>
      </c>
      <c r="Y11" s="28">
        <v>0</v>
      </c>
      <c r="Z11" s="28">
        <v>0</v>
      </c>
      <c r="AA11" s="28">
        <v>0</v>
      </c>
      <c r="AB11" s="28">
        <v>3114.5463588326502</v>
      </c>
      <c r="AC11" s="28">
        <v>1.18276179198495</v>
      </c>
      <c r="AD11" s="28">
        <v>2.5480937493616902</v>
      </c>
      <c r="AE11" s="28">
        <v>1.7305291564798599</v>
      </c>
      <c r="AF11" s="28">
        <v>0</v>
      </c>
      <c r="AG11" s="28">
        <v>8.6222497497253006</v>
      </c>
      <c r="AH11" s="28">
        <v>8.6222497497253006</v>
      </c>
      <c r="AI11" s="28">
        <v>69.039322258820405</v>
      </c>
      <c r="AJ11" s="28">
        <v>0.94195596303477602</v>
      </c>
      <c r="AK11" s="28">
        <v>0.75970818882769597</v>
      </c>
      <c r="AL11" s="28">
        <v>0</v>
      </c>
      <c r="AM11" s="28">
        <v>0</v>
      </c>
      <c r="AN11" s="28">
        <v>0.17252011400884101</v>
      </c>
      <c r="AO11" s="28">
        <v>8.1401769441948595</v>
      </c>
      <c r="AP11" s="28">
        <v>0</v>
      </c>
      <c r="AQ11" s="28">
        <v>7766.9253700993304</v>
      </c>
      <c r="AR11" s="28">
        <v>793.95377366927596</v>
      </c>
      <c r="AS11" s="28">
        <v>8629.9184660274295</v>
      </c>
      <c r="AT11" s="28">
        <v>0</v>
      </c>
      <c r="AU11" s="28">
        <v>2.3292542791210602</v>
      </c>
      <c r="AV11" s="28">
        <v>0</v>
      </c>
      <c r="AW11" s="28">
        <v>42.543332720102697</v>
      </c>
      <c r="AX11" s="28">
        <v>0.118209509119529</v>
      </c>
      <c r="AY11" s="28">
        <v>4.1565956202516602E-2</v>
      </c>
      <c r="AZ11" s="28">
        <v>156.36969677673301</v>
      </c>
      <c r="BA11" s="28">
        <v>5.3123354193290097E-2</v>
      </c>
      <c r="BB11" s="28">
        <v>0</v>
      </c>
      <c r="BC11" s="28">
        <v>7.7048210918368399E-3</v>
      </c>
      <c r="BD11" s="28">
        <v>209.295563085808</v>
      </c>
      <c r="BE11" s="28">
        <v>202.756264258123</v>
      </c>
      <c r="BF11" s="28">
        <v>6.5392988276856396</v>
      </c>
      <c r="BG11" s="28">
        <v>0</v>
      </c>
      <c r="BH11" s="28">
        <v>0</v>
      </c>
      <c r="BI11" s="28">
        <v>0.82950592006482005</v>
      </c>
      <c r="BJ11" s="28">
        <v>0</v>
      </c>
      <c r="BK11" s="28">
        <v>8.9012457346979392</v>
      </c>
      <c r="BL11" s="28">
        <v>0</v>
      </c>
      <c r="BM11" s="28">
        <v>0.23135103919310901</v>
      </c>
      <c r="BN11" s="28">
        <v>35.604919396881499</v>
      </c>
      <c r="BO11" s="28">
        <v>2.8816150825088802</v>
      </c>
      <c r="BP11" s="28">
        <v>0</v>
      </c>
      <c r="BQ11" s="28">
        <v>0.59813071204616697</v>
      </c>
      <c r="BR11" s="28">
        <v>8.1103789924172104E-4</v>
      </c>
      <c r="BS11" s="28">
        <v>11.5902538779353</v>
      </c>
      <c r="BT11" s="28">
        <v>20.1173321518724</v>
      </c>
      <c r="BU11" s="28">
        <v>0</v>
      </c>
      <c r="BV11" s="28">
        <v>0</v>
      </c>
      <c r="BW11" s="28">
        <v>8.4441941138045795</v>
      </c>
      <c r="BX11" s="28">
        <v>7.9797997120086599</v>
      </c>
      <c r="BY11" s="28">
        <v>91.084298899717595</v>
      </c>
      <c r="BZ11" s="28">
        <v>8.8462827491706495</v>
      </c>
      <c r="CB11" s="37">
        <f t="shared" si="0"/>
        <v>7.9999970487091929E-3</v>
      </c>
      <c r="CC11" s="25">
        <f t="shared" si="1"/>
        <v>2.7385274776907933E-3</v>
      </c>
      <c r="CD11" s="25">
        <f t="shared" si="2"/>
        <v>2.7354937267171737E-3</v>
      </c>
      <c r="CE11" s="25">
        <f t="shared" si="3"/>
        <v>2.7388711376971184E-3</v>
      </c>
      <c r="CF11" s="25">
        <f t="shared" si="4"/>
        <v>2.7138508069663647E-3</v>
      </c>
      <c r="CG11" s="25">
        <f t="shared" si="5"/>
        <v>2.7130083124437231E-3</v>
      </c>
      <c r="CH11" s="25">
        <f t="shared" si="6"/>
        <v>2.7471626723673563E-3</v>
      </c>
      <c r="CI11" s="25">
        <f t="shared" si="7"/>
        <v>2.7387505055656743E-3</v>
      </c>
      <c r="CJ11" s="25">
        <f t="shared" si="8"/>
        <v>2.7306610898069515E-3</v>
      </c>
      <c r="CK11" s="25">
        <f t="shared" si="9"/>
        <v>2.7374590560093272E-3</v>
      </c>
      <c r="CL11" s="25" t="str">
        <f t="shared" si="11"/>
        <v/>
      </c>
      <c r="CM11" s="25">
        <f t="shared" si="12"/>
        <v>2.7366203127885589E-3</v>
      </c>
      <c r="CN11" s="25" t="str">
        <f t="shared" si="13"/>
        <v/>
      </c>
      <c r="CO11" s="25">
        <f t="shared" si="14"/>
        <v>2.7460077365071629E-3</v>
      </c>
      <c r="CP11" s="25" t="str">
        <f t="shared" si="15"/>
        <v/>
      </c>
      <c r="CQ11" s="25">
        <f t="shared" si="10"/>
        <v>2.7177411257014073E-3</v>
      </c>
    </row>
    <row r="12" spans="1:95" x14ac:dyDescent="0.4">
      <c r="A12" s="28" t="s">
        <v>10</v>
      </c>
      <c r="B12" s="28">
        <v>269.81499681999998</v>
      </c>
      <c r="C12" s="28">
        <v>0.70391449260000005</v>
      </c>
      <c r="D12" s="28">
        <v>752.81205695000006</v>
      </c>
      <c r="E12" s="28">
        <v>17.839303648000001</v>
      </c>
      <c r="F12" s="28">
        <v>17.298396521000001</v>
      </c>
      <c r="G12" s="28">
        <v>0.3204605338</v>
      </c>
      <c r="H12" s="28">
        <v>7.6323034366</v>
      </c>
      <c r="I12" s="28">
        <v>0.3556756559</v>
      </c>
      <c r="J12" s="28">
        <v>9.7389657700000007E-2</v>
      </c>
      <c r="K12" s="28"/>
      <c r="L12" s="28">
        <v>0.71615651709999995</v>
      </c>
      <c r="M12" s="28"/>
      <c r="N12" s="28">
        <v>1.6754922799999999E-2</v>
      </c>
      <c r="O12" s="31"/>
      <c r="P12" s="31">
        <v>1.46379812E-2</v>
      </c>
      <c r="Q12" s="28"/>
      <c r="R12" s="28" t="s">
        <v>10</v>
      </c>
      <c r="S12" s="28">
        <v>0</v>
      </c>
      <c r="T12" s="28">
        <v>1.67988438272796E-2</v>
      </c>
      <c r="U12" s="28">
        <v>0.35664721687752798</v>
      </c>
      <c r="V12" s="28">
        <v>0.35664721687752798</v>
      </c>
      <c r="W12" s="28">
        <v>0</v>
      </c>
      <c r="X12" s="28">
        <v>9.7658661944580297E-2</v>
      </c>
      <c r="Y12" s="28">
        <v>0</v>
      </c>
      <c r="Z12" s="28">
        <v>0</v>
      </c>
      <c r="AA12" s="28">
        <v>0</v>
      </c>
      <c r="AB12" s="28">
        <v>270.553993027133</v>
      </c>
      <c r="AC12" s="28">
        <v>9.9537444484750298E-2</v>
      </c>
      <c r="AD12" s="28">
        <v>0.214438681267489</v>
      </c>
      <c r="AE12" s="28">
        <v>0.145631072417092</v>
      </c>
      <c r="AF12" s="28">
        <v>0</v>
      </c>
      <c r="AG12" s="28">
        <v>0.71812350599321395</v>
      </c>
      <c r="AH12" s="28">
        <v>0.71812350599321395</v>
      </c>
      <c r="AI12" s="28">
        <v>6.03889204669255</v>
      </c>
      <c r="AJ12" s="28">
        <v>7.9269767175755596E-2</v>
      </c>
      <c r="AK12" s="28">
        <v>6.3934488384354796E-2</v>
      </c>
      <c r="AL12" s="28">
        <v>0</v>
      </c>
      <c r="AM12" s="28">
        <v>0</v>
      </c>
      <c r="AN12" s="28">
        <v>1.4679739729262099E-2</v>
      </c>
      <c r="AO12" s="28">
        <v>0.70584874330527803</v>
      </c>
      <c r="AP12" s="28">
        <v>0</v>
      </c>
      <c r="AQ12" s="28">
        <v>679.38663884891798</v>
      </c>
      <c r="AR12" s="28">
        <v>69.448316363564203</v>
      </c>
      <c r="AS12" s="28">
        <v>754.87384725917502</v>
      </c>
      <c r="AT12" s="28">
        <v>0</v>
      </c>
      <c r="AU12" s="28">
        <v>0.19602094365126599</v>
      </c>
      <c r="AV12" s="28">
        <v>0</v>
      </c>
      <c r="AW12" s="28">
        <v>3.5802887925720999</v>
      </c>
      <c r="AX12" s="28">
        <v>1.01126453178789E-2</v>
      </c>
      <c r="AY12" s="28">
        <v>3.55591452768729E-3</v>
      </c>
      <c r="AZ12" s="28">
        <v>13.3770635646092</v>
      </c>
      <c r="BA12" s="28">
        <v>4.5445848325534497E-3</v>
      </c>
      <c r="BB12" s="28">
        <v>0</v>
      </c>
      <c r="BC12" s="28">
        <v>6.5913223118106896E-4</v>
      </c>
      <c r="BD12" s="28">
        <v>17.8877020174987</v>
      </c>
      <c r="BE12" s="28">
        <v>17.345310970054101</v>
      </c>
      <c r="BF12" s="28">
        <v>0.54239104744456901</v>
      </c>
      <c r="BG12" s="28">
        <v>0</v>
      </c>
      <c r="BH12" s="28">
        <v>0</v>
      </c>
      <c r="BI12" s="28">
        <v>7.09613901096251E-2</v>
      </c>
      <c r="BJ12" s="28">
        <v>0</v>
      </c>
      <c r="BK12" s="28">
        <v>0.76147790026289597</v>
      </c>
      <c r="BL12" s="28">
        <v>0</v>
      </c>
      <c r="BM12" s="28">
        <v>1.97913191726053E-2</v>
      </c>
      <c r="BN12" s="28">
        <v>3.04590466178343</v>
      </c>
      <c r="BO12" s="28">
        <v>0.242498066221597</v>
      </c>
      <c r="BP12" s="28">
        <v>0</v>
      </c>
      <c r="BQ12" s="28">
        <v>5.1170474382843702E-2</v>
      </c>
      <c r="BR12" s="28">
        <v>6.9382824244448201E-5</v>
      </c>
      <c r="BS12" s="28">
        <v>0.32134023244141002</v>
      </c>
      <c r="BT12" s="28">
        <v>1.69304032577889</v>
      </c>
      <c r="BU12" s="28">
        <v>0</v>
      </c>
      <c r="BV12" s="28">
        <v>0</v>
      </c>
      <c r="BW12" s="28">
        <v>0.71061400383403805</v>
      </c>
      <c r="BX12" s="28">
        <v>0.67156165128562295</v>
      </c>
      <c r="BY12" s="28">
        <v>7.6531950897997403</v>
      </c>
      <c r="BZ12" s="28">
        <v>0.74446111597469999</v>
      </c>
      <c r="CB12" s="37">
        <f t="shared" si="0"/>
        <v>7.9998692081051578E-3</v>
      </c>
      <c r="CC12" s="25">
        <f t="shared" si="1"/>
        <v>2.7388996751208363E-3</v>
      </c>
      <c r="CD12" s="25">
        <f t="shared" si="2"/>
        <v>2.7478489583778365E-3</v>
      </c>
      <c r="CE12" s="25">
        <f t="shared" si="3"/>
        <v>2.7387849200081367E-3</v>
      </c>
      <c r="CF12" s="25">
        <f t="shared" si="4"/>
        <v>2.713018986260988E-3</v>
      </c>
      <c r="CG12" s="25">
        <f t="shared" si="5"/>
        <v>2.712069237003924E-3</v>
      </c>
      <c r="CH12" s="25">
        <f t="shared" si="6"/>
        <v>2.7451075830730596E-3</v>
      </c>
      <c r="CI12" s="25">
        <f t="shared" si="7"/>
        <v>2.7372671138252069E-3</v>
      </c>
      <c r="CJ12" s="25">
        <f t="shared" si="8"/>
        <v>2.7315925658998284E-3</v>
      </c>
      <c r="CK12" s="25">
        <f t="shared" si="9"/>
        <v>2.7621438552431609E-3</v>
      </c>
      <c r="CL12" s="25" t="str">
        <f t="shared" si="11"/>
        <v/>
      </c>
      <c r="CM12" s="25">
        <f t="shared" si="12"/>
        <v>2.7465907888112491E-3</v>
      </c>
      <c r="CN12" s="25" t="str">
        <f t="shared" si="13"/>
        <v/>
      </c>
      <c r="CO12" s="25">
        <f t="shared" si="14"/>
        <v>2.6213804625588033E-3</v>
      </c>
      <c r="CP12" s="25" t="str">
        <f t="shared" si="15"/>
        <v/>
      </c>
      <c r="CQ12" s="25">
        <f t="shared" si="10"/>
        <v>2.8527519397346132E-3</v>
      </c>
    </row>
    <row r="13" spans="1:95" x14ac:dyDescent="0.4">
      <c r="A13" s="28" t="s">
        <v>12</v>
      </c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31"/>
      <c r="P13" s="31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B13" s="37" t="e">
        <f t="shared" si="0"/>
        <v>#DIV/0!</v>
      </c>
      <c r="CC13" s="25" t="str">
        <f t="shared" si="1"/>
        <v/>
      </c>
      <c r="CD13" s="25" t="str">
        <f t="shared" si="2"/>
        <v/>
      </c>
      <c r="CE13" s="25" t="str">
        <f t="shared" si="3"/>
        <v/>
      </c>
      <c r="CF13" s="25" t="str">
        <f t="shared" si="4"/>
        <v/>
      </c>
      <c r="CG13" s="25" t="str">
        <f t="shared" si="5"/>
        <v/>
      </c>
      <c r="CH13" s="25" t="str">
        <f t="shared" si="6"/>
        <v/>
      </c>
      <c r="CI13" s="25" t="str">
        <f t="shared" si="7"/>
        <v/>
      </c>
      <c r="CJ13" s="25" t="str">
        <f t="shared" si="8"/>
        <v/>
      </c>
      <c r="CK13" s="25" t="str">
        <f t="shared" si="9"/>
        <v/>
      </c>
      <c r="CL13" s="25" t="str">
        <f t="shared" si="11"/>
        <v/>
      </c>
      <c r="CM13" s="25" t="str">
        <f t="shared" si="12"/>
        <v/>
      </c>
      <c r="CN13" s="25" t="str">
        <f t="shared" si="13"/>
        <v/>
      </c>
      <c r="CO13" s="25" t="str">
        <f t="shared" si="14"/>
        <v/>
      </c>
      <c r="CP13" s="25" t="str">
        <f t="shared" si="15"/>
        <v/>
      </c>
      <c r="CQ13" s="25" t="str">
        <f t="shared" si="10"/>
        <v/>
      </c>
    </row>
    <row r="14" spans="1:95" x14ac:dyDescent="0.4">
      <c r="A14" s="28" t="s">
        <v>13</v>
      </c>
      <c r="B14" s="28">
        <v>1602.1829557999999</v>
      </c>
      <c r="C14" s="28">
        <v>7.9950880316999999</v>
      </c>
      <c r="D14" s="28">
        <v>8467.5517266000006</v>
      </c>
      <c r="E14" s="28">
        <v>201.80337750999999</v>
      </c>
      <c r="F14" s="28">
        <v>185.65915544000001</v>
      </c>
      <c r="G14" s="28">
        <v>215.48744156999999</v>
      </c>
      <c r="H14" s="28">
        <v>131.47583277000001</v>
      </c>
      <c r="I14" s="28">
        <v>6.1096863676000002</v>
      </c>
      <c r="J14" s="28">
        <v>1.6729313296999999</v>
      </c>
      <c r="K14" s="28"/>
      <c r="L14" s="28">
        <v>12.301927262</v>
      </c>
      <c r="M14" s="28"/>
      <c r="N14" s="28">
        <v>0.28781263140000002</v>
      </c>
      <c r="O14" s="31"/>
      <c r="P14" s="31">
        <v>0.1568637068</v>
      </c>
      <c r="Q14" s="28"/>
      <c r="R14" s="28" t="s">
        <v>13</v>
      </c>
      <c r="S14" s="28">
        <v>0</v>
      </c>
      <c r="T14" s="28">
        <v>0.28852477114530201</v>
      </c>
      <c r="U14" s="28">
        <v>6.1249505120796401</v>
      </c>
      <c r="V14" s="28">
        <v>6.1249505120796401</v>
      </c>
      <c r="W14" s="28">
        <v>0</v>
      </c>
      <c r="X14" s="28">
        <v>1.67710648972452</v>
      </c>
      <c r="Y14" s="28">
        <v>0</v>
      </c>
      <c r="Z14" s="28">
        <v>0</v>
      </c>
      <c r="AA14" s="28">
        <v>0</v>
      </c>
      <c r="AB14" s="28">
        <v>1605.8902363685399</v>
      </c>
      <c r="AC14" s="28">
        <v>1.71656521142677</v>
      </c>
      <c r="AD14" s="28">
        <v>3.6981400075484001</v>
      </c>
      <c r="AE14" s="28">
        <v>2.51148725449197</v>
      </c>
      <c r="AF14" s="28">
        <v>0</v>
      </c>
      <c r="AG14" s="28">
        <v>12.332546853436</v>
      </c>
      <c r="AH14" s="28">
        <v>12.332546853436</v>
      </c>
      <c r="AI14" s="28">
        <v>67.909482441618806</v>
      </c>
      <c r="AJ14" s="28">
        <v>1.36707623447808</v>
      </c>
      <c r="AK14" s="28">
        <v>1.1025751370286101</v>
      </c>
      <c r="AL14" s="28">
        <v>0</v>
      </c>
      <c r="AM14" s="28">
        <v>0</v>
      </c>
      <c r="AN14" s="28">
        <v>0.15725377873072699</v>
      </c>
      <c r="AO14" s="28">
        <v>8.0150817747207093</v>
      </c>
      <c r="AP14" s="28">
        <v>0</v>
      </c>
      <c r="AQ14" s="28">
        <v>7639.7887645188002</v>
      </c>
      <c r="AR14" s="28">
        <v>780.95466851414005</v>
      </c>
      <c r="AS14" s="28">
        <v>8488.6529154745604</v>
      </c>
      <c r="AT14" s="28">
        <v>0</v>
      </c>
      <c r="AU14" s="28">
        <v>3.3805371901872201</v>
      </c>
      <c r="AV14" s="28">
        <v>0</v>
      </c>
      <c r="AW14" s="28">
        <v>61.744011597751097</v>
      </c>
      <c r="AX14" s="28">
        <v>0.108509603884543</v>
      </c>
      <c r="AY14" s="28">
        <v>3.8155059144496399E-2</v>
      </c>
      <c r="AZ14" s="28">
        <v>143.53783349592399</v>
      </c>
      <c r="BA14" s="28">
        <v>4.8764040994945801E-2</v>
      </c>
      <c r="BB14" s="28">
        <v>0</v>
      </c>
      <c r="BC14" s="28">
        <v>7.0727043105871298E-3</v>
      </c>
      <c r="BD14" s="28">
        <v>202.302409846579</v>
      </c>
      <c r="BE14" s="28">
        <v>186.11776410728601</v>
      </c>
      <c r="BF14" s="28">
        <v>16.184645739292399</v>
      </c>
      <c r="BG14" s="28">
        <v>0</v>
      </c>
      <c r="BH14" s="28">
        <v>0</v>
      </c>
      <c r="BI14" s="28">
        <v>0.76142848073987202</v>
      </c>
      <c r="BJ14" s="28">
        <v>0</v>
      </c>
      <c r="BK14" s="28">
        <v>8.1707821094925404</v>
      </c>
      <c r="BL14" s="28">
        <v>0</v>
      </c>
      <c r="BM14" s="28">
        <v>0.21236481621719899</v>
      </c>
      <c r="BN14" s="28">
        <v>32.683048854423198</v>
      </c>
      <c r="BO14" s="28">
        <v>4.1820491439271903</v>
      </c>
      <c r="BP14" s="28">
        <v>0</v>
      </c>
      <c r="BQ14" s="28">
        <v>0.54906042692504597</v>
      </c>
      <c r="BR14" s="28">
        <v>7.4451523007986104E-4</v>
      </c>
      <c r="BS14" s="28">
        <v>215.88101066044899</v>
      </c>
      <c r="BT14" s="28">
        <v>29.1970636594213</v>
      </c>
      <c r="BU14" s="28">
        <v>0</v>
      </c>
      <c r="BV14" s="28">
        <v>0</v>
      </c>
      <c r="BW14" s="28">
        <v>12.2550567771523</v>
      </c>
      <c r="BX14" s="28">
        <v>11.581289976143699</v>
      </c>
      <c r="BY14" s="28">
        <v>131.80410385974201</v>
      </c>
      <c r="BZ14" s="28">
        <v>12.8386652514862</v>
      </c>
      <c r="CB14" s="37">
        <f t="shared" si="0"/>
        <v>8.0000305251993337E-3</v>
      </c>
      <c r="CC14" s="25">
        <f t="shared" si="1"/>
        <v>2.313893400949884E-3</v>
      </c>
      <c r="CD14" s="25">
        <f t="shared" si="2"/>
        <v>2.5007533302241892E-3</v>
      </c>
      <c r="CE14" s="25">
        <f t="shared" si="3"/>
        <v>2.4920059015727512E-3</v>
      </c>
      <c r="CF14" s="25">
        <f t="shared" si="4"/>
        <v>2.4728641449733792E-3</v>
      </c>
      <c r="CG14" s="25">
        <f t="shared" si="5"/>
        <v>2.4701645668867133E-3</v>
      </c>
      <c r="CH14" s="25">
        <f t="shared" si="6"/>
        <v>1.8264131198622868E-3</v>
      </c>
      <c r="CI14" s="25">
        <f t="shared" si="7"/>
        <v>2.496816964957134E-3</v>
      </c>
      <c r="CJ14" s="25">
        <f t="shared" si="8"/>
        <v>2.4983515619699504E-3</v>
      </c>
      <c r="CK14" s="25">
        <f t="shared" si="9"/>
        <v>2.4957151261366084E-3</v>
      </c>
      <c r="CL14" s="25" t="str">
        <f t="shared" si="11"/>
        <v/>
      </c>
      <c r="CM14" s="25">
        <f t="shared" si="12"/>
        <v>2.4890076801691585E-3</v>
      </c>
      <c r="CN14" s="25" t="str">
        <f t="shared" si="13"/>
        <v/>
      </c>
      <c r="CO14" s="25">
        <f t="shared" si="14"/>
        <v>2.4743172036541384E-3</v>
      </c>
      <c r="CP14" s="25" t="str">
        <f t="shared" si="15"/>
        <v/>
      </c>
      <c r="CQ14" s="25">
        <f t="shared" si="10"/>
        <v>2.4866933128408469E-3</v>
      </c>
    </row>
    <row r="15" spans="1:95" x14ac:dyDescent="0.4">
      <c r="A15" s="28" t="s">
        <v>14</v>
      </c>
      <c r="B15" s="28">
        <v>573.77878841999996</v>
      </c>
      <c r="C15" s="28">
        <v>2.5509373767999999</v>
      </c>
      <c r="D15" s="28">
        <v>2899.5792193000002</v>
      </c>
      <c r="E15" s="28">
        <v>64.340905781999993</v>
      </c>
      <c r="F15" s="28">
        <v>59.193614846000003</v>
      </c>
      <c r="G15" s="28">
        <v>5.8363067300000002E-2</v>
      </c>
      <c r="H15" s="28">
        <v>41.913800314</v>
      </c>
      <c r="I15" s="28">
        <v>1.9471678443</v>
      </c>
      <c r="J15" s="28">
        <v>0.53316666290000003</v>
      </c>
      <c r="K15" s="28"/>
      <c r="L15" s="28">
        <v>3.9206516557</v>
      </c>
      <c r="M15" s="28"/>
      <c r="N15" s="28">
        <v>9.1726355900000001E-2</v>
      </c>
      <c r="O15" s="31"/>
      <c r="P15" s="31">
        <v>4.9998146299999997E-2</v>
      </c>
      <c r="Q15" s="28"/>
      <c r="R15" s="28" t="s">
        <v>14</v>
      </c>
      <c r="S15" s="28">
        <v>0</v>
      </c>
      <c r="T15" s="28">
        <v>9.1952568816532396E-2</v>
      </c>
      <c r="U15" s="28">
        <v>1.95199009318368</v>
      </c>
      <c r="V15" s="28">
        <v>1.95199009318368</v>
      </c>
      <c r="W15" s="28">
        <v>0</v>
      </c>
      <c r="X15" s="28">
        <v>0.53449006736424698</v>
      </c>
      <c r="Y15" s="28">
        <v>0</v>
      </c>
      <c r="Z15" s="28">
        <v>0</v>
      </c>
      <c r="AA15" s="28">
        <v>0</v>
      </c>
      <c r="AB15" s="28">
        <v>574.96502771077405</v>
      </c>
      <c r="AC15" s="28">
        <v>0.547249092909044</v>
      </c>
      <c r="AD15" s="28">
        <v>1.1789905327376999</v>
      </c>
      <c r="AE15" s="28">
        <v>0.80066567983796599</v>
      </c>
      <c r="AF15" s="28">
        <v>0</v>
      </c>
      <c r="AG15" s="28">
        <v>3.9303592047637501</v>
      </c>
      <c r="AH15" s="28">
        <v>3.9303592047637501</v>
      </c>
      <c r="AI15" s="28">
        <v>23.2503453474258</v>
      </c>
      <c r="AJ15" s="28">
        <v>0.435832590001767</v>
      </c>
      <c r="AK15" s="28">
        <v>0.35150498535588898</v>
      </c>
      <c r="AL15" s="28">
        <v>0</v>
      </c>
      <c r="AM15" s="28">
        <v>0</v>
      </c>
      <c r="AN15" s="28">
        <v>5.0122596006910401E-2</v>
      </c>
      <c r="AO15" s="28">
        <v>2.5572583927384001</v>
      </c>
      <c r="AP15" s="28">
        <v>0</v>
      </c>
      <c r="AQ15" s="28">
        <v>2615.65972780224</v>
      </c>
      <c r="AR15" s="28">
        <v>267.377681728732</v>
      </c>
      <c r="AS15" s="28">
        <v>2906.2877548783999</v>
      </c>
      <c r="AT15" s="28">
        <v>0</v>
      </c>
      <c r="AU15" s="28">
        <v>1.07772632537748</v>
      </c>
      <c r="AV15" s="28">
        <v>0</v>
      </c>
      <c r="AW15" s="28">
        <v>19.684281471929999</v>
      </c>
      <c r="AX15" s="28">
        <v>3.45950514549292E-2</v>
      </c>
      <c r="AY15" s="28">
        <v>1.2164748124726401E-2</v>
      </c>
      <c r="AZ15" s="28">
        <v>45.763079347046201</v>
      </c>
      <c r="BA15" s="28">
        <v>1.55471560230713E-2</v>
      </c>
      <c r="BB15" s="28">
        <v>0</v>
      </c>
      <c r="BC15" s="28">
        <v>2.2549244965525202E-3</v>
      </c>
      <c r="BD15" s="28">
        <v>64.498642925510495</v>
      </c>
      <c r="BE15" s="28">
        <v>59.338610965543097</v>
      </c>
      <c r="BF15" s="28">
        <v>5.1600319599673803</v>
      </c>
      <c r="BG15" s="28">
        <v>0</v>
      </c>
      <c r="BH15" s="28">
        <v>0</v>
      </c>
      <c r="BI15" s="28">
        <v>0.24275921265916001</v>
      </c>
      <c r="BJ15" s="28">
        <v>0</v>
      </c>
      <c r="BK15" s="28">
        <v>2.6050123162508099</v>
      </c>
      <c r="BL15" s="28">
        <v>0</v>
      </c>
      <c r="BM15" s="28">
        <v>6.7706817450498197E-2</v>
      </c>
      <c r="BN15" s="28">
        <v>10.4201991328229</v>
      </c>
      <c r="BO15" s="28">
        <v>1.3332481074098299</v>
      </c>
      <c r="BP15" s="28">
        <v>0</v>
      </c>
      <c r="BQ15" s="28">
        <v>0.17505490410114699</v>
      </c>
      <c r="BR15" s="28">
        <v>2.3735511310769001E-4</v>
      </c>
      <c r="BS15" s="28">
        <v>5.8430629278217502E-2</v>
      </c>
      <c r="BT15" s="28">
        <v>9.3081306077958406</v>
      </c>
      <c r="BU15" s="28">
        <v>0</v>
      </c>
      <c r="BV15" s="28">
        <v>0</v>
      </c>
      <c r="BW15" s="28">
        <v>3.9069380749031599</v>
      </c>
      <c r="BX15" s="28">
        <v>3.6921705149494302</v>
      </c>
      <c r="BY15" s="28">
        <v>42.017538535293198</v>
      </c>
      <c r="BZ15" s="28">
        <v>4.0930197265757604</v>
      </c>
      <c r="CB15" s="37">
        <f t="shared" si="0"/>
        <v>8.0000149016209859E-3</v>
      </c>
      <c r="CC15" s="25">
        <f t="shared" si="1"/>
        <v>2.0674157266088798E-3</v>
      </c>
      <c r="CD15" s="25">
        <f t="shared" si="2"/>
        <v>2.477918899886722E-3</v>
      </c>
      <c r="CE15" s="25">
        <f t="shared" si="3"/>
        <v>2.3136238298808297E-3</v>
      </c>
      <c r="CF15" s="25">
        <f t="shared" si="4"/>
        <v>2.4515841297750381E-3</v>
      </c>
      <c r="CG15" s="25">
        <f t="shared" si="5"/>
        <v>2.4495229750762979E-3</v>
      </c>
      <c r="CH15" s="25">
        <f t="shared" si="6"/>
        <v>1.1576152752598861E-3</v>
      </c>
      <c r="CI15" s="25">
        <f t="shared" si="7"/>
        <v>2.4750373508495302E-3</v>
      </c>
      <c r="CJ15" s="25">
        <f t="shared" si="8"/>
        <v>2.4765450486440078E-3</v>
      </c>
      <c r="CK15" s="25">
        <f t="shared" si="9"/>
        <v>2.4821590627003673E-3</v>
      </c>
      <c r="CL15" s="25" t="str">
        <f t="shared" si="11"/>
        <v/>
      </c>
      <c r="CM15" s="25">
        <f t="shared" si="12"/>
        <v>2.4760039698086748E-3</v>
      </c>
      <c r="CN15" s="25" t="str">
        <f t="shared" si="13"/>
        <v/>
      </c>
      <c r="CO15" s="25">
        <f t="shared" si="14"/>
        <v>2.4661714107449355E-3</v>
      </c>
      <c r="CP15" s="25" t="str">
        <f t="shared" si="15"/>
        <v/>
      </c>
      <c r="CQ15" s="25">
        <f t="shared" si="10"/>
        <v>2.4890864185979616E-3</v>
      </c>
    </row>
    <row r="16" spans="1:95" s="30" customFormat="1" x14ac:dyDescent="0.4">
      <c r="A16" s="28" t="s">
        <v>15</v>
      </c>
      <c r="B16" s="28">
        <v>247.7510819</v>
      </c>
      <c r="C16" s="28">
        <v>1.345695265</v>
      </c>
      <c r="D16" s="28">
        <v>1420.1301696</v>
      </c>
      <c r="E16" s="28">
        <v>33.904860155999998</v>
      </c>
      <c r="F16" s="28">
        <v>31.192469385999999</v>
      </c>
      <c r="G16" s="28">
        <v>8.4390895399999999E-2</v>
      </c>
      <c r="H16" s="28">
        <v>22.088787975999999</v>
      </c>
      <c r="I16" s="28">
        <v>1.0257218903</v>
      </c>
      <c r="J16" s="28">
        <v>0.28085933790000001</v>
      </c>
      <c r="K16" s="28"/>
      <c r="L16" s="28">
        <v>2.0653045015</v>
      </c>
      <c r="M16" s="28"/>
      <c r="N16" s="28">
        <v>4.8319258800000001E-2</v>
      </c>
      <c r="O16" s="31"/>
      <c r="P16" s="31">
        <v>2.6335405900000001E-2</v>
      </c>
      <c r="Q16" s="28"/>
      <c r="R16" s="28" t="s">
        <v>15</v>
      </c>
      <c r="S16" s="28">
        <v>0</v>
      </c>
      <c r="T16" s="28">
        <v>4.8454061029847E-2</v>
      </c>
      <c r="U16" s="28">
        <v>1.02853596751651</v>
      </c>
      <c r="V16" s="28">
        <v>1.02853596751651</v>
      </c>
      <c r="W16" s="28">
        <v>0</v>
      </c>
      <c r="X16" s="28">
        <v>0.28162693579377901</v>
      </c>
      <c r="Y16" s="28">
        <v>0</v>
      </c>
      <c r="Z16" s="28">
        <v>0</v>
      </c>
      <c r="AA16" s="28">
        <v>0</v>
      </c>
      <c r="AB16" s="28">
        <v>248.43139729162201</v>
      </c>
      <c r="AC16" s="28">
        <v>0.28850122476720802</v>
      </c>
      <c r="AD16" s="28">
        <v>0.62154400620373895</v>
      </c>
      <c r="AE16" s="28">
        <v>0.42210255869409102</v>
      </c>
      <c r="AF16" s="28">
        <v>0</v>
      </c>
      <c r="AG16" s="28">
        <v>2.07095474750838</v>
      </c>
      <c r="AH16" s="28">
        <v>2.07095474750838</v>
      </c>
      <c r="AI16" s="28">
        <v>11.392075126903499</v>
      </c>
      <c r="AJ16" s="28">
        <v>0.229764299878636</v>
      </c>
      <c r="AK16" s="28">
        <v>0.185310906966517</v>
      </c>
      <c r="AL16" s="28">
        <v>0</v>
      </c>
      <c r="AM16" s="28">
        <v>0</v>
      </c>
      <c r="AN16" s="28">
        <v>2.64080202621607E-2</v>
      </c>
      <c r="AO16" s="28">
        <v>1.34937672448288</v>
      </c>
      <c r="AP16" s="28">
        <v>0</v>
      </c>
      <c r="AQ16" s="28">
        <v>1281.6210483638899</v>
      </c>
      <c r="AR16" s="28">
        <v>131.008850040509</v>
      </c>
      <c r="AS16" s="28">
        <v>1424.0219735313001</v>
      </c>
      <c r="AT16" s="28">
        <v>0</v>
      </c>
      <c r="AU16" s="28">
        <v>0.56816268961788197</v>
      </c>
      <c r="AV16" s="28">
        <v>0</v>
      </c>
      <c r="AW16" s="28">
        <v>10.377373627229201</v>
      </c>
      <c r="AX16" s="28">
        <v>1.8235041187850302E-2</v>
      </c>
      <c r="AY16" s="28">
        <v>6.41200482812218E-3</v>
      </c>
      <c r="AZ16" s="28">
        <v>24.121540481820102</v>
      </c>
      <c r="BA16" s="28">
        <v>8.1948561318804704E-3</v>
      </c>
      <c r="BB16" s="28">
        <v>0</v>
      </c>
      <c r="BC16" s="28">
        <v>1.1886050563005299E-3</v>
      </c>
      <c r="BD16" s="28">
        <v>33.9969120466641</v>
      </c>
      <c r="BE16" s="28">
        <v>31.277109457335602</v>
      </c>
      <c r="BF16" s="28">
        <v>2.7198025893285198</v>
      </c>
      <c r="BG16" s="28">
        <v>0</v>
      </c>
      <c r="BH16" s="28">
        <v>0</v>
      </c>
      <c r="BI16" s="28">
        <v>0.12795788620843501</v>
      </c>
      <c r="BJ16" s="28">
        <v>0</v>
      </c>
      <c r="BK16" s="28">
        <v>1.3731026875444301</v>
      </c>
      <c r="BL16" s="28">
        <v>0</v>
      </c>
      <c r="BM16" s="28">
        <v>3.5688252781957398E-2</v>
      </c>
      <c r="BN16" s="28">
        <v>5.4923948544122698</v>
      </c>
      <c r="BO16" s="28">
        <v>0.70287366289627695</v>
      </c>
      <c r="BP16" s="28">
        <v>0</v>
      </c>
      <c r="BQ16" s="28">
        <v>9.22696737710611E-2</v>
      </c>
      <c r="BR16" s="28">
        <v>1.2511359314803499E-4</v>
      </c>
      <c r="BS16" s="28">
        <v>8.4618461210006907E-2</v>
      </c>
      <c r="BT16" s="28">
        <v>4.9071630342703996</v>
      </c>
      <c r="BU16" s="28">
        <v>0</v>
      </c>
      <c r="BV16" s="28">
        <v>0</v>
      </c>
      <c r="BW16" s="28">
        <v>2.0596774926192598</v>
      </c>
      <c r="BX16" s="28">
        <v>1.94648152277649</v>
      </c>
      <c r="BY16" s="28">
        <v>22.1493205840043</v>
      </c>
      <c r="BZ16" s="28">
        <v>2.1577937192625498</v>
      </c>
      <c r="CB16" s="37">
        <f t="shared" si="0"/>
        <v>7.9999293119426725E-3</v>
      </c>
      <c r="CC16" s="25">
        <f t="shared" si="1"/>
        <v>2.745963353236128E-3</v>
      </c>
      <c r="CD16" s="25">
        <f t="shared" si="2"/>
        <v>2.7357304277057198E-3</v>
      </c>
      <c r="CE16" s="25">
        <f t="shared" si="3"/>
        <v>2.7404557797657582E-3</v>
      </c>
      <c r="CF16" s="25">
        <f t="shared" si="4"/>
        <v>2.7150057614324682E-3</v>
      </c>
      <c r="CG16" s="25">
        <f t="shared" si="5"/>
        <v>2.7134777400339865E-3</v>
      </c>
      <c r="CH16" s="25">
        <f t="shared" si="6"/>
        <v>2.6965682604536958E-3</v>
      </c>
      <c r="CI16" s="25">
        <f t="shared" si="7"/>
        <v>2.7404223387028533E-3</v>
      </c>
      <c r="CJ16" s="25">
        <f t="shared" si="8"/>
        <v>2.7435089795021282E-3</v>
      </c>
      <c r="CK16" s="25">
        <f t="shared" si="9"/>
        <v>2.7330331956144796E-3</v>
      </c>
      <c r="CL16" s="25" t="str">
        <f t="shared" si="11"/>
        <v/>
      </c>
      <c r="CM16" s="25">
        <f t="shared" si="12"/>
        <v>2.7357931986670028E-3</v>
      </c>
      <c r="CN16" s="25" t="str">
        <f t="shared" si="13"/>
        <v/>
      </c>
      <c r="CO16" s="25">
        <f t="shared" si="14"/>
        <v>2.7898240410715678E-3</v>
      </c>
      <c r="CP16" s="25" t="str">
        <f t="shared" si="15"/>
        <v/>
      </c>
      <c r="CQ16" s="25">
        <f t="shared" si="10"/>
        <v>2.7572904111077077E-3</v>
      </c>
    </row>
    <row r="17" spans="1:95" s="30" customFormat="1" x14ac:dyDescent="0.4">
      <c r="A17" s="28" t="s">
        <v>16</v>
      </c>
      <c r="B17" s="28">
        <v>3.0329640963000002</v>
      </c>
      <c r="C17" s="28">
        <v>8.14286E-3</v>
      </c>
      <c r="D17" s="28">
        <v>8.1299586364999996</v>
      </c>
      <c r="E17" s="28">
        <v>0.20515915609999999</v>
      </c>
      <c r="F17" s="28">
        <v>0.1990044712</v>
      </c>
      <c r="G17" s="28">
        <v>1.0288518E-3</v>
      </c>
      <c r="H17" s="28">
        <v>8.7278636100000001E-2</v>
      </c>
      <c r="I17" s="28">
        <v>4.0528852000000001E-3</v>
      </c>
      <c r="J17" s="28">
        <v>1.1097470999999999E-3</v>
      </c>
      <c r="K17" s="28"/>
      <c r="L17" s="28">
        <v>8.1605519000000001E-3</v>
      </c>
      <c r="M17" s="28"/>
      <c r="N17" s="28">
        <v>1.9092189999999999E-4</v>
      </c>
      <c r="O17" s="31"/>
      <c r="P17" s="31">
        <v>1.680168E-4</v>
      </c>
      <c r="Q17" s="28"/>
      <c r="R17" s="28" t="s">
        <v>16</v>
      </c>
      <c r="S17" s="28">
        <v>0</v>
      </c>
      <c r="T17" s="28">
        <v>1.91443020176921E-4</v>
      </c>
      <c r="U17" s="28">
        <v>4.0646479394169602E-3</v>
      </c>
      <c r="V17" s="28">
        <v>4.0646479394169602E-3</v>
      </c>
      <c r="W17" s="28">
        <v>0</v>
      </c>
      <c r="X17" s="28">
        <v>1.1128181139079599E-3</v>
      </c>
      <c r="Y17" s="28">
        <v>0</v>
      </c>
      <c r="Z17" s="28">
        <v>0</v>
      </c>
      <c r="AA17" s="28">
        <v>0</v>
      </c>
      <c r="AB17" s="28">
        <v>3.0413069528265999</v>
      </c>
      <c r="AC17" s="28">
        <v>1.13903000459663E-3</v>
      </c>
      <c r="AD17" s="28">
        <v>2.4531737891168698E-3</v>
      </c>
      <c r="AE17" s="28">
        <v>1.6664368820912901E-3</v>
      </c>
      <c r="AF17" s="28">
        <v>0</v>
      </c>
      <c r="AG17" s="28">
        <v>8.1841267322541895E-3</v>
      </c>
      <c r="AH17" s="28">
        <v>8.1841267322541895E-3</v>
      </c>
      <c r="AI17" s="28">
        <v>6.5218308503777994E-2</v>
      </c>
      <c r="AJ17" s="28">
        <v>9.0703314724118595E-4</v>
      </c>
      <c r="AK17" s="28">
        <v>7.3155804123745702E-4</v>
      </c>
      <c r="AL17" s="28">
        <v>0</v>
      </c>
      <c r="AM17" s="28">
        <v>0</v>
      </c>
      <c r="AN17" s="28">
        <v>1.6846035912564599E-4</v>
      </c>
      <c r="AO17" s="28">
        <v>8.1651383124720697E-3</v>
      </c>
      <c r="AP17" s="28">
        <v>0</v>
      </c>
      <c r="AQ17" s="28">
        <v>7.3369947518973602</v>
      </c>
      <c r="AR17" s="28">
        <v>0.75000683609186503</v>
      </c>
      <c r="AS17" s="28">
        <v>8.1522198964929995</v>
      </c>
      <c r="AT17" s="28">
        <v>0</v>
      </c>
      <c r="AU17" s="28">
        <v>2.2426568957820002E-3</v>
      </c>
      <c r="AV17" s="28">
        <v>0</v>
      </c>
      <c r="AW17" s="28">
        <v>4.0968048631756397E-2</v>
      </c>
      <c r="AX17" s="28">
        <v>1.16329568941285E-4</v>
      </c>
      <c r="AY17" s="28">
        <v>4.0909406570875901E-5</v>
      </c>
      <c r="AZ17" s="28">
        <v>0.15389360273814001</v>
      </c>
      <c r="BA17" s="28">
        <v>5.2282544354238699E-5</v>
      </c>
      <c r="BB17" s="28">
        <v>0</v>
      </c>
      <c r="BC17" s="28">
        <v>7.5827642652821703E-6</v>
      </c>
      <c r="BD17" s="28">
        <v>0.205717144276856</v>
      </c>
      <c r="BE17" s="28">
        <v>0.19954563350452201</v>
      </c>
      <c r="BF17" s="28">
        <v>6.17151077233418E-3</v>
      </c>
      <c r="BG17" s="28">
        <v>0</v>
      </c>
      <c r="BH17" s="28">
        <v>0</v>
      </c>
      <c r="BI17" s="28">
        <v>8.1637262520874903E-4</v>
      </c>
      <c r="BJ17" s="28">
        <v>0</v>
      </c>
      <c r="BK17" s="28">
        <v>8.7601402139585293E-3</v>
      </c>
      <c r="BL17" s="28">
        <v>0</v>
      </c>
      <c r="BM17" s="28">
        <v>2.2770078870351499E-4</v>
      </c>
      <c r="BN17" s="28">
        <v>3.5041287058317598E-2</v>
      </c>
      <c r="BO17" s="28">
        <v>2.7747604313563502E-3</v>
      </c>
      <c r="BP17" s="28">
        <v>0</v>
      </c>
      <c r="BQ17" s="28">
        <v>5.88627457464575E-4</v>
      </c>
      <c r="BR17" s="28">
        <v>7.9833859686833496E-7</v>
      </c>
      <c r="BS17" s="28">
        <v>1.03160774483705E-3</v>
      </c>
      <c r="BT17" s="28">
        <v>1.9372116049604E-2</v>
      </c>
      <c r="BU17" s="28">
        <v>0</v>
      </c>
      <c r="BV17" s="28">
        <v>0</v>
      </c>
      <c r="BW17" s="28">
        <v>8.1300393245919804E-3</v>
      </c>
      <c r="BX17" s="28">
        <v>7.6835103358190897E-3</v>
      </c>
      <c r="BY17" s="28">
        <v>8.7516678516509794E-2</v>
      </c>
      <c r="BZ17" s="28">
        <v>8.5183935395756905E-3</v>
      </c>
      <c r="CB17" s="37">
        <f t="shared" si="0"/>
        <v>8.0000673843248805E-3</v>
      </c>
      <c r="CC17" s="25">
        <f t="shared" si="1"/>
        <v>2.7507270978833569E-3</v>
      </c>
      <c r="CD17" s="25">
        <f t="shared" si="2"/>
        <v>2.7359321506288488E-3</v>
      </c>
      <c r="CE17" s="25">
        <f t="shared" si="3"/>
        <v>2.7381762919501764E-3</v>
      </c>
      <c r="CF17" s="25">
        <f t="shared" si="4"/>
        <v>2.7197819851824362E-3</v>
      </c>
      <c r="CG17" s="25">
        <f t="shared" si="5"/>
        <v>2.7193474662091043E-3</v>
      </c>
      <c r="CH17" s="25">
        <f t="shared" si="6"/>
        <v>2.6786606555483307E-3</v>
      </c>
      <c r="CI17" s="25">
        <f t="shared" si="7"/>
        <v>2.7273846974081293E-3</v>
      </c>
      <c r="CJ17" s="25">
        <f t="shared" si="8"/>
        <v>2.9023125098535194E-3</v>
      </c>
      <c r="CK17" s="25">
        <f t="shared" si="9"/>
        <v>2.7673096942176824E-3</v>
      </c>
      <c r="CL17" s="25" t="str">
        <f t="shared" si="11"/>
        <v/>
      </c>
      <c r="CM17" s="25">
        <f t="shared" si="12"/>
        <v>2.8888771915278597E-3</v>
      </c>
      <c r="CN17" s="25" t="str">
        <f t="shared" si="13"/>
        <v/>
      </c>
      <c r="CO17" s="25">
        <f t="shared" si="14"/>
        <v>2.7294939811567131E-3</v>
      </c>
      <c r="CP17" s="25" t="str">
        <f t="shared" si="15"/>
        <v/>
      </c>
      <c r="CQ17" s="25">
        <f t="shared" si="10"/>
        <v>2.6399688938605684E-3</v>
      </c>
    </row>
    <row r="18" spans="1:95" s="30" customFormat="1" x14ac:dyDescent="0.4">
      <c r="A18" s="28" t="s">
        <v>17</v>
      </c>
      <c r="B18" s="28">
        <v>2594.8758781000001</v>
      </c>
      <c r="C18" s="28">
        <v>6.9121105639999998</v>
      </c>
      <c r="D18" s="28">
        <v>6956.2529922000003</v>
      </c>
      <c r="E18" s="28">
        <v>175.50858309</v>
      </c>
      <c r="F18" s="28">
        <v>170.24340554</v>
      </c>
      <c r="G18" s="28">
        <v>0.88014760810000003</v>
      </c>
      <c r="H18" s="28">
        <v>74.664485080999995</v>
      </c>
      <c r="I18" s="28">
        <v>3.4778666600000001</v>
      </c>
      <c r="J18" s="28">
        <v>0.95229671599999999</v>
      </c>
      <c r="K18" s="28"/>
      <c r="L18" s="28">
        <v>7.0027341708000002</v>
      </c>
      <c r="M18" s="28"/>
      <c r="N18" s="28">
        <v>0.16383396950000001</v>
      </c>
      <c r="O18" s="31"/>
      <c r="P18" s="31">
        <v>0.14417917099999999</v>
      </c>
      <c r="Q18" s="28"/>
      <c r="R18" s="28" t="s">
        <v>17</v>
      </c>
      <c r="S18" s="28">
        <v>0</v>
      </c>
      <c r="T18" s="28">
        <v>0.16428137154827499</v>
      </c>
      <c r="U18" s="28">
        <v>3.4873946965545999</v>
      </c>
      <c r="V18" s="28">
        <v>3.4873946965545999</v>
      </c>
      <c r="W18" s="28">
        <v>0</v>
      </c>
      <c r="X18" s="28">
        <v>0.95491405481124203</v>
      </c>
      <c r="Y18" s="28">
        <v>0</v>
      </c>
      <c r="Z18" s="28">
        <v>0</v>
      </c>
      <c r="AA18" s="28">
        <v>0</v>
      </c>
      <c r="AB18" s="28">
        <v>2601.9823850714401</v>
      </c>
      <c r="AC18" s="28">
        <v>0.97380372143048699</v>
      </c>
      <c r="AD18" s="28">
        <v>2.09792663067552</v>
      </c>
      <c r="AE18" s="28">
        <v>1.42474992794727</v>
      </c>
      <c r="AF18" s="28">
        <v>0</v>
      </c>
      <c r="AG18" s="28">
        <v>7.0219365388401203</v>
      </c>
      <c r="AH18" s="28">
        <v>7.0219365388401203</v>
      </c>
      <c r="AI18" s="28">
        <v>55.8026423771054</v>
      </c>
      <c r="AJ18" s="28">
        <v>0.775530824188295</v>
      </c>
      <c r="AK18" s="28">
        <v>0.62548178723533598</v>
      </c>
      <c r="AL18" s="28">
        <v>0</v>
      </c>
      <c r="AM18" s="28">
        <v>0</v>
      </c>
      <c r="AN18" s="28">
        <v>0.14457605364384901</v>
      </c>
      <c r="AO18" s="28">
        <v>6.9310449618353402</v>
      </c>
      <c r="AP18" s="28">
        <v>0</v>
      </c>
      <c r="AQ18" s="28">
        <v>6277.7855664243098</v>
      </c>
      <c r="AR18" s="28">
        <v>641.72967988453399</v>
      </c>
      <c r="AS18" s="28">
        <v>6975.3178886859496</v>
      </c>
      <c r="AT18" s="28">
        <v>0</v>
      </c>
      <c r="AU18" s="28">
        <v>1.91776032449542</v>
      </c>
      <c r="AV18" s="28">
        <v>0</v>
      </c>
      <c r="AW18" s="28">
        <v>35.027017653367899</v>
      </c>
      <c r="AX18" s="28">
        <v>9.95234320778451E-2</v>
      </c>
      <c r="AY18" s="28">
        <v>3.4995517416557799E-2</v>
      </c>
      <c r="AZ18" s="28">
        <v>131.65140603270501</v>
      </c>
      <c r="BA18" s="28">
        <v>4.4725871095818402E-2</v>
      </c>
      <c r="BB18" s="28">
        <v>0</v>
      </c>
      <c r="BC18" s="28">
        <v>6.4870055339208699E-3</v>
      </c>
      <c r="BD18" s="28">
        <v>175.98486011538799</v>
      </c>
      <c r="BE18" s="28">
        <v>170.705271761407</v>
      </c>
      <c r="BF18" s="28">
        <v>5.27958835398071</v>
      </c>
      <c r="BG18" s="28">
        <v>0</v>
      </c>
      <c r="BH18" s="28">
        <v>0</v>
      </c>
      <c r="BI18" s="28">
        <v>0.69837596284991399</v>
      </c>
      <c r="BJ18" s="28">
        <v>0</v>
      </c>
      <c r="BK18" s="28">
        <v>7.4941682691314204</v>
      </c>
      <c r="BL18" s="28">
        <v>0</v>
      </c>
      <c r="BM18" s="28">
        <v>0.19478081757780299</v>
      </c>
      <c r="BN18" s="28">
        <v>29.976530499578299</v>
      </c>
      <c r="BO18" s="28">
        <v>2.3724509183571501</v>
      </c>
      <c r="BP18" s="28">
        <v>0</v>
      </c>
      <c r="BQ18" s="28">
        <v>0.50359552451925504</v>
      </c>
      <c r="BR18" s="28">
        <v>6.8282892114155302E-4</v>
      </c>
      <c r="BS18" s="28">
        <v>0.88255973321802506</v>
      </c>
      <c r="BT18" s="28">
        <v>16.563300173831099</v>
      </c>
      <c r="BU18" s="28">
        <v>0</v>
      </c>
      <c r="BV18" s="28">
        <v>0</v>
      </c>
      <c r="BW18" s="28">
        <v>6.9521808494844999</v>
      </c>
      <c r="BX18" s="28">
        <v>6.5700485866513603</v>
      </c>
      <c r="BY18" s="28">
        <v>74.869018176887806</v>
      </c>
      <c r="BZ18" s="28">
        <v>7.28331299191409</v>
      </c>
      <c r="CB18" s="37">
        <f t="shared" si="0"/>
        <v>8.0000142312679351E-3</v>
      </c>
      <c r="CC18" s="25">
        <f t="shared" si="1"/>
        <v>2.7386693257341788E-3</v>
      </c>
      <c r="CD18" s="25">
        <f t="shared" si="2"/>
        <v>2.739307720850927E-3</v>
      </c>
      <c r="CE18" s="25">
        <f t="shared" si="3"/>
        <v>2.740684749005907E-3</v>
      </c>
      <c r="CF18" s="25">
        <f t="shared" si="4"/>
        <v>2.7136964871043016E-3</v>
      </c>
      <c r="CG18" s="25">
        <f t="shared" si="5"/>
        <v>2.7129756946649426E-3</v>
      </c>
      <c r="CH18" s="25">
        <f t="shared" si="6"/>
        <v>2.7405915733068288E-3</v>
      </c>
      <c r="CI18" s="25">
        <f t="shared" si="7"/>
        <v>2.7393625719901869E-3</v>
      </c>
      <c r="CJ18" s="25">
        <f t="shared" si="8"/>
        <v>2.7396210050789505E-3</v>
      </c>
      <c r="CK18" s="25">
        <f t="shared" si="9"/>
        <v>2.748448847157468E-3</v>
      </c>
      <c r="CL18" s="25" t="str">
        <f t="shared" si="11"/>
        <v/>
      </c>
      <c r="CM18" s="25">
        <f t="shared" si="12"/>
        <v>2.742124371961759E-3</v>
      </c>
      <c r="CN18" s="25" t="str">
        <f t="shared" si="13"/>
        <v/>
      </c>
      <c r="CO18" s="25">
        <f t="shared" si="14"/>
        <v>2.730825906497863E-3</v>
      </c>
      <c r="CP18" s="25" t="str">
        <f t="shared" si="15"/>
        <v/>
      </c>
      <c r="CQ18" s="25">
        <f t="shared" si="10"/>
        <v>2.7527044377930079E-3</v>
      </c>
    </row>
    <row r="19" spans="1:95" x14ac:dyDescent="0.4">
      <c r="A19" s="28" t="s">
        <v>18</v>
      </c>
      <c r="B19" s="28">
        <v>5830.2548042999997</v>
      </c>
      <c r="C19" s="28">
        <v>15.247222081</v>
      </c>
      <c r="D19" s="28">
        <v>15726.026900000001</v>
      </c>
      <c r="E19" s="28">
        <v>395.05991648999998</v>
      </c>
      <c r="F19" s="28">
        <v>383.08448593000003</v>
      </c>
      <c r="G19" s="28">
        <v>6.9825149352000002</v>
      </c>
      <c r="H19" s="28">
        <v>169.04462036000001</v>
      </c>
      <c r="I19" s="28">
        <v>7.9452236370999998</v>
      </c>
      <c r="J19" s="28">
        <v>2.1755312295000002</v>
      </c>
      <c r="K19" s="28"/>
      <c r="L19" s="28">
        <v>15.997814549999999</v>
      </c>
      <c r="M19" s="28"/>
      <c r="N19" s="28">
        <v>0.37428046669999998</v>
      </c>
      <c r="O19" s="31"/>
      <c r="P19" s="31">
        <v>0.3269853942</v>
      </c>
      <c r="Q19" s="28"/>
      <c r="R19" s="28" t="s">
        <v>18</v>
      </c>
      <c r="S19" s="28">
        <v>0</v>
      </c>
      <c r="T19" s="28">
        <v>0.37530847911878001</v>
      </c>
      <c r="U19" s="28">
        <v>7.9669401207471697</v>
      </c>
      <c r="V19" s="28">
        <v>7.9669401207471697</v>
      </c>
      <c r="W19" s="28">
        <v>0</v>
      </c>
      <c r="X19" s="28">
        <v>2.1814842539835602</v>
      </c>
      <c r="Y19" s="28">
        <v>0</v>
      </c>
      <c r="Z19" s="28">
        <v>0</v>
      </c>
      <c r="AA19" s="28">
        <v>0</v>
      </c>
      <c r="AB19" s="28">
        <v>5846.2191942826903</v>
      </c>
      <c r="AC19" s="28">
        <v>2.2011305857965699</v>
      </c>
      <c r="AD19" s="28">
        <v>4.7420233107257603</v>
      </c>
      <c r="AE19" s="28">
        <v>3.2204143804416598</v>
      </c>
      <c r="AF19" s="28">
        <v>0</v>
      </c>
      <c r="AG19" s="28">
        <v>16.041600419089399</v>
      </c>
      <c r="AH19" s="28">
        <v>16.041600419089399</v>
      </c>
      <c r="AI19" s="28">
        <v>126.152122426375</v>
      </c>
      <c r="AJ19" s="28">
        <v>1.75298032759162</v>
      </c>
      <c r="AK19" s="28">
        <v>1.4138038949834399</v>
      </c>
      <c r="AL19" s="28">
        <v>0</v>
      </c>
      <c r="AM19" s="28">
        <v>0</v>
      </c>
      <c r="AN19" s="28">
        <v>0.327876711499266</v>
      </c>
      <c r="AO19" s="28">
        <v>15.2889525981421</v>
      </c>
      <c r="AP19" s="28">
        <v>0</v>
      </c>
      <c r="AQ19" s="28">
        <v>14192.1932490814</v>
      </c>
      <c r="AR19" s="28">
        <v>1450.7534232128201</v>
      </c>
      <c r="AS19" s="28">
        <v>15769.098794720599</v>
      </c>
      <c r="AT19" s="28">
        <v>0</v>
      </c>
      <c r="AU19" s="28">
        <v>4.3347915002129502</v>
      </c>
      <c r="AV19" s="28">
        <v>0</v>
      </c>
      <c r="AW19" s="28">
        <v>79.173260320051099</v>
      </c>
      <c r="AX19" s="28">
        <v>0.22394847992374101</v>
      </c>
      <c r="AY19" s="28">
        <v>7.8747832220043099E-2</v>
      </c>
      <c r="AZ19" s="28">
        <v>296.243991676451</v>
      </c>
      <c r="BA19" s="28">
        <v>0.100642976290613</v>
      </c>
      <c r="BB19" s="28">
        <v>0</v>
      </c>
      <c r="BC19" s="28">
        <v>1.45969835806676E-2</v>
      </c>
      <c r="BD19" s="28">
        <v>396.132196463056</v>
      </c>
      <c r="BE19" s="28">
        <v>384.12396831530202</v>
      </c>
      <c r="BF19" s="28">
        <v>12.008228147753799</v>
      </c>
      <c r="BG19" s="28">
        <v>0</v>
      </c>
      <c r="BH19" s="28">
        <v>0</v>
      </c>
      <c r="BI19" s="28">
        <v>1.5715123952452901</v>
      </c>
      <c r="BJ19" s="28">
        <v>0</v>
      </c>
      <c r="BK19" s="28">
        <v>16.863538448234799</v>
      </c>
      <c r="BL19" s="28">
        <v>0</v>
      </c>
      <c r="BM19" s="28">
        <v>0.43829883944245002</v>
      </c>
      <c r="BN19" s="28">
        <v>67.453966824848195</v>
      </c>
      <c r="BO19" s="28">
        <v>5.3625540622378196</v>
      </c>
      <c r="BP19" s="28">
        <v>0</v>
      </c>
      <c r="BQ19" s="28">
        <v>1.13318730370409</v>
      </c>
      <c r="BR19" s="28">
        <v>1.5365553612308399E-3</v>
      </c>
      <c r="BS19" s="28">
        <v>7.0016528129663502</v>
      </c>
      <c r="BT19" s="28">
        <v>37.438720299315698</v>
      </c>
      <c r="BU19" s="28">
        <v>0</v>
      </c>
      <c r="BV19" s="28">
        <v>0</v>
      </c>
      <c r="BW19" s="28">
        <v>15.7142596354457</v>
      </c>
      <c r="BX19" s="28">
        <v>14.8504328156939</v>
      </c>
      <c r="BY19" s="28">
        <v>169.507507587492</v>
      </c>
      <c r="BZ19" s="28">
        <v>16.462673095654701</v>
      </c>
      <c r="CB19" s="37">
        <f t="shared" si="0"/>
        <v>7.9999576430207914E-3</v>
      </c>
      <c r="CC19" s="25">
        <f t="shared" si="1"/>
        <v>2.7381976463389458E-3</v>
      </c>
      <c r="CD19" s="25">
        <f t="shared" si="2"/>
        <v>2.736925908234837E-3</v>
      </c>
      <c r="CE19" s="25">
        <f t="shared" si="3"/>
        <v>2.7388923467121067E-3</v>
      </c>
      <c r="CF19" s="25">
        <f t="shared" si="4"/>
        <v>2.7142211302602984E-3</v>
      </c>
      <c r="CG19" s="25">
        <f t="shared" si="5"/>
        <v>2.7134546646504919E-3</v>
      </c>
      <c r="CH19" s="25">
        <f t="shared" si="6"/>
        <v>2.740828762123062E-3</v>
      </c>
      <c r="CI19" s="25">
        <f t="shared" si="7"/>
        <v>2.738254707580864E-3</v>
      </c>
      <c r="CJ19" s="25">
        <f t="shared" si="8"/>
        <v>2.7332753159729105E-3</v>
      </c>
      <c r="CK19" s="25">
        <f t="shared" si="9"/>
        <v>2.7363544144241589E-3</v>
      </c>
      <c r="CL19" s="25" t="str">
        <f t="shared" si="11"/>
        <v/>
      </c>
      <c r="CM19" s="25">
        <f t="shared" si="12"/>
        <v>2.736990665353056E-3</v>
      </c>
      <c r="CN19" s="25" t="str">
        <f t="shared" si="13"/>
        <v/>
      </c>
      <c r="CO19" s="25">
        <f t="shared" si="14"/>
        <v>2.7466365740214391E-3</v>
      </c>
      <c r="CP19" s="25" t="str">
        <f t="shared" si="15"/>
        <v/>
      </c>
      <c r="CQ19" s="25">
        <f t="shared" si="10"/>
        <v>2.725862729883375E-3</v>
      </c>
    </row>
    <row r="20" spans="1:95" x14ac:dyDescent="0.4">
      <c r="A20" s="28" t="s">
        <v>19</v>
      </c>
      <c r="B20" s="28">
        <v>407.94313761000001</v>
      </c>
      <c r="C20" s="28">
        <v>1.0500307977000001</v>
      </c>
      <c r="D20" s="28">
        <v>1130.1166979</v>
      </c>
      <c r="E20" s="28">
        <v>27.089776406999999</v>
      </c>
      <c r="F20" s="28">
        <v>26.260410971999999</v>
      </c>
      <c r="G20" s="28">
        <v>0.80984363579999996</v>
      </c>
      <c r="H20" s="28">
        <v>11.651436536</v>
      </c>
      <c r="I20" s="28">
        <v>0.54729239129999996</v>
      </c>
      <c r="J20" s="28">
        <v>0.14985778550000001</v>
      </c>
      <c r="K20" s="28"/>
      <c r="L20" s="28">
        <v>1.1019803878000001</v>
      </c>
      <c r="M20" s="28"/>
      <c r="N20" s="28">
        <v>2.57816082E-2</v>
      </c>
      <c r="O20" s="31"/>
      <c r="P20" s="31">
        <v>2.2376268500000001E-2</v>
      </c>
      <c r="Q20" s="28"/>
      <c r="R20" s="28" t="s">
        <v>19</v>
      </c>
      <c r="S20" s="28">
        <v>0</v>
      </c>
      <c r="T20" s="28">
        <v>2.58533296977396E-2</v>
      </c>
      <c r="U20" s="28">
        <v>0.54879928474855</v>
      </c>
      <c r="V20" s="28">
        <v>0.54879928474855</v>
      </c>
      <c r="W20" s="28">
        <v>0</v>
      </c>
      <c r="X20" s="28">
        <v>0.150268099106251</v>
      </c>
      <c r="Y20" s="28">
        <v>0</v>
      </c>
      <c r="Z20" s="28">
        <v>0</v>
      </c>
      <c r="AA20" s="28">
        <v>0</v>
      </c>
      <c r="AB20" s="28">
        <v>409.06171580879197</v>
      </c>
      <c r="AC20" s="28">
        <v>0.15173265760240101</v>
      </c>
      <c r="AD20" s="28">
        <v>0.32688663750477198</v>
      </c>
      <c r="AE20" s="28">
        <v>0.22199495964316901</v>
      </c>
      <c r="AF20" s="28">
        <v>0</v>
      </c>
      <c r="AG20" s="28">
        <v>1.10500442192411</v>
      </c>
      <c r="AH20" s="28">
        <v>1.10500442192411</v>
      </c>
      <c r="AI20" s="28">
        <v>9.0657278368358707</v>
      </c>
      <c r="AJ20" s="28">
        <v>0.120839527034586</v>
      </c>
      <c r="AK20" s="28">
        <v>9.7458733044807802E-2</v>
      </c>
      <c r="AL20" s="28">
        <v>0</v>
      </c>
      <c r="AM20" s="28">
        <v>0</v>
      </c>
      <c r="AN20" s="28">
        <v>2.2439074241157202E-2</v>
      </c>
      <c r="AO20" s="28">
        <v>1.0529100521748</v>
      </c>
      <c r="AP20" s="28">
        <v>0</v>
      </c>
      <c r="AQ20" s="28">
        <v>1019.8924564308199</v>
      </c>
      <c r="AR20" s="28">
        <v>104.255256904115</v>
      </c>
      <c r="AS20" s="28">
        <v>1133.21344117177</v>
      </c>
      <c r="AT20" s="28">
        <v>0</v>
      </c>
      <c r="AU20" s="28">
        <v>0.298814232977264</v>
      </c>
      <c r="AV20" s="28">
        <v>0</v>
      </c>
      <c r="AW20" s="28">
        <v>5.4577460841656196</v>
      </c>
      <c r="AX20" s="28">
        <v>1.5351955036293601E-2</v>
      </c>
      <c r="AY20" s="28">
        <v>5.3980758775773298E-3</v>
      </c>
      <c r="AZ20" s="28">
        <v>20.307556991352399</v>
      </c>
      <c r="BA20" s="28">
        <v>6.8990677445063299E-3</v>
      </c>
      <c r="BB20" s="28">
        <v>0</v>
      </c>
      <c r="BC20" s="28">
        <v>1.0006146009027799E-3</v>
      </c>
      <c r="BD20" s="28">
        <v>27.163373165108801</v>
      </c>
      <c r="BE20" s="28">
        <v>26.331727811779501</v>
      </c>
      <c r="BF20" s="28">
        <v>0.83164535332925305</v>
      </c>
      <c r="BG20" s="28">
        <v>0</v>
      </c>
      <c r="BH20" s="28">
        <v>0</v>
      </c>
      <c r="BI20" s="28">
        <v>0.107725337945402</v>
      </c>
      <c r="BJ20" s="28">
        <v>0</v>
      </c>
      <c r="BK20" s="28">
        <v>1.1560019577704601</v>
      </c>
      <c r="BL20" s="28">
        <v>0</v>
      </c>
      <c r="BM20" s="28">
        <v>3.0045255272739099E-2</v>
      </c>
      <c r="BN20" s="28">
        <v>4.6239628065278602</v>
      </c>
      <c r="BO20" s="28">
        <v>0.36966525157489499</v>
      </c>
      <c r="BP20" s="28">
        <v>0</v>
      </c>
      <c r="BQ20" s="28">
        <v>7.7680405469666897E-2</v>
      </c>
      <c r="BR20" s="28">
        <v>1.0534418172919501E-4</v>
      </c>
      <c r="BS20" s="28">
        <v>0.81207233941831103</v>
      </c>
      <c r="BT20" s="28">
        <v>2.5808307737293901</v>
      </c>
      <c r="BU20" s="28">
        <v>0</v>
      </c>
      <c r="BV20" s="28">
        <v>0</v>
      </c>
      <c r="BW20" s="28">
        <v>1.08325806722649</v>
      </c>
      <c r="BX20" s="28">
        <v>1.0236984925267201</v>
      </c>
      <c r="BY20" s="28">
        <v>11.683338724515901</v>
      </c>
      <c r="BZ20" s="28">
        <v>1.13487347310732</v>
      </c>
      <c r="CB20" s="37">
        <f t="shared" si="0"/>
        <v>8.0000179202443008E-3</v>
      </c>
      <c r="CC20" s="25">
        <f t="shared" si="1"/>
        <v>2.7419953803986858E-3</v>
      </c>
      <c r="CD20" s="25">
        <f t="shared" si="2"/>
        <v>2.7420666909072841E-3</v>
      </c>
      <c r="CE20" s="25">
        <f t="shared" si="3"/>
        <v>2.7401977844628373E-3</v>
      </c>
      <c r="CF20" s="25">
        <f t="shared" si="4"/>
        <v>2.7167724459248475E-3</v>
      </c>
      <c r="CG20" s="25">
        <f t="shared" si="5"/>
        <v>2.7157549002391262E-3</v>
      </c>
      <c r="CH20" s="25">
        <f t="shared" si="6"/>
        <v>2.7520172040488458E-3</v>
      </c>
      <c r="CI20" s="25">
        <f t="shared" si="7"/>
        <v>2.7380476576712755E-3</v>
      </c>
      <c r="CJ20" s="25">
        <f t="shared" si="8"/>
        <v>2.7533608588467136E-3</v>
      </c>
      <c r="CK20" s="25">
        <f t="shared" si="9"/>
        <v>2.7380199492604228E-3</v>
      </c>
      <c r="CL20" s="25" t="str">
        <f t="shared" si="11"/>
        <v/>
      </c>
      <c r="CM20" s="25">
        <f t="shared" si="12"/>
        <v>2.7441814369737528E-3</v>
      </c>
      <c r="CN20" s="25" t="str">
        <f t="shared" si="13"/>
        <v/>
      </c>
      <c r="CO20" s="25">
        <f t="shared" si="14"/>
        <v>2.7818861097889083E-3</v>
      </c>
      <c r="CP20" s="25" t="str">
        <f t="shared" si="15"/>
        <v/>
      </c>
      <c r="CQ20" s="25">
        <f t="shared" si="10"/>
        <v>2.8068013733925606E-3</v>
      </c>
    </row>
    <row r="21" spans="1:95" x14ac:dyDescent="0.4">
      <c r="A21" s="28" t="s">
        <v>20</v>
      </c>
      <c r="B21" s="28">
        <v>112.3430018</v>
      </c>
      <c r="C21" s="28">
        <v>0.29355123449999998</v>
      </c>
      <c r="D21" s="28">
        <v>306.70615021999998</v>
      </c>
      <c r="E21" s="28">
        <v>7.5408589537999999</v>
      </c>
      <c r="F21" s="28">
        <v>7.3113368327000003</v>
      </c>
      <c r="G21" s="28">
        <v>0.17119769230000001</v>
      </c>
      <c r="H21" s="28">
        <v>3.2338771694999999</v>
      </c>
      <c r="I21" s="28">
        <v>0.15155832829999999</v>
      </c>
      <c r="J21" s="28">
        <v>4.1499085099999999E-2</v>
      </c>
      <c r="K21" s="28"/>
      <c r="L21" s="28">
        <v>0.30516475030000001</v>
      </c>
      <c r="M21" s="28"/>
      <c r="N21" s="28">
        <v>7.1395215E-3</v>
      </c>
      <c r="O21" s="31"/>
      <c r="P21" s="31">
        <v>6.2197168000000004E-3</v>
      </c>
      <c r="Q21" s="28"/>
      <c r="R21" s="28" t="s">
        <v>20</v>
      </c>
      <c r="S21" s="28">
        <v>0</v>
      </c>
      <c r="T21" s="28">
        <v>7.1586093337063896E-3</v>
      </c>
      <c r="U21" s="28">
        <v>0.151975339856983</v>
      </c>
      <c r="V21" s="28">
        <v>0.151975339856983</v>
      </c>
      <c r="W21" s="28">
        <v>0</v>
      </c>
      <c r="X21" s="28">
        <v>4.1613862362357597E-2</v>
      </c>
      <c r="Y21" s="28">
        <v>0</v>
      </c>
      <c r="Z21" s="28">
        <v>0</v>
      </c>
      <c r="AA21" s="28">
        <v>0</v>
      </c>
      <c r="AB21" s="28">
        <v>112.650770463797</v>
      </c>
      <c r="AC21" s="28">
        <v>4.2131363989718097E-2</v>
      </c>
      <c r="AD21" s="28">
        <v>9.0764717658212896E-2</v>
      </c>
      <c r="AE21" s="28">
        <v>6.1639656725485999E-2</v>
      </c>
      <c r="AF21" s="28">
        <v>0</v>
      </c>
      <c r="AG21" s="28">
        <v>0.30600221747833301</v>
      </c>
      <c r="AH21" s="28">
        <v>0.30600221747833301</v>
      </c>
      <c r="AI21" s="28">
        <v>2.4603571250715</v>
      </c>
      <c r="AJ21" s="28">
        <v>3.3553818720993299E-2</v>
      </c>
      <c r="AK21" s="28">
        <v>2.70600101367834E-2</v>
      </c>
      <c r="AL21" s="28">
        <v>0</v>
      </c>
      <c r="AM21" s="28">
        <v>0</v>
      </c>
      <c r="AN21" s="28">
        <v>6.2364405015733898E-3</v>
      </c>
      <c r="AO21" s="28">
        <v>0.29435729644339298</v>
      </c>
      <c r="AP21" s="28">
        <v>0</v>
      </c>
      <c r="AQ21" s="28">
        <v>276.788514888142</v>
      </c>
      <c r="AR21" s="28">
        <v>28.294079388217401</v>
      </c>
      <c r="AS21" s="28">
        <v>307.54295140143103</v>
      </c>
      <c r="AT21" s="28">
        <v>0</v>
      </c>
      <c r="AU21" s="28">
        <v>8.2970130556920499E-2</v>
      </c>
      <c r="AV21" s="28">
        <v>0</v>
      </c>
      <c r="AW21" s="28">
        <v>1.5154169446211101</v>
      </c>
      <c r="AX21" s="28">
        <v>4.2741971679425899E-3</v>
      </c>
      <c r="AY21" s="28">
        <v>1.50295039468245E-3</v>
      </c>
      <c r="AZ21" s="28">
        <v>5.6539103153160601</v>
      </c>
      <c r="BA21" s="28">
        <v>1.92084321037054E-3</v>
      </c>
      <c r="BB21" s="28">
        <v>0</v>
      </c>
      <c r="BC21" s="28">
        <v>2.7857313255840902E-4</v>
      </c>
      <c r="BD21" s="28">
        <v>7.5612617835163096</v>
      </c>
      <c r="BE21" s="28">
        <v>7.3311119858675404</v>
      </c>
      <c r="BF21" s="28">
        <v>0.23014979764877</v>
      </c>
      <c r="BG21" s="28">
        <v>0</v>
      </c>
      <c r="BH21" s="28">
        <v>0</v>
      </c>
      <c r="BI21" s="28">
        <v>2.9992572469782899E-2</v>
      </c>
      <c r="BJ21" s="28">
        <v>0</v>
      </c>
      <c r="BK21" s="28">
        <v>0.32184804285785101</v>
      </c>
      <c r="BL21" s="28">
        <v>0</v>
      </c>
      <c r="BM21" s="28">
        <v>8.3650533838191699E-3</v>
      </c>
      <c r="BN21" s="28">
        <v>1.2873627682997399</v>
      </c>
      <c r="BO21" s="28">
        <v>0.102643455046714</v>
      </c>
      <c r="BP21" s="28">
        <v>0</v>
      </c>
      <c r="BQ21" s="28">
        <v>2.1627343587030098E-2</v>
      </c>
      <c r="BR21" s="28">
        <v>2.9326047692587499E-5</v>
      </c>
      <c r="BS21" s="28">
        <v>0.17166877378263501</v>
      </c>
      <c r="BT21" s="28">
        <v>0.71659795966984896</v>
      </c>
      <c r="BU21" s="28">
        <v>0</v>
      </c>
      <c r="BV21" s="28">
        <v>0</v>
      </c>
      <c r="BW21" s="28">
        <v>0.30078399554280599</v>
      </c>
      <c r="BX21" s="28">
        <v>0.28424732329971097</v>
      </c>
      <c r="BY21" s="28">
        <v>3.2427516083268499</v>
      </c>
      <c r="BZ21" s="28">
        <v>0.31510453875646999</v>
      </c>
      <c r="CB21" s="37">
        <f t="shared" si="0"/>
        <v>8.0000439413746606E-3</v>
      </c>
      <c r="CC21" s="25">
        <f t="shared" si="1"/>
        <v>2.7395445988252567E-3</v>
      </c>
      <c r="CD21" s="25">
        <f t="shared" si="2"/>
        <v>2.7458986666022674E-3</v>
      </c>
      <c r="CE21" s="25">
        <f t="shared" si="3"/>
        <v>2.7283482278748095E-3</v>
      </c>
      <c r="CF21" s="25">
        <f t="shared" si="4"/>
        <v>2.705637360585861E-3</v>
      </c>
      <c r="CG21" s="25">
        <f t="shared" si="5"/>
        <v>2.7047246789527715E-3</v>
      </c>
      <c r="CH21" s="25">
        <f t="shared" si="6"/>
        <v>2.7516812657117783E-3</v>
      </c>
      <c r="CI21" s="25">
        <f t="shared" si="7"/>
        <v>2.7442102348686679E-3</v>
      </c>
      <c r="CJ21" s="25">
        <f t="shared" si="8"/>
        <v>2.7514921922176558E-3</v>
      </c>
      <c r="CK21" s="25">
        <f t="shared" si="9"/>
        <v>2.7657781389883555E-3</v>
      </c>
      <c r="CL21" s="25" t="str">
        <f t="shared" si="11"/>
        <v/>
      </c>
      <c r="CM21" s="25">
        <f t="shared" si="12"/>
        <v>2.7443116464457382E-3</v>
      </c>
      <c r="CN21" s="25" t="str">
        <f t="shared" si="13"/>
        <v/>
      </c>
      <c r="CO21" s="25">
        <f t="shared" si="14"/>
        <v>2.6735452377851391E-3</v>
      </c>
      <c r="CP21" s="25" t="str">
        <f t="shared" si="15"/>
        <v/>
      </c>
      <c r="CQ21" s="25">
        <f t="shared" si="10"/>
        <v>2.6888204256163878E-3</v>
      </c>
    </row>
    <row r="22" spans="1:95" x14ac:dyDescent="0.4">
      <c r="A22" s="28" t="s">
        <v>21</v>
      </c>
      <c r="B22" s="28">
        <v>2420.8484423999998</v>
      </c>
      <c r="C22" s="28">
        <v>6.245170656</v>
      </c>
      <c r="D22" s="28">
        <v>6688.7131474999996</v>
      </c>
      <c r="E22" s="28">
        <v>159.44932487</v>
      </c>
      <c r="F22" s="28">
        <v>154.65925412999999</v>
      </c>
      <c r="G22" s="28">
        <v>1.0739490142999999</v>
      </c>
      <c r="H22" s="28">
        <v>67.856363935000005</v>
      </c>
      <c r="I22" s="28">
        <v>3.1681214940000002</v>
      </c>
      <c r="J22" s="28">
        <v>0.86748217260000005</v>
      </c>
      <c r="K22" s="28"/>
      <c r="L22" s="28">
        <v>6.3790513445999997</v>
      </c>
      <c r="M22" s="28"/>
      <c r="N22" s="28">
        <v>0.14924256720000001</v>
      </c>
      <c r="O22" s="31"/>
      <c r="P22" s="31">
        <v>0.1312642849</v>
      </c>
      <c r="Q22" s="28"/>
      <c r="R22" s="28" t="s">
        <v>129</v>
      </c>
      <c r="S22" s="28">
        <v>0</v>
      </c>
      <c r="T22" s="28">
        <v>0.149648411589452</v>
      </c>
      <c r="U22" s="28">
        <v>3.1768052246952698</v>
      </c>
      <c r="V22" s="28">
        <v>3.1768052246952698</v>
      </c>
      <c r="W22" s="28">
        <v>0</v>
      </c>
      <c r="X22" s="28">
        <v>0.86986583673511997</v>
      </c>
      <c r="Y22" s="28">
        <v>0</v>
      </c>
      <c r="Z22" s="28">
        <v>0</v>
      </c>
      <c r="AA22" s="28">
        <v>0</v>
      </c>
      <c r="AB22" s="28">
        <v>2427.4794427659199</v>
      </c>
      <c r="AC22" s="28">
        <v>0.884623048962208</v>
      </c>
      <c r="AD22" s="28">
        <v>1.9058276703705199</v>
      </c>
      <c r="AE22" s="28">
        <v>1.2942846764679301</v>
      </c>
      <c r="AF22" s="28">
        <v>0</v>
      </c>
      <c r="AG22" s="28">
        <v>6.3965634721757301</v>
      </c>
      <c r="AH22" s="28">
        <v>6.3965634721757301</v>
      </c>
      <c r="AI22" s="28">
        <v>53.656170633773698</v>
      </c>
      <c r="AJ22" s="28">
        <v>0.70452578653559705</v>
      </c>
      <c r="AK22" s="28">
        <v>0.56820950397321601</v>
      </c>
      <c r="AL22" s="28">
        <v>0</v>
      </c>
      <c r="AM22" s="28">
        <v>0</v>
      </c>
      <c r="AN22" s="28">
        <v>0.13161980776235199</v>
      </c>
      <c r="AO22" s="28">
        <v>6.2623083283718097</v>
      </c>
      <c r="AP22" s="28">
        <v>0</v>
      </c>
      <c r="AQ22" s="28">
        <v>6036.3307851597801</v>
      </c>
      <c r="AR22" s="28">
        <v>617.04738294217702</v>
      </c>
      <c r="AS22" s="28">
        <v>6707.0343387357298</v>
      </c>
      <c r="AT22" s="28">
        <v>0</v>
      </c>
      <c r="AU22" s="28">
        <v>1.74214143702594</v>
      </c>
      <c r="AV22" s="28">
        <v>0</v>
      </c>
      <c r="AW22" s="28">
        <v>31.819540938524199</v>
      </c>
      <c r="AX22" s="28">
        <v>9.0414443076108797E-2</v>
      </c>
      <c r="AY22" s="28">
        <v>3.1792018428214802E-2</v>
      </c>
      <c r="AZ22" s="28">
        <v>119.59997042676</v>
      </c>
      <c r="BA22" s="28">
        <v>4.0631728890358501E-2</v>
      </c>
      <c r="BB22" s="28">
        <v>0</v>
      </c>
      <c r="BC22" s="28">
        <v>5.8932061854197098E-3</v>
      </c>
      <c r="BD22" s="28">
        <v>159.88213239110701</v>
      </c>
      <c r="BE22" s="28">
        <v>155.07892163074399</v>
      </c>
      <c r="BF22" s="28">
        <v>4.80321076036308</v>
      </c>
      <c r="BG22" s="28">
        <v>0</v>
      </c>
      <c r="BH22" s="28">
        <v>0</v>
      </c>
      <c r="BI22" s="28">
        <v>0.63444337768812298</v>
      </c>
      <c r="BJ22" s="28">
        <v>0</v>
      </c>
      <c r="BK22" s="28">
        <v>6.8081235879561399</v>
      </c>
      <c r="BL22" s="28">
        <v>0</v>
      </c>
      <c r="BM22" s="28">
        <v>0.17694869026273499</v>
      </c>
      <c r="BN22" s="28">
        <v>27.232587120157302</v>
      </c>
      <c r="BO22" s="28">
        <v>2.1552018119888601</v>
      </c>
      <c r="BP22" s="28">
        <v>0</v>
      </c>
      <c r="BQ22" s="28">
        <v>0.45749666430992703</v>
      </c>
      <c r="BR22" s="28">
        <v>6.20367029831842E-4</v>
      </c>
      <c r="BS22" s="28">
        <v>1.0768953480738701</v>
      </c>
      <c r="BT22" s="28">
        <v>15.0466868660196</v>
      </c>
      <c r="BU22" s="28">
        <v>0</v>
      </c>
      <c r="BV22" s="28">
        <v>0</v>
      </c>
      <c r="BW22" s="28">
        <v>6.3156088266971402</v>
      </c>
      <c r="BX22" s="28">
        <v>5.9684377127816202</v>
      </c>
      <c r="BY22" s="28">
        <v>68.042221094925495</v>
      </c>
      <c r="BZ22" s="28">
        <v>6.6163834194928102</v>
      </c>
      <c r="CB22" s="37">
        <f t="shared" si="0"/>
        <v>7.9999844825437167E-3</v>
      </c>
      <c r="CC22" s="25">
        <f t="shared" si="1"/>
        <v>2.7391224703625606E-3</v>
      </c>
      <c r="CD22" s="25">
        <f t="shared" si="2"/>
        <v>2.7441479690142423E-3</v>
      </c>
      <c r="CE22" s="25">
        <f t="shared" si="3"/>
        <v>2.7391204902512396E-3</v>
      </c>
      <c r="CF22" s="25">
        <f t="shared" si="4"/>
        <v>2.7143891732365703E-3</v>
      </c>
      <c r="CG22" s="25">
        <f t="shared" si="5"/>
        <v>2.7134975084726789E-3</v>
      </c>
      <c r="CH22" s="25">
        <f t="shared" si="6"/>
        <v>2.7434577755915479E-3</v>
      </c>
      <c r="CI22" s="25">
        <f t="shared" si="7"/>
        <v>2.738979060291585E-3</v>
      </c>
      <c r="CJ22" s="25">
        <f t="shared" si="8"/>
        <v>2.7409714910603803E-3</v>
      </c>
      <c r="CK22" s="25">
        <f t="shared" si="9"/>
        <v>2.7477961051068666E-3</v>
      </c>
      <c r="CL22" s="25" t="str">
        <f t="shared" si="11"/>
        <v/>
      </c>
      <c r="CM22" s="25">
        <f t="shared" si="12"/>
        <v>2.7452557801646757E-3</v>
      </c>
      <c r="CN22" s="25" t="str">
        <f t="shared" si="13"/>
        <v/>
      </c>
      <c r="CO22" s="25">
        <f t="shared" si="14"/>
        <v>2.7193608168647673E-3</v>
      </c>
      <c r="CP22" s="25" t="str">
        <f t="shared" si="15"/>
        <v/>
      </c>
      <c r="CQ22" s="25">
        <f t="shared" si="10"/>
        <v>2.7084508373533401E-3</v>
      </c>
    </row>
    <row r="23" spans="1:95" x14ac:dyDescent="0.4">
      <c r="A23" s="28" t="s">
        <v>22</v>
      </c>
      <c r="B23" s="28">
        <v>4662.6979560999998</v>
      </c>
      <c r="C23" s="28">
        <v>10.416561940999999</v>
      </c>
      <c r="D23" s="28">
        <v>14467.844697</v>
      </c>
      <c r="E23" s="28">
        <v>262.50373058000002</v>
      </c>
      <c r="F23" s="28">
        <v>241.50360341000001</v>
      </c>
      <c r="G23" s="28">
        <v>2.0879522488000002</v>
      </c>
      <c r="H23" s="28">
        <v>170.55770848</v>
      </c>
      <c r="I23" s="28">
        <v>7.9207710030999996</v>
      </c>
      <c r="J23" s="28">
        <v>2.1688356520999998</v>
      </c>
      <c r="K23" s="28"/>
      <c r="L23" s="28">
        <v>15.948585676</v>
      </c>
      <c r="M23" s="28"/>
      <c r="N23" s="28">
        <v>0.3731286425</v>
      </c>
      <c r="O23" s="31"/>
      <c r="P23" s="31">
        <v>0.20391666829999999</v>
      </c>
      <c r="Q23" s="28"/>
      <c r="R23" s="28" t="s">
        <v>22</v>
      </c>
      <c r="S23" s="28">
        <v>0</v>
      </c>
      <c r="T23" s="28">
        <v>0.37327739173493801</v>
      </c>
      <c r="U23" s="28">
        <v>7.9239173118281299</v>
      </c>
      <c r="V23" s="28">
        <v>7.9239173118281299</v>
      </c>
      <c r="W23" s="28">
        <v>0</v>
      </c>
      <c r="X23" s="28">
        <v>2.16969711741518</v>
      </c>
      <c r="Y23" s="28">
        <v>0</v>
      </c>
      <c r="Z23" s="28">
        <v>0</v>
      </c>
      <c r="AA23" s="28">
        <v>0</v>
      </c>
      <c r="AB23" s="28">
        <v>4664.8046181504196</v>
      </c>
      <c r="AC23" s="28">
        <v>2.2224126304226401</v>
      </c>
      <c r="AD23" s="28">
        <v>4.7879206968541999</v>
      </c>
      <c r="AE23" s="28">
        <v>3.2515665297151499</v>
      </c>
      <c r="AF23" s="28">
        <v>0</v>
      </c>
      <c r="AG23" s="28">
        <v>15.9549133403262</v>
      </c>
      <c r="AH23" s="28">
        <v>15.9549133403262</v>
      </c>
      <c r="AI23" s="28">
        <v>115.794501391784</v>
      </c>
      <c r="AJ23" s="28">
        <v>1.7699323791700501</v>
      </c>
      <c r="AK23" s="28">
        <v>1.42748485162528</v>
      </c>
      <c r="AL23" s="28">
        <v>0</v>
      </c>
      <c r="AM23" s="28">
        <v>0</v>
      </c>
      <c r="AN23" s="28">
        <v>0.203997153327831</v>
      </c>
      <c r="AO23" s="28">
        <v>10.4206777265615</v>
      </c>
      <c r="AP23" s="28">
        <v>0</v>
      </c>
      <c r="AQ23" s="28">
        <v>13026.871466340301</v>
      </c>
      <c r="AR23" s="28">
        <v>1331.63623102831</v>
      </c>
      <c r="AS23" s="28">
        <v>14474.302198760401</v>
      </c>
      <c r="AT23" s="28">
        <v>0</v>
      </c>
      <c r="AU23" s="28">
        <v>4.3767077580954696</v>
      </c>
      <c r="AV23" s="28">
        <v>0</v>
      </c>
      <c r="AW23" s="28">
        <v>79.938763138032598</v>
      </c>
      <c r="AX23" s="28">
        <v>0.14085180460494801</v>
      </c>
      <c r="AY23" s="28">
        <v>4.9527651246923099E-2</v>
      </c>
      <c r="AZ23" s="28">
        <v>186.321099685289</v>
      </c>
      <c r="BA23" s="28">
        <v>6.3298827537216704E-2</v>
      </c>
      <c r="BB23" s="28">
        <v>0</v>
      </c>
      <c r="BC23" s="28">
        <v>9.1807642871442902E-3</v>
      </c>
      <c r="BD23" s="28">
        <v>262.601034079074</v>
      </c>
      <c r="BE23" s="28">
        <v>241.59265371809701</v>
      </c>
      <c r="BF23" s="28">
        <v>21.008380360977</v>
      </c>
      <c r="BG23" s="28">
        <v>0</v>
      </c>
      <c r="BH23" s="28">
        <v>0</v>
      </c>
      <c r="BI23" s="28">
        <v>0.988379550052083</v>
      </c>
      <c r="BJ23" s="28">
        <v>0</v>
      </c>
      <c r="BK23" s="28">
        <v>10.6061756995739</v>
      </c>
      <c r="BL23" s="28">
        <v>0</v>
      </c>
      <c r="BM23" s="28">
        <v>0.27566435725976501</v>
      </c>
      <c r="BN23" s="28">
        <v>42.424793746975503</v>
      </c>
      <c r="BO23" s="28">
        <v>5.4144277562106398</v>
      </c>
      <c r="BP23" s="28">
        <v>0</v>
      </c>
      <c r="BQ23" s="28">
        <v>0.71271521709585095</v>
      </c>
      <c r="BR23" s="28">
        <v>9.6641417402238696E-4</v>
      </c>
      <c r="BS23" s="28">
        <v>2.0885694058662798</v>
      </c>
      <c r="BT23" s="28">
        <v>37.800805041711897</v>
      </c>
      <c r="BU23" s="28">
        <v>0</v>
      </c>
      <c r="BV23" s="28">
        <v>0</v>
      </c>
      <c r="BW23" s="28">
        <v>15.8663478230796</v>
      </c>
      <c r="BX23" s="28">
        <v>14.9940987410208</v>
      </c>
      <c r="BY23" s="28">
        <v>170.62520906137101</v>
      </c>
      <c r="BZ23" s="28">
        <v>16.6220004950498</v>
      </c>
      <c r="CB23" s="37">
        <f t="shared" si="0"/>
        <v>8.0000057896884857E-3</v>
      </c>
      <c r="CC23" s="25">
        <f t="shared" si="1"/>
        <v>4.518118201638491E-4</v>
      </c>
      <c r="CD23" s="25">
        <f t="shared" si="2"/>
        <v>3.9511938630162934E-4</v>
      </c>
      <c r="CE23" s="25">
        <f t="shared" si="3"/>
        <v>4.4633474409213112E-4</v>
      </c>
      <c r="CF23" s="25">
        <f t="shared" si="4"/>
        <v>3.7067472854188414E-4</v>
      </c>
      <c r="CG23" s="25">
        <f t="shared" si="5"/>
        <v>3.6873283396032889E-4</v>
      </c>
      <c r="CH23" s="25">
        <f t="shared" si="6"/>
        <v>2.9558006732880208E-4</v>
      </c>
      <c r="CI23" s="25">
        <f t="shared" si="7"/>
        <v>3.9576388527125706E-4</v>
      </c>
      <c r="CJ23" s="25">
        <f t="shared" si="8"/>
        <v>3.9722253387945125E-4</v>
      </c>
      <c r="CK23" s="25">
        <f t="shared" si="9"/>
        <v>3.9720174940228499E-4</v>
      </c>
      <c r="CL23" s="25" t="str">
        <f t="shared" si="11"/>
        <v/>
      </c>
      <c r="CM23" s="25">
        <f t="shared" si="12"/>
        <v>3.967539476382609E-4</v>
      </c>
      <c r="CN23" s="25" t="str">
        <f t="shared" si="13"/>
        <v/>
      </c>
      <c r="CO23" s="25">
        <f t="shared" si="14"/>
        <v>3.9865402436377437E-4</v>
      </c>
      <c r="CP23" s="25" t="str">
        <f t="shared" si="15"/>
        <v/>
      </c>
      <c r="CQ23" s="25">
        <f t="shared" si="10"/>
        <v>3.9469567888681778E-4</v>
      </c>
    </row>
    <row r="24" spans="1:95" x14ac:dyDescent="0.4">
      <c r="A24" s="28" t="s">
        <v>23</v>
      </c>
      <c r="B24" s="28">
        <v>430.14447619999999</v>
      </c>
      <c r="C24" s="28">
        <v>1.0246595463999999</v>
      </c>
      <c r="D24" s="28">
        <v>1470.5182041</v>
      </c>
      <c r="E24" s="28">
        <v>26.230485659999999</v>
      </c>
      <c r="F24" s="28">
        <v>24.132008589000002</v>
      </c>
      <c r="G24" s="28">
        <v>6.7750051899999997E-2</v>
      </c>
      <c r="H24" s="28">
        <v>17.092018110000001</v>
      </c>
      <c r="I24" s="28">
        <v>0.79870082269999998</v>
      </c>
      <c r="J24" s="28">
        <v>0.21869731619999999</v>
      </c>
      <c r="K24" s="28"/>
      <c r="L24" s="28">
        <v>1.6081946368</v>
      </c>
      <c r="M24" s="28"/>
      <c r="N24" s="28">
        <v>3.7624886500000003E-2</v>
      </c>
      <c r="O24" s="31"/>
      <c r="P24" s="31">
        <v>2.0503011500000001E-2</v>
      </c>
      <c r="Q24" s="28"/>
      <c r="R24" s="28" t="s">
        <v>23</v>
      </c>
      <c r="S24" s="28">
        <v>0</v>
      </c>
      <c r="T24" s="28">
        <v>3.7658974387935903E-2</v>
      </c>
      <c r="U24" s="28">
        <v>0.79940495937003497</v>
      </c>
      <c r="V24" s="28">
        <v>0.79940495937003497</v>
      </c>
      <c r="W24" s="28">
        <v>0</v>
      </c>
      <c r="X24" s="28">
        <v>0.218889683775434</v>
      </c>
      <c r="Y24" s="28">
        <v>0</v>
      </c>
      <c r="Z24" s="28">
        <v>0</v>
      </c>
      <c r="AA24" s="28">
        <v>0</v>
      </c>
      <c r="AB24" s="28">
        <v>430.33025961863001</v>
      </c>
      <c r="AC24" s="28">
        <v>0.222571982063619</v>
      </c>
      <c r="AD24" s="28">
        <v>0.47950015936286</v>
      </c>
      <c r="AE24" s="28">
        <v>0.32563903432740998</v>
      </c>
      <c r="AF24" s="28">
        <v>0</v>
      </c>
      <c r="AG24" s="28">
        <v>1.60960138478407</v>
      </c>
      <c r="AH24" s="28">
        <v>1.60960138478407</v>
      </c>
      <c r="AI24" s="28">
        <v>11.7721170744899</v>
      </c>
      <c r="AJ24" s="28">
        <v>0.17725752262327499</v>
      </c>
      <c r="AK24" s="28">
        <v>0.142960686605274</v>
      </c>
      <c r="AL24" s="28">
        <v>0</v>
      </c>
      <c r="AM24" s="28">
        <v>0</v>
      </c>
      <c r="AN24" s="28">
        <v>2.0521694557979399E-2</v>
      </c>
      <c r="AO24" s="28">
        <v>1.02557586917316</v>
      </c>
      <c r="AP24" s="28">
        <v>0</v>
      </c>
      <c r="AQ24" s="28">
        <v>1324.36045642566</v>
      </c>
      <c r="AR24" s="28">
        <v>135.37903174503501</v>
      </c>
      <c r="AS24" s="28">
        <v>1471.5116052451899</v>
      </c>
      <c r="AT24" s="28">
        <v>0</v>
      </c>
      <c r="AU24" s="28">
        <v>0.43831851540373901</v>
      </c>
      <c r="AV24" s="28">
        <v>0</v>
      </c>
      <c r="AW24" s="28">
        <v>8.0057730882444194</v>
      </c>
      <c r="AX24" s="28">
        <v>1.40813783828215E-2</v>
      </c>
      <c r="AY24" s="28">
        <v>4.95146194618296E-3</v>
      </c>
      <c r="AZ24" s="28">
        <v>18.6270713266643</v>
      </c>
      <c r="BA24" s="28">
        <v>6.3282241634131896E-3</v>
      </c>
      <c r="BB24" s="28">
        <v>0</v>
      </c>
      <c r="BC24" s="28">
        <v>9.1780315649090305E-4</v>
      </c>
      <c r="BD24" s="28">
        <v>26.253051187811501</v>
      </c>
      <c r="BE24" s="28">
        <v>24.152719187661599</v>
      </c>
      <c r="BF24" s="28">
        <v>2.1003320001499102</v>
      </c>
      <c r="BG24" s="28">
        <v>0</v>
      </c>
      <c r="BH24" s="28">
        <v>0</v>
      </c>
      <c r="BI24" s="28">
        <v>9.8811093316952994E-2</v>
      </c>
      <c r="BJ24" s="28">
        <v>0</v>
      </c>
      <c r="BK24" s="28">
        <v>1.0603270819945201</v>
      </c>
      <c r="BL24" s="28">
        <v>0</v>
      </c>
      <c r="BM24" s="28">
        <v>2.7558958449224701E-2</v>
      </c>
      <c r="BN24" s="28">
        <v>4.2413230712478702</v>
      </c>
      <c r="BO24" s="28">
        <v>0.54224809345807301</v>
      </c>
      <c r="BP24" s="28">
        <v>0</v>
      </c>
      <c r="BQ24" s="28">
        <v>7.1252172809272596E-2</v>
      </c>
      <c r="BR24" s="28">
        <v>9.6615530519022995E-5</v>
      </c>
      <c r="BS24" s="28">
        <v>6.7783494497885302E-2</v>
      </c>
      <c r="BT24" s="28">
        <v>3.78569159696896</v>
      </c>
      <c r="BU24" s="28">
        <v>0</v>
      </c>
      <c r="BV24" s="28">
        <v>0</v>
      </c>
      <c r="BW24" s="28">
        <v>1.5889913653182901</v>
      </c>
      <c r="BX24" s="28">
        <v>1.50163432368529</v>
      </c>
      <c r="BY24" s="28">
        <v>17.107107470493801</v>
      </c>
      <c r="BZ24" s="28">
        <v>1.66467083212713</v>
      </c>
      <c r="CB24" s="37">
        <f t="shared" si="0"/>
        <v>8.0000164677793192E-3</v>
      </c>
      <c r="CC24" s="25">
        <f t="shared" si="1"/>
        <v>4.3190934420750745E-4</v>
      </c>
      <c r="CD24" s="25">
        <f t="shared" si="2"/>
        <v>8.9427046903480304E-4</v>
      </c>
      <c r="CE24" s="25">
        <f t="shared" si="3"/>
        <v>6.7554494899833937E-4</v>
      </c>
      <c r="CF24" s="25">
        <f t="shared" si="4"/>
        <v>8.602786888506791E-4</v>
      </c>
      <c r="CG24" s="25">
        <f t="shared" si="5"/>
        <v>8.5822108778124196E-4</v>
      </c>
      <c r="CH24" s="25">
        <f t="shared" si="6"/>
        <v>4.9361730282756209E-4</v>
      </c>
      <c r="CI24" s="25">
        <f t="shared" si="7"/>
        <v>8.8283082762307167E-4</v>
      </c>
      <c r="CJ24" s="25">
        <f t="shared" si="8"/>
        <v>8.8160253504518372E-4</v>
      </c>
      <c r="CK24" s="25">
        <f t="shared" si="9"/>
        <v>8.7960647517998597E-4</v>
      </c>
      <c r="CL24" s="25" t="str">
        <f t="shared" si="11"/>
        <v/>
      </c>
      <c r="CM24" s="25">
        <f t="shared" si="12"/>
        <v>8.7473739302426309E-4</v>
      </c>
      <c r="CN24" s="25" t="str">
        <f t="shared" si="13"/>
        <v/>
      </c>
      <c r="CO24" s="25">
        <f t="shared" si="14"/>
        <v>9.0599311006295008E-4</v>
      </c>
      <c r="CP24" s="25" t="str">
        <f t="shared" si="15"/>
        <v/>
      </c>
      <c r="CQ24" s="25">
        <f t="shared" si="10"/>
        <v>9.1123481930435268E-4</v>
      </c>
    </row>
    <row r="25" spans="1:95" x14ac:dyDescent="0.4">
      <c r="A25" s="28" t="s">
        <v>24</v>
      </c>
      <c r="B25" s="28">
        <v>1355.9917833</v>
      </c>
      <c r="C25" s="28">
        <v>3.6078423847000001</v>
      </c>
      <c r="D25" s="28">
        <v>3645.2403638999999</v>
      </c>
      <c r="E25" s="28">
        <v>91.603515481000002</v>
      </c>
      <c r="F25" s="28">
        <v>88.851805198999998</v>
      </c>
      <c r="G25" s="28">
        <v>0.60500275709999995</v>
      </c>
      <c r="H25" s="28">
        <v>38.998265504999999</v>
      </c>
      <c r="I25" s="28">
        <v>1.8167737232000001</v>
      </c>
      <c r="J25" s="28">
        <v>0.49746228409999999</v>
      </c>
      <c r="K25" s="28"/>
      <c r="L25" s="28">
        <v>3.6580966182000001</v>
      </c>
      <c r="M25" s="28"/>
      <c r="N25" s="28">
        <v>8.5583865699999997E-2</v>
      </c>
      <c r="O25" s="31"/>
      <c r="P25" s="31">
        <v>7.5246540400000006E-2</v>
      </c>
      <c r="Q25" s="28"/>
      <c r="R25" s="28" t="s">
        <v>24</v>
      </c>
      <c r="S25" s="28">
        <v>0</v>
      </c>
      <c r="T25" s="28">
        <v>8.58203010307209E-2</v>
      </c>
      <c r="U25" s="28">
        <v>1.82173804682028</v>
      </c>
      <c r="V25" s="28">
        <v>1.82173804682028</v>
      </c>
      <c r="W25" s="28">
        <v>0</v>
      </c>
      <c r="X25" s="28">
        <v>0.498834699021663</v>
      </c>
      <c r="Y25" s="28">
        <v>0</v>
      </c>
      <c r="Z25" s="28">
        <v>0</v>
      </c>
      <c r="AA25" s="28">
        <v>0</v>
      </c>
      <c r="AB25" s="28">
        <v>1359.7037794339201</v>
      </c>
      <c r="AC25" s="28">
        <v>0.50861947090192805</v>
      </c>
      <c r="AD25" s="28">
        <v>1.09575714820042</v>
      </c>
      <c r="AE25" s="28">
        <v>0.744153084512715</v>
      </c>
      <c r="AF25" s="28">
        <v>0</v>
      </c>
      <c r="AG25" s="28">
        <v>3.6681113712398998</v>
      </c>
      <c r="AH25" s="28">
        <v>3.6681113712398998</v>
      </c>
      <c r="AI25" s="28">
        <v>29.241703914319899</v>
      </c>
      <c r="AJ25" s="28">
        <v>0.405063795100846</v>
      </c>
      <c r="AK25" s="28">
        <v>0.326694136946442</v>
      </c>
      <c r="AL25" s="28">
        <v>0</v>
      </c>
      <c r="AM25" s="28">
        <v>0</v>
      </c>
      <c r="AN25" s="28">
        <v>7.5448279780940597E-2</v>
      </c>
      <c r="AO25" s="28">
        <v>3.6177190620420299</v>
      </c>
      <c r="AP25" s="28">
        <v>0</v>
      </c>
      <c r="AQ25" s="28">
        <v>3289.6970955960201</v>
      </c>
      <c r="AR25" s="28">
        <v>336.28180256125802</v>
      </c>
      <c r="AS25" s="28">
        <v>3655.2206020715998</v>
      </c>
      <c r="AT25" s="28">
        <v>0</v>
      </c>
      <c r="AU25" s="28">
        <v>1.00164619417965</v>
      </c>
      <c r="AV25" s="28">
        <v>0</v>
      </c>
      <c r="AW25" s="28">
        <v>18.2946896895333</v>
      </c>
      <c r="AX25" s="28">
        <v>5.1942464566345298E-2</v>
      </c>
      <c r="AY25" s="28">
        <v>1.8264525746986501E-2</v>
      </c>
      <c r="AZ25" s="28">
        <v>68.710249962532401</v>
      </c>
      <c r="BA25" s="28">
        <v>2.3342983196812099E-2</v>
      </c>
      <c r="BB25" s="28">
        <v>0</v>
      </c>
      <c r="BC25" s="28">
        <v>3.3856100584070499E-3</v>
      </c>
      <c r="BD25" s="28">
        <v>91.852193341343394</v>
      </c>
      <c r="BE25" s="28">
        <v>89.0929275805141</v>
      </c>
      <c r="BF25" s="28">
        <v>2.7592657608293898</v>
      </c>
      <c r="BG25" s="28">
        <v>0</v>
      </c>
      <c r="BH25" s="28">
        <v>0</v>
      </c>
      <c r="BI25" s="28">
        <v>0.36449104629110801</v>
      </c>
      <c r="BJ25" s="28">
        <v>0</v>
      </c>
      <c r="BK25" s="28">
        <v>3.9112715760115102</v>
      </c>
      <c r="BL25" s="28">
        <v>0</v>
      </c>
      <c r="BM25" s="28">
        <v>0.101657907118173</v>
      </c>
      <c r="BN25" s="28">
        <v>15.6451322984837</v>
      </c>
      <c r="BO25" s="28">
        <v>1.2391302924021099</v>
      </c>
      <c r="BP25" s="28">
        <v>0</v>
      </c>
      <c r="BQ25" s="28">
        <v>0.26283285676085899</v>
      </c>
      <c r="BR25" s="28">
        <v>3.5634974771342102E-4</v>
      </c>
      <c r="BS25" s="28">
        <v>0.60666086822948695</v>
      </c>
      <c r="BT25" s="28">
        <v>8.6510780503459799</v>
      </c>
      <c r="BU25" s="28">
        <v>0</v>
      </c>
      <c r="BV25" s="28">
        <v>0</v>
      </c>
      <c r="BW25" s="28">
        <v>3.6311714963889599</v>
      </c>
      <c r="BX25" s="28">
        <v>3.43154539380162</v>
      </c>
      <c r="BY25" s="28">
        <v>39.105114812546503</v>
      </c>
      <c r="BZ25" s="28">
        <v>3.8040933193989401</v>
      </c>
      <c r="CB25" s="37">
        <f t="shared" si="0"/>
        <v>7.9999833382825465E-3</v>
      </c>
      <c r="CC25" s="25">
        <f t="shared" si="1"/>
        <v>2.7374768635297069E-3</v>
      </c>
      <c r="CD25" s="25">
        <f t="shared" si="2"/>
        <v>2.7375578777815873E-3</v>
      </c>
      <c r="CE25" s="25">
        <f t="shared" si="3"/>
        <v>2.7378820531116315E-3</v>
      </c>
      <c r="CF25" s="25">
        <f t="shared" si="4"/>
        <v>2.7147196157004646E-3</v>
      </c>
      <c r="CG25" s="25">
        <f t="shared" si="5"/>
        <v>2.7137589492308547E-3</v>
      </c>
      <c r="CH25" s="25">
        <f t="shared" si="6"/>
        <v>2.7406670631303053E-3</v>
      </c>
      <c r="CI25" s="25">
        <f t="shared" si="7"/>
        <v>2.7398476871440601E-3</v>
      </c>
      <c r="CJ25" s="25">
        <f t="shared" si="8"/>
        <v>2.7324941773903986E-3</v>
      </c>
      <c r="CK25" s="25">
        <f t="shared" si="9"/>
        <v>2.7588321075354711E-3</v>
      </c>
      <c r="CL25" s="25" t="str">
        <f t="shared" si="11"/>
        <v/>
      </c>
      <c r="CM25" s="25">
        <f t="shared" si="12"/>
        <v>2.7376950597952187E-3</v>
      </c>
      <c r="CN25" s="25" t="str">
        <f t="shared" si="13"/>
        <v/>
      </c>
      <c r="CO25" s="25">
        <f t="shared" si="14"/>
        <v>2.7626156961603823E-3</v>
      </c>
      <c r="CP25" s="25" t="str">
        <f t="shared" si="15"/>
        <v/>
      </c>
      <c r="CQ25" s="25">
        <f t="shared" si="10"/>
        <v>2.68104526624311E-3</v>
      </c>
    </row>
    <row r="26" spans="1:95" s="30" customFormat="1" x14ac:dyDescent="0.4">
      <c r="A26" s="28" t="s">
        <v>25</v>
      </c>
      <c r="B26" s="28">
        <v>1154.9606609</v>
      </c>
      <c r="C26" s="28">
        <v>6.273349134</v>
      </c>
      <c r="D26" s="28">
        <v>6620.3536221000004</v>
      </c>
      <c r="E26" s="28">
        <v>158.05696945</v>
      </c>
      <c r="F26" s="28">
        <v>145.41247749999999</v>
      </c>
      <c r="G26" s="28">
        <v>0.15526801179999999</v>
      </c>
      <c r="H26" s="28">
        <v>102.97322228</v>
      </c>
      <c r="I26" s="28">
        <v>4.7816893259000004</v>
      </c>
      <c r="J26" s="28">
        <v>1.3093046955000001</v>
      </c>
      <c r="K26" s="28"/>
      <c r="L26" s="28">
        <v>9.6279933304000007</v>
      </c>
      <c r="M26" s="28"/>
      <c r="N26" s="28">
        <v>0.2252538825</v>
      </c>
      <c r="O26" s="31"/>
      <c r="P26" s="31">
        <v>0.1227698515</v>
      </c>
      <c r="Q26" s="28"/>
      <c r="R26" s="28" t="s">
        <v>25</v>
      </c>
      <c r="S26" s="28">
        <v>0</v>
      </c>
      <c r="T26" s="28">
        <v>0.225871753839406</v>
      </c>
      <c r="U26" s="28">
        <v>4.79477032275586</v>
      </c>
      <c r="V26" s="28">
        <v>4.79477032275586</v>
      </c>
      <c r="W26" s="28">
        <v>0</v>
      </c>
      <c r="X26" s="28">
        <v>1.31288574287147</v>
      </c>
      <c r="Y26" s="28">
        <v>0</v>
      </c>
      <c r="Z26" s="28">
        <v>0</v>
      </c>
      <c r="AA26" s="28">
        <v>0</v>
      </c>
      <c r="AB26" s="28">
        <v>1158.1252955637499</v>
      </c>
      <c r="AC26" s="28">
        <v>1.34494510284713</v>
      </c>
      <c r="AD26" s="28">
        <v>2.8975024957562101</v>
      </c>
      <c r="AE26" s="28">
        <v>1.96776436472871</v>
      </c>
      <c r="AF26" s="28">
        <v>0</v>
      </c>
      <c r="AG26" s="28">
        <v>9.6543888671254692</v>
      </c>
      <c r="AH26" s="28">
        <v>9.6543888671254692</v>
      </c>
      <c r="AI26" s="28">
        <v>53.107954165908701</v>
      </c>
      <c r="AJ26" s="28">
        <v>1.0711111153167201</v>
      </c>
      <c r="AK26" s="28">
        <v>0.86387122315837095</v>
      </c>
      <c r="AL26" s="28">
        <v>0</v>
      </c>
      <c r="AM26" s="28">
        <v>0</v>
      </c>
      <c r="AN26" s="28">
        <v>0.123103356306869</v>
      </c>
      <c r="AO26" s="28">
        <v>6.29056590022984</v>
      </c>
      <c r="AP26" s="28">
        <v>0</v>
      </c>
      <c r="AQ26" s="28">
        <v>5974.6404267398502</v>
      </c>
      <c r="AR26" s="28">
        <v>610.743072651332</v>
      </c>
      <c r="AS26" s="28">
        <v>6638.4914535570997</v>
      </c>
      <c r="AT26" s="28">
        <v>0</v>
      </c>
      <c r="AU26" s="28">
        <v>2.6486450602390899</v>
      </c>
      <c r="AV26" s="28">
        <v>0</v>
      </c>
      <c r="AW26" s="28">
        <v>48.3761792325732</v>
      </c>
      <c r="AX26" s="28">
        <v>8.5007342317168E-2</v>
      </c>
      <c r="AY26" s="28">
        <v>2.9891111493245501E-2</v>
      </c>
      <c r="AZ26" s="28">
        <v>112.44929599365</v>
      </c>
      <c r="BA26" s="28">
        <v>3.8202603812893698E-2</v>
      </c>
      <c r="BB26" s="28">
        <v>0</v>
      </c>
      <c r="BC26" s="28">
        <v>5.5408164222291896E-3</v>
      </c>
      <c r="BD26" s="28">
        <v>158.48615813610601</v>
      </c>
      <c r="BE26" s="28">
        <v>145.80700110374801</v>
      </c>
      <c r="BF26" s="28">
        <v>12.679157032358299</v>
      </c>
      <c r="BG26" s="28">
        <v>0</v>
      </c>
      <c r="BH26" s="28">
        <v>0</v>
      </c>
      <c r="BI26" s="28">
        <v>0.59651159576051005</v>
      </c>
      <c r="BJ26" s="28">
        <v>0</v>
      </c>
      <c r="BK26" s="28">
        <v>6.4010845179318299</v>
      </c>
      <c r="BL26" s="28">
        <v>0</v>
      </c>
      <c r="BM26" s="28">
        <v>0.16637054408968399</v>
      </c>
      <c r="BN26" s="28">
        <v>25.604371719109</v>
      </c>
      <c r="BO26" s="28">
        <v>3.2766449797606301</v>
      </c>
      <c r="BP26" s="28">
        <v>0</v>
      </c>
      <c r="BQ26" s="28">
        <v>0.43014159228823301</v>
      </c>
      <c r="BR26" s="28">
        <v>5.8326687279882197E-4</v>
      </c>
      <c r="BS26" s="28">
        <v>0.155690781532763</v>
      </c>
      <c r="BT26" s="28">
        <v>22.875977637336401</v>
      </c>
      <c r="BU26" s="28">
        <v>0</v>
      </c>
      <c r="BV26" s="28">
        <v>0</v>
      </c>
      <c r="BW26" s="28">
        <v>9.6018585830704808</v>
      </c>
      <c r="BX26" s="28">
        <v>9.0740300967013301</v>
      </c>
      <c r="BY26" s="28">
        <v>103.25533451942</v>
      </c>
      <c r="BZ26" s="28">
        <v>10.0591408383161</v>
      </c>
      <c r="CB26" s="37">
        <f t="shared" si="0"/>
        <v>8.0000033949658694E-3</v>
      </c>
      <c r="CC26" s="25">
        <f t="shared" si="1"/>
        <v>2.7400367569955677E-3</v>
      </c>
      <c r="CD26" s="25">
        <f t="shared" si="2"/>
        <v>2.7444297873570125E-3</v>
      </c>
      <c r="CE26" s="25">
        <f t="shared" si="3"/>
        <v>2.739707346832921E-3</v>
      </c>
      <c r="CF26" s="25">
        <f t="shared" si="4"/>
        <v>2.7154050061790323E-3</v>
      </c>
      <c r="CG26" s="25">
        <f t="shared" si="5"/>
        <v>2.7131344608856754E-3</v>
      </c>
      <c r="CH26" s="25">
        <f t="shared" si="6"/>
        <v>2.722838579961816E-3</v>
      </c>
      <c r="CI26" s="25">
        <f t="shared" si="7"/>
        <v>2.7396660333003395E-3</v>
      </c>
      <c r="CJ26" s="25">
        <f t="shared" si="8"/>
        <v>2.7356434022190552E-3</v>
      </c>
      <c r="CK26" s="25">
        <f t="shared" si="9"/>
        <v>2.7350756350128084E-3</v>
      </c>
      <c r="CL26" s="25" t="str">
        <f t="shared" si="11"/>
        <v/>
      </c>
      <c r="CM26" s="25">
        <f t="shared" si="12"/>
        <v>2.7415408195314819E-3</v>
      </c>
      <c r="CN26" s="25" t="str">
        <f t="shared" si="13"/>
        <v/>
      </c>
      <c r="CO26" s="25">
        <f t="shared" si="14"/>
        <v>2.7429997323397759E-3</v>
      </c>
      <c r="CP26" s="25" t="str">
        <f t="shared" si="15"/>
        <v/>
      </c>
      <c r="CQ26" s="25">
        <f t="shared" si="10"/>
        <v>2.7165041155808559E-3</v>
      </c>
    </row>
    <row r="27" spans="1:95" s="30" customFormat="1" x14ac:dyDescent="0.4">
      <c r="A27" s="28" t="s">
        <v>26</v>
      </c>
      <c r="B27" s="28">
        <v>3.8034944999999999E-3</v>
      </c>
      <c r="C27" s="28">
        <v>1.00584E-5</v>
      </c>
      <c r="D27" s="28">
        <v>1.0216911699999999E-2</v>
      </c>
      <c r="E27" s="28">
        <v>2.5342239999999997E-4</v>
      </c>
      <c r="F27" s="28">
        <v>2.4582009999999998E-4</v>
      </c>
      <c r="G27" s="28">
        <v>1.2865694000000001E-6</v>
      </c>
      <c r="H27" s="28">
        <v>1.081737E-4</v>
      </c>
      <c r="I27" s="28">
        <v>5.0231742E-6</v>
      </c>
      <c r="J27" s="28">
        <v>1.3754234999999999E-6</v>
      </c>
      <c r="K27" s="28"/>
      <c r="L27" s="28">
        <v>1.0114200000000001E-5</v>
      </c>
      <c r="M27" s="28"/>
      <c r="N27" s="28">
        <v>2.3662937000000001E-7</v>
      </c>
      <c r="O27" s="31"/>
      <c r="P27" s="31">
        <v>2.0754252E-7</v>
      </c>
      <c r="Q27" s="28"/>
      <c r="R27" s="28" t="s">
        <v>26</v>
      </c>
      <c r="S27" s="28">
        <v>0</v>
      </c>
      <c r="T27" s="28">
        <v>2.3726810983647299E-7</v>
      </c>
      <c r="U27" s="28">
        <v>5.0368221514244899E-6</v>
      </c>
      <c r="V27" s="28">
        <v>5.0368221514244899E-6</v>
      </c>
      <c r="W27" s="28">
        <v>0</v>
      </c>
      <c r="X27" s="28">
        <v>1.37904736816416E-6</v>
      </c>
      <c r="Y27" s="28">
        <v>0</v>
      </c>
      <c r="Z27" s="28">
        <v>0</v>
      </c>
      <c r="AA27" s="28">
        <v>0</v>
      </c>
      <c r="AB27" s="28">
        <v>3.8136926867176702E-3</v>
      </c>
      <c r="AC27" s="28">
        <v>1.4113378534697801E-6</v>
      </c>
      <c r="AD27" s="28">
        <v>3.0412949704856402E-6</v>
      </c>
      <c r="AE27" s="28">
        <v>2.0651884204434599E-6</v>
      </c>
      <c r="AF27" s="28">
        <v>0</v>
      </c>
      <c r="AG27" s="28">
        <v>1.0141727205806901E-5</v>
      </c>
      <c r="AH27" s="28">
        <v>1.0141727205806901E-5</v>
      </c>
      <c r="AI27" s="28">
        <v>8.19543709386725E-5</v>
      </c>
      <c r="AJ27" s="28">
        <v>1.1241705623439499E-6</v>
      </c>
      <c r="AK27" s="28">
        <v>9.0661531857339102E-7</v>
      </c>
      <c r="AL27" s="28">
        <v>0</v>
      </c>
      <c r="AM27" s="28">
        <v>0</v>
      </c>
      <c r="AN27" s="28">
        <v>2.0813215835248399E-7</v>
      </c>
      <c r="AO27" s="28">
        <v>1.00889697250285E-5</v>
      </c>
      <c r="AP27" s="28">
        <v>0</v>
      </c>
      <c r="AQ27" s="28">
        <v>9.2198667306006999E-3</v>
      </c>
      <c r="AR27" s="28">
        <v>9.4258661684220202E-4</v>
      </c>
      <c r="AS27" s="28">
        <v>1.0244407718381501E-2</v>
      </c>
      <c r="AT27" s="28">
        <v>0</v>
      </c>
      <c r="AU27" s="28">
        <v>2.7798950379470599E-6</v>
      </c>
      <c r="AV27" s="28">
        <v>0</v>
      </c>
      <c r="AW27" s="28">
        <v>5.0777070123514002E-5</v>
      </c>
      <c r="AX27" s="28">
        <v>1.4370740256948699E-7</v>
      </c>
      <c r="AY27" s="28">
        <v>5.05114171861304E-8</v>
      </c>
      <c r="AZ27" s="28">
        <v>1.9010367234908001E-4</v>
      </c>
      <c r="BA27" s="28">
        <v>6.4591676449677301E-8</v>
      </c>
      <c r="BB27" s="28">
        <v>0</v>
      </c>
      <c r="BC27" s="28">
        <v>9.3680120372360403E-9</v>
      </c>
      <c r="BD27" s="28">
        <v>2.5412457946725298E-4</v>
      </c>
      <c r="BE27" s="28">
        <v>2.4649945339043301E-4</v>
      </c>
      <c r="BF27" s="28">
        <v>7.6251260768201E-6</v>
      </c>
      <c r="BG27" s="28">
        <v>0</v>
      </c>
      <c r="BH27" s="28">
        <v>0</v>
      </c>
      <c r="BI27" s="28">
        <v>1.00821111460176E-6</v>
      </c>
      <c r="BJ27" s="28">
        <v>0</v>
      </c>
      <c r="BK27" s="28">
        <v>1.08204170042494E-5</v>
      </c>
      <c r="BL27" s="28">
        <v>0</v>
      </c>
      <c r="BM27" s="28">
        <v>2.8124208402916799E-7</v>
      </c>
      <c r="BN27" s="28">
        <v>4.3289736933480999E-5</v>
      </c>
      <c r="BO27" s="28">
        <v>3.43887408720381E-6</v>
      </c>
      <c r="BP27" s="28">
        <v>0</v>
      </c>
      <c r="BQ27" s="28">
        <v>7.2700937515501296E-7</v>
      </c>
      <c r="BR27" s="28">
        <v>9.8602159427238903E-10</v>
      </c>
      <c r="BS27" s="28">
        <v>1.2899938160353199E-6</v>
      </c>
      <c r="BT27" s="28">
        <v>2.4011242718431401E-5</v>
      </c>
      <c r="BU27" s="28">
        <v>0</v>
      </c>
      <c r="BV27" s="28">
        <v>0</v>
      </c>
      <c r="BW27" s="28">
        <v>1.00775166242827E-5</v>
      </c>
      <c r="BX27" s="28">
        <v>9.5243392251856297E-6</v>
      </c>
      <c r="BY27" s="28">
        <v>1.0848658211941299E-4</v>
      </c>
      <c r="BZ27" s="28">
        <v>1.0558045090031101E-5</v>
      </c>
      <c r="CB27" s="37">
        <f t="shared" si="0"/>
        <v>7.9999130444234554E-3</v>
      </c>
      <c r="CC27" s="25">
        <f t="shared" si="1"/>
        <v>2.6812676389226528E-3</v>
      </c>
      <c r="CD27" s="25">
        <f t="shared" si="2"/>
        <v>3.039223437972206E-3</v>
      </c>
      <c r="CE27" s="25">
        <f t="shared" si="3"/>
        <v>2.6912259975293024E-3</v>
      </c>
      <c r="CF27" s="25">
        <f t="shared" si="4"/>
        <v>2.7707869046027915E-3</v>
      </c>
      <c r="CG27" s="25">
        <f t="shared" si="5"/>
        <v>2.7636201857904651E-3</v>
      </c>
      <c r="CH27" s="25">
        <f t="shared" si="6"/>
        <v>2.6616644506855898E-3</v>
      </c>
      <c r="CI27" s="25">
        <f t="shared" si="7"/>
        <v>2.8924047103222835E-3</v>
      </c>
      <c r="CJ27" s="25">
        <f t="shared" si="8"/>
        <v>2.7169974364993897E-3</v>
      </c>
      <c r="CK27" s="25">
        <f t="shared" si="9"/>
        <v>2.6347289864976846E-3</v>
      </c>
      <c r="CL27" s="25" t="str">
        <f t="shared" si="11"/>
        <v/>
      </c>
      <c r="CM27" s="25">
        <f t="shared" si="12"/>
        <v>2.7216394580787569E-3</v>
      </c>
      <c r="CN27" s="25" t="str">
        <f t="shared" si="13"/>
        <v/>
      </c>
      <c r="CO27" s="25">
        <f t="shared" si="14"/>
        <v>2.6993261084749414E-3</v>
      </c>
      <c r="CP27" s="25" t="str">
        <f t="shared" si="15"/>
        <v/>
      </c>
      <c r="CQ27" s="25">
        <f t="shared" si="10"/>
        <v>2.8410484390571657E-3</v>
      </c>
    </row>
    <row r="28" spans="1:95" s="30" customFormat="1" x14ac:dyDescent="0.4">
      <c r="A28" s="28" t="s">
        <v>27</v>
      </c>
      <c r="B28" s="28">
        <v>0.17586020259999999</v>
      </c>
      <c r="C28" s="28">
        <v>4.7214549999999999E-4</v>
      </c>
      <c r="D28" s="28">
        <v>0.4713980599</v>
      </c>
      <c r="E28" s="28">
        <v>1.18956772E-2</v>
      </c>
      <c r="F28" s="28">
        <v>1.15388147E-2</v>
      </c>
      <c r="G28" s="28">
        <v>5.9655799999999999E-5</v>
      </c>
      <c r="H28" s="28">
        <v>5.0606627000000003E-3</v>
      </c>
      <c r="I28" s="28">
        <v>2.3499830000000001E-4</v>
      </c>
      <c r="J28" s="28">
        <v>6.4346300000000004E-5</v>
      </c>
      <c r="K28" s="28"/>
      <c r="L28" s="28">
        <v>4.731712E-4</v>
      </c>
      <c r="M28" s="28"/>
      <c r="N28" s="28">
        <v>1.1070199999999999E-5</v>
      </c>
      <c r="O28" s="31"/>
      <c r="P28" s="31">
        <v>9.7421020999999999E-6</v>
      </c>
      <c r="Q28" s="28"/>
      <c r="R28" s="28" t="s">
        <v>27</v>
      </c>
      <c r="S28" s="28">
        <v>0</v>
      </c>
      <c r="T28" s="28">
        <v>1.11022702044921E-5</v>
      </c>
      <c r="U28" s="28">
        <v>2.3564294346110001E-4</v>
      </c>
      <c r="V28" s="28">
        <v>2.3564294346110001E-4</v>
      </c>
      <c r="W28" s="28">
        <v>0</v>
      </c>
      <c r="X28" s="28">
        <v>6.4515844448195399E-5</v>
      </c>
      <c r="Y28" s="28">
        <v>0</v>
      </c>
      <c r="Z28" s="28">
        <v>0</v>
      </c>
      <c r="AA28" s="28">
        <v>0</v>
      </c>
      <c r="AB28" s="28">
        <v>0.17634148977330999</v>
      </c>
      <c r="AC28" s="28">
        <v>6.6041330892508096E-5</v>
      </c>
      <c r="AD28" s="28">
        <v>1.4227728628978599E-4</v>
      </c>
      <c r="AE28" s="28">
        <v>9.6619514610360297E-5</v>
      </c>
      <c r="AF28" s="28">
        <v>0</v>
      </c>
      <c r="AG28" s="28">
        <v>4.7442132516079802E-4</v>
      </c>
      <c r="AH28" s="28">
        <v>4.7442132516079802E-4</v>
      </c>
      <c r="AI28" s="28">
        <v>3.7823538219877799E-3</v>
      </c>
      <c r="AJ28" s="28">
        <v>5.2601267160502197E-5</v>
      </c>
      <c r="AK28" s="28">
        <v>4.2415526371401598E-5</v>
      </c>
      <c r="AL28" s="28">
        <v>0</v>
      </c>
      <c r="AM28" s="28">
        <v>0</v>
      </c>
      <c r="AN28" s="28">
        <v>9.7707835650523095E-6</v>
      </c>
      <c r="AO28" s="28">
        <v>4.7343399196415398E-4</v>
      </c>
      <c r="AP28" s="28">
        <v>0</v>
      </c>
      <c r="AQ28" s="28">
        <v>0.42541667686304102</v>
      </c>
      <c r="AR28" s="28">
        <v>4.3487409249491397E-2</v>
      </c>
      <c r="AS28" s="28">
        <v>0.47268643993452097</v>
      </c>
      <c r="AT28" s="28">
        <v>0</v>
      </c>
      <c r="AU28" s="28">
        <v>1.30050450768035E-4</v>
      </c>
      <c r="AV28" s="28">
        <v>0</v>
      </c>
      <c r="AW28" s="28">
        <v>2.3755017737065701E-3</v>
      </c>
      <c r="AX28" s="28">
        <v>6.7457352138758704E-6</v>
      </c>
      <c r="AY28" s="28">
        <v>2.3717894145075102E-6</v>
      </c>
      <c r="AZ28" s="28">
        <v>8.9230919823409596E-3</v>
      </c>
      <c r="BA28" s="28">
        <v>3.0316129565634301E-6</v>
      </c>
      <c r="BB28" s="28">
        <v>0</v>
      </c>
      <c r="BC28" s="28">
        <v>4.3967122472263098E-7</v>
      </c>
      <c r="BD28" s="28">
        <v>1.1927952180836299E-2</v>
      </c>
      <c r="BE28" s="28">
        <v>1.1570103803713601E-2</v>
      </c>
      <c r="BF28" s="28">
        <v>3.5784837712263799E-4</v>
      </c>
      <c r="BG28" s="28">
        <v>0</v>
      </c>
      <c r="BH28" s="28">
        <v>0</v>
      </c>
      <c r="BI28" s="28">
        <v>4.7334684766612897E-5</v>
      </c>
      <c r="BJ28" s="28">
        <v>0</v>
      </c>
      <c r="BK28" s="28">
        <v>5.0794636154698105E-4</v>
      </c>
      <c r="BL28" s="28">
        <v>0</v>
      </c>
      <c r="BM28" s="28">
        <v>1.3204943203426E-5</v>
      </c>
      <c r="BN28" s="28">
        <v>2.0317572049802302E-3</v>
      </c>
      <c r="BO28" s="28">
        <v>1.6089056173018701E-4</v>
      </c>
      <c r="BP28" s="28">
        <v>0</v>
      </c>
      <c r="BQ28" s="28">
        <v>3.4133533953934297E-5</v>
      </c>
      <c r="BR28" s="28">
        <v>4.6284111840473503E-8</v>
      </c>
      <c r="BS28" s="28">
        <v>5.98197192413895E-5</v>
      </c>
      <c r="BT28" s="28">
        <v>1.12313683964734E-3</v>
      </c>
      <c r="BU28" s="28">
        <v>0</v>
      </c>
      <c r="BV28" s="28">
        <v>0</v>
      </c>
      <c r="BW28" s="28">
        <v>4.7146867889746999E-4</v>
      </c>
      <c r="BX28" s="28">
        <v>4.4555161625026699E-4</v>
      </c>
      <c r="BY28" s="28">
        <v>5.0745012318325197E-3</v>
      </c>
      <c r="BZ28" s="28">
        <v>4.9394946609236298E-4</v>
      </c>
      <c r="CB28" s="37">
        <f t="shared" si="0"/>
        <v>8.0018242590410068E-3</v>
      </c>
      <c r="CC28" s="25">
        <f t="shared" si="1"/>
        <v>2.7367600298101907E-3</v>
      </c>
      <c r="CD28" s="25">
        <f t="shared" si="2"/>
        <v>2.7290146028162723E-3</v>
      </c>
      <c r="CE28" s="25">
        <f t="shared" si="3"/>
        <v>2.7331042363523631E-3</v>
      </c>
      <c r="CF28" s="25">
        <f t="shared" si="4"/>
        <v>2.7131688506392788E-3</v>
      </c>
      <c r="CG28" s="25">
        <f t="shared" si="5"/>
        <v>2.7116393257966545E-3</v>
      </c>
      <c r="CH28" s="25">
        <f t="shared" si="6"/>
        <v>2.7477502839539725E-3</v>
      </c>
      <c r="CI28" s="25">
        <f t="shared" si="7"/>
        <v>2.7345295770293855E-3</v>
      </c>
      <c r="CJ28" s="25">
        <f t="shared" si="8"/>
        <v>2.743183508561542E-3</v>
      </c>
      <c r="CK28" s="25">
        <f t="shared" si="9"/>
        <v>2.6348748598659833E-3</v>
      </c>
      <c r="CL28" s="25" t="str">
        <f t="shared" si="11"/>
        <v/>
      </c>
      <c r="CM28" s="25">
        <f t="shared" si="12"/>
        <v>2.6420144776309628E-3</v>
      </c>
      <c r="CN28" s="25" t="str">
        <f t="shared" si="13"/>
        <v/>
      </c>
      <c r="CO28" s="25">
        <f t="shared" si="14"/>
        <v>2.8969851034399315E-3</v>
      </c>
      <c r="CP28" s="25" t="str">
        <f t="shared" si="15"/>
        <v/>
      </c>
      <c r="CQ28" s="25">
        <f t="shared" si="10"/>
        <v>2.9440735436666809E-3</v>
      </c>
    </row>
    <row r="29" spans="1:95" s="30" customFormat="1" x14ac:dyDescent="0.4">
      <c r="A29" s="28" t="s">
        <v>28</v>
      </c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31"/>
      <c r="P29" s="31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B29" s="37" t="e">
        <f t="shared" si="0"/>
        <v>#DIV/0!</v>
      </c>
      <c r="CC29" s="25" t="str">
        <f t="shared" si="1"/>
        <v/>
      </c>
      <c r="CD29" s="25" t="str">
        <f t="shared" si="2"/>
        <v/>
      </c>
      <c r="CE29" s="25" t="str">
        <f t="shared" si="3"/>
        <v/>
      </c>
      <c r="CF29" s="25" t="str">
        <f t="shared" si="4"/>
        <v/>
      </c>
      <c r="CG29" s="25" t="str">
        <f t="shared" si="5"/>
        <v/>
      </c>
      <c r="CH29" s="25" t="str">
        <f t="shared" si="6"/>
        <v/>
      </c>
      <c r="CI29" s="25" t="str">
        <f t="shared" si="7"/>
        <v/>
      </c>
      <c r="CJ29" s="25" t="str">
        <f t="shared" si="8"/>
        <v/>
      </c>
      <c r="CK29" s="25" t="str">
        <f t="shared" si="9"/>
        <v/>
      </c>
      <c r="CL29" s="25" t="str">
        <f t="shared" si="11"/>
        <v/>
      </c>
      <c r="CM29" s="25" t="str">
        <f t="shared" si="12"/>
        <v/>
      </c>
      <c r="CN29" s="25" t="str">
        <f t="shared" si="13"/>
        <v/>
      </c>
      <c r="CO29" s="25" t="str">
        <f t="shared" si="14"/>
        <v/>
      </c>
      <c r="CP29" s="25" t="str">
        <f t="shared" si="15"/>
        <v/>
      </c>
      <c r="CQ29" s="25" t="str">
        <f t="shared" si="10"/>
        <v/>
      </c>
    </row>
    <row r="30" spans="1:95" s="30" customFormat="1" x14ac:dyDescent="0.4">
      <c r="A30" s="28" t="s">
        <v>29</v>
      </c>
      <c r="B30" s="28">
        <v>7.4301979737000003</v>
      </c>
      <c r="C30" s="28">
        <v>1.24419948E-2</v>
      </c>
      <c r="D30" s="28">
        <v>18.757196685</v>
      </c>
      <c r="E30" s="28">
        <v>0.53688314739999998</v>
      </c>
      <c r="F30" s="28">
        <v>0.50735209290000005</v>
      </c>
      <c r="G30" s="28">
        <v>0.26380760269999998</v>
      </c>
      <c r="H30" s="28">
        <v>0.22531084909999999</v>
      </c>
      <c r="I30" s="28">
        <v>1.22166067E-2</v>
      </c>
      <c r="J30" s="28">
        <v>3.3451058E-3</v>
      </c>
      <c r="K30" s="28"/>
      <c r="L30" s="28">
        <v>2.45982862E-2</v>
      </c>
      <c r="M30" s="28"/>
      <c r="N30" s="28">
        <v>5.7550630000000004E-4</v>
      </c>
      <c r="O30" s="31"/>
      <c r="P30" s="31">
        <v>5.0057750000000005E-4</v>
      </c>
      <c r="Q30" s="28"/>
      <c r="R30" s="28" t="s">
        <v>29</v>
      </c>
      <c r="S30" s="28">
        <v>0</v>
      </c>
      <c r="T30" s="28">
        <v>5.7713375506076301E-4</v>
      </c>
      <c r="U30" s="28">
        <v>1.22495727996694E-2</v>
      </c>
      <c r="V30" s="28">
        <v>1.22495727996694E-2</v>
      </c>
      <c r="W30" s="28">
        <v>0</v>
      </c>
      <c r="X30" s="28">
        <v>3.3542427953676501E-3</v>
      </c>
      <c r="Y30" s="28">
        <v>0</v>
      </c>
      <c r="Z30" s="28">
        <v>0</v>
      </c>
      <c r="AA30" s="28">
        <v>0</v>
      </c>
      <c r="AB30" s="28">
        <v>7.4506067097669799</v>
      </c>
      <c r="AC30" s="28">
        <v>2.85063083523205E-3</v>
      </c>
      <c r="AD30" s="28">
        <v>6.1400918881594898E-3</v>
      </c>
      <c r="AE30" s="28">
        <v>4.1701889676086E-3</v>
      </c>
      <c r="AF30" s="28">
        <v>0</v>
      </c>
      <c r="AG30" s="28">
        <v>2.4666250521338001E-2</v>
      </c>
      <c r="AH30" s="28">
        <v>2.4666250521338001E-2</v>
      </c>
      <c r="AI30" s="28">
        <v>0.15046867044759399</v>
      </c>
      <c r="AJ30" s="28">
        <v>2.2698466026224002E-3</v>
      </c>
      <c r="AK30" s="28">
        <v>1.8306814018419599E-3</v>
      </c>
      <c r="AL30" s="28">
        <v>0</v>
      </c>
      <c r="AM30" s="28">
        <v>0</v>
      </c>
      <c r="AN30" s="28">
        <v>5.0197339806378805E-4</v>
      </c>
      <c r="AO30" s="28">
        <v>1.2476441078721499E-2</v>
      </c>
      <c r="AP30" s="28">
        <v>0</v>
      </c>
      <c r="AQ30" s="28">
        <v>16.927716146100298</v>
      </c>
      <c r="AR30" s="28">
        <v>1.73039527769969</v>
      </c>
      <c r="AS30" s="28">
        <v>18.808580094247599</v>
      </c>
      <c r="AT30" s="28">
        <v>0</v>
      </c>
      <c r="AU30" s="28">
        <v>5.61333540567799E-3</v>
      </c>
      <c r="AV30" s="28">
        <v>0</v>
      </c>
      <c r="AW30" s="28">
        <v>0.10252229282230101</v>
      </c>
      <c r="AX30" s="28">
        <v>2.9659319763885E-4</v>
      </c>
      <c r="AY30" s="28">
        <v>1.0430284892276699E-4</v>
      </c>
      <c r="AZ30" s="28">
        <v>0.39234178475173498</v>
      </c>
      <c r="BA30" s="28">
        <v>1.33294465847649E-4</v>
      </c>
      <c r="BB30" s="28">
        <v>0</v>
      </c>
      <c r="BC30" s="28">
        <v>1.93339307858925E-5</v>
      </c>
      <c r="BD30" s="28">
        <v>0.53834194403876001</v>
      </c>
      <c r="BE30" s="28">
        <v>0.50873023088212699</v>
      </c>
      <c r="BF30" s="28">
        <v>2.9611713156632798E-2</v>
      </c>
      <c r="BG30" s="28">
        <v>0</v>
      </c>
      <c r="BH30" s="28">
        <v>0</v>
      </c>
      <c r="BI30" s="28">
        <v>2.0812559731477002E-3</v>
      </c>
      <c r="BJ30" s="28">
        <v>0</v>
      </c>
      <c r="BK30" s="28">
        <v>2.23337522115113E-2</v>
      </c>
      <c r="BL30" s="28">
        <v>0</v>
      </c>
      <c r="BM30" s="28">
        <v>5.8047785181632899E-4</v>
      </c>
      <c r="BN30" s="28">
        <v>8.9336622629342097E-2</v>
      </c>
      <c r="BO30" s="28">
        <v>6.9446398793630596E-3</v>
      </c>
      <c r="BP30" s="28">
        <v>0</v>
      </c>
      <c r="BQ30" s="28">
        <v>1.50077812133137E-3</v>
      </c>
      <c r="BR30" s="28">
        <v>2.0349000479505298E-6</v>
      </c>
      <c r="BS30" s="28">
        <v>0.26452877593875701</v>
      </c>
      <c r="BT30" s="28">
        <v>4.8479523947287301E-2</v>
      </c>
      <c r="BU30" s="28">
        <v>0</v>
      </c>
      <c r="BV30" s="28">
        <v>0</v>
      </c>
      <c r="BW30" s="28">
        <v>2.03498181512261E-2</v>
      </c>
      <c r="BX30" s="28">
        <v>1.9230316215545801E-2</v>
      </c>
      <c r="BY30" s="28">
        <v>0.22592683741463801</v>
      </c>
      <c r="BZ30" s="28">
        <v>2.13156864888638E-2</v>
      </c>
      <c r="CB30" s="37">
        <f t="shared" si="0"/>
        <v>8.0000015787269983E-3</v>
      </c>
      <c r="CC30" s="25">
        <f t="shared" si="1"/>
        <v>2.746728437010498E-3</v>
      </c>
      <c r="CD30" s="25">
        <f t="shared" si="2"/>
        <v>2.7685495192056727E-3</v>
      </c>
      <c r="CE30" s="25">
        <f t="shared" si="3"/>
        <v>2.7393970490638313E-3</v>
      </c>
      <c r="CF30" s="25">
        <f t="shared" si="4"/>
        <v>2.717158558290834E-3</v>
      </c>
      <c r="CG30" s="25">
        <f t="shared" si="5"/>
        <v>2.7163344774031911E-3</v>
      </c>
      <c r="CH30" s="25">
        <f t="shared" si="6"/>
        <v>2.7337090795565371E-3</v>
      </c>
      <c r="CI30" s="25">
        <f t="shared" si="7"/>
        <v>2.7339487516849534E-3</v>
      </c>
      <c r="CJ30" s="25">
        <f t="shared" si="8"/>
        <v>2.6984661517670092E-3</v>
      </c>
      <c r="CK30" s="25">
        <f t="shared" si="9"/>
        <v>2.7314518325997788E-3</v>
      </c>
      <c r="CL30" s="25" t="str">
        <f t="shared" si="11"/>
        <v/>
      </c>
      <c r="CM30" s="25">
        <f t="shared" si="12"/>
        <v>2.7629697770571336E-3</v>
      </c>
      <c r="CN30" s="25" t="str">
        <f t="shared" si="13"/>
        <v/>
      </c>
      <c r="CO30" s="25">
        <f t="shared" si="14"/>
        <v>2.8278666293713437E-3</v>
      </c>
      <c r="CP30" s="25" t="str">
        <f t="shared" si="15"/>
        <v/>
      </c>
      <c r="CQ30" s="25">
        <f t="shared" si="10"/>
        <v>2.7885753230778528E-3</v>
      </c>
    </row>
    <row r="31" spans="1:95" x14ac:dyDescent="0.4">
      <c r="A31" s="28" t="s">
        <v>30</v>
      </c>
      <c r="B31" s="28">
        <v>1457.4338906</v>
      </c>
      <c r="C31" s="28">
        <v>4.4456640487000003</v>
      </c>
      <c r="D31" s="28">
        <v>3919.3552998999999</v>
      </c>
      <c r="E31" s="28">
        <v>121.50629902999999</v>
      </c>
      <c r="F31" s="28">
        <v>117.05658706</v>
      </c>
      <c r="G31" s="28">
        <v>9.17300921</v>
      </c>
      <c r="H31" s="28">
        <v>99.256003448000001</v>
      </c>
      <c r="I31" s="28">
        <v>4.7929474801999996</v>
      </c>
      <c r="J31" s="28">
        <v>1.3123876672999999</v>
      </c>
      <c r="K31" s="28"/>
      <c r="L31" s="28">
        <v>9.6506687519999996</v>
      </c>
      <c r="M31" s="28"/>
      <c r="N31" s="28">
        <v>0.22578424620000001</v>
      </c>
      <c r="O31" s="31"/>
      <c r="P31" s="31">
        <v>0.10192654650000001</v>
      </c>
      <c r="Q31" s="28"/>
      <c r="R31" s="28" t="s">
        <v>30</v>
      </c>
      <c r="S31" s="28">
        <v>0</v>
      </c>
      <c r="T31" s="28">
        <v>0.226405737504833</v>
      </c>
      <c r="U31" s="28">
        <v>4.8061424878904297</v>
      </c>
      <c r="V31" s="28">
        <v>4.8061424878904297</v>
      </c>
      <c r="W31" s="28">
        <v>0</v>
      </c>
      <c r="X31" s="28">
        <v>1.315986281604</v>
      </c>
      <c r="Y31" s="28">
        <v>0</v>
      </c>
      <c r="Z31" s="28">
        <v>0</v>
      </c>
      <c r="AA31" s="28">
        <v>0</v>
      </c>
      <c r="AB31" s="28">
        <v>1461.42352928587</v>
      </c>
      <c r="AC31" s="28">
        <v>1.2873093262676101</v>
      </c>
      <c r="AD31" s="28">
        <v>2.77337203280136</v>
      </c>
      <c r="AE31" s="28">
        <v>1.88344180059084</v>
      </c>
      <c r="AF31" s="28">
        <v>0</v>
      </c>
      <c r="AG31" s="28">
        <v>9.6771661603854096</v>
      </c>
      <c r="AH31" s="28">
        <v>9.6771661603854096</v>
      </c>
      <c r="AI31" s="28">
        <v>31.440881814553901</v>
      </c>
      <c r="AJ31" s="28">
        <v>1.02521292181315</v>
      </c>
      <c r="AK31" s="28">
        <v>0.82685242051869001</v>
      </c>
      <c r="AL31" s="28">
        <v>0</v>
      </c>
      <c r="AM31" s="28">
        <v>0</v>
      </c>
      <c r="AN31" s="28">
        <v>0.102208823521756</v>
      </c>
      <c r="AO31" s="28">
        <v>4.4578895993478698</v>
      </c>
      <c r="AP31" s="28">
        <v>0</v>
      </c>
      <c r="AQ31" s="28">
        <v>3537.080016032</v>
      </c>
      <c r="AR31" s="28">
        <v>361.56789734790402</v>
      </c>
      <c r="AS31" s="28">
        <v>3930.0887951944601</v>
      </c>
      <c r="AT31" s="28">
        <v>0</v>
      </c>
      <c r="AU31" s="28">
        <v>2.5351570748495398</v>
      </c>
      <c r="AV31" s="28">
        <v>0</v>
      </c>
      <c r="AW31" s="28">
        <v>46.304141169327004</v>
      </c>
      <c r="AX31" s="28">
        <v>6.8430792759139505E-2</v>
      </c>
      <c r="AY31" s="28">
        <v>2.4062422572727699E-2</v>
      </c>
      <c r="AZ31" s="28">
        <v>90.521242851237403</v>
      </c>
      <c r="BA31" s="28">
        <v>3.0752725629458098E-2</v>
      </c>
      <c r="BB31" s="28">
        <v>0</v>
      </c>
      <c r="BC31" s="28">
        <v>4.4603165352072602E-3</v>
      </c>
      <c r="BD31" s="28">
        <v>121.835984378521</v>
      </c>
      <c r="BE31" s="28">
        <v>117.374067107052</v>
      </c>
      <c r="BF31" s="28">
        <v>4.4619172714694404</v>
      </c>
      <c r="BG31" s="28">
        <v>0</v>
      </c>
      <c r="BH31" s="28">
        <v>0</v>
      </c>
      <c r="BI31" s="28">
        <v>0.480185310343756</v>
      </c>
      <c r="BJ31" s="28">
        <v>0</v>
      </c>
      <c r="BK31" s="28">
        <v>5.1528503221283204</v>
      </c>
      <c r="BL31" s="28">
        <v>0</v>
      </c>
      <c r="BM31" s="28">
        <v>0.13392775742059199</v>
      </c>
      <c r="BN31" s="28">
        <v>20.6114215818383</v>
      </c>
      <c r="BO31" s="28">
        <v>3.1362451101037898</v>
      </c>
      <c r="BP31" s="28">
        <v>0</v>
      </c>
      <c r="BQ31" s="28">
        <v>0.34626349245258597</v>
      </c>
      <c r="BR31" s="28">
        <v>4.6953413438449699E-4</v>
      </c>
      <c r="BS31" s="28">
        <v>9.1982492664981699</v>
      </c>
      <c r="BT31" s="28">
        <v>21.895682064265198</v>
      </c>
      <c r="BU31" s="28">
        <v>0</v>
      </c>
      <c r="BV31" s="28">
        <v>0</v>
      </c>
      <c r="BW31" s="28">
        <v>9.1904383166351007</v>
      </c>
      <c r="BX31" s="28">
        <v>8.6853189603290595</v>
      </c>
      <c r="BY31" s="28">
        <v>99.527862683576103</v>
      </c>
      <c r="BZ31" s="28">
        <v>9.6281715970217991</v>
      </c>
      <c r="CB31" s="37">
        <f t="shared" si="0"/>
        <v>8.0000436257314164E-3</v>
      </c>
      <c r="CC31" s="25">
        <f t="shared" si="1"/>
        <v>2.7374405875984623E-3</v>
      </c>
      <c r="CD31" s="25">
        <f t="shared" si="2"/>
        <v>2.749994267210642E-3</v>
      </c>
      <c r="CE31" s="25">
        <f t="shared" si="3"/>
        <v>2.7385869545264461E-3</v>
      </c>
      <c r="CF31" s="25">
        <f t="shared" si="4"/>
        <v>2.7133189896567517E-3</v>
      </c>
      <c r="CG31" s="25">
        <f t="shared" si="5"/>
        <v>2.7121929233189551E-3</v>
      </c>
      <c r="CH31" s="25">
        <f t="shared" si="6"/>
        <v>2.7515568686723086E-3</v>
      </c>
      <c r="CI31" s="25">
        <f t="shared" si="7"/>
        <v>2.7389701996063972E-3</v>
      </c>
      <c r="CJ31" s="25">
        <f t="shared" si="8"/>
        <v>2.7530048566022547E-3</v>
      </c>
      <c r="CK31" s="25">
        <f t="shared" si="9"/>
        <v>2.7420360566200691E-3</v>
      </c>
      <c r="CL31" s="25" t="str">
        <f t="shared" si="11"/>
        <v/>
      </c>
      <c r="CM31" s="25">
        <f t="shared" si="12"/>
        <v>2.7456551526461436E-3</v>
      </c>
      <c r="CN31" s="25" t="str">
        <f t="shared" si="13"/>
        <v/>
      </c>
      <c r="CO31" s="25">
        <f t="shared" si="14"/>
        <v>2.7525893205253837E-3</v>
      </c>
      <c r="CP31" s="25" t="str">
        <f t="shared" si="15"/>
        <v/>
      </c>
      <c r="CQ31" s="25">
        <f t="shared" si="10"/>
        <v>2.7694161280741245E-3</v>
      </c>
    </row>
    <row r="32" spans="1:95" s="30" customFormat="1" x14ac:dyDescent="0.4">
      <c r="A32" s="28" t="s">
        <v>31</v>
      </c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31"/>
      <c r="P32" s="31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B32" s="37" t="e">
        <f t="shared" si="0"/>
        <v>#DIV/0!</v>
      </c>
      <c r="CC32" s="25" t="str">
        <f t="shared" si="1"/>
        <v/>
      </c>
      <c r="CD32" s="25" t="str">
        <f t="shared" si="2"/>
        <v/>
      </c>
      <c r="CE32" s="25" t="str">
        <f t="shared" si="3"/>
        <v/>
      </c>
      <c r="CF32" s="25" t="str">
        <f t="shared" si="4"/>
        <v/>
      </c>
      <c r="CG32" s="25" t="str">
        <f t="shared" si="5"/>
        <v/>
      </c>
      <c r="CH32" s="25" t="str">
        <f t="shared" si="6"/>
        <v/>
      </c>
      <c r="CI32" s="25" t="str">
        <f t="shared" si="7"/>
        <v/>
      </c>
      <c r="CJ32" s="25" t="str">
        <f t="shared" si="8"/>
        <v/>
      </c>
      <c r="CK32" s="25" t="str">
        <f t="shared" si="9"/>
        <v/>
      </c>
      <c r="CL32" s="25" t="str">
        <f t="shared" si="11"/>
        <v/>
      </c>
      <c r="CM32" s="25" t="str">
        <f t="shared" si="12"/>
        <v/>
      </c>
      <c r="CN32" s="25" t="str">
        <f t="shared" si="13"/>
        <v/>
      </c>
      <c r="CO32" s="25" t="str">
        <f t="shared" si="14"/>
        <v/>
      </c>
      <c r="CP32" s="25" t="str">
        <f t="shared" si="15"/>
        <v/>
      </c>
      <c r="CQ32" s="25" t="str">
        <f t="shared" si="10"/>
        <v/>
      </c>
    </row>
    <row r="33" spans="1:95" x14ac:dyDescent="0.4">
      <c r="A33" s="28" t="s">
        <v>32</v>
      </c>
      <c r="B33" s="28">
        <v>1692.0814115999999</v>
      </c>
      <c r="C33" s="28">
        <v>4.4525052103</v>
      </c>
      <c r="D33" s="28">
        <v>4612.0988341000002</v>
      </c>
      <c r="E33" s="28">
        <v>113.42203911999999</v>
      </c>
      <c r="F33" s="28">
        <v>109.99186788999999</v>
      </c>
      <c r="G33" s="28">
        <v>1.6815810710000001</v>
      </c>
      <c r="H33" s="28">
        <v>48.476833343000003</v>
      </c>
      <c r="I33" s="28">
        <v>2.263010124</v>
      </c>
      <c r="J33" s="28">
        <v>0.61964869899999997</v>
      </c>
      <c r="K33" s="28"/>
      <c r="L33" s="28">
        <v>4.5565986977000001</v>
      </c>
      <c r="M33" s="28"/>
      <c r="N33" s="28">
        <v>0.1066049533</v>
      </c>
      <c r="O33" s="31"/>
      <c r="P33" s="31">
        <v>9.3266594199999997E-2</v>
      </c>
      <c r="Q33" s="28"/>
      <c r="R33" s="28" t="s">
        <v>32</v>
      </c>
      <c r="S33" s="28">
        <v>0</v>
      </c>
      <c r="T33" s="28">
        <v>0.106756743052416</v>
      </c>
      <c r="U33" s="28">
        <v>2.26624399414874</v>
      </c>
      <c r="V33" s="28">
        <v>2.26624399414874</v>
      </c>
      <c r="W33" s="28">
        <v>0</v>
      </c>
      <c r="X33" s="28">
        <v>0.62053712918659898</v>
      </c>
      <c r="Y33" s="28">
        <v>0</v>
      </c>
      <c r="Z33" s="28">
        <v>0</v>
      </c>
      <c r="AA33" s="28">
        <v>0</v>
      </c>
      <c r="AB33" s="28">
        <v>1694.53773355776</v>
      </c>
      <c r="AC33" s="28">
        <v>0.63117811012538705</v>
      </c>
      <c r="AD33" s="28">
        <v>1.3598002914049601</v>
      </c>
      <c r="AE33" s="28">
        <v>0.92347245723933302</v>
      </c>
      <c r="AF33" s="28">
        <v>0</v>
      </c>
      <c r="AG33" s="28">
        <v>4.5631251089754601</v>
      </c>
      <c r="AH33" s="28">
        <v>4.5631251089754601</v>
      </c>
      <c r="AI33" s="28">
        <v>36.951106056418503</v>
      </c>
      <c r="AJ33" s="28">
        <v>0.50267513172323497</v>
      </c>
      <c r="AK33" s="28">
        <v>0.40541947943920198</v>
      </c>
      <c r="AL33" s="28">
        <v>0</v>
      </c>
      <c r="AM33" s="28">
        <v>0</v>
      </c>
      <c r="AN33" s="28">
        <v>9.3398902341369203E-2</v>
      </c>
      <c r="AO33" s="28">
        <v>4.4588235990597296</v>
      </c>
      <c r="AP33" s="28">
        <v>0</v>
      </c>
      <c r="AQ33" s="28">
        <v>4156.9890669781798</v>
      </c>
      <c r="AR33" s="28">
        <v>424.93662082399902</v>
      </c>
      <c r="AS33" s="28">
        <v>4618.8767938585997</v>
      </c>
      <c r="AT33" s="28">
        <v>0</v>
      </c>
      <c r="AU33" s="28">
        <v>1.24301542221648</v>
      </c>
      <c r="AV33" s="28">
        <v>0</v>
      </c>
      <c r="AW33" s="28">
        <v>22.703356674486201</v>
      </c>
      <c r="AX33" s="28">
        <v>6.4217264392929602E-2</v>
      </c>
      <c r="AY33" s="28">
        <v>2.2580632403644201E-2</v>
      </c>
      <c r="AZ33" s="28">
        <v>84.947371115483605</v>
      </c>
      <c r="BA33" s="28">
        <v>2.8859001733604402E-2</v>
      </c>
      <c r="BB33" s="28">
        <v>0</v>
      </c>
      <c r="BC33" s="28">
        <v>4.1856725951597501E-3</v>
      </c>
      <c r="BD33" s="28">
        <v>113.581783048902</v>
      </c>
      <c r="BE33" s="28">
        <v>110.14674174155</v>
      </c>
      <c r="BF33" s="28">
        <v>3.43504130735186</v>
      </c>
      <c r="BG33" s="28">
        <v>0</v>
      </c>
      <c r="BH33" s="28">
        <v>0</v>
      </c>
      <c r="BI33" s="28">
        <v>0.45062272568880601</v>
      </c>
      <c r="BJ33" s="28">
        <v>0</v>
      </c>
      <c r="BK33" s="28">
        <v>4.8355718058499599</v>
      </c>
      <c r="BL33" s="28">
        <v>0</v>
      </c>
      <c r="BM33" s="28">
        <v>0.12568077152708601</v>
      </c>
      <c r="BN33" s="28">
        <v>19.342270195318399</v>
      </c>
      <c r="BO33" s="28">
        <v>1.5377297484574399</v>
      </c>
      <c r="BP33" s="28">
        <v>0</v>
      </c>
      <c r="BQ33" s="28">
        <v>0.324941963167381</v>
      </c>
      <c r="BR33" s="28">
        <v>4.4059339004502799E-4</v>
      </c>
      <c r="BS33" s="28">
        <v>1.68289482649064</v>
      </c>
      <c r="BT33" s="28">
        <v>10.7357180937561</v>
      </c>
      <c r="BU33" s="28">
        <v>0</v>
      </c>
      <c r="BV33" s="28">
        <v>0</v>
      </c>
      <c r="BW33" s="28">
        <v>4.5061425309442402</v>
      </c>
      <c r="BX33" s="28">
        <v>4.2584321086134898</v>
      </c>
      <c r="BY33" s="28">
        <v>48.546043492892998</v>
      </c>
      <c r="BZ33" s="28">
        <v>4.7207728597354404</v>
      </c>
      <c r="CB33" s="37">
        <f t="shared" si="0"/>
        <v>8.0000198545130772E-3</v>
      </c>
      <c r="CC33" s="25">
        <f t="shared" si="1"/>
        <v>1.4516570780347142E-3</v>
      </c>
      <c r="CD33" s="25">
        <f t="shared" si="2"/>
        <v>1.4190637542912266E-3</v>
      </c>
      <c r="CE33" s="25">
        <f t="shared" si="3"/>
        <v>1.469604187248988E-3</v>
      </c>
      <c r="CF33" s="25">
        <f t="shared" si="4"/>
        <v>1.4084029007183933E-3</v>
      </c>
      <c r="CG33" s="25">
        <f t="shared" si="5"/>
        <v>1.4080481995713808E-3</v>
      </c>
      <c r="CH33" s="25">
        <f t="shared" si="6"/>
        <v>7.8126205943712429E-4</v>
      </c>
      <c r="CI33" s="25">
        <f t="shared" si="7"/>
        <v>1.4276953571471197E-3</v>
      </c>
      <c r="CJ33" s="25">
        <f t="shared" si="8"/>
        <v>1.4290126740679099E-3</v>
      </c>
      <c r="CK33" s="25">
        <f t="shared" si="9"/>
        <v>1.4337643055375958E-3</v>
      </c>
      <c r="CL33" s="25" t="str">
        <f t="shared" si="11"/>
        <v/>
      </c>
      <c r="CM33" s="25">
        <f t="shared" si="12"/>
        <v>1.4322988940751421E-3</v>
      </c>
      <c r="CN33" s="25" t="str">
        <f t="shared" si="13"/>
        <v/>
      </c>
      <c r="CO33" s="25">
        <f t="shared" si="14"/>
        <v>1.4238527171326466E-3</v>
      </c>
      <c r="CP33" s="25" t="str">
        <f t="shared" si="15"/>
        <v/>
      </c>
      <c r="CQ33" s="25">
        <f t="shared" si="10"/>
        <v>1.4186016172680793E-3</v>
      </c>
    </row>
    <row r="34" spans="1:95" x14ac:dyDescent="0.4">
      <c r="A34" s="28" t="s">
        <v>33</v>
      </c>
      <c r="B34" s="28">
        <v>506.50685736999998</v>
      </c>
      <c r="C34" s="28">
        <v>1.3012671132</v>
      </c>
      <c r="D34" s="28">
        <v>1393.7496570999999</v>
      </c>
      <c r="E34" s="28">
        <v>33.583341797999999</v>
      </c>
      <c r="F34" s="28">
        <v>32.572417879</v>
      </c>
      <c r="G34" s="28">
        <v>0.30482741959999998</v>
      </c>
      <c r="H34" s="28">
        <v>14.311156121</v>
      </c>
      <c r="I34" s="28">
        <v>0.67114085310000005</v>
      </c>
      <c r="J34" s="28">
        <v>0.18376908610000001</v>
      </c>
      <c r="K34" s="28"/>
      <c r="L34" s="28">
        <v>1.3513511736999999</v>
      </c>
      <c r="M34" s="28"/>
      <c r="N34" s="28">
        <v>3.1615800499999999E-2</v>
      </c>
      <c r="O34" s="31"/>
      <c r="P34" s="31">
        <v>2.7761291E-2</v>
      </c>
      <c r="Q34" s="28"/>
      <c r="R34" s="28" t="s">
        <v>33</v>
      </c>
      <c r="S34" s="28">
        <v>0</v>
      </c>
      <c r="T34" s="28">
        <v>3.1700933225799401E-2</v>
      </c>
      <c r="U34" s="28">
        <v>0.67297955249862795</v>
      </c>
      <c r="V34" s="28">
        <v>0.67297955249862795</v>
      </c>
      <c r="W34" s="28">
        <v>0</v>
      </c>
      <c r="X34" s="28">
        <v>0.18427039555291899</v>
      </c>
      <c r="Y34" s="28">
        <v>0</v>
      </c>
      <c r="Z34" s="28">
        <v>0</v>
      </c>
      <c r="AA34" s="28">
        <v>0</v>
      </c>
      <c r="AB34" s="28">
        <v>507.89447567055998</v>
      </c>
      <c r="AC34" s="28">
        <v>0.18641950075706901</v>
      </c>
      <c r="AD34" s="28">
        <v>0.40161938162884703</v>
      </c>
      <c r="AE34" s="28">
        <v>0.27275118894262801</v>
      </c>
      <c r="AF34" s="28">
        <v>0</v>
      </c>
      <c r="AG34" s="28">
        <v>1.3550630162911801</v>
      </c>
      <c r="AH34" s="28">
        <v>1.3550630162911801</v>
      </c>
      <c r="AI34" s="28">
        <v>11.1805769887729</v>
      </c>
      <c r="AJ34" s="28">
        <v>0.148464250853903</v>
      </c>
      <c r="AK34" s="28">
        <v>0.119741211055385</v>
      </c>
      <c r="AL34" s="28">
        <v>0</v>
      </c>
      <c r="AM34" s="28">
        <v>0</v>
      </c>
      <c r="AN34" s="28">
        <v>2.78418729513151E-2</v>
      </c>
      <c r="AO34" s="28">
        <v>1.30485419710642</v>
      </c>
      <c r="AP34" s="28">
        <v>0</v>
      </c>
      <c r="AQ34" s="28">
        <v>1257.81265777013</v>
      </c>
      <c r="AR34" s="28">
        <v>128.576245363845</v>
      </c>
      <c r="AS34" s="28">
        <v>1397.5694801227501</v>
      </c>
      <c r="AT34" s="28">
        <v>0</v>
      </c>
      <c r="AU34" s="28">
        <v>0.36712030230966203</v>
      </c>
      <c r="AV34" s="28">
        <v>0</v>
      </c>
      <c r="AW34" s="28">
        <v>6.7053867204953796</v>
      </c>
      <c r="AX34" s="28">
        <v>1.9041672855701901E-2</v>
      </c>
      <c r="AY34" s="28">
        <v>6.6956148970717302E-3</v>
      </c>
      <c r="AZ34" s="28">
        <v>25.1886614242961</v>
      </c>
      <c r="BA34" s="28">
        <v>8.5572991114271201E-3</v>
      </c>
      <c r="BB34" s="28">
        <v>0</v>
      </c>
      <c r="BC34" s="28">
        <v>1.2411241651482301E-3</v>
      </c>
      <c r="BD34" s="28">
        <v>33.674491688416801</v>
      </c>
      <c r="BE34" s="28">
        <v>32.6608190308662</v>
      </c>
      <c r="BF34" s="28">
        <v>1.0136726575505499</v>
      </c>
      <c r="BG34" s="28">
        <v>0</v>
      </c>
      <c r="BH34" s="28">
        <v>0</v>
      </c>
      <c r="BI34" s="28">
        <v>0.13361781315167201</v>
      </c>
      <c r="BJ34" s="28">
        <v>0</v>
      </c>
      <c r="BK34" s="28">
        <v>1.4338583688222299</v>
      </c>
      <c r="BL34" s="28">
        <v>0</v>
      </c>
      <c r="BM34" s="28">
        <v>3.7266663159112902E-2</v>
      </c>
      <c r="BN34" s="28">
        <v>5.7353972135782403</v>
      </c>
      <c r="BO34" s="28">
        <v>0.45417844473477098</v>
      </c>
      <c r="BP34" s="28">
        <v>0</v>
      </c>
      <c r="BQ34" s="28">
        <v>9.6351169761404704E-2</v>
      </c>
      <c r="BR34" s="28">
        <v>1.3066706808644301E-4</v>
      </c>
      <c r="BS34" s="28">
        <v>0.305663074185752</v>
      </c>
      <c r="BT34" s="28">
        <v>3.1707728874323098</v>
      </c>
      <c r="BU34" s="28">
        <v>0</v>
      </c>
      <c r="BV34" s="28">
        <v>0</v>
      </c>
      <c r="BW34" s="28">
        <v>1.3308930430775501</v>
      </c>
      <c r="BX34" s="28">
        <v>1.2577320870812001</v>
      </c>
      <c r="BY34" s="28">
        <v>14.350367493510101</v>
      </c>
      <c r="BZ34" s="28">
        <v>1.39430015893992</v>
      </c>
      <c r="CB34" s="37">
        <f t="shared" si="0"/>
        <v>8.0000151318350907E-3</v>
      </c>
      <c r="CC34" s="25">
        <f t="shared" si="1"/>
        <v>2.7395844308310334E-3</v>
      </c>
      <c r="CD34" s="25">
        <f t="shared" si="2"/>
        <v>2.7566084395992257E-3</v>
      </c>
      <c r="CE34" s="25">
        <f t="shared" si="3"/>
        <v>2.740680869976404E-3</v>
      </c>
      <c r="CF34" s="25">
        <f t="shared" si="4"/>
        <v>2.7141399734742777E-3</v>
      </c>
      <c r="CG34" s="25">
        <f t="shared" si="5"/>
        <v>2.7139880187769059E-3</v>
      </c>
      <c r="CH34" s="25">
        <f t="shared" si="6"/>
        <v>2.7414022887067785E-3</v>
      </c>
      <c r="CI34" s="25">
        <f t="shared" si="7"/>
        <v>2.7399164804416203E-3</v>
      </c>
      <c r="CJ34" s="25">
        <f t="shared" si="8"/>
        <v>2.7396624570460194E-3</v>
      </c>
      <c r="CK34" s="25">
        <f t="shared" si="9"/>
        <v>2.7279313597184255E-3</v>
      </c>
      <c r="CL34" s="25" t="str">
        <f t="shared" si="11"/>
        <v/>
      </c>
      <c r="CM34" s="25">
        <f t="shared" si="12"/>
        <v>2.7467638785684074E-3</v>
      </c>
      <c r="CN34" s="25" t="str">
        <f t="shared" si="13"/>
        <v/>
      </c>
      <c r="CO34" s="25">
        <f t="shared" si="14"/>
        <v>2.6927271950429152E-3</v>
      </c>
      <c r="CP34" s="25" t="str">
        <f t="shared" si="15"/>
        <v/>
      </c>
      <c r="CQ34" s="25">
        <f t="shared" si="10"/>
        <v>2.90267305346496E-3</v>
      </c>
    </row>
    <row r="35" spans="1:95" s="30" customFormat="1" x14ac:dyDescent="0.4">
      <c r="A35" s="28" t="s">
        <v>34</v>
      </c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31"/>
      <c r="P35" s="31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B35" s="37" t="e">
        <f t="shared" ref="CB35:CB51" si="16">AI35/AS35</f>
        <v>#DIV/0!</v>
      </c>
      <c r="CC35" s="25" t="str">
        <f t="shared" ref="CC35:CC60" si="17">IF(B35=0,"",(AB35-B35)/B35)</f>
        <v/>
      </c>
      <c r="CD35" s="25" t="str">
        <f t="shared" ref="CD35:CD59" si="18">IF(C35=0,"",(AO35-C35)/C35)</f>
        <v/>
      </c>
      <c r="CE35" s="25" t="str">
        <f t="shared" ref="CE35:CE60" si="19">IF(D35=0,"",(AS35-D35)/D35)</f>
        <v/>
      </c>
      <c r="CF35" s="25" t="str">
        <f t="shared" ref="CF35:CF60" si="20">IF(E35=0,"",(BD35-E35)/E35)</f>
        <v/>
      </c>
      <c r="CG35" s="25" t="str">
        <f t="shared" ref="CG35:CG60" si="21">IF(F35=0,"",(BE35-F35)/F35)</f>
        <v/>
      </c>
      <c r="CH35" s="25" t="str">
        <f t="shared" ref="CH35:CH60" si="22">IF(G35=0,"",(BS35-G35)/G35)</f>
        <v/>
      </c>
      <c r="CI35" s="25" t="str">
        <f t="shared" ref="CI35:CI60" si="23">IF(H35=0,"",(BY35-H35)/H35)</f>
        <v/>
      </c>
      <c r="CJ35" s="25" t="str">
        <f t="shared" ref="CJ35:CJ59" si="24">IF(I35=0,"",(V35-I35)/I35)</f>
        <v/>
      </c>
      <c r="CK35" s="25" t="str">
        <f t="shared" ref="CK35:CK59" si="25">IF(J35=0,"",(X35-J35)/J35)</f>
        <v/>
      </c>
      <c r="CL35" s="25" t="str">
        <f t="shared" si="11"/>
        <v/>
      </c>
      <c r="CM35" s="25" t="str">
        <f t="shared" si="12"/>
        <v/>
      </c>
      <c r="CN35" s="25" t="str">
        <f t="shared" si="13"/>
        <v/>
      </c>
      <c r="CO35" s="25" t="str">
        <f t="shared" si="14"/>
        <v/>
      </c>
      <c r="CP35" s="25" t="str">
        <f t="shared" si="15"/>
        <v/>
      </c>
      <c r="CQ35" s="25" t="str">
        <f t="shared" ref="CQ35:CQ60" si="26">IF(P35=0,"",(AN35-P35)/P35)</f>
        <v/>
      </c>
    </row>
    <row r="36" spans="1:95" x14ac:dyDescent="0.4">
      <c r="A36" s="28" t="s">
        <v>35</v>
      </c>
      <c r="B36" s="28">
        <v>933.99357712999995</v>
      </c>
      <c r="C36" s="28">
        <v>3.9529576779000002</v>
      </c>
      <c r="D36" s="28">
        <v>4130.1415340000003</v>
      </c>
      <c r="E36" s="28">
        <v>99.680793910999995</v>
      </c>
      <c r="F36" s="28">
        <v>91.706291778999997</v>
      </c>
      <c r="G36" s="28">
        <v>1.4157397598999999</v>
      </c>
      <c r="H36" s="28">
        <v>64.958321901999994</v>
      </c>
      <c r="I36" s="28">
        <v>3.0174629690999999</v>
      </c>
      <c r="J36" s="28">
        <v>0.82623110320000004</v>
      </c>
      <c r="K36" s="28"/>
      <c r="L36" s="28">
        <v>6.0757018911999996</v>
      </c>
      <c r="M36" s="28"/>
      <c r="N36" s="28">
        <v>0.14214544069999999</v>
      </c>
      <c r="O36" s="31"/>
      <c r="P36" s="31">
        <v>7.7453183600000003E-2</v>
      </c>
      <c r="Q36" s="28"/>
      <c r="R36" s="28" t="s">
        <v>35</v>
      </c>
      <c r="S36" s="28">
        <v>0</v>
      </c>
      <c r="T36" s="28">
        <v>0.14240905703540699</v>
      </c>
      <c r="U36" s="28">
        <v>3.0230304632599001</v>
      </c>
      <c r="V36" s="28">
        <v>3.0230304632599001</v>
      </c>
      <c r="W36" s="28">
        <v>0</v>
      </c>
      <c r="X36" s="28">
        <v>0.82775811635080798</v>
      </c>
      <c r="Y36" s="28">
        <v>0</v>
      </c>
      <c r="Z36" s="28">
        <v>0</v>
      </c>
      <c r="AA36" s="28">
        <v>0</v>
      </c>
      <c r="AB36" s="28">
        <v>935.38975739678199</v>
      </c>
      <c r="AC36" s="28">
        <v>0.84762041612830996</v>
      </c>
      <c r="AD36" s="28">
        <v>1.82609292517806</v>
      </c>
      <c r="AE36" s="28">
        <v>1.24013207268618</v>
      </c>
      <c r="AF36" s="28">
        <v>0</v>
      </c>
      <c r="AG36" s="28">
        <v>6.0869428603788602</v>
      </c>
      <c r="AH36" s="28">
        <v>6.0869428603788602</v>
      </c>
      <c r="AI36" s="28">
        <v>33.102915793140198</v>
      </c>
      <c r="AJ36" s="28">
        <v>0.67504245704062404</v>
      </c>
      <c r="AK36" s="28">
        <v>0.54442974130992206</v>
      </c>
      <c r="AL36" s="28">
        <v>0</v>
      </c>
      <c r="AM36" s="28">
        <v>0</v>
      </c>
      <c r="AN36" s="28">
        <v>7.7596121304258595E-2</v>
      </c>
      <c r="AO36" s="28">
        <v>3.9602828025154699</v>
      </c>
      <c r="AP36" s="28">
        <v>0</v>
      </c>
      <c r="AQ36" s="28">
        <v>3724.0739537315899</v>
      </c>
      <c r="AR36" s="28">
        <v>380.686736972061</v>
      </c>
      <c r="AS36" s="28">
        <v>4137.8636064967905</v>
      </c>
      <c r="AT36" s="28">
        <v>0</v>
      </c>
      <c r="AU36" s="28">
        <v>1.6692474727844899</v>
      </c>
      <c r="AV36" s="28">
        <v>0</v>
      </c>
      <c r="AW36" s="28">
        <v>30.488357699988399</v>
      </c>
      <c r="AX36" s="28">
        <v>5.35638067207901E-2</v>
      </c>
      <c r="AY36" s="28">
        <v>1.8834632946973299E-2</v>
      </c>
      <c r="AZ36" s="28">
        <v>70.854862598036803</v>
      </c>
      <c r="BA36" s="28">
        <v>2.4071500917673901E-2</v>
      </c>
      <c r="BB36" s="28">
        <v>0</v>
      </c>
      <c r="BC36" s="28">
        <v>3.4913067059089298E-3</v>
      </c>
      <c r="BD36" s="28">
        <v>99.862905368049795</v>
      </c>
      <c r="BE36" s="28">
        <v>91.873667481179993</v>
      </c>
      <c r="BF36" s="28">
        <v>7.9892378868698097</v>
      </c>
      <c r="BG36" s="28">
        <v>0</v>
      </c>
      <c r="BH36" s="28">
        <v>0</v>
      </c>
      <c r="BI36" s="28">
        <v>0.37586532317002602</v>
      </c>
      <c r="BJ36" s="28">
        <v>0</v>
      </c>
      <c r="BK36" s="28">
        <v>4.0333538530729598</v>
      </c>
      <c r="BL36" s="28">
        <v>0</v>
      </c>
      <c r="BM36" s="28">
        <v>0.10483035488902399</v>
      </c>
      <c r="BN36" s="28">
        <v>16.133391721644401</v>
      </c>
      <c r="BO36" s="28">
        <v>2.0650344711756001</v>
      </c>
      <c r="BP36" s="28">
        <v>0</v>
      </c>
      <c r="BQ36" s="28">
        <v>0.27103486962416701</v>
      </c>
      <c r="BR36" s="28">
        <v>3.67513451170378E-4</v>
      </c>
      <c r="BS36" s="28">
        <v>1.41659551797817</v>
      </c>
      <c r="BT36" s="28">
        <v>14.4170704597423</v>
      </c>
      <c r="BU36" s="28">
        <v>0</v>
      </c>
      <c r="BV36" s="28">
        <v>0</v>
      </c>
      <c r="BW36" s="28">
        <v>6.0513694569135001</v>
      </c>
      <c r="BX36" s="28">
        <v>5.7187039084045699</v>
      </c>
      <c r="BY36" s="28">
        <v>65.078525954463501</v>
      </c>
      <c r="BZ36" s="28">
        <v>6.3396212694455896</v>
      </c>
      <c r="CB36" s="37">
        <f t="shared" si="16"/>
        <v>8.000001677475754E-3</v>
      </c>
      <c r="CC36" s="25">
        <f t="shared" si="17"/>
        <v>1.4948499657484356E-3</v>
      </c>
      <c r="CD36" s="25">
        <f t="shared" si="18"/>
        <v>1.8530743843837971E-3</v>
      </c>
      <c r="CE36" s="25">
        <f t="shared" si="19"/>
        <v>1.8696871361963676E-3</v>
      </c>
      <c r="CF36" s="25">
        <f t="shared" si="20"/>
        <v>1.8269462943122014E-3</v>
      </c>
      <c r="CG36" s="25">
        <f t="shared" si="21"/>
        <v>1.8251277958479556E-3</v>
      </c>
      <c r="CH36" s="25">
        <f t="shared" si="22"/>
        <v>6.0446001617593323E-4</v>
      </c>
      <c r="CI36" s="25">
        <f t="shared" si="23"/>
        <v>1.8504796451616107E-3</v>
      </c>
      <c r="CJ36" s="25">
        <f t="shared" si="24"/>
        <v>1.8450911301691277E-3</v>
      </c>
      <c r="CK36" s="25">
        <f t="shared" si="25"/>
        <v>1.8481671107439654E-3</v>
      </c>
      <c r="CL36" s="25" t="str">
        <f t="shared" si="11"/>
        <v/>
      </c>
      <c r="CM36" s="25">
        <f t="shared" si="12"/>
        <v>1.8501515347785532E-3</v>
      </c>
      <c r="CN36" s="25" t="str">
        <f t="shared" si="13"/>
        <v/>
      </c>
      <c r="CO36" s="25">
        <f t="shared" si="14"/>
        <v>1.8545535763146151E-3</v>
      </c>
      <c r="CP36" s="25" t="str">
        <f t="shared" si="15"/>
        <v/>
      </c>
      <c r="CQ36" s="25">
        <f t="shared" si="26"/>
        <v>1.84547229196905E-3</v>
      </c>
    </row>
    <row r="37" spans="1:95" s="30" customFormat="1" x14ac:dyDescent="0.4">
      <c r="A37" s="28" t="s">
        <v>36</v>
      </c>
      <c r="B37" s="28">
        <v>66.394816839000001</v>
      </c>
      <c r="C37" s="28">
        <v>0.16912577870000001</v>
      </c>
      <c r="D37" s="28">
        <v>178.11564250000001</v>
      </c>
      <c r="E37" s="28">
        <v>4.4878303688000001</v>
      </c>
      <c r="F37" s="28">
        <v>4.3531962437000002</v>
      </c>
      <c r="G37" s="28">
        <v>2.2503206800000002E-2</v>
      </c>
      <c r="H37" s="28">
        <v>1.9091442211</v>
      </c>
      <c r="I37" s="28">
        <v>9.0444499499999997E-2</v>
      </c>
      <c r="J37" s="28">
        <v>2.4765165299999999E-2</v>
      </c>
      <c r="K37" s="28"/>
      <c r="L37" s="28">
        <v>0.18211115789999999</v>
      </c>
      <c r="M37" s="28"/>
      <c r="N37" s="28">
        <v>4.2606101999999998E-3</v>
      </c>
      <c r="O37" s="31"/>
      <c r="P37" s="31">
        <v>3.7496323999999998E-3</v>
      </c>
      <c r="Q37" s="28"/>
      <c r="R37" s="28" t="s">
        <v>36</v>
      </c>
      <c r="S37" s="28">
        <v>0</v>
      </c>
      <c r="T37" s="28">
        <v>4.27194559301808E-3</v>
      </c>
      <c r="U37" s="28">
        <v>9.0693296914814203E-2</v>
      </c>
      <c r="V37" s="28">
        <v>9.0693296914814203E-2</v>
      </c>
      <c r="W37" s="28">
        <v>0</v>
      </c>
      <c r="X37" s="28">
        <v>2.4832023165897599E-2</v>
      </c>
      <c r="Y37" s="28">
        <v>0</v>
      </c>
      <c r="Z37" s="28">
        <v>0</v>
      </c>
      <c r="AA37" s="28">
        <v>0</v>
      </c>
      <c r="AB37" s="28">
        <v>66.576749324559003</v>
      </c>
      <c r="AC37" s="28">
        <v>2.4820407710160398E-2</v>
      </c>
      <c r="AD37" s="28">
        <v>5.3475488582939497E-2</v>
      </c>
      <c r="AE37" s="28">
        <v>3.63169371310769E-2</v>
      </c>
      <c r="AF37" s="28">
        <v>0</v>
      </c>
      <c r="AG37" s="28">
        <v>0.18261093219424901</v>
      </c>
      <c r="AH37" s="28">
        <v>0.18261093219424901</v>
      </c>
      <c r="AI37" s="28">
        <v>1.4288288033862999</v>
      </c>
      <c r="AJ37" s="28">
        <v>1.97693520195108E-2</v>
      </c>
      <c r="AK37" s="28">
        <v>1.5943178018330902E-2</v>
      </c>
      <c r="AL37" s="28">
        <v>0</v>
      </c>
      <c r="AM37" s="28">
        <v>0</v>
      </c>
      <c r="AN37" s="28">
        <v>3.75997854168553E-3</v>
      </c>
      <c r="AO37" s="28">
        <v>0.169588996841878</v>
      </c>
      <c r="AP37" s="28">
        <v>0</v>
      </c>
      <c r="AQ37" s="28">
        <v>160.74371826253699</v>
      </c>
      <c r="AR37" s="28">
        <v>16.4314709237917</v>
      </c>
      <c r="AS37" s="28">
        <v>178.604017989715</v>
      </c>
      <c r="AT37" s="28">
        <v>0</v>
      </c>
      <c r="AU37" s="28">
        <v>4.8881676578316297E-2</v>
      </c>
      <c r="AV37" s="28">
        <v>0</v>
      </c>
      <c r="AW37" s="28">
        <v>0.89283170213131802</v>
      </c>
      <c r="AX37" s="28">
        <v>2.5448555697018698E-3</v>
      </c>
      <c r="AY37" s="28">
        <v>8.9485816895120405E-4</v>
      </c>
      <c r="AZ37" s="28">
        <v>3.36640480828056</v>
      </c>
      <c r="BA37" s="28">
        <v>1.1436490881132199E-3</v>
      </c>
      <c r="BB37" s="28">
        <v>0</v>
      </c>
      <c r="BC37" s="28">
        <v>1.6588869260404399E-4</v>
      </c>
      <c r="BD37" s="28">
        <v>4.5000336878690401</v>
      </c>
      <c r="BE37" s="28">
        <v>4.3650315972260101</v>
      </c>
      <c r="BF37" s="28">
        <v>0.13500209064303301</v>
      </c>
      <c r="BG37" s="28">
        <v>0</v>
      </c>
      <c r="BH37" s="28">
        <v>0</v>
      </c>
      <c r="BI37" s="28">
        <v>1.7857670067296098E-2</v>
      </c>
      <c r="BJ37" s="28">
        <v>0</v>
      </c>
      <c r="BK37" s="28">
        <v>0.191627164470312</v>
      </c>
      <c r="BL37" s="28">
        <v>0</v>
      </c>
      <c r="BM37" s="28">
        <v>4.9805992162568801E-3</v>
      </c>
      <c r="BN37" s="28">
        <v>0.76651753368937803</v>
      </c>
      <c r="BO37" s="28">
        <v>6.0473179009758501E-2</v>
      </c>
      <c r="BP37" s="28">
        <v>0</v>
      </c>
      <c r="BQ37" s="28">
        <v>1.2877111195621601E-2</v>
      </c>
      <c r="BR37" s="28">
        <v>1.7458787215397E-5</v>
      </c>
      <c r="BS37" s="28">
        <v>2.2564124618462598E-2</v>
      </c>
      <c r="BT37" s="28">
        <v>0.42219099609730398</v>
      </c>
      <c r="BU37" s="28">
        <v>0</v>
      </c>
      <c r="BV37" s="28">
        <v>0</v>
      </c>
      <c r="BW37" s="28">
        <v>0.17720935680984001</v>
      </c>
      <c r="BX37" s="28">
        <v>0.16746722506390599</v>
      </c>
      <c r="BY37" s="28">
        <v>1.9143854144413699</v>
      </c>
      <c r="BZ37" s="28">
        <v>0.185647867698606</v>
      </c>
      <c r="CB37" s="37">
        <f t="shared" si="16"/>
        <v>7.9999812964374611E-3</v>
      </c>
      <c r="CC37" s="25">
        <f t="shared" si="17"/>
        <v>2.7401609676877105E-3</v>
      </c>
      <c r="CD37" s="25">
        <f t="shared" si="18"/>
        <v>2.7388973191346897E-3</v>
      </c>
      <c r="CE37" s="25">
        <f t="shared" si="19"/>
        <v>2.7419011764505579E-3</v>
      </c>
      <c r="CF37" s="25">
        <f t="shared" si="20"/>
        <v>2.7192023909546931E-3</v>
      </c>
      <c r="CG37" s="25">
        <f t="shared" si="21"/>
        <v>2.7187732561191357E-3</v>
      </c>
      <c r="CH37" s="25">
        <f t="shared" si="22"/>
        <v>2.7070727742944138E-3</v>
      </c>
      <c r="CI37" s="25">
        <f t="shared" si="23"/>
        <v>2.7453103246175988E-3</v>
      </c>
      <c r="CJ37" s="25">
        <f t="shared" si="24"/>
        <v>2.7508296932330948E-3</v>
      </c>
      <c r="CK37" s="25">
        <f t="shared" si="25"/>
        <v>2.6996737186163735E-3</v>
      </c>
      <c r="CL37" s="25" t="str">
        <f t="shared" si="11"/>
        <v/>
      </c>
      <c r="CM37" s="25">
        <f t="shared" si="12"/>
        <v>2.744336481147718E-3</v>
      </c>
      <c r="CN37" s="25" t="str">
        <f t="shared" si="13"/>
        <v/>
      </c>
      <c r="CO37" s="25">
        <f t="shared" si="14"/>
        <v>2.6605092899792205E-3</v>
      </c>
      <c r="CP37" s="25" t="str">
        <f t="shared" si="15"/>
        <v/>
      </c>
      <c r="CQ37" s="25">
        <f t="shared" si="26"/>
        <v>2.7592415953974891E-3</v>
      </c>
    </row>
    <row r="38" spans="1:95" x14ac:dyDescent="0.4">
      <c r="A38" s="28" t="s">
        <v>37</v>
      </c>
      <c r="B38" s="28">
        <v>265.19327967999999</v>
      </c>
      <c r="C38" s="28">
        <v>0.6729364498</v>
      </c>
      <c r="D38" s="28">
        <v>735.95632134000004</v>
      </c>
      <c r="E38" s="28">
        <v>17.573397578000002</v>
      </c>
      <c r="F38" s="28">
        <v>17.038073708999999</v>
      </c>
      <c r="G38" s="28">
        <v>0.41541603580000003</v>
      </c>
      <c r="H38" s="28">
        <v>7.5445046255000001</v>
      </c>
      <c r="I38" s="28">
        <v>0.35589476279999999</v>
      </c>
      <c r="J38" s="28">
        <v>9.7449811400000003E-2</v>
      </c>
      <c r="K38" s="28"/>
      <c r="L38" s="28">
        <v>0.71659902559999999</v>
      </c>
      <c r="M38" s="28"/>
      <c r="N38" s="28">
        <v>1.6765335900000001E-2</v>
      </c>
      <c r="O38" s="31"/>
      <c r="P38" s="31">
        <v>1.45863556E-2</v>
      </c>
      <c r="Q38" s="28"/>
      <c r="R38" s="28" t="s">
        <v>37</v>
      </c>
      <c r="S38" s="28">
        <v>0</v>
      </c>
      <c r="T38" s="28">
        <v>1.6811320918029501E-2</v>
      </c>
      <c r="U38" s="28">
        <v>0.356866402884365</v>
      </c>
      <c r="V38" s="28">
        <v>0.356866402884365</v>
      </c>
      <c r="W38" s="28">
        <v>0</v>
      </c>
      <c r="X38" s="28">
        <v>9.7718105283465903E-2</v>
      </c>
      <c r="Y38" s="28">
        <v>0</v>
      </c>
      <c r="Z38" s="28">
        <v>0</v>
      </c>
      <c r="AA38" s="28">
        <v>0</v>
      </c>
      <c r="AB38" s="28">
        <v>265.91999899204598</v>
      </c>
      <c r="AC38" s="28">
        <v>9.8171505533270503E-2</v>
      </c>
      <c r="AD38" s="28">
        <v>0.211499222124162</v>
      </c>
      <c r="AE38" s="28">
        <v>0.14363221593689099</v>
      </c>
      <c r="AF38" s="28">
        <v>0</v>
      </c>
      <c r="AG38" s="28">
        <v>0.71856375895267799</v>
      </c>
      <c r="AH38" s="28">
        <v>0.71856375895267799</v>
      </c>
      <c r="AI38" s="28">
        <v>5.9037068958150796</v>
      </c>
      <c r="AJ38" s="28">
        <v>7.8182359141348606E-2</v>
      </c>
      <c r="AK38" s="28">
        <v>6.3055628548251502E-2</v>
      </c>
      <c r="AL38" s="28">
        <v>0</v>
      </c>
      <c r="AM38" s="28">
        <v>0</v>
      </c>
      <c r="AN38" s="28">
        <v>1.4626995477526701E-2</v>
      </c>
      <c r="AO38" s="28">
        <v>0.67477285993484803</v>
      </c>
      <c r="AP38" s="28">
        <v>0</v>
      </c>
      <c r="AQ38" s="28">
        <v>664.17306518163002</v>
      </c>
      <c r="AR38" s="28">
        <v>67.894007363878004</v>
      </c>
      <c r="AS38" s="28">
        <v>737.97077944132297</v>
      </c>
      <c r="AT38" s="28">
        <v>0</v>
      </c>
      <c r="AU38" s="28">
        <v>0.19333052230162501</v>
      </c>
      <c r="AV38" s="28">
        <v>0</v>
      </c>
      <c r="AW38" s="28">
        <v>3.5311638460007702</v>
      </c>
      <c r="AX38" s="28">
        <v>9.96021039369035E-3</v>
      </c>
      <c r="AY38" s="28">
        <v>3.5023766616511598E-3</v>
      </c>
      <c r="AZ38" s="28">
        <v>13.175741794672501</v>
      </c>
      <c r="BA38" s="28">
        <v>4.4761805849964503E-3</v>
      </c>
      <c r="BB38" s="28">
        <v>0</v>
      </c>
      <c r="BC38" s="28">
        <v>6.4924575737032304E-4</v>
      </c>
      <c r="BD38" s="28">
        <v>17.6210706103127</v>
      </c>
      <c r="BE38" s="28">
        <v>17.0842802123233</v>
      </c>
      <c r="BF38" s="28">
        <v>0.53679039798938299</v>
      </c>
      <c r="BG38" s="28">
        <v>0</v>
      </c>
      <c r="BH38" s="28">
        <v>0</v>
      </c>
      <c r="BI38" s="28">
        <v>6.9892143653168898E-2</v>
      </c>
      <c r="BJ38" s="28">
        <v>0</v>
      </c>
      <c r="BK38" s="28">
        <v>0.75001974635824298</v>
      </c>
      <c r="BL38" s="28">
        <v>0</v>
      </c>
      <c r="BM38" s="28">
        <v>1.9493548074538201E-2</v>
      </c>
      <c r="BN38" s="28">
        <v>3.0000768068255201</v>
      </c>
      <c r="BO38" s="28">
        <v>0.23917346149051499</v>
      </c>
      <c r="BP38" s="28">
        <v>0</v>
      </c>
      <c r="BQ38" s="28">
        <v>5.03998119677906E-2</v>
      </c>
      <c r="BR38" s="28">
        <v>6.8347373799169706E-5</v>
      </c>
      <c r="BS38" s="28">
        <v>0.41655587949800599</v>
      </c>
      <c r="BT38" s="28">
        <v>1.6697756692155501</v>
      </c>
      <c r="BU38" s="28">
        <v>0</v>
      </c>
      <c r="BV38" s="28">
        <v>0</v>
      </c>
      <c r="BW38" s="28">
        <v>0.70087637496963995</v>
      </c>
      <c r="BX38" s="28">
        <v>0.66233331990740396</v>
      </c>
      <c r="BY38" s="28">
        <v>7.5651415499594998</v>
      </c>
      <c r="BZ38" s="28">
        <v>0.73426971816765996</v>
      </c>
      <c r="CB38" s="37">
        <f t="shared" si="16"/>
        <v>7.9999195906976846E-3</v>
      </c>
      <c r="CC38" s="25">
        <f t="shared" si="17"/>
        <v>2.7403383408617851E-3</v>
      </c>
      <c r="CD38" s="25">
        <f t="shared" si="18"/>
        <v>2.728950312312288E-3</v>
      </c>
      <c r="CE38" s="25">
        <f t="shared" si="19"/>
        <v>2.7371979055157577E-3</v>
      </c>
      <c r="CF38" s="25">
        <f t="shared" si="20"/>
        <v>2.7127954114222865E-3</v>
      </c>
      <c r="CG38" s="25">
        <f t="shared" si="21"/>
        <v>2.7119558297774827E-3</v>
      </c>
      <c r="CH38" s="25">
        <f t="shared" si="22"/>
        <v>2.7438606114731983E-3</v>
      </c>
      <c r="CI38" s="25">
        <f t="shared" si="23"/>
        <v>2.7353584474914465E-3</v>
      </c>
      <c r="CJ38" s="25">
        <f t="shared" si="24"/>
        <v>2.730133134639684E-3</v>
      </c>
      <c r="CK38" s="25">
        <f t="shared" si="25"/>
        <v>2.753149335144844E-3</v>
      </c>
      <c r="CL38" s="25" t="str">
        <f t="shared" si="11"/>
        <v/>
      </c>
      <c r="CM38" s="25">
        <f t="shared" si="12"/>
        <v>2.7417471730902033E-3</v>
      </c>
      <c r="CN38" s="25" t="str">
        <f t="shared" si="13"/>
        <v/>
      </c>
      <c r="CO38" s="25">
        <f t="shared" si="14"/>
        <v>2.7428629109363619E-3</v>
      </c>
      <c r="CP38" s="25" t="str">
        <f t="shared" si="15"/>
        <v/>
      </c>
      <c r="CQ38" s="25">
        <f t="shared" si="26"/>
        <v>2.7861570526020161E-3</v>
      </c>
    </row>
    <row r="39" spans="1:95" x14ac:dyDescent="0.4">
      <c r="A39" s="28" t="s">
        <v>38</v>
      </c>
      <c r="B39" s="28">
        <v>161.40790698000001</v>
      </c>
      <c r="C39" s="28">
        <v>0.38235954430000002</v>
      </c>
      <c r="D39" s="28">
        <v>433.88010840999999</v>
      </c>
      <c r="E39" s="28">
        <v>10.932982852</v>
      </c>
      <c r="F39" s="28">
        <v>10.60240905</v>
      </c>
      <c r="G39" s="28">
        <v>0.15784817870000001</v>
      </c>
      <c r="H39" s="28">
        <v>4.6756084578000001</v>
      </c>
      <c r="I39" s="28">
        <v>0.22761320830000001</v>
      </c>
      <c r="J39" s="28">
        <v>6.2324114200000003E-2</v>
      </c>
      <c r="K39" s="28"/>
      <c r="L39" s="28">
        <v>0.45830269890000003</v>
      </c>
      <c r="M39" s="28"/>
      <c r="N39" s="28">
        <v>1.07223736E-2</v>
      </c>
      <c r="O39" s="31"/>
      <c r="P39" s="31">
        <v>9.3767107000000006E-3</v>
      </c>
      <c r="Q39" s="28"/>
      <c r="R39" s="28" t="s">
        <v>130</v>
      </c>
      <c r="S39" s="28">
        <v>0</v>
      </c>
      <c r="T39" s="28">
        <v>1.07505800402996E-2</v>
      </c>
      <c r="U39" s="28">
        <v>0.228206173674183</v>
      </c>
      <c r="V39" s="28">
        <v>0.228206173674183</v>
      </c>
      <c r="W39" s="28">
        <v>0</v>
      </c>
      <c r="X39" s="28">
        <v>6.2488933763105797E-2</v>
      </c>
      <c r="Y39" s="28">
        <v>0</v>
      </c>
      <c r="Z39" s="28">
        <v>0</v>
      </c>
      <c r="AA39" s="28">
        <v>0</v>
      </c>
      <c r="AB39" s="28">
        <v>161.826506764551</v>
      </c>
      <c r="AC39" s="28">
        <v>6.0468251559294299E-2</v>
      </c>
      <c r="AD39" s="28">
        <v>0.13027196708451499</v>
      </c>
      <c r="AE39" s="28">
        <v>8.8469337234954204E-2</v>
      </c>
      <c r="AF39" s="28">
        <v>0</v>
      </c>
      <c r="AG39" s="28">
        <v>0.45949328876010298</v>
      </c>
      <c r="AH39" s="28">
        <v>0.45949328876010298</v>
      </c>
      <c r="AI39" s="28">
        <v>3.48003922075431</v>
      </c>
      <c r="AJ39" s="28">
        <v>4.8158590751335197E-2</v>
      </c>
      <c r="AK39" s="28">
        <v>3.8839031619896103E-2</v>
      </c>
      <c r="AL39" s="28">
        <v>0</v>
      </c>
      <c r="AM39" s="28">
        <v>0</v>
      </c>
      <c r="AN39" s="28">
        <v>9.4008027908836708E-3</v>
      </c>
      <c r="AO39" s="28">
        <v>0.38335100165236502</v>
      </c>
      <c r="AP39" s="28">
        <v>0</v>
      </c>
      <c r="AQ39" s="28">
        <v>391.50659251332303</v>
      </c>
      <c r="AR39" s="28">
        <v>40.020610361943803</v>
      </c>
      <c r="AS39" s="28">
        <v>435.007242096021</v>
      </c>
      <c r="AT39" s="28">
        <v>0</v>
      </c>
      <c r="AU39" s="28">
        <v>0.119083085224843</v>
      </c>
      <c r="AV39" s="28">
        <v>0</v>
      </c>
      <c r="AW39" s="28">
        <v>2.1750087248645</v>
      </c>
      <c r="AX39" s="28">
        <v>6.19722031118238E-3</v>
      </c>
      <c r="AY39" s="28">
        <v>2.1791040120813202E-3</v>
      </c>
      <c r="AZ39" s="28">
        <v>8.19787782183346</v>
      </c>
      <c r="BA39" s="28">
        <v>2.7850721588209598E-3</v>
      </c>
      <c r="BB39" s="28">
        <v>0</v>
      </c>
      <c r="BC39" s="28">
        <v>4.0388781251894499E-4</v>
      </c>
      <c r="BD39" s="28">
        <v>10.961174729051001</v>
      </c>
      <c r="BE39" s="28">
        <v>10.629743548531</v>
      </c>
      <c r="BF39" s="28">
        <v>0.33143118051996001</v>
      </c>
      <c r="BG39" s="28">
        <v>0</v>
      </c>
      <c r="BH39" s="28">
        <v>0</v>
      </c>
      <c r="BI39" s="28">
        <v>4.3486861467065499E-2</v>
      </c>
      <c r="BJ39" s="28">
        <v>0</v>
      </c>
      <c r="BK39" s="28">
        <v>0.46665171833749303</v>
      </c>
      <c r="BL39" s="28">
        <v>0</v>
      </c>
      <c r="BM39" s="28">
        <v>1.21288143366568E-2</v>
      </c>
      <c r="BN39" s="28">
        <v>1.8666322055589499</v>
      </c>
      <c r="BO39" s="28">
        <v>0.14732059984152199</v>
      </c>
      <c r="BP39" s="28">
        <v>0</v>
      </c>
      <c r="BQ39" s="28">
        <v>3.1358321797648803E-2</v>
      </c>
      <c r="BR39" s="28">
        <v>4.2520905151650402E-5</v>
      </c>
      <c r="BS39" s="28">
        <v>0.15823397040471299</v>
      </c>
      <c r="BT39" s="28">
        <v>1.0284972671678201</v>
      </c>
      <c r="BU39" s="28">
        <v>0</v>
      </c>
      <c r="BV39" s="28">
        <v>0</v>
      </c>
      <c r="BW39" s="28">
        <v>0.43169532471829603</v>
      </c>
      <c r="BX39" s="28">
        <v>0.40796774717386203</v>
      </c>
      <c r="BY39" s="28">
        <v>4.6877382897644804</v>
      </c>
      <c r="BZ39" s="28">
        <v>0.45226216694382998</v>
      </c>
      <c r="CB39" s="37">
        <f t="shared" si="16"/>
        <v>7.9999569753970816E-3</v>
      </c>
      <c r="CC39" s="25">
        <f t="shared" si="17"/>
        <v>2.5934279948432773E-3</v>
      </c>
      <c r="CD39" s="25">
        <f t="shared" si="18"/>
        <v>2.5929975258760641E-3</v>
      </c>
      <c r="CE39" s="25">
        <f t="shared" si="19"/>
        <v>2.5977998626199139E-3</v>
      </c>
      <c r="CF39" s="25">
        <f t="shared" si="20"/>
        <v>2.5786080004546181E-3</v>
      </c>
      <c r="CG39" s="25">
        <f t="shared" si="21"/>
        <v>2.578140345471706E-3</v>
      </c>
      <c r="CH39" s="25">
        <f t="shared" si="22"/>
        <v>2.4440681412371524E-3</v>
      </c>
      <c r="CI39" s="25">
        <f t="shared" si="23"/>
        <v>2.5942788139680256E-3</v>
      </c>
      <c r="CJ39" s="25">
        <f t="shared" si="24"/>
        <v>2.6051448358895214E-3</v>
      </c>
      <c r="CK39" s="25">
        <f t="shared" si="25"/>
        <v>2.6445552451316622E-3</v>
      </c>
      <c r="CL39" s="25" t="str">
        <f t="shared" si="11"/>
        <v/>
      </c>
      <c r="CM39" s="25">
        <f t="shared" si="12"/>
        <v>2.5978242392212824E-3</v>
      </c>
      <c r="CN39" s="25" t="str">
        <f t="shared" si="13"/>
        <v/>
      </c>
      <c r="CO39" s="25">
        <f t="shared" si="14"/>
        <v>2.6306153237936019E-3</v>
      </c>
      <c r="CP39" s="25" t="str">
        <f t="shared" si="15"/>
        <v/>
      </c>
      <c r="CQ39" s="25">
        <f t="shared" si="26"/>
        <v>2.5693541855429372E-3</v>
      </c>
    </row>
    <row r="40" spans="1:95" x14ac:dyDescent="0.4">
      <c r="A40" s="28" t="s">
        <v>39</v>
      </c>
      <c r="B40" s="28">
        <v>644.32613106999997</v>
      </c>
      <c r="C40" s="28">
        <v>1.6658400070999999</v>
      </c>
      <c r="D40" s="28">
        <v>1780.5767053</v>
      </c>
      <c r="E40" s="28">
        <v>42.405997874999997</v>
      </c>
      <c r="F40" s="28">
        <v>41.133793324999999</v>
      </c>
      <c r="G40" s="28">
        <v>0.21437922149999999</v>
      </c>
      <c r="H40" s="28">
        <v>18.031634646000001</v>
      </c>
      <c r="I40" s="28">
        <v>0.8407656537</v>
      </c>
      <c r="J40" s="28">
        <v>0.23021557279999999</v>
      </c>
      <c r="K40" s="28"/>
      <c r="L40" s="28">
        <v>1.6928952070000001</v>
      </c>
      <c r="M40" s="28"/>
      <c r="N40" s="28">
        <v>3.9606545600000001E-2</v>
      </c>
      <c r="O40" s="31"/>
      <c r="P40" s="31">
        <v>3.4871318200000001E-2</v>
      </c>
      <c r="Q40" s="28"/>
      <c r="R40" s="28" t="s">
        <v>39</v>
      </c>
      <c r="S40" s="28">
        <v>0</v>
      </c>
      <c r="T40" s="28">
        <v>3.9716297596274999E-2</v>
      </c>
      <c r="U40" s="28">
        <v>0.84307089847988304</v>
      </c>
      <c r="V40" s="28">
        <v>0.84307089847988304</v>
      </c>
      <c r="W40" s="28">
        <v>0</v>
      </c>
      <c r="X40" s="28">
        <v>0.230848999876172</v>
      </c>
      <c r="Y40" s="28">
        <v>0</v>
      </c>
      <c r="Z40" s="28">
        <v>0</v>
      </c>
      <c r="AA40" s="28">
        <v>0</v>
      </c>
      <c r="AB40" s="28">
        <v>646.09125642950698</v>
      </c>
      <c r="AC40" s="28">
        <v>0.23513477167823699</v>
      </c>
      <c r="AD40" s="28">
        <v>0.50655721683678601</v>
      </c>
      <c r="AE40" s="28">
        <v>0.34401669204715601</v>
      </c>
      <c r="AF40" s="28">
        <v>0</v>
      </c>
      <c r="AG40" s="28">
        <v>1.6975402766826</v>
      </c>
      <c r="AH40" s="28">
        <v>1.6975402766826</v>
      </c>
      <c r="AI40" s="28">
        <v>14.283668821243699</v>
      </c>
      <c r="AJ40" s="28">
        <v>0.18725888120253401</v>
      </c>
      <c r="AK40" s="28">
        <v>0.151028920945109</v>
      </c>
      <c r="AL40" s="28">
        <v>0</v>
      </c>
      <c r="AM40" s="28">
        <v>0</v>
      </c>
      <c r="AN40" s="28">
        <v>3.4965313193745698E-2</v>
      </c>
      <c r="AO40" s="28">
        <v>1.6703890857983701</v>
      </c>
      <c r="AP40" s="28">
        <v>0</v>
      </c>
      <c r="AQ40" s="28">
        <v>1606.9086363200299</v>
      </c>
      <c r="AR40" s="28">
        <v>164.260794916583</v>
      </c>
      <c r="AS40" s="28">
        <v>1785.45310005786</v>
      </c>
      <c r="AT40" s="28">
        <v>0</v>
      </c>
      <c r="AU40" s="28">
        <v>0.46305309569933201</v>
      </c>
      <c r="AV40" s="28">
        <v>0</v>
      </c>
      <c r="AW40" s="28">
        <v>8.4575055300848199</v>
      </c>
      <c r="AX40" s="28">
        <v>2.4046787215396902E-2</v>
      </c>
      <c r="AY40" s="28">
        <v>8.4555668579175697E-3</v>
      </c>
      <c r="AZ40" s="28">
        <v>31.809214378544599</v>
      </c>
      <c r="BA40" s="28">
        <v>1.08064174341506E-2</v>
      </c>
      <c r="BB40" s="28">
        <v>0</v>
      </c>
      <c r="BC40" s="28">
        <v>1.5673692752856299E-3</v>
      </c>
      <c r="BD40" s="28">
        <v>42.521007546872099</v>
      </c>
      <c r="BE40" s="28">
        <v>41.245311971879097</v>
      </c>
      <c r="BF40" s="28">
        <v>1.2756955749929799</v>
      </c>
      <c r="BG40" s="28">
        <v>0</v>
      </c>
      <c r="BH40" s="28">
        <v>0</v>
      </c>
      <c r="BI40" s="28">
        <v>0.16874125630383999</v>
      </c>
      <c r="BJ40" s="28">
        <v>0</v>
      </c>
      <c r="BK40" s="28">
        <v>1.81072335852114</v>
      </c>
      <c r="BL40" s="28">
        <v>0</v>
      </c>
      <c r="BM40" s="28">
        <v>4.7062419352172001E-2</v>
      </c>
      <c r="BN40" s="28">
        <v>7.2428530088129204</v>
      </c>
      <c r="BO40" s="28">
        <v>0.57284472782949103</v>
      </c>
      <c r="BP40" s="28">
        <v>0</v>
      </c>
      <c r="BQ40" s="28">
        <v>0.12167643644901401</v>
      </c>
      <c r="BR40" s="28">
        <v>1.64973112650671E-4</v>
      </c>
      <c r="BS40" s="28">
        <v>0.21496623751054</v>
      </c>
      <c r="BT40" s="28">
        <v>3.9993307200919199</v>
      </c>
      <c r="BU40" s="28">
        <v>0</v>
      </c>
      <c r="BV40" s="28">
        <v>0</v>
      </c>
      <c r="BW40" s="28">
        <v>1.6786436524125099</v>
      </c>
      <c r="BX40" s="28">
        <v>1.58639734467434</v>
      </c>
      <c r="BY40" s="28">
        <v>18.081042285751899</v>
      </c>
      <c r="BZ40" s="28">
        <v>1.75858868043024</v>
      </c>
      <c r="CB40" s="37">
        <f t="shared" si="16"/>
        <v>8.0000246552434321E-3</v>
      </c>
      <c r="CC40" s="25">
        <f t="shared" si="17"/>
        <v>2.7394905691249171E-3</v>
      </c>
      <c r="CD40" s="25">
        <f t="shared" si="18"/>
        <v>2.7308016850246647E-3</v>
      </c>
      <c r="CE40" s="25">
        <f t="shared" si="19"/>
        <v>2.738660313450748E-3</v>
      </c>
      <c r="CF40" s="25">
        <f t="shared" si="20"/>
        <v>2.7121086081057502E-3</v>
      </c>
      <c r="CG40" s="25">
        <f t="shared" si="21"/>
        <v>2.7111199299802986E-3</v>
      </c>
      <c r="CH40" s="25">
        <f t="shared" si="22"/>
        <v>2.7382131833145456E-3</v>
      </c>
      <c r="CI40" s="25">
        <f t="shared" si="23"/>
        <v>2.7400532853441724E-3</v>
      </c>
      <c r="CJ40" s="25">
        <f t="shared" si="24"/>
        <v>2.7418398572042323E-3</v>
      </c>
      <c r="CK40" s="25">
        <f t="shared" si="25"/>
        <v>2.7514519042649453E-3</v>
      </c>
      <c r="CL40" s="25" t="str">
        <f t="shared" si="11"/>
        <v/>
      </c>
      <c r="CM40" s="25">
        <f t="shared" si="12"/>
        <v>2.7438613231302762E-3</v>
      </c>
      <c r="CN40" s="25" t="str">
        <f t="shared" si="13"/>
        <v/>
      </c>
      <c r="CO40" s="25">
        <f t="shared" si="14"/>
        <v>2.7710570213171585E-3</v>
      </c>
      <c r="CP40" s="25" t="str">
        <f t="shared" si="15"/>
        <v/>
      </c>
      <c r="CQ40" s="25">
        <f t="shared" si="26"/>
        <v>2.6954815188402273E-3</v>
      </c>
    </row>
    <row r="41" spans="1:95" x14ac:dyDescent="0.4">
      <c r="A41" s="28" t="s">
        <v>40</v>
      </c>
      <c r="B41" s="28">
        <v>297.47100856999998</v>
      </c>
      <c r="C41" s="28">
        <v>0.7734078191</v>
      </c>
      <c r="D41" s="28">
        <v>822.48417036000001</v>
      </c>
      <c r="E41" s="28">
        <v>19.666883205000001</v>
      </c>
      <c r="F41" s="28">
        <v>19.074356343000002</v>
      </c>
      <c r="G41" s="28">
        <v>0.1995516346</v>
      </c>
      <c r="H41" s="28">
        <v>8.3824261374999995</v>
      </c>
      <c r="I41" s="28">
        <v>0.39086200609999999</v>
      </c>
      <c r="J41" s="28">
        <v>0.1070242684</v>
      </c>
      <c r="K41" s="28"/>
      <c r="L41" s="28">
        <v>0.78700678970000004</v>
      </c>
      <c r="M41" s="28"/>
      <c r="N41" s="28">
        <v>1.8412602E-2</v>
      </c>
      <c r="O41" s="31"/>
      <c r="P41" s="31">
        <v>1.61630792E-2</v>
      </c>
      <c r="Q41" s="28"/>
      <c r="R41" s="28" t="s">
        <v>40</v>
      </c>
      <c r="S41" s="28">
        <v>0</v>
      </c>
      <c r="T41" s="28">
        <v>1.84627560446456E-2</v>
      </c>
      <c r="U41" s="28">
        <v>0.39194179281361802</v>
      </c>
      <c r="V41" s="28">
        <v>0.39194179281361802</v>
      </c>
      <c r="W41" s="28">
        <v>0</v>
      </c>
      <c r="X41" s="28">
        <v>0.107317355261679</v>
      </c>
      <c r="Y41" s="28">
        <v>0</v>
      </c>
      <c r="Z41" s="28">
        <v>0</v>
      </c>
      <c r="AA41" s="28">
        <v>0</v>
      </c>
      <c r="AB41" s="28">
        <v>298.286638812148</v>
      </c>
      <c r="AC41" s="28">
        <v>0.10930617211554999</v>
      </c>
      <c r="AD41" s="28">
        <v>0.23548665701608701</v>
      </c>
      <c r="AE41" s="28">
        <v>0.159924943386935</v>
      </c>
      <c r="AF41" s="28">
        <v>0</v>
      </c>
      <c r="AG41" s="28">
        <v>0.78916497739035396</v>
      </c>
      <c r="AH41" s="28">
        <v>0.78916497739035396</v>
      </c>
      <c r="AI41" s="28">
        <v>6.5979065169992603</v>
      </c>
      <c r="AJ41" s="28">
        <v>8.7050660683719597E-2</v>
      </c>
      <c r="AK41" s="28">
        <v>7.0207574816451998E-2</v>
      </c>
      <c r="AL41" s="28">
        <v>0</v>
      </c>
      <c r="AM41" s="28">
        <v>0</v>
      </c>
      <c r="AN41" s="28">
        <v>1.62053001581541E-2</v>
      </c>
      <c r="AO41" s="28">
        <v>0.77552846236345796</v>
      </c>
      <c r="AP41" s="28">
        <v>0</v>
      </c>
      <c r="AQ41" s="28">
        <v>742.26349724168404</v>
      </c>
      <c r="AR41" s="28">
        <v>75.875293195324005</v>
      </c>
      <c r="AS41" s="28">
        <v>824.73669695400702</v>
      </c>
      <c r="AT41" s="28">
        <v>0</v>
      </c>
      <c r="AU41" s="28">
        <v>0.215257910460423</v>
      </c>
      <c r="AV41" s="28">
        <v>0</v>
      </c>
      <c r="AW41" s="28">
        <v>3.93170816231205</v>
      </c>
      <c r="AX41" s="28">
        <v>1.11508232384794E-2</v>
      </c>
      <c r="AY41" s="28">
        <v>3.9209468144645303E-3</v>
      </c>
      <c r="AZ41" s="28">
        <v>14.750443173332799</v>
      </c>
      <c r="BA41" s="28">
        <v>5.0110235136824098E-3</v>
      </c>
      <c r="BB41" s="28">
        <v>0</v>
      </c>
      <c r="BC41" s="28">
        <v>7.2682573347442904E-4</v>
      </c>
      <c r="BD41" s="28">
        <v>19.7202774276046</v>
      </c>
      <c r="BE41" s="28">
        <v>19.126124048534201</v>
      </c>
      <c r="BF41" s="28">
        <v>0.59415337907041799</v>
      </c>
      <c r="BG41" s="28">
        <v>0</v>
      </c>
      <c r="BH41" s="28">
        <v>0</v>
      </c>
      <c r="BI41" s="28">
        <v>7.82485907306672E-2</v>
      </c>
      <c r="BJ41" s="28">
        <v>0</v>
      </c>
      <c r="BK41" s="28">
        <v>0.83966813820334396</v>
      </c>
      <c r="BL41" s="28">
        <v>0</v>
      </c>
      <c r="BM41" s="28">
        <v>2.18233786795415E-2</v>
      </c>
      <c r="BN41" s="28">
        <v>3.3586293986342102</v>
      </c>
      <c r="BO41" s="28">
        <v>0.26630388059313198</v>
      </c>
      <c r="BP41" s="28">
        <v>0</v>
      </c>
      <c r="BQ41" s="28">
        <v>5.6425254049835699E-2</v>
      </c>
      <c r="BR41" s="28">
        <v>7.6495603656806798E-5</v>
      </c>
      <c r="BS41" s="28">
        <v>0.200097641233484</v>
      </c>
      <c r="BT41" s="28">
        <v>1.8591944661097399</v>
      </c>
      <c r="BU41" s="28">
        <v>0</v>
      </c>
      <c r="BV41" s="28">
        <v>0</v>
      </c>
      <c r="BW41" s="28">
        <v>0.78037586952893701</v>
      </c>
      <c r="BX41" s="28">
        <v>0.73746544113917201</v>
      </c>
      <c r="BY41" s="28">
        <v>8.4054050023313494</v>
      </c>
      <c r="BZ41" s="28">
        <v>0.81753377778761005</v>
      </c>
      <c r="CB41" s="37">
        <f t="shared" si="16"/>
        <v>8.0000156915137309E-3</v>
      </c>
      <c r="CC41" s="25">
        <f t="shared" si="17"/>
        <v>2.7418814561758751E-3</v>
      </c>
      <c r="CD41" s="25">
        <f t="shared" si="18"/>
        <v>2.7419470182312193E-3</v>
      </c>
      <c r="CE41" s="25">
        <f t="shared" si="19"/>
        <v>2.7386868649655364E-3</v>
      </c>
      <c r="CF41" s="25">
        <f t="shared" si="20"/>
        <v>2.7149305788842048E-3</v>
      </c>
      <c r="CG41" s="25">
        <f t="shared" si="21"/>
        <v>2.7139948841942343E-3</v>
      </c>
      <c r="CH41" s="25">
        <f t="shared" si="22"/>
        <v>2.7361671808826316E-3</v>
      </c>
      <c r="CI41" s="25">
        <f t="shared" si="23"/>
        <v>2.7413143228963897E-3</v>
      </c>
      <c r="CJ41" s="25">
        <f t="shared" si="24"/>
        <v>2.7625778324991946E-3</v>
      </c>
      <c r="CK41" s="25">
        <f t="shared" si="25"/>
        <v>2.7385084342141965E-3</v>
      </c>
      <c r="CL41" s="25" t="str">
        <f t="shared" si="11"/>
        <v/>
      </c>
      <c r="CM41" s="25">
        <f t="shared" si="12"/>
        <v>2.7422732797217678E-3</v>
      </c>
      <c r="CN41" s="25" t="str">
        <f t="shared" si="13"/>
        <v/>
      </c>
      <c r="CO41" s="25">
        <f t="shared" si="14"/>
        <v>2.7238977220927214E-3</v>
      </c>
      <c r="CP41" s="25" t="str">
        <f t="shared" si="15"/>
        <v/>
      </c>
      <c r="CQ41" s="25">
        <f t="shared" si="26"/>
        <v>2.6121853164030938E-3</v>
      </c>
    </row>
    <row r="42" spans="1:95" s="30" customFormat="1" x14ac:dyDescent="0.4">
      <c r="A42" s="28" t="s">
        <v>41</v>
      </c>
      <c r="B42" s="28"/>
      <c r="C42" s="28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31"/>
      <c r="P42" s="31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  <c r="BN42" s="28"/>
      <c r="BO42" s="28"/>
      <c r="BP42" s="28"/>
      <c r="BQ42" s="28"/>
      <c r="BR42" s="28"/>
      <c r="BS42" s="28"/>
      <c r="BT42" s="28"/>
      <c r="BU42" s="28"/>
      <c r="BV42" s="28"/>
      <c r="BW42" s="28"/>
      <c r="BX42" s="28"/>
      <c r="BY42" s="28"/>
      <c r="BZ42" s="28"/>
      <c r="CB42" s="37" t="e">
        <f t="shared" si="16"/>
        <v>#DIV/0!</v>
      </c>
      <c r="CC42" s="25" t="str">
        <f t="shared" si="17"/>
        <v/>
      </c>
      <c r="CD42" s="25" t="str">
        <f t="shared" si="18"/>
        <v/>
      </c>
      <c r="CE42" s="25" t="str">
        <f t="shared" si="19"/>
        <v/>
      </c>
      <c r="CF42" s="25" t="str">
        <f t="shared" si="20"/>
        <v/>
      </c>
      <c r="CG42" s="25" t="str">
        <f t="shared" si="21"/>
        <v/>
      </c>
      <c r="CH42" s="25" t="str">
        <f t="shared" si="22"/>
        <v/>
      </c>
      <c r="CI42" s="25" t="str">
        <f t="shared" si="23"/>
        <v/>
      </c>
      <c r="CJ42" s="25" t="str">
        <f t="shared" si="24"/>
        <v/>
      </c>
      <c r="CK42" s="25" t="str">
        <f t="shared" si="25"/>
        <v/>
      </c>
      <c r="CL42" s="25" t="str">
        <f t="shared" si="11"/>
        <v/>
      </c>
      <c r="CM42" s="25" t="str">
        <f t="shared" si="12"/>
        <v/>
      </c>
      <c r="CN42" s="25" t="str">
        <f t="shared" si="13"/>
        <v/>
      </c>
      <c r="CO42" s="25" t="str">
        <f t="shared" si="14"/>
        <v/>
      </c>
      <c r="CP42" s="25" t="str">
        <f t="shared" si="15"/>
        <v/>
      </c>
      <c r="CQ42" s="25" t="str">
        <f t="shared" si="26"/>
        <v/>
      </c>
    </row>
    <row r="43" spans="1:95" s="30" customFormat="1" x14ac:dyDescent="0.4">
      <c r="A43" s="28" t="s">
        <v>42</v>
      </c>
      <c r="B43" s="28">
        <v>748.15118841000003</v>
      </c>
      <c r="C43" s="28">
        <v>1.9784439556</v>
      </c>
      <c r="D43" s="28">
        <v>2005.6679942000001</v>
      </c>
      <c r="E43" s="28">
        <v>50.600176519000001</v>
      </c>
      <c r="F43" s="28">
        <v>49.082148773999997</v>
      </c>
      <c r="G43" s="28">
        <v>0.25374822940000002</v>
      </c>
      <c r="H43" s="28">
        <v>21.526128647</v>
      </c>
      <c r="I43" s="28">
        <v>1.0055433831</v>
      </c>
      <c r="J43" s="28">
        <v>0.2753342245</v>
      </c>
      <c r="K43" s="28"/>
      <c r="L43" s="28">
        <v>2.024674949</v>
      </c>
      <c r="M43" s="28"/>
      <c r="N43" s="28">
        <v>4.7368636499999998E-2</v>
      </c>
      <c r="O43" s="31"/>
      <c r="P43" s="31">
        <v>4.1686277399999999E-2</v>
      </c>
      <c r="Q43" s="28"/>
      <c r="R43" s="28" t="s">
        <v>42</v>
      </c>
      <c r="S43" s="28">
        <v>0</v>
      </c>
      <c r="T43" s="28">
        <v>4.7496303084859803E-2</v>
      </c>
      <c r="U43" s="28">
        <v>1.00830905659875</v>
      </c>
      <c r="V43" s="28">
        <v>1.00830905659875</v>
      </c>
      <c r="W43" s="28">
        <v>0</v>
      </c>
      <c r="X43" s="28">
        <v>0.27609127074357398</v>
      </c>
      <c r="Y43" s="28">
        <v>0</v>
      </c>
      <c r="Z43" s="28">
        <v>0</v>
      </c>
      <c r="AA43" s="28">
        <v>0</v>
      </c>
      <c r="AB43" s="28">
        <v>750.20011891730906</v>
      </c>
      <c r="AC43" s="28">
        <v>0.280604863043171</v>
      </c>
      <c r="AD43" s="28">
        <v>0.60453483317574697</v>
      </c>
      <c r="AE43" s="28">
        <v>0.41054779796815399</v>
      </c>
      <c r="AF43" s="28">
        <v>0</v>
      </c>
      <c r="AG43" s="28">
        <v>2.0302352039947702</v>
      </c>
      <c r="AH43" s="28">
        <v>2.0302352039947702</v>
      </c>
      <c r="AI43" s="28">
        <v>16.089227911837099</v>
      </c>
      <c r="AJ43" s="28">
        <v>0.22346971439924601</v>
      </c>
      <c r="AK43" s="28">
        <v>0.180238038373425</v>
      </c>
      <c r="AL43" s="28">
        <v>0</v>
      </c>
      <c r="AM43" s="28">
        <v>0</v>
      </c>
      <c r="AN43" s="28">
        <v>4.18012471705572E-2</v>
      </c>
      <c r="AO43" s="28">
        <v>1.98386181120719</v>
      </c>
      <c r="AP43" s="28">
        <v>0</v>
      </c>
      <c r="AQ43" s="28">
        <v>1810.0460181682899</v>
      </c>
      <c r="AR43" s="28">
        <v>185.027948999156</v>
      </c>
      <c r="AS43" s="28">
        <v>2011.1631950792801</v>
      </c>
      <c r="AT43" s="28">
        <v>0</v>
      </c>
      <c r="AU43" s="28">
        <v>0.55260933305445004</v>
      </c>
      <c r="AV43" s="28">
        <v>0</v>
      </c>
      <c r="AW43" s="28">
        <v>10.093182131926801</v>
      </c>
      <c r="AX43" s="28">
        <v>2.8693175945369399E-2</v>
      </c>
      <c r="AY43" s="28">
        <v>1.0089449825559199E-2</v>
      </c>
      <c r="AZ43" s="28">
        <v>37.955951963491501</v>
      </c>
      <c r="BA43" s="28">
        <v>1.28946570545147E-2</v>
      </c>
      <c r="BB43" s="28">
        <v>0</v>
      </c>
      <c r="BC43" s="28">
        <v>1.8702687346020899E-3</v>
      </c>
      <c r="BD43" s="28">
        <v>50.737637839946501</v>
      </c>
      <c r="BE43" s="28">
        <v>49.215454093522098</v>
      </c>
      <c r="BF43" s="28">
        <v>1.5221837464243799</v>
      </c>
      <c r="BG43" s="28">
        <v>0</v>
      </c>
      <c r="BH43" s="28">
        <v>0</v>
      </c>
      <c r="BI43" s="28">
        <v>0.20134665850956501</v>
      </c>
      <c r="BJ43" s="28">
        <v>0</v>
      </c>
      <c r="BK43" s="28">
        <v>2.1606085219662998</v>
      </c>
      <c r="BL43" s="28">
        <v>0</v>
      </c>
      <c r="BM43" s="28">
        <v>5.6155947022933597E-2</v>
      </c>
      <c r="BN43" s="28">
        <v>8.6424574877230196</v>
      </c>
      <c r="BO43" s="28">
        <v>0.683635359486234</v>
      </c>
      <c r="BP43" s="28">
        <v>0</v>
      </c>
      <c r="BQ43" s="28">
        <v>0.14518909770333499</v>
      </c>
      <c r="BR43" s="28">
        <v>1.9686554539592201E-4</v>
      </c>
      <c r="BS43" s="28">
        <v>0.25444180407744699</v>
      </c>
      <c r="BT43" s="28">
        <v>4.7728271540476497</v>
      </c>
      <c r="BU43" s="28">
        <v>0</v>
      </c>
      <c r="BV43" s="28">
        <v>0</v>
      </c>
      <c r="BW43" s="28">
        <v>2.0033043627370799</v>
      </c>
      <c r="BX43" s="28">
        <v>1.89317433173167</v>
      </c>
      <c r="BY43" s="28">
        <v>21.5851036161311</v>
      </c>
      <c r="BZ43" s="28">
        <v>2.0987050738103998</v>
      </c>
      <c r="CB43" s="37">
        <f t="shared" si="16"/>
        <v>7.9999613911007662E-3</v>
      </c>
      <c r="CC43" s="25">
        <f t="shared" si="17"/>
        <v>2.7386583608367851E-3</v>
      </c>
      <c r="CD43" s="25">
        <f t="shared" si="18"/>
        <v>2.7384428008964887E-3</v>
      </c>
      <c r="CE43" s="25">
        <f t="shared" si="19"/>
        <v>2.7398357530613437E-3</v>
      </c>
      <c r="CF43" s="25">
        <f t="shared" si="20"/>
        <v>2.7166174192076961E-3</v>
      </c>
      <c r="CG43" s="25">
        <f t="shared" si="21"/>
        <v>2.7159633971183487E-3</v>
      </c>
      <c r="CH43" s="25">
        <f t="shared" si="22"/>
        <v>2.7333182938338247E-3</v>
      </c>
      <c r="CI43" s="25">
        <f t="shared" si="23"/>
        <v>2.7396923105966371E-3</v>
      </c>
      <c r="CJ43" s="25">
        <f t="shared" si="24"/>
        <v>2.7504268291475269E-3</v>
      </c>
      <c r="CK43" s="25">
        <f t="shared" si="25"/>
        <v>2.7495537285593705E-3</v>
      </c>
      <c r="CL43" s="25" t="str">
        <f t="shared" si="11"/>
        <v/>
      </c>
      <c r="CM43" s="25">
        <f t="shared" si="12"/>
        <v>2.7462457603460956E-3</v>
      </c>
      <c r="CN43" s="25" t="str">
        <f t="shared" si="13"/>
        <v/>
      </c>
      <c r="CO43" s="25">
        <f t="shared" si="14"/>
        <v>2.695171199614431E-3</v>
      </c>
      <c r="CP43" s="25" t="str">
        <f t="shared" si="15"/>
        <v/>
      </c>
      <c r="CQ43" s="25">
        <f t="shared" si="26"/>
        <v>2.7579764308050415E-3</v>
      </c>
    </row>
    <row r="44" spans="1:95" x14ac:dyDescent="0.4">
      <c r="A44" s="28" t="s">
        <v>43</v>
      </c>
      <c r="B44" s="28">
        <v>4523.6098619000004</v>
      </c>
      <c r="C44" s="28">
        <v>4.6853543873000003</v>
      </c>
      <c r="D44" s="28">
        <v>7929.0199742000004</v>
      </c>
      <c r="E44" s="28">
        <v>125.41477695</v>
      </c>
      <c r="F44" s="28">
        <v>121.65232937</v>
      </c>
      <c r="G44" s="28">
        <v>12.519169845</v>
      </c>
      <c r="H44" s="28">
        <v>163.52376144999999</v>
      </c>
      <c r="I44" s="28">
        <v>7.7718485721999997</v>
      </c>
      <c r="J44" s="28">
        <v>2.1280581610999998</v>
      </c>
      <c r="K44" s="28"/>
      <c r="L44" s="28">
        <v>15.648718316</v>
      </c>
      <c r="M44" s="28"/>
      <c r="N44" s="28">
        <v>0.36611312769999999</v>
      </c>
      <c r="O44" s="31"/>
      <c r="P44" s="31">
        <v>0.1051228929</v>
      </c>
      <c r="Q44" s="28"/>
      <c r="R44" s="28" t="s">
        <v>43</v>
      </c>
      <c r="S44" s="28">
        <v>0</v>
      </c>
      <c r="T44" s="28">
        <v>0.367115812319392</v>
      </c>
      <c r="U44" s="28">
        <v>7.7931390082700496</v>
      </c>
      <c r="V44" s="28">
        <v>7.7931390082700496</v>
      </c>
      <c r="W44" s="28">
        <v>0</v>
      </c>
      <c r="X44" s="28">
        <v>2.1338720713056598</v>
      </c>
      <c r="Y44" s="28">
        <v>0</v>
      </c>
      <c r="Z44" s="28">
        <v>0</v>
      </c>
      <c r="AA44" s="28">
        <v>0</v>
      </c>
      <c r="AB44" s="28">
        <v>4536.00061295458</v>
      </c>
      <c r="AC44" s="28">
        <v>2.1281320973244702</v>
      </c>
      <c r="AD44" s="28">
        <v>4.5848039804156002</v>
      </c>
      <c r="AE44" s="28">
        <v>3.1136345379744501</v>
      </c>
      <c r="AF44" s="28">
        <v>0</v>
      </c>
      <c r="AG44" s="28">
        <v>15.6916871527299</v>
      </c>
      <c r="AH44" s="28">
        <v>15.6916871527299</v>
      </c>
      <c r="AI44" s="28">
        <v>63.605719349447</v>
      </c>
      <c r="AJ44" s="28">
        <v>1.6948521195514299</v>
      </c>
      <c r="AK44" s="28">
        <v>1.36693367280209</v>
      </c>
      <c r="AL44" s="28">
        <v>0</v>
      </c>
      <c r="AM44" s="28">
        <v>0</v>
      </c>
      <c r="AN44" s="28">
        <v>0.105405400772856</v>
      </c>
      <c r="AO44" s="28">
        <v>4.6982194327551596</v>
      </c>
      <c r="AP44" s="28">
        <v>0</v>
      </c>
      <c r="AQ44" s="28">
        <v>7155.6667866386597</v>
      </c>
      <c r="AR44" s="28">
        <v>731.46808760898898</v>
      </c>
      <c r="AS44" s="28">
        <v>7950.7405935971001</v>
      </c>
      <c r="AT44" s="28">
        <v>0</v>
      </c>
      <c r="AU44" s="28">
        <v>4.1910024776365304</v>
      </c>
      <c r="AV44" s="28">
        <v>0</v>
      </c>
      <c r="AW44" s="28">
        <v>76.547173443307599</v>
      </c>
      <c r="AX44" s="28">
        <v>7.1117597514509398E-2</v>
      </c>
      <c r="AY44" s="28">
        <v>2.50070688853982E-2</v>
      </c>
      <c r="AZ44" s="28">
        <v>94.075255817721995</v>
      </c>
      <c r="BA44" s="28">
        <v>3.1960452218455997E-2</v>
      </c>
      <c r="BB44" s="28">
        <v>0</v>
      </c>
      <c r="BC44" s="28">
        <v>4.6354448020635404E-3</v>
      </c>
      <c r="BD44" s="28">
        <v>125.755176975338</v>
      </c>
      <c r="BE44" s="28">
        <v>121.98242378014599</v>
      </c>
      <c r="BF44" s="28">
        <v>3.7727531951917102</v>
      </c>
      <c r="BG44" s="28">
        <v>0</v>
      </c>
      <c r="BH44" s="28">
        <v>0</v>
      </c>
      <c r="BI44" s="28">
        <v>0.49903995245291699</v>
      </c>
      <c r="BJ44" s="28">
        <v>0</v>
      </c>
      <c r="BK44" s="28">
        <v>5.3551908048744101</v>
      </c>
      <c r="BL44" s="28">
        <v>0</v>
      </c>
      <c r="BM44" s="28">
        <v>0.139185884437242</v>
      </c>
      <c r="BN44" s="28">
        <v>21.4206840311513</v>
      </c>
      <c r="BO44" s="28">
        <v>5.1847043382070597</v>
      </c>
      <c r="BP44" s="28">
        <v>0</v>
      </c>
      <c r="BQ44" s="28">
        <v>0.35985874806792401</v>
      </c>
      <c r="BR44" s="28">
        <v>4.8797802027149902E-4</v>
      </c>
      <c r="BS44" s="28">
        <v>12.5534680347704</v>
      </c>
      <c r="BT44" s="28">
        <v>36.196922201925197</v>
      </c>
      <c r="BU44" s="28">
        <v>0</v>
      </c>
      <c r="BV44" s="28">
        <v>0</v>
      </c>
      <c r="BW44" s="28">
        <v>15.193249469232599</v>
      </c>
      <c r="BX44" s="28">
        <v>14.357945224304601</v>
      </c>
      <c r="BY44" s="28">
        <v>163.97179477107801</v>
      </c>
      <c r="BZ44" s="28">
        <v>15.9168345865862</v>
      </c>
      <c r="CB44" s="37">
        <f t="shared" si="16"/>
        <v>7.9999741660129169E-3</v>
      </c>
      <c r="CC44" s="25">
        <f t="shared" si="17"/>
        <v>2.7391290214791534E-3</v>
      </c>
      <c r="CD44" s="25">
        <f t="shared" si="18"/>
        <v>2.7457998673549597E-3</v>
      </c>
      <c r="CE44" s="25">
        <f t="shared" si="19"/>
        <v>2.7393826056405111E-3</v>
      </c>
      <c r="CF44" s="25">
        <f t="shared" si="20"/>
        <v>2.7141939220902871E-3</v>
      </c>
      <c r="CG44" s="25">
        <f t="shared" si="21"/>
        <v>2.7134244930240668E-3</v>
      </c>
      <c r="CH44" s="25">
        <f t="shared" si="22"/>
        <v>2.7396536827158924E-3</v>
      </c>
      <c r="CI44" s="25">
        <f t="shared" si="23"/>
        <v>2.7398667759670381E-3</v>
      </c>
      <c r="CJ44" s="25">
        <f t="shared" si="24"/>
        <v>2.7394301204228342E-3</v>
      </c>
      <c r="CK44" s="25">
        <f t="shared" si="25"/>
        <v>2.7320259906123967E-3</v>
      </c>
      <c r="CL44" s="25" t="str">
        <f t="shared" si="11"/>
        <v/>
      </c>
      <c r="CM44" s="25">
        <f t="shared" si="12"/>
        <v>2.7458374457393297E-3</v>
      </c>
      <c r="CN44" s="25" t="str">
        <f t="shared" si="13"/>
        <v/>
      </c>
      <c r="CO44" s="25">
        <f t="shared" si="14"/>
        <v>2.7387289434036145E-3</v>
      </c>
      <c r="CP44" s="25" t="str">
        <f t="shared" si="15"/>
        <v/>
      </c>
      <c r="CQ44" s="25">
        <f t="shared" si="26"/>
        <v>2.6874058072653851E-3</v>
      </c>
    </row>
    <row r="45" spans="1:95" s="30" customFormat="1" x14ac:dyDescent="0.4">
      <c r="A45" s="28" t="s">
        <v>44</v>
      </c>
      <c r="B45" s="28">
        <v>0.1124327237</v>
      </c>
      <c r="C45" s="28">
        <v>1.4860000000000001E-4</v>
      </c>
      <c r="D45" s="28">
        <v>0.30201492340000002</v>
      </c>
      <c r="E45" s="28">
        <v>7.4912294000000004E-3</v>
      </c>
      <c r="F45" s="28">
        <v>7.2664899999999996E-3</v>
      </c>
      <c r="G45" s="28">
        <v>3.8031300000000003E-5</v>
      </c>
      <c r="H45" s="28">
        <v>3.1976396000000002E-3</v>
      </c>
      <c r="I45" s="28">
        <v>1.7818360000000001E-4</v>
      </c>
      <c r="J45" s="28">
        <v>4.8780899999999999E-5</v>
      </c>
      <c r="K45" s="28"/>
      <c r="L45" s="28">
        <v>3.5877510000000001E-4</v>
      </c>
      <c r="M45" s="28"/>
      <c r="N45" s="28">
        <v>8.3957644999999997E-6</v>
      </c>
      <c r="O45" s="31"/>
      <c r="P45" s="31">
        <v>7.3657286E-6</v>
      </c>
      <c r="Q45" s="28"/>
      <c r="R45" s="28" t="s">
        <v>44</v>
      </c>
      <c r="S45" s="28">
        <v>0</v>
      </c>
      <c r="T45" s="28">
        <v>8.4186072908613107E-6</v>
      </c>
      <c r="U45" s="28">
        <v>1.7861701701416999E-4</v>
      </c>
      <c r="V45" s="28">
        <v>1.7861701701416999E-4</v>
      </c>
      <c r="W45" s="28">
        <v>0</v>
      </c>
      <c r="X45" s="28">
        <v>4.8909541028125399E-5</v>
      </c>
      <c r="Y45" s="28">
        <v>0</v>
      </c>
      <c r="Z45" s="28">
        <v>0</v>
      </c>
      <c r="AA45" s="28">
        <v>0</v>
      </c>
      <c r="AB45" s="28">
        <v>0.11274116040278399</v>
      </c>
      <c r="AC45" s="28">
        <v>4.0201058985763597E-5</v>
      </c>
      <c r="AD45" s="28">
        <v>8.6616857157029801E-5</v>
      </c>
      <c r="AE45" s="28">
        <v>5.88253059739747E-5</v>
      </c>
      <c r="AF45" s="28">
        <v>0</v>
      </c>
      <c r="AG45" s="28">
        <v>3.59781770201227E-4</v>
      </c>
      <c r="AH45" s="28">
        <v>3.59781770201227E-4</v>
      </c>
      <c r="AI45" s="28">
        <v>2.4218852824947402E-3</v>
      </c>
      <c r="AJ45" s="28">
        <v>3.2009206104598501E-5</v>
      </c>
      <c r="AK45" s="28">
        <v>2.58216354450305E-5</v>
      </c>
      <c r="AL45" s="28">
        <v>0</v>
      </c>
      <c r="AM45" s="28">
        <v>0</v>
      </c>
      <c r="AN45" s="28">
        <v>7.3841670093750997E-6</v>
      </c>
      <c r="AO45" s="28">
        <v>1.49036921906776E-4</v>
      </c>
      <c r="AP45" s="28">
        <v>0</v>
      </c>
      <c r="AQ45" s="28">
        <v>0.27255024719324</v>
      </c>
      <c r="AR45" s="28">
        <v>2.7861887928041201E-2</v>
      </c>
      <c r="AS45" s="28">
        <v>0.30283402040377599</v>
      </c>
      <c r="AT45" s="28">
        <v>0</v>
      </c>
      <c r="AU45" s="28">
        <v>7.9169001140891296E-5</v>
      </c>
      <c r="AV45" s="28">
        <v>0</v>
      </c>
      <c r="AW45" s="28">
        <v>1.4461160535061701E-3</v>
      </c>
      <c r="AX45" s="28">
        <v>4.2482845285140501E-6</v>
      </c>
      <c r="AY45" s="28">
        <v>1.4935564410787199E-6</v>
      </c>
      <c r="AZ45" s="28">
        <v>5.6191934390449304E-3</v>
      </c>
      <c r="BA45" s="28">
        <v>1.9091056399741898E-6</v>
      </c>
      <c r="BB45" s="28">
        <v>0</v>
      </c>
      <c r="BC45" s="28">
        <v>2.7688486912812698E-7</v>
      </c>
      <c r="BD45" s="28">
        <v>7.5115167574860402E-3</v>
      </c>
      <c r="BE45" s="28">
        <v>7.2861519201044703E-3</v>
      </c>
      <c r="BF45" s="28">
        <v>2.2536483738157199E-4</v>
      </c>
      <c r="BG45" s="28">
        <v>0</v>
      </c>
      <c r="BH45" s="28">
        <v>0</v>
      </c>
      <c r="BI45" s="28">
        <v>2.9810611947948601E-5</v>
      </c>
      <c r="BJ45" s="28">
        <v>0</v>
      </c>
      <c r="BK45" s="28">
        <v>3.1989219398468802E-4</v>
      </c>
      <c r="BL45" s="28">
        <v>0</v>
      </c>
      <c r="BM45" s="28">
        <v>8.3150184361513101E-6</v>
      </c>
      <c r="BN45" s="28">
        <v>1.27948808677391E-3</v>
      </c>
      <c r="BO45" s="28">
        <v>9.7953650926768096E-5</v>
      </c>
      <c r="BP45" s="28">
        <v>0</v>
      </c>
      <c r="BQ45" s="28">
        <v>2.14955935117976E-5</v>
      </c>
      <c r="BR45" s="28">
        <v>2.9144926338067899E-8</v>
      </c>
      <c r="BS45" s="28">
        <v>3.8136926867176999E-5</v>
      </c>
      <c r="BT45" s="28">
        <v>6.8369988551397797E-4</v>
      </c>
      <c r="BU45" s="28">
        <v>0</v>
      </c>
      <c r="BV45" s="28">
        <v>0</v>
      </c>
      <c r="BW45" s="28">
        <v>2.8701034989335298E-4</v>
      </c>
      <c r="BX45" s="28">
        <v>2.7129230311347699E-4</v>
      </c>
      <c r="BY45" s="28">
        <v>3.2063856875940602E-3</v>
      </c>
      <c r="BZ45" s="28">
        <v>3.0067941797979301E-4</v>
      </c>
      <c r="CB45" s="37">
        <f t="shared" si="16"/>
        <v>7.9974016105112018E-3</v>
      </c>
      <c r="CC45" s="25">
        <f t="shared" si="17"/>
        <v>2.7433001054655848E-3</v>
      </c>
      <c r="CD45" s="25">
        <f t="shared" si="18"/>
        <v>2.9402550927052286E-3</v>
      </c>
      <c r="CE45" s="25">
        <f t="shared" si="19"/>
        <v>2.7121077149261505E-3</v>
      </c>
      <c r="CF45" s="25">
        <f t="shared" si="20"/>
        <v>2.7081479424511832E-3</v>
      </c>
      <c r="CG45" s="25">
        <f t="shared" si="21"/>
        <v>2.7058346057684968E-3</v>
      </c>
      <c r="CH45" s="25">
        <f t="shared" si="22"/>
        <v>2.7773667262753475E-3</v>
      </c>
      <c r="CI45" s="25">
        <f t="shared" si="23"/>
        <v>2.7351699028433526E-3</v>
      </c>
      <c r="CJ45" s="25">
        <f t="shared" si="24"/>
        <v>2.4324181022831602E-3</v>
      </c>
      <c r="CK45" s="25">
        <f t="shared" si="25"/>
        <v>2.6371187929168987E-3</v>
      </c>
      <c r="CL45" s="25" t="str">
        <f t="shared" si="11"/>
        <v/>
      </c>
      <c r="CM45" s="25">
        <f t="shared" si="12"/>
        <v>2.8058530294521305E-3</v>
      </c>
      <c r="CN45" s="25" t="str">
        <f t="shared" si="13"/>
        <v/>
      </c>
      <c r="CO45" s="25">
        <f t="shared" si="14"/>
        <v>2.7207517387262325E-3</v>
      </c>
      <c r="CP45" s="25" t="str">
        <f t="shared" si="15"/>
        <v/>
      </c>
      <c r="CQ45" s="25">
        <f t="shared" si="26"/>
        <v>2.5032702637319063E-3</v>
      </c>
    </row>
    <row r="46" spans="1:95" s="30" customFormat="1" x14ac:dyDescent="0.4">
      <c r="A46" s="28" t="s">
        <v>45</v>
      </c>
      <c r="B46" s="28">
        <v>2.8190203245999998</v>
      </c>
      <c r="C46" s="28">
        <v>6.7734453999999996E-3</v>
      </c>
      <c r="D46" s="28">
        <v>7.5724345801000004</v>
      </c>
      <c r="E46" s="28">
        <v>0.1878280427</v>
      </c>
      <c r="F46" s="28">
        <v>0.18219326159999999</v>
      </c>
      <c r="G46" s="28">
        <v>9.535597E-4</v>
      </c>
      <c r="H46" s="28">
        <v>8.0174472499999996E-2</v>
      </c>
      <c r="I46" s="28">
        <v>3.8591434999999999E-3</v>
      </c>
      <c r="J46" s="28">
        <v>1.0566972E-3</v>
      </c>
      <c r="K46" s="28"/>
      <c r="L46" s="28">
        <v>7.7704208000000004E-3</v>
      </c>
      <c r="M46" s="28"/>
      <c r="N46" s="28">
        <v>1.8176959999999999E-4</v>
      </c>
      <c r="O46" s="31"/>
      <c r="P46" s="31">
        <v>1.5946830000000001E-4</v>
      </c>
      <c r="Q46" s="28"/>
      <c r="R46" s="28" t="s">
        <v>45</v>
      </c>
      <c r="S46" s="28">
        <v>0</v>
      </c>
      <c r="T46" s="28">
        <v>1.82267597733043E-4</v>
      </c>
      <c r="U46" s="28">
        <v>3.8694097647598699E-3</v>
      </c>
      <c r="V46" s="28">
        <v>3.8694097647598699E-3</v>
      </c>
      <c r="W46" s="28">
        <v>0</v>
      </c>
      <c r="X46" s="28">
        <v>1.0596384422037299E-3</v>
      </c>
      <c r="Y46" s="28">
        <v>0</v>
      </c>
      <c r="Z46" s="28">
        <v>0</v>
      </c>
      <c r="AA46" s="28">
        <v>0</v>
      </c>
      <c r="AB46" s="28">
        <v>2.8267234788934901</v>
      </c>
      <c r="AC46" s="28">
        <v>1.0393501659690101E-3</v>
      </c>
      <c r="AD46" s="28">
        <v>2.2390506099941999E-3</v>
      </c>
      <c r="AE46" s="28">
        <v>1.52026440036112E-3</v>
      </c>
      <c r="AF46" s="28">
        <v>0</v>
      </c>
      <c r="AG46" s="28">
        <v>7.7918676918203398E-3</v>
      </c>
      <c r="AH46" s="28">
        <v>7.7918676918203398E-3</v>
      </c>
      <c r="AI46" s="28">
        <v>6.0744780171629598E-2</v>
      </c>
      <c r="AJ46" s="28">
        <v>8.27720944618789E-4</v>
      </c>
      <c r="AK46" s="28">
        <v>6.6745739769176503E-4</v>
      </c>
      <c r="AL46" s="28">
        <v>0</v>
      </c>
      <c r="AM46" s="28">
        <v>0</v>
      </c>
      <c r="AN46" s="28">
        <v>1.59900310058897E-4</v>
      </c>
      <c r="AO46" s="28">
        <v>6.7923457133881298E-3</v>
      </c>
      <c r="AP46" s="28">
        <v>0</v>
      </c>
      <c r="AQ46" s="28">
        <v>6.8339255662296301</v>
      </c>
      <c r="AR46" s="28">
        <v>0.69856636386183202</v>
      </c>
      <c r="AS46" s="28">
        <v>7.5932367102630902</v>
      </c>
      <c r="AT46" s="28">
        <v>0</v>
      </c>
      <c r="AU46" s="28">
        <v>2.04726887187286E-3</v>
      </c>
      <c r="AV46" s="28">
        <v>0</v>
      </c>
      <c r="AW46" s="28">
        <v>3.7381634245275103E-2</v>
      </c>
      <c r="AX46" s="28">
        <v>1.0652099406405501E-4</v>
      </c>
      <c r="AY46" s="28">
        <v>3.7450705864845499E-5</v>
      </c>
      <c r="AZ46" s="28">
        <v>0.14089276277716201</v>
      </c>
      <c r="BA46" s="28">
        <v>4.7864933613320199E-5</v>
      </c>
      <c r="BB46" s="28">
        <v>0</v>
      </c>
      <c r="BC46" s="28">
        <v>6.9434882190512703E-6</v>
      </c>
      <c r="BD46" s="28">
        <v>0.188338017965131</v>
      </c>
      <c r="BE46" s="28">
        <v>0.18268783181787299</v>
      </c>
      <c r="BF46" s="28">
        <v>5.6501861472576902E-3</v>
      </c>
      <c r="BG46" s="28">
        <v>0</v>
      </c>
      <c r="BH46" s="28">
        <v>0</v>
      </c>
      <c r="BI46" s="28">
        <v>7.47393071975395E-4</v>
      </c>
      <c r="BJ46" s="28">
        <v>0</v>
      </c>
      <c r="BK46" s="28">
        <v>8.0200511251839399E-3</v>
      </c>
      <c r="BL46" s="28">
        <v>0</v>
      </c>
      <c r="BM46" s="28">
        <v>2.0848708477322599E-4</v>
      </c>
      <c r="BN46" s="28">
        <v>3.2080680566808399E-2</v>
      </c>
      <c r="BO46" s="28">
        <v>2.53110739605615E-3</v>
      </c>
      <c r="BP46" s="28">
        <v>0</v>
      </c>
      <c r="BQ46" s="28">
        <v>5.3894633178458201E-4</v>
      </c>
      <c r="BR46" s="28">
        <v>7.3073842490781698E-7</v>
      </c>
      <c r="BS46" s="28">
        <v>9.5627375849468199E-4</v>
      </c>
      <c r="BT46" s="28">
        <v>1.767535129025E-2</v>
      </c>
      <c r="BU46" s="28">
        <v>0</v>
      </c>
      <c r="BV46" s="28">
        <v>0</v>
      </c>
      <c r="BW46" s="28">
        <v>7.4213568331302103E-3</v>
      </c>
      <c r="BX46" s="28">
        <v>7.0121608549083203E-3</v>
      </c>
      <c r="BY46" s="28">
        <v>8.0392591808727307E-2</v>
      </c>
      <c r="BZ46" s="28">
        <v>7.7729441580284301E-3</v>
      </c>
      <c r="CB46" s="37">
        <f t="shared" si="16"/>
        <v>7.999853354963421E-3</v>
      </c>
      <c r="CC46" s="25">
        <f t="shared" si="17"/>
        <v>2.7325642976991477E-3</v>
      </c>
      <c r="CD46" s="25">
        <f t="shared" si="18"/>
        <v>2.7903544314582056E-3</v>
      </c>
      <c r="CE46" s="25">
        <f t="shared" si="19"/>
        <v>2.7470861508340876E-3</v>
      </c>
      <c r="CF46" s="25">
        <f t="shared" si="20"/>
        <v>2.7151178162758776E-3</v>
      </c>
      <c r="CG46" s="25">
        <f t="shared" si="21"/>
        <v>2.7145362760935235E-3</v>
      </c>
      <c r="CH46" s="25">
        <f t="shared" si="22"/>
        <v>2.8462386725047069E-3</v>
      </c>
      <c r="CI46" s="25">
        <f t="shared" si="23"/>
        <v>2.7205580769778105E-3</v>
      </c>
      <c r="CJ46" s="25">
        <f t="shared" si="24"/>
        <v>2.6602443676608393E-3</v>
      </c>
      <c r="CK46" s="25">
        <f t="shared" si="25"/>
        <v>2.7834295422851096E-3</v>
      </c>
      <c r="CL46" s="25" t="str">
        <f t="shared" si="11"/>
        <v/>
      </c>
      <c r="CM46" s="25">
        <f t="shared" si="12"/>
        <v>2.7600682604395654E-3</v>
      </c>
      <c r="CN46" s="25" t="str">
        <f t="shared" si="13"/>
        <v/>
      </c>
      <c r="CO46" s="25">
        <f t="shared" si="14"/>
        <v>2.7397195848096354E-3</v>
      </c>
      <c r="CP46" s="25" t="str">
        <f t="shared" si="15"/>
        <v/>
      </c>
      <c r="CQ46" s="25">
        <f t="shared" si="26"/>
        <v>2.7090654311671468E-3</v>
      </c>
    </row>
    <row r="47" spans="1:95" x14ac:dyDescent="0.4">
      <c r="A47" s="28" t="s">
        <v>46</v>
      </c>
      <c r="B47" s="28">
        <v>396.41731335999998</v>
      </c>
      <c r="C47" s="28">
        <v>1.0004159614999999</v>
      </c>
      <c r="D47" s="28">
        <v>1085.1346347000001</v>
      </c>
      <c r="E47" s="28">
        <v>26.415269718000001</v>
      </c>
      <c r="F47" s="28">
        <v>25.616893719</v>
      </c>
      <c r="G47" s="28">
        <v>0.37321745319999999</v>
      </c>
      <c r="H47" s="28">
        <v>11.283938190000001</v>
      </c>
      <c r="I47" s="28">
        <v>0.53398866109999998</v>
      </c>
      <c r="J47" s="28">
        <v>0.1462147812</v>
      </c>
      <c r="K47" s="28"/>
      <c r="L47" s="28">
        <v>1.0751932917</v>
      </c>
      <c r="M47" s="28"/>
      <c r="N47" s="28">
        <v>2.5154930200000002E-2</v>
      </c>
      <c r="O47" s="31"/>
      <c r="P47" s="31">
        <v>2.2023372900000001E-2</v>
      </c>
      <c r="Q47" s="28"/>
      <c r="R47" s="28" t="s">
        <v>46</v>
      </c>
      <c r="S47" s="28">
        <v>0</v>
      </c>
      <c r="T47" s="28">
        <v>2.5223749238846599E-2</v>
      </c>
      <c r="U47" s="28">
        <v>0.53545256849909995</v>
      </c>
      <c r="V47" s="28">
        <v>0.53545256849909995</v>
      </c>
      <c r="W47" s="28">
        <v>0</v>
      </c>
      <c r="X47" s="28">
        <v>0.1466154643725</v>
      </c>
      <c r="Y47" s="28">
        <v>0</v>
      </c>
      <c r="Z47" s="28">
        <v>0</v>
      </c>
      <c r="AA47" s="28">
        <v>0</v>
      </c>
      <c r="AB47" s="28">
        <v>397.50370017861201</v>
      </c>
      <c r="AC47" s="28">
        <v>0.14673843190292599</v>
      </c>
      <c r="AD47" s="28">
        <v>0.31613320825045499</v>
      </c>
      <c r="AE47" s="28">
        <v>0.21469250301288001</v>
      </c>
      <c r="AF47" s="28">
        <v>0</v>
      </c>
      <c r="AG47" s="28">
        <v>1.0781365824868601</v>
      </c>
      <c r="AH47" s="28">
        <v>1.0781365824868601</v>
      </c>
      <c r="AI47" s="28">
        <v>8.7047570154778704</v>
      </c>
      <c r="AJ47" s="28">
        <v>0.116861017738966</v>
      </c>
      <c r="AK47" s="28">
        <v>9.4252179705250003E-2</v>
      </c>
      <c r="AL47" s="28">
        <v>0</v>
      </c>
      <c r="AM47" s="28">
        <v>0</v>
      </c>
      <c r="AN47" s="28">
        <v>2.2083455667698999E-2</v>
      </c>
      <c r="AO47" s="28">
        <v>1.0031575665660299</v>
      </c>
      <c r="AP47" s="28">
        <v>0</v>
      </c>
      <c r="AQ47" s="28">
        <v>979.29498100272895</v>
      </c>
      <c r="AR47" s="28">
        <v>100.10666648608399</v>
      </c>
      <c r="AS47" s="28">
        <v>1088.1064045042899</v>
      </c>
      <c r="AT47" s="28">
        <v>0</v>
      </c>
      <c r="AU47" s="28">
        <v>0.28898201989948202</v>
      </c>
      <c r="AV47" s="28">
        <v>0</v>
      </c>
      <c r="AW47" s="28">
        <v>5.2781587178660496</v>
      </c>
      <c r="AX47" s="28">
        <v>1.4975532844282401E-2</v>
      </c>
      <c r="AY47" s="28">
        <v>5.2658790575042498E-3</v>
      </c>
      <c r="AZ47" s="28">
        <v>19.8098568239819</v>
      </c>
      <c r="BA47" s="28">
        <v>6.7299532166160102E-3</v>
      </c>
      <c r="BB47" s="28">
        <v>0</v>
      </c>
      <c r="BC47" s="28">
        <v>9.7605904006018698E-4</v>
      </c>
      <c r="BD47" s="28">
        <v>26.486921937795401</v>
      </c>
      <c r="BE47" s="28">
        <v>25.686357572850401</v>
      </c>
      <c r="BF47" s="28">
        <v>0.80056436494498895</v>
      </c>
      <c r="BG47" s="28">
        <v>0</v>
      </c>
      <c r="BH47" s="28">
        <v>0</v>
      </c>
      <c r="BI47" s="28">
        <v>0.10508563239517101</v>
      </c>
      <c r="BJ47" s="28">
        <v>0</v>
      </c>
      <c r="BK47" s="28">
        <v>1.1276634378080299</v>
      </c>
      <c r="BL47" s="28">
        <v>0</v>
      </c>
      <c r="BM47" s="28">
        <v>2.93092008786256E-2</v>
      </c>
      <c r="BN47" s="28">
        <v>4.5106153956295598</v>
      </c>
      <c r="BO47" s="28">
        <v>0.357500855682297</v>
      </c>
      <c r="BP47" s="28">
        <v>0</v>
      </c>
      <c r="BQ47" s="28">
        <v>7.5776915166997E-2</v>
      </c>
      <c r="BR47" s="28">
        <v>1.02742831725458E-4</v>
      </c>
      <c r="BS47" s="28">
        <v>0.374238368681936</v>
      </c>
      <c r="BT47" s="28">
        <v>2.49591764193858</v>
      </c>
      <c r="BU47" s="28">
        <v>0</v>
      </c>
      <c r="BV47" s="28">
        <v>0</v>
      </c>
      <c r="BW47" s="28">
        <v>1.04761358823661</v>
      </c>
      <c r="BX47" s="28">
        <v>0.99002292399582803</v>
      </c>
      <c r="BY47" s="28">
        <v>11.3148425945508</v>
      </c>
      <c r="BZ47" s="28">
        <v>1.09751166569014</v>
      </c>
      <c r="CB47" s="37">
        <f t="shared" si="16"/>
        <v>7.9999134086923308E-3</v>
      </c>
      <c r="CC47" s="25">
        <f t="shared" si="17"/>
        <v>2.7405130452146588E-3</v>
      </c>
      <c r="CD47" s="25">
        <f t="shared" si="18"/>
        <v>2.740465138040534E-3</v>
      </c>
      <c r="CE47" s="25">
        <f t="shared" si="19"/>
        <v>2.7386185172417724E-3</v>
      </c>
      <c r="CF47" s="25">
        <f t="shared" si="20"/>
        <v>2.7125303114574817E-3</v>
      </c>
      <c r="CG47" s="25">
        <f t="shared" si="21"/>
        <v>2.7116423486927173E-3</v>
      </c>
      <c r="CH47" s="25">
        <f t="shared" si="22"/>
        <v>2.7354441041880038E-3</v>
      </c>
      <c r="CI47" s="25">
        <f t="shared" si="23"/>
        <v>2.7387959797748208E-3</v>
      </c>
      <c r="CJ47" s="25">
        <f t="shared" si="24"/>
        <v>2.7414578356108879E-3</v>
      </c>
      <c r="CK47" s="25">
        <f t="shared" si="25"/>
        <v>2.7403739157665905E-3</v>
      </c>
      <c r="CL47" s="25" t="str">
        <f t="shared" si="11"/>
        <v/>
      </c>
      <c r="CM47" s="25">
        <f t="shared" si="12"/>
        <v>2.7374527069513191E-3</v>
      </c>
      <c r="CN47" s="25" t="str">
        <f t="shared" si="13"/>
        <v/>
      </c>
      <c r="CO47" s="25">
        <f t="shared" si="14"/>
        <v>2.7358071876739808E-3</v>
      </c>
      <c r="CP47" s="25" t="str">
        <f t="shared" si="15"/>
        <v/>
      </c>
      <c r="CQ47" s="25">
        <f t="shared" si="26"/>
        <v>2.7281365107793103E-3</v>
      </c>
    </row>
    <row r="48" spans="1:95" x14ac:dyDescent="0.4">
      <c r="A48" s="28" t="s">
        <v>47</v>
      </c>
      <c r="B48" s="28">
        <v>965.17939240999999</v>
      </c>
      <c r="C48" s="28">
        <v>2.9880559018000001</v>
      </c>
      <c r="D48" s="28">
        <v>3608.5437584000001</v>
      </c>
      <c r="E48" s="28">
        <v>146.07602595</v>
      </c>
      <c r="F48" s="28">
        <v>135.81556897999999</v>
      </c>
      <c r="G48" s="28">
        <v>6.8736032309999997</v>
      </c>
      <c r="H48" s="28">
        <v>120.27427344</v>
      </c>
      <c r="I48" s="28">
        <v>6.6843453220000004</v>
      </c>
      <c r="J48" s="28">
        <v>1.8302814928</v>
      </c>
      <c r="K48" s="28"/>
      <c r="L48" s="28">
        <v>13.459016649</v>
      </c>
      <c r="M48" s="28"/>
      <c r="N48" s="28">
        <v>0.31488320310000001</v>
      </c>
      <c r="O48" s="31"/>
      <c r="P48" s="31">
        <v>0.1368653343</v>
      </c>
      <c r="Q48" s="28"/>
      <c r="R48" s="28" t="s">
        <v>47</v>
      </c>
      <c r="S48" s="28">
        <v>0</v>
      </c>
      <c r="T48" s="28">
        <v>0.31574655677113</v>
      </c>
      <c r="U48" s="28">
        <v>6.7027135062295802</v>
      </c>
      <c r="V48" s="28">
        <v>6.7027135062295802</v>
      </c>
      <c r="W48" s="28">
        <v>0</v>
      </c>
      <c r="X48" s="28">
        <v>1.8353132543230399</v>
      </c>
      <c r="Y48" s="28">
        <v>0</v>
      </c>
      <c r="Z48" s="28">
        <v>0</v>
      </c>
      <c r="AA48" s="28">
        <v>0</v>
      </c>
      <c r="AB48" s="28">
        <v>967.82263372872796</v>
      </c>
      <c r="AC48" s="28">
        <v>1.51523324848244</v>
      </c>
      <c r="AD48" s="28">
        <v>3.2644317860606602</v>
      </c>
      <c r="AE48" s="28">
        <v>2.2169206845784499</v>
      </c>
      <c r="AF48" s="28">
        <v>0</v>
      </c>
      <c r="AG48" s="28">
        <v>13.495807840268901</v>
      </c>
      <c r="AH48" s="28">
        <v>13.495807840268901</v>
      </c>
      <c r="AI48" s="28">
        <v>28.947722656657501</v>
      </c>
      <c r="AJ48" s="28">
        <v>1.20672091948218</v>
      </c>
      <c r="AK48" s="28">
        <v>0.97324617734783103</v>
      </c>
      <c r="AL48" s="28">
        <v>0</v>
      </c>
      <c r="AM48" s="28">
        <v>0</v>
      </c>
      <c r="AN48" s="28">
        <v>0.13723788058892</v>
      </c>
      <c r="AO48" s="28">
        <v>2.9962314948792099</v>
      </c>
      <c r="AP48" s="28">
        <v>0</v>
      </c>
      <c r="AQ48" s="28">
        <v>3256.58585149092</v>
      </c>
      <c r="AR48" s="28">
        <v>332.89519544701398</v>
      </c>
      <c r="AS48" s="28">
        <v>3618.42876959459</v>
      </c>
      <c r="AT48" s="28">
        <v>0</v>
      </c>
      <c r="AU48" s="28">
        <v>2.9840061761523802</v>
      </c>
      <c r="AV48" s="28">
        <v>0</v>
      </c>
      <c r="AW48" s="28">
        <v>54.501784494091901</v>
      </c>
      <c r="AX48" s="28">
        <v>7.93973228327189E-2</v>
      </c>
      <c r="AY48" s="28">
        <v>2.79182646809636E-2</v>
      </c>
      <c r="AZ48" s="28">
        <v>105.02787979959901</v>
      </c>
      <c r="BA48" s="28">
        <v>3.5681188445575898E-2</v>
      </c>
      <c r="BB48" s="28">
        <v>0</v>
      </c>
      <c r="BC48" s="28">
        <v>5.1751606422063999E-3</v>
      </c>
      <c r="BD48" s="28">
        <v>146.472565182647</v>
      </c>
      <c r="BE48" s="28">
        <v>136.184017311948</v>
      </c>
      <c r="BF48" s="28">
        <v>10.2885478706988</v>
      </c>
      <c r="BG48" s="28">
        <v>0</v>
      </c>
      <c r="BH48" s="28">
        <v>0</v>
      </c>
      <c r="BI48" s="28">
        <v>0.55714410668165804</v>
      </c>
      <c r="BJ48" s="28">
        <v>0</v>
      </c>
      <c r="BK48" s="28">
        <v>5.97859342846278</v>
      </c>
      <c r="BL48" s="28">
        <v>0</v>
      </c>
      <c r="BM48" s="28">
        <v>0.155388758035019</v>
      </c>
      <c r="BN48" s="28">
        <v>23.914543766266</v>
      </c>
      <c r="BO48" s="28">
        <v>3.6915210039969599</v>
      </c>
      <c r="BP48" s="28">
        <v>0</v>
      </c>
      <c r="BQ48" s="28">
        <v>0.40175079898807697</v>
      </c>
      <c r="BR48" s="28">
        <v>5.4471731364605803E-4</v>
      </c>
      <c r="BS48" s="28">
        <v>6.8922958653575499</v>
      </c>
      <c r="BT48" s="28">
        <v>25.772386405412401</v>
      </c>
      <c r="BU48" s="28">
        <v>0</v>
      </c>
      <c r="BV48" s="28">
        <v>0</v>
      </c>
      <c r="BW48" s="28">
        <v>10.8177269852201</v>
      </c>
      <c r="BX48" s="28">
        <v>10.222881742494399</v>
      </c>
      <c r="BY48" s="28">
        <v>120.60373347046099</v>
      </c>
      <c r="BZ48" s="28">
        <v>11.3329367688952</v>
      </c>
      <c r="CB48" s="37">
        <f t="shared" si="16"/>
        <v>8.0000808361638167E-3</v>
      </c>
      <c r="CC48" s="25">
        <f t="shared" si="17"/>
        <v>2.7386010720016978E-3</v>
      </c>
      <c r="CD48" s="25">
        <f t="shared" si="18"/>
        <v>2.7360910732241728E-3</v>
      </c>
      <c r="CE48" s="25">
        <f t="shared" si="19"/>
        <v>2.7393352710714572E-3</v>
      </c>
      <c r="CF48" s="25">
        <f t="shared" si="20"/>
        <v>2.7146085750082726E-3</v>
      </c>
      <c r="CG48" s="25">
        <f t="shared" si="21"/>
        <v>2.712857846233074E-3</v>
      </c>
      <c r="CH48" s="25">
        <f t="shared" si="22"/>
        <v>2.7194811410187719E-3</v>
      </c>
      <c r="CI48" s="25">
        <f t="shared" si="23"/>
        <v>2.7392394153629811E-3</v>
      </c>
      <c r="CJ48" s="25">
        <f t="shared" si="24"/>
        <v>2.7479406500925466E-3</v>
      </c>
      <c r="CK48" s="25">
        <f t="shared" si="25"/>
        <v>2.7491735794925635E-3</v>
      </c>
      <c r="CL48" s="25" t="str">
        <f t="shared" si="11"/>
        <v/>
      </c>
      <c r="CM48" s="25">
        <f t="shared" si="12"/>
        <v>2.7335720155776655E-3</v>
      </c>
      <c r="CN48" s="25" t="str">
        <f t="shared" si="13"/>
        <v/>
      </c>
      <c r="CO48" s="25">
        <f t="shared" si="14"/>
        <v>2.7418219283542218E-3</v>
      </c>
      <c r="CP48" s="25" t="str">
        <f t="shared" si="15"/>
        <v/>
      </c>
      <c r="CQ48" s="25">
        <f t="shared" si="26"/>
        <v>2.7219915899478458E-3</v>
      </c>
    </row>
    <row r="49" spans="1:95" x14ac:dyDescent="0.4">
      <c r="A49" s="28" t="s">
        <v>48</v>
      </c>
      <c r="B49" s="28">
        <v>671.54920044999994</v>
      </c>
      <c r="C49" s="28">
        <v>1.7826706460999999</v>
      </c>
      <c r="D49" s="28">
        <v>1800.4013995</v>
      </c>
      <c r="E49" s="28">
        <v>45.418660508000002</v>
      </c>
      <c r="F49" s="28">
        <v>44.056114475000001</v>
      </c>
      <c r="G49" s="28">
        <v>0.22776405499999999</v>
      </c>
      <c r="H49" s="28">
        <v>19.321822532999999</v>
      </c>
      <c r="I49" s="28">
        <v>0.90121671479999998</v>
      </c>
      <c r="J49" s="28">
        <v>0.2467679032</v>
      </c>
      <c r="K49" s="28"/>
      <c r="L49" s="28">
        <v>1.8146141444999999</v>
      </c>
      <c r="M49" s="28"/>
      <c r="N49" s="28">
        <v>4.2454156100000001E-2</v>
      </c>
      <c r="O49" s="31"/>
      <c r="P49" s="31">
        <v>3.73611836E-2</v>
      </c>
      <c r="Q49" s="28"/>
      <c r="R49" s="28" t="s">
        <v>48</v>
      </c>
      <c r="S49" s="28">
        <v>0</v>
      </c>
      <c r="T49" s="28">
        <v>4.2569624624687198E-2</v>
      </c>
      <c r="U49" s="28">
        <v>0.90369364912805605</v>
      </c>
      <c r="V49" s="28">
        <v>0.90369364912805605</v>
      </c>
      <c r="W49" s="28">
        <v>0</v>
      </c>
      <c r="X49" s="28">
        <v>0.24744450475117299</v>
      </c>
      <c r="Y49" s="28">
        <v>0</v>
      </c>
      <c r="Z49" s="28">
        <v>0</v>
      </c>
      <c r="AA49" s="28">
        <v>0</v>
      </c>
      <c r="AB49" s="28">
        <v>673.38728851204405</v>
      </c>
      <c r="AC49" s="28">
        <v>0.25193914255239003</v>
      </c>
      <c r="AD49" s="28">
        <v>0.54276975591835297</v>
      </c>
      <c r="AE49" s="28">
        <v>0.36860678132238001</v>
      </c>
      <c r="AF49" s="28">
        <v>0</v>
      </c>
      <c r="AG49" s="28">
        <v>1.8195917479797199</v>
      </c>
      <c r="AH49" s="28">
        <v>1.8195917479797199</v>
      </c>
      <c r="AI49" s="28">
        <v>14.4426467531539</v>
      </c>
      <c r="AJ49" s="28">
        <v>0.20064338517704</v>
      </c>
      <c r="AK49" s="28">
        <v>0.16182509842266099</v>
      </c>
      <c r="AL49" s="28">
        <v>0</v>
      </c>
      <c r="AM49" s="28">
        <v>0</v>
      </c>
      <c r="AN49" s="28">
        <v>3.7459427552994001E-2</v>
      </c>
      <c r="AO49" s="28">
        <v>1.7875608438631601</v>
      </c>
      <c r="AP49" s="28">
        <v>0</v>
      </c>
      <c r="AQ49" s="28">
        <v>1624.7967626739801</v>
      </c>
      <c r="AR49" s="28">
        <v>166.09035516870301</v>
      </c>
      <c r="AS49" s="28">
        <v>1805.3297645958301</v>
      </c>
      <c r="AT49" s="28">
        <v>0</v>
      </c>
      <c r="AU49" s="28">
        <v>0.496153475476379</v>
      </c>
      <c r="AV49" s="28">
        <v>0</v>
      </c>
      <c r="AW49" s="28">
        <v>9.06216565760149</v>
      </c>
      <c r="AX49" s="28">
        <v>2.57549330207179E-2</v>
      </c>
      <c r="AY49" s="28">
        <v>9.05626795615006E-3</v>
      </c>
      <c r="AZ49" s="28">
        <v>34.069117050215702</v>
      </c>
      <c r="BA49" s="28">
        <v>1.15743262507647E-2</v>
      </c>
      <c r="BB49" s="28">
        <v>0</v>
      </c>
      <c r="BC49" s="28">
        <v>1.6787201936539901E-3</v>
      </c>
      <c r="BD49" s="28">
        <v>45.541929071780999</v>
      </c>
      <c r="BE49" s="28">
        <v>44.175646232448301</v>
      </c>
      <c r="BF49" s="28">
        <v>1.36628283933266</v>
      </c>
      <c r="BG49" s="28">
        <v>0</v>
      </c>
      <c r="BH49" s="28">
        <v>0</v>
      </c>
      <c r="BI49" s="28">
        <v>0.18072949485275799</v>
      </c>
      <c r="BJ49" s="28">
        <v>0</v>
      </c>
      <c r="BK49" s="28">
        <v>1.9393780965293701</v>
      </c>
      <c r="BL49" s="28">
        <v>0</v>
      </c>
      <c r="BM49" s="28">
        <v>5.0405424383339698E-2</v>
      </c>
      <c r="BN49" s="28">
        <v>7.7574534830271702</v>
      </c>
      <c r="BO49" s="28">
        <v>0.61379795021258199</v>
      </c>
      <c r="BP49" s="28">
        <v>0</v>
      </c>
      <c r="BQ49" s="28">
        <v>0.130321730564327</v>
      </c>
      <c r="BR49" s="28">
        <v>1.76705454389126E-4</v>
      </c>
      <c r="BS49" s="28">
        <v>0.22838957000532401</v>
      </c>
      <c r="BT49" s="28">
        <v>4.2851970310304504</v>
      </c>
      <c r="BU49" s="28">
        <v>0</v>
      </c>
      <c r="BV49" s="28">
        <v>0</v>
      </c>
      <c r="BW49" s="28">
        <v>1.7986519803102901</v>
      </c>
      <c r="BX49" s="28">
        <v>1.6997958623629299</v>
      </c>
      <c r="BY49" s="28">
        <v>19.374746270275601</v>
      </c>
      <c r="BZ49" s="28">
        <v>1.88432989189885</v>
      </c>
      <c r="CB49" s="37">
        <f t="shared" si="16"/>
        <v>8.0000047838281012E-3</v>
      </c>
      <c r="CC49" s="25">
        <f t="shared" si="17"/>
        <v>2.7370862191666953E-3</v>
      </c>
      <c r="CD49" s="25">
        <f t="shared" si="18"/>
        <v>2.7431863389115415E-3</v>
      </c>
      <c r="CE49" s="25">
        <f t="shared" si="19"/>
        <v>2.7373701760055932E-3</v>
      </c>
      <c r="CF49" s="25">
        <f t="shared" si="20"/>
        <v>2.7140510618820224E-3</v>
      </c>
      <c r="CG49" s="25">
        <f t="shared" si="21"/>
        <v>2.7131706659271819E-3</v>
      </c>
      <c r="CH49" s="25">
        <f t="shared" si="22"/>
        <v>2.7463288942761936E-3</v>
      </c>
      <c r="CI49" s="25">
        <f t="shared" si="23"/>
        <v>2.7390654885279596E-3</v>
      </c>
      <c r="CJ49" s="25">
        <f t="shared" si="24"/>
        <v>2.7484336313111494E-3</v>
      </c>
      <c r="CK49" s="25">
        <f t="shared" si="25"/>
        <v>2.741853954258485E-3</v>
      </c>
      <c r="CL49" s="25" t="str">
        <f t="shared" si="11"/>
        <v/>
      </c>
      <c r="CM49" s="25">
        <f t="shared" si="12"/>
        <v>2.7430644111349168E-3</v>
      </c>
      <c r="CN49" s="25" t="str">
        <f t="shared" si="13"/>
        <v/>
      </c>
      <c r="CO49" s="25">
        <f t="shared" si="14"/>
        <v>2.719840300563576E-3</v>
      </c>
      <c r="CP49" s="25" t="str">
        <f t="shared" si="15"/>
        <v/>
      </c>
      <c r="CQ49" s="25">
        <f t="shared" si="26"/>
        <v>2.6295728220452046E-3</v>
      </c>
    </row>
    <row r="50" spans="1:95" x14ac:dyDescent="0.4">
      <c r="A50" s="28" t="s">
        <v>49</v>
      </c>
      <c r="B50" s="28">
        <v>838.61245704999999</v>
      </c>
      <c r="C50" s="28">
        <v>1.8894672894</v>
      </c>
      <c r="D50" s="28">
        <v>2883.7974210000002</v>
      </c>
      <c r="E50" s="28">
        <v>47.661779217000003</v>
      </c>
      <c r="F50" s="28">
        <v>43.848833014</v>
      </c>
      <c r="G50" s="28">
        <v>0.30844905550000001</v>
      </c>
      <c r="H50" s="28">
        <v>31.046072467999998</v>
      </c>
      <c r="I50" s="28">
        <v>1.4423480470000001</v>
      </c>
      <c r="J50" s="28">
        <v>0.39493861299999999</v>
      </c>
      <c r="K50" s="28"/>
      <c r="L50" s="28">
        <v>2.9041892590999998</v>
      </c>
      <c r="M50" s="28"/>
      <c r="N50" s="28">
        <v>6.7945574800000005E-2</v>
      </c>
      <c r="O50" s="31"/>
      <c r="P50" s="31">
        <v>3.7038634399999999E-2</v>
      </c>
      <c r="Q50" s="28"/>
      <c r="R50" s="28" t="s">
        <v>49</v>
      </c>
      <c r="S50" s="28">
        <v>0</v>
      </c>
      <c r="T50" s="28">
        <v>6.8013471630941E-2</v>
      </c>
      <c r="U50" s="28">
        <v>1.4437358809137399</v>
      </c>
      <c r="V50" s="28">
        <v>1.4437358809137399</v>
      </c>
      <c r="W50" s="28">
        <v>0</v>
      </c>
      <c r="X50" s="28">
        <v>0.39531971869995802</v>
      </c>
      <c r="Y50" s="28">
        <v>0</v>
      </c>
      <c r="Z50" s="28">
        <v>0</v>
      </c>
      <c r="AA50" s="28">
        <v>0</v>
      </c>
      <c r="AB50" s="28">
        <v>839.01163900681695</v>
      </c>
      <c r="AC50" s="28">
        <v>0.404740165589204</v>
      </c>
      <c r="AD50" s="28">
        <v>0.87196272931229402</v>
      </c>
      <c r="AE50" s="28">
        <v>0.59216788750421101</v>
      </c>
      <c r="AF50" s="28">
        <v>0</v>
      </c>
      <c r="AG50" s="28">
        <v>2.9069838053564299</v>
      </c>
      <c r="AH50" s="28">
        <v>2.9069838053564299</v>
      </c>
      <c r="AI50" s="28">
        <v>23.086541016773801</v>
      </c>
      <c r="AJ50" s="28">
        <v>0.322332700639057</v>
      </c>
      <c r="AK50" s="28">
        <v>0.25996850796365201</v>
      </c>
      <c r="AL50" s="28">
        <v>0</v>
      </c>
      <c r="AM50" s="28">
        <v>0</v>
      </c>
      <c r="AN50" s="28">
        <v>3.70732937509455E-2</v>
      </c>
      <c r="AO50" s="28">
        <v>1.8912859915701801</v>
      </c>
      <c r="AP50" s="28">
        <v>0</v>
      </c>
      <c r="AQ50" s="28">
        <v>2597.23933835149</v>
      </c>
      <c r="AR50" s="28">
        <v>265.49538350201999</v>
      </c>
      <c r="AS50" s="28">
        <v>2885.82126287028</v>
      </c>
      <c r="AT50" s="28">
        <v>0</v>
      </c>
      <c r="AU50" s="28">
        <v>0.797072794792969</v>
      </c>
      <c r="AV50" s="28">
        <v>0</v>
      </c>
      <c r="AW50" s="28">
        <v>14.5582493235675</v>
      </c>
      <c r="AX50" s="28">
        <v>2.5588399248036499E-2</v>
      </c>
      <c r="AY50" s="28">
        <v>8.9976398861533104E-3</v>
      </c>
      <c r="AZ50" s="28">
        <v>33.848694592944099</v>
      </c>
      <c r="BA50" s="28">
        <v>1.1499439987632001E-2</v>
      </c>
      <c r="BB50" s="28">
        <v>0</v>
      </c>
      <c r="BC50" s="28">
        <v>1.6678785491514899E-3</v>
      </c>
      <c r="BD50" s="28">
        <v>47.706411482984898</v>
      </c>
      <c r="BE50" s="28">
        <v>43.889805078161103</v>
      </c>
      <c r="BF50" s="28">
        <v>3.8166064048237098</v>
      </c>
      <c r="BG50" s="28">
        <v>0</v>
      </c>
      <c r="BH50" s="28">
        <v>0</v>
      </c>
      <c r="BI50" s="28">
        <v>0.17955780972855501</v>
      </c>
      <c r="BJ50" s="28">
        <v>0</v>
      </c>
      <c r="BK50" s="28">
        <v>1.92680980184747</v>
      </c>
      <c r="BL50" s="28">
        <v>0</v>
      </c>
      <c r="BM50" s="28">
        <v>5.0079403468090797E-2</v>
      </c>
      <c r="BN50" s="28">
        <v>7.7072564331641296</v>
      </c>
      <c r="BO50" s="28">
        <v>0.986060911086166</v>
      </c>
      <c r="BP50" s="28">
        <v>0</v>
      </c>
      <c r="BQ50" s="28">
        <v>0.12947811377006899</v>
      </c>
      <c r="BR50" s="28">
        <v>1.7556556776831601E-4</v>
      </c>
      <c r="BS50" s="28">
        <v>0.30858376486856298</v>
      </c>
      <c r="BT50" s="28">
        <v>6.8841899043683004</v>
      </c>
      <c r="BU50" s="28">
        <v>0</v>
      </c>
      <c r="BV50" s="28">
        <v>0</v>
      </c>
      <c r="BW50" s="28">
        <v>2.88952415195517</v>
      </c>
      <c r="BX50" s="28">
        <v>2.7306851651555699</v>
      </c>
      <c r="BY50" s="28">
        <v>31.0759273823972</v>
      </c>
      <c r="BZ50" s="28">
        <v>3.0271694073712601</v>
      </c>
      <c r="CB50" s="37">
        <f t="shared" si="16"/>
        <v>7.9999899210014096E-3</v>
      </c>
      <c r="CC50" s="25">
        <f t="shared" si="17"/>
        <v>4.7600289437765912E-4</v>
      </c>
      <c r="CD50" s="25">
        <f t="shared" si="18"/>
        <v>9.6254758173539283E-4</v>
      </c>
      <c r="CE50" s="25">
        <f t="shared" si="19"/>
        <v>7.0179751723959208E-4</v>
      </c>
      <c r="CF50" s="25">
        <f t="shared" si="20"/>
        <v>9.3643726101133725E-4</v>
      </c>
      <c r="CG50" s="25">
        <f t="shared" si="21"/>
        <v>9.3439349111119094E-4</v>
      </c>
      <c r="CH50" s="25">
        <f t="shared" si="22"/>
        <v>4.3673133751245526E-4</v>
      </c>
      <c r="CI50" s="25">
        <f t="shared" si="23"/>
        <v>9.6163256811224759E-4</v>
      </c>
      <c r="CJ50" s="25">
        <f t="shared" si="24"/>
        <v>9.6220459176027601E-4</v>
      </c>
      <c r="CK50" s="25">
        <f t="shared" si="25"/>
        <v>9.6497452366864085E-4</v>
      </c>
      <c r="CL50" s="25" t="str">
        <f t="shared" si="11"/>
        <v/>
      </c>
      <c r="CM50" s="25">
        <f t="shared" si="12"/>
        <v>9.6224660554528562E-4</v>
      </c>
      <c r="CN50" s="25" t="str">
        <f t="shared" si="13"/>
        <v/>
      </c>
      <c r="CO50" s="25">
        <f t="shared" si="14"/>
        <v>9.9928260436166639E-4</v>
      </c>
      <c r="CP50" s="25" t="str">
        <f t="shared" si="15"/>
        <v/>
      </c>
      <c r="CQ50" s="25">
        <f t="shared" si="26"/>
        <v>9.3576211723133101E-4</v>
      </c>
    </row>
    <row r="51" spans="1:95" x14ac:dyDescent="0.4">
      <c r="A51" s="28" t="s">
        <v>50</v>
      </c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31"/>
      <c r="P51" s="31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/>
      <c r="BS51" s="28"/>
      <c r="BT51" s="28"/>
      <c r="BU51" s="28"/>
      <c r="BV51" s="28"/>
      <c r="BW51" s="28"/>
      <c r="BX51" s="28"/>
      <c r="BY51" s="28"/>
      <c r="BZ51" s="28"/>
      <c r="CB51" s="37" t="e">
        <f t="shared" si="16"/>
        <v>#DIV/0!</v>
      </c>
      <c r="CC51" s="25" t="str">
        <f t="shared" si="17"/>
        <v/>
      </c>
      <c r="CD51" s="25" t="str">
        <f t="shared" si="18"/>
        <v/>
      </c>
      <c r="CE51" s="25" t="str">
        <f t="shared" si="19"/>
        <v/>
      </c>
      <c r="CF51" s="25" t="str">
        <f t="shared" si="20"/>
        <v/>
      </c>
      <c r="CG51" s="25" t="str">
        <f t="shared" si="21"/>
        <v/>
      </c>
      <c r="CH51" s="25" t="str">
        <f t="shared" si="22"/>
        <v/>
      </c>
      <c r="CI51" s="25" t="str">
        <f t="shared" si="23"/>
        <v/>
      </c>
      <c r="CJ51" s="25" t="str">
        <f t="shared" si="24"/>
        <v/>
      </c>
      <c r="CK51" s="25" t="str">
        <f t="shared" si="25"/>
        <v/>
      </c>
      <c r="CL51" s="25" t="str">
        <f t="shared" si="11"/>
        <v/>
      </c>
      <c r="CM51" s="25" t="str">
        <f t="shared" si="12"/>
        <v/>
      </c>
      <c r="CN51" s="25" t="str">
        <f t="shared" si="13"/>
        <v/>
      </c>
      <c r="CO51" s="25" t="str">
        <f t="shared" si="14"/>
        <v/>
      </c>
      <c r="CP51" s="25" t="str">
        <f t="shared" si="15"/>
        <v/>
      </c>
      <c r="CQ51" s="25" t="str">
        <f t="shared" si="26"/>
        <v/>
      </c>
    </row>
    <row r="52" spans="1:95" x14ac:dyDescent="0.4">
      <c r="A52" s="43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31"/>
      <c r="P52" s="31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  <c r="BN52" s="28"/>
      <c r="BO52" s="28"/>
      <c r="BP52" s="28"/>
      <c r="BQ52" s="28"/>
      <c r="BR52" s="28"/>
      <c r="BS52" s="28"/>
      <c r="BT52" s="28"/>
      <c r="BU52" s="28"/>
      <c r="BV52" s="28"/>
      <c r="BW52" s="28"/>
      <c r="BX52" s="28"/>
      <c r="BY52" s="28"/>
      <c r="BZ52" s="28"/>
      <c r="CC52" s="25" t="str">
        <f t="shared" si="17"/>
        <v/>
      </c>
      <c r="CD52" s="25" t="str">
        <f t="shared" si="18"/>
        <v/>
      </c>
      <c r="CE52" s="25" t="str">
        <f t="shared" si="19"/>
        <v/>
      </c>
      <c r="CF52" s="25" t="str">
        <f t="shared" si="20"/>
        <v/>
      </c>
      <c r="CG52" s="25" t="str">
        <f t="shared" si="21"/>
        <v/>
      </c>
      <c r="CH52" s="25" t="str">
        <f t="shared" si="22"/>
        <v/>
      </c>
      <c r="CI52" s="25" t="str">
        <f t="shared" si="23"/>
        <v/>
      </c>
      <c r="CJ52" s="25" t="str">
        <f t="shared" si="24"/>
        <v/>
      </c>
      <c r="CK52" s="25" t="str">
        <f t="shared" si="25"/>
        <v/>
      </c>
      <c r="CL52" s="25" t="str">
        <f t="shared" si="11"/>
        <v/>
      </c>
      <c r="CM52" s="25" t="str">
        <f t="shared" si="12"/>
        <v/>
      </c>
      <c r="CN52" s="25" t="str">
        <f t="shared" si="13"/>
        <v/>
      </c>
      <c r="CO52" s="25" t="str">
        <f t="shared" si="14"/>
        <v/>
      </c>
      <c r="CP52" s="25" t="str">
        <f t="shared" si="15"/>
        <v/>
      </c>
      <c r="CQ52" s="25" t="str">
        <f t="shared" si="26"/>
        <v/>
      </c>
    </row>
    <row r="53" spans="1:95" s="30" customFormat="1" x14ac:dyDescent="0.4">
      <c r="A53" s="43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31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  <c r="BN53" s="28"/>
      <c r="BO53" s="28"/>
      <c r="BP53" s="28"/>
      <c r="BQ53" s="28"/>
      <c r="BR53" s="28"/>
      <c r="BS53" s="28"/>
      <c r="BT53" s="28"/>
      <c r="BU53" s="28"/>
      <c r="BV53" s="28"/>
      <c r="BW53" s="28"/>
      <c r="BX53" s="28"/>
      <c r="BY53" s="28"/>
      <c r="BZ53" s="28"/>
      <c r="CC53" s="25" t="str">
        <f t="shared" si="17"/>
        <v/>
      </c>
      <c r="CD53" s="25" t="str">
        <f t="shared" si="18"/>
        <v/>
      </c>
      <c r="CE53" s="25" t="str">
        <f t="shared" si="19"/>
        <v/>
      </c>
      <c r="CF53" s="25" t="str">
        <f t="shared" si="20"/>
        <v/>
      </c>
      <c r="CG53" s="25" t="str">
        <f t="shared" si="21"/>
        <v/>
      </c>
      <c r="CH53" s="25" t="str">
        <f t="shared" si="22"/>
        <v/>
      </c>
      <c r="CI53" s="25" t="str">
        <f t="shared" si="23"/>
        <v/>
      </c>
      <c r="CJ53" s="25" t="str">
        <f t="shared" si="24"/>
        <v/>
      </c>
      <c r="CK53" s="25" t="str">
        <f t="shared" si="25"/>
        <v/>
      </c>
      <c r="CL53" s="25" t="str">
        <f t="shared" si="11"/>
        <v/>
      </c>
      <c r="CM53" s="25" t="str">
        <f t="shared" si="12"/>
        <v/>
      </c>
      <c r="CN53" s="25" t="str">
        <f t="shared" si="13"/>
        <v/>
      </c>
      <c r="CO53" s="25" t="str">
        <f t="shared" si="14"/>
        <v/>
      </c>
      <c r="CP53" s="25" t="str">
        <f t="shared" si="15"/>
        <v/>
      </c>
      <c r="CQ53" s="25" t="str">
        <f t="shared" si="26"/>
        <v/>
      </c>
    </row>
    <row r="54" spans="1:95" x14ac:dyDescent="0.4">
      <c r="A54" s="43" t="s">
        <v>230</v>
      </c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31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  <c r="BA54" s="28"/>
      <c r="BB54" s="28"/>
      <c r="BC54" s="28"/>
      <c r="BD54" s="28"/>
      <c r="BE54" s="28"/>
      <c r="BF54" s="28"/>
      <c r="BG54" s="28"/>
      <c r="BH54" s="28"/>
      <c r="BI54" s="28"/>
      <c r="BJ54" s="28"/>
      <c r="BK54" s="28"/>
      <c r="BL54" s="28"/>
      <c r="BM54" s="28"/>
      <c r="BN54" s="28"/>
      <c r="BO54" s="28"/>
      <c r="BP54" s="28"/>
      <c r="BQ54" s="28"/>
      <c r="BR54" s="28"/>
      <c r="BS54" s="28"/>
      <c r="BT54" s="28"/>
      <c r="BU54" s="28"/>
      <c r="BV54" s="28"/>
      <c r="BW54" s="28"/>
      <c r="BX54" s="28"/>
      <c r="BY54" s="28"/>
      <c r="BZ54" s="28"/>
      <c r="CC54" s="25" t="str">
        <f t="shared" si="17"/>
        <v/>
      </c>
      <c r="CD54" s="25" t="str">
        <f t="shared" si="18"/>
        <v/>
      </c>
      <c r="CE54" s="25" t="str">
        <f t="shared" si="19"/>
        <v/>
      </c>
      <c r="CF54" s="25" t="str">
        <f t="shared" si="20"/>
        <v/>
      </c>
      <c r="CG54" s="25" t="str">
        <f t="shared" si="21"/>
        <v/>
      </c>
      <c r="CH54" s="25" t="str">
        <f t="shared" si="22"/>
        <v/>
      </c>
      <c r="CI54" s="25" t="str">
        <f t="shared" si="23"/>
        <v/>
      </c>
      <c r="CJ54" s="25" t="str">
        <f t="shared" si="24"/>
        <v/>
      </c>
      <c r="CK54" s="25" t="str">
        <f t="shared" si="25"/>
        <v/>
      </c>
      <c r="CL54" s="25" t="str">
        <f t="shared" si="11"/>
        <v/>
      </c>
      <c r="CM54" s="25" t="str">
        <f t="shared" si="12"/>
        <v/>
      </c>
      <c r="CN54" s="25" t="str">
        <f t="shared" si="13"/>
        <v/>
      </c>
      <c r="CO54" s="25" t="str">
        <f t="shared" si="14"/>
        <v/>
      </c>
      <c r="CP54" s="25" t="str">
        <f t="shared" si="15"/>
        <v/>
      </c>
      <c r="CQ54" s="25" t="str">
        <f t="shared" si="26"/>
        <v/>
      </c>
    </row>
    <row r="55" spans="1:95" x14ac:dyDescent="0.4">
      <c r="A55" s="28" t="s">
        <v>1</v>
      </c>
      <c r="B55" s="28">
        <v>5557.1913215000004</v>
      </c>
      <c r="C55" s="28">
        <v>12.767794495</v>
      </c>
      <c r="D55" s="28">
        <v>15019.766717</v>
      </c>
      <c r="E55" s="28">
        <v>369.52012177</v>
      </c>
      <c r="F55" s="28">
        <v>358.4256949</v>
      </c>
      <c r="G55" s="28">
        <v>2.2279627473999999</v>
      </c>
      <c r="H55" s="28">
        <v>157.66727083999999</v>
      </c>
      <c r="I55" s="28">
        <v>7.7013044892</v>
      </c>
      <c r="J55" s="28">
        <v>2.1087431535999999</v>
      </c>
      <c r="K55" s="28"/>
      <c r="L55" s="28">
        <v>15.506678997</v>
      </c>
      <c r="M55" s="28"/>
      <c r="N55" s="28">
        <v>0.36279029759999998</v>
      </c>
      <c r="O55" s="31"/>
      <c r="P55" s="31">
        <v>0.31828286389999999</v>
      </c>
      <c r="Q55" s="28"/>
      <c r="R55" s="28" t="s">
        <v>1</v>
      </c>
      <c r="S55" s="28">
        <v>0</v>
      </c>
      <c r="T55" s="28">
        <v>0.112866472039337</v>
      </c>
      <c r="U55" s="28">
        <v>2.39596688894432</v>
      </c>
      <c r="V55" s="28">
        <v>2.39596688894432</v>
      </c>
      <c r="W55" s="28">
        <v>0</v>
      </c>
      <c r="X55" s="28">
        <v>0.656057519716858</v>
      </c>
      <c r="Y55" s="28">
        <v>0</v>
      </c>
      <c r="Z55" s="28">
        <v>0</v>
      </c>
      <c r="AA55" s="28">
        <v>0</v>
      </c>
      <c r="AB55" s="28">
        <v>1723.6877649431999</v>
      </c>
      <c r="AC55" s="28">
        <v>0.631412975734717</v>
      </c>
      <c r="AD55" s="28">
        <v>1.3602922661049199</v>
      </c>
      <c r="AE55" s="28">
        <v>0.92380836179368198</v>
      </c>
      <c r="AF55" s="28">
        <v>0</v>
      </c>
      <c r="AG55" s="28">
        <v>4.8242931630589201</v>
      </c>
      <c r="AH55" s="28">
        <v>4.8242931630589201</v>
      </c>
      <c r="AI55" s="28">
        <v>37.193254174175998</v>
      </c>
      <c r="AJ55" s="28">
        <v>0.50284470703946604</v>
      </c>
      <c r="AK55" s="28">
        <v>0.405560718189518</v>
      </c>
      <c r="AL55" s="28">
        <v>0</v>
      </c>
      <c r="AM55" s="28">
        <v>0</v>
      </c>
      <c r="AN55" s="28">
        <v>9.8954973885341996E-2</v>
      </c>
      <c r="AO55" s="28">
        <v>3.95086043420031</v>
      </c>
      <c r="AP55" s="28">
        <v>0</v>
      </c>
      <c r="AQ55" s="28">
        <v>4184.2444351262402</v>
      </c>
      <c r="AR55" s="28">
        <v>427.72255291258</v>
      </c>
      <c r="AS55" s="28">
        <v>4649.1602422129999</v>
      </c>
      <c r="AT55" s="28">
        <v>0</v>
      </c>
      <c r="AU55" s="28">
        <v>1.2434530743233101</v>
      </c>
      <c r="AV55" s="28">
        <v>0</v>
      </c>
      <c r="AW55" s="28">
        <v>22.7114639488682</v>
      </c>
      <c r="AX55" s="28">
        <v>6.4888975677507996E-2</v>
      </c>
      <c r="AY55" s="28">
        <v>2.2817007688618999E-2</v>
      </c>
      <c r="AZ55" s="28">
        <v>85.835560111774001</v>
      </c>
      <c r="BA55" s="28">
        <v>2.9161156963573999E-2</v>
      </c>
      <c r="BB55" s="28">
        <v>0</v>
      </c>
      <c r="BC55" s="28">
        <v>4.2294879875659401E-3</v>
      </c>
      <c r="BD55" s="28">
        <v>114.74585700600799</v>
      </c>
      <c r="BE55" s="28">
        <v>111.298346273357</v>
      </c>
      <c r="BF55" s="28">
        <v>3.4475107326510099</v>
      </c>
      <c r="BG55" s="28">
        <v>0</v>
      </c>
      <c r="BH55" s="28">
        <v>0</v>
      </c>
      <c r="BI55" s="28">
        <v>0.45533137783362898</v>
      </c>
      <c r="BJ55" s="28">
        <v>0</v>
      </c>
      <c r="BK55" s="28">
        <v>4.8861017146447399</v>
      </c>
      <c r="BL55" s="28">
        <v>0</v>
      </c>
      <c r="BM55" s="28">
        <v>0.12699566791778999</v>
      </c>
      <c r="BN55" s="28">
        <v>19.544475444369098</v>
      </c>
      <c r="BO55" s="28">
        <v>1.53827082332446</v>
      </c>
      <c r="BP55" s="28">
        <v>0</v>
      </c>
      <c r="BQ55" s="28">
        <v>0.328340107475322</v>
      </c>
      <c r="BR55" s="28">
        <v>4.4522102547992003E-4</v>
      </c>
      <c r="BS55" s="28">
        <v>0.78536765224292804</v>
      </c>
      <c r="BT55" s="28">
        <v>10.739312561477201</v>
      </c>
      <c r="BU55" s="28">
        <v>0</v>
      </c>
      <c r="BV55" s="28">
        <v>0</v>
      </c>
      <c r="BW55" s="28">
        <v>4.5077910234732697</v>
      </c>
      <c r="BX55" s="28">
        <v>4.2599411918847698</v>
      </c>
      <c r="BY55" s="28">
        <v>48.992713966831502</v>
      </c>
      <c r="BZ55" s="28">
        <v>4.72250434761487</v>
      </c>
      <c r="CB55" s="37">
        <f t="shared" ref="CB55:CB58" si="27">AI55/AS55</f>
        <v>7.9999940282703633E-3</v>
      </c>
      <c r="CC55" s="25">
        <f t="shared" si="17"/>
        <v>-0.68982752883196741</v>
      </c>
      <c r="CD55" s="25">
        <f t="shared" si="18"/>
        <v>-0.69056046165627838</v>
      </c>
      <c r="CE55" s="25">
        <f t="shared" si="19"/>
        <v>-0.6904638847052873</v>
      </c>
      <c r="CF55" s="25">
        <f t="shared" si="20"/>
        <v>-0.68947331891866737</v>
      </c>
      <c r="CG55" s="25">
        <f t="shared" si="21"/>
        <v>-0.68948000141449406</v>
      </c>
      <c r="CH55" s="25">
        <f t="shared" si="22"/>
        <v>-0.64749515980038685</v>
      </c>
      <c r="CI55" s="25">
        <f t="shared" si="23"/>
        <v>-0.68926516133745297</v>
      </c>
      <c r="CJ55" s="25">
        <f t="shared" si="24"/>
        <v>-0.68888817572343386</v>
      </c>
      <c r="CK55" s="25">
        <f t="shared" si="25"/>
        <v>-0.68888694737580958</v>
      </c>
      <c r="CL55" s="25" t="str">
        <f t="shared" si="11"/>
        <v/>
      </c>
      <c r="CM55" s="25">
        <f t="shared" si="12"/>
        <v>-0.68888933833013166</v>
      </c>
      <c r="CN55" s="25" t="str">
        <f t="shared" si="13"/>
        <v/>
      </c>
      <c r="CO55" s="25">
        <f t="shared" si="14"/>
        <v>-0.68889335578709532</v>
      </c>
      <c r="CP55" s="25" t="str">
        <f t="shared" si="15"/>
        <v/>
      </c>
      <c r="CQ55" s="25">
        <f t="shared" si="26"/>
        <v>-0.68909738754759897</v>
      </c>
    </row>
    <row r="56" spans="1:95" x14ac:dyDescent="0.4">
      <c r="A56" s="28" t="s">
        <v>11</v>
      </c>
      <c r="B56" s="28">
        <v>69.046023582000004</v>
      </c>
      <c r="C56" s="28">
        <v>0.16992222809999999</v>
      </c>
      <c r="D56" s="28">
        <v>190.76769354999999</v>
      </c>
      <c r="E56" s="28">
        <v>4.8039542111999998</v>
      </c>
      <c r="F56" s="28">
        <v>4.6450342592</v>
      </c>
      <c r="G56" s="28">
        <v>0.62362161540000005</v>
      </c>
      <c r="H56" s="28">
        <v>2.1629261144999998</v>
      </c>
      <c r="I56" s="28">
        <v>0.1056637736</v>
      </c>
      <c r="J56" s="28">
        <v>2.8932503599999999E-2</v>
      </c>
      <c r="K56" s="28"/>
      <c r="L56" s="28">
        <v>0.2127551717</v>
      </c>
      <c r="M56" s="28"/>
      <c r="N56" s="28">
        <v>4.9775992999999998E-3</v>
      </c>
      <c r="O56" s="31"/>
      <c r="P56" s="31">
        <v>4.0904988E-3</v>
      </c>
      <c r="Q56" s="28"/>
      <c r="R56" s="28" t="s">
        <v>11</v>
      </c>
      <c r="S56" s="28">
        <v>0</v>
      </c>
      <c r="T56" s="28">
        <v>0</v>
      </c>
      <c r="U56" s="28">
        <v>0</v>
      </c>
      <c r="V56" s="28">
        <v>0</v>
      </c>
      <c r="W56" s="28">
        <v>0</v>
      </c>
      <c r="X56" s="28">
        <v>0</v>
      </c>
      <c r="Y56" s="28">
        <v>0</v>
      </c>
      <c r="Z56" s="28">
        <v>0</v>
      </c>
      <c r="AA56" s="28">
        <v>0</v>
      </c>
      <c r="AB56" s="28">
        <v>0</v>
      </c>
      <c r="AC56" s="28">
        <v>0</v>
      </c>
      <c r="AD56" s="28">
        <v>0</v>
      </c>
      <c r="AE56" s="28">
        <v>0</v>
      </c>
      <c r="AF56" s="28">
        <v>0</v>
      </c>
      <c r="AG56" s="28">
        <v>0</v>
      </c>
      <c r="AH56" s="28">
        <v>0</v>
      </c>
      <c r="AI56" s="28">
        <v>0</v>
      </c>
      <c r="AJ56" s="28">
        <v>0</v>
      </c>
      <c r="AK56" s="28">
        <v>0</v>
      </c>
      <c r="AL56" s="28">
        <v>0</v>
      </c>
      <c r="AM56" s="28">
        <v>0</v>
      </c>
      <c r="AN56" s="28">
        <v>0</v>
      </c>
      <c r="AO56" s="28">
        <v>0</v>
      </c>
      <c r="AP56" s="28">
        <v>0</v>
      </c>
      <c r="AQ56" s="28">
        <v>0</v>
      </c>
      <c r="AR56" s="28">
        <v>0</v>
      </c>
      <c r="AS56" s="28">
        <v>0</v>
      </c>
      <c r="AT56" s="28">
        <v>0</v>
      </c>
      <c r="AU56" s="28">
        <v>0</v>
      </c>
      <c r="AV56" s="28">
        <v>0</v>
      </c>
      <c r="AW56" s="28">
        <v>0</v>
      </c>
      <c r="AX56" s="28">
        <v>0</v>
      </c>
      <c r="AY56" s="28">
        <v>0</v>
      </c>
      <c r="AZ56" s="28">
        <v>0</v>
      </c>
      <c r="BA56" s="28">
        <v>0</v>
      </c>
      <c r="BB56" s="28">
        <v>0</v>
      </c>
      <c r="BC56" s="28">
        <v>0</v>
      </c>
      <c r="BD56" s="28">
        <v>0</v>
      </c>
      <c r="BE56" s="28">
        <v>0</v>
      </c>
      <c r="BF56" s="28">
        <v>0</v>
      </c>
      <c r="BG56" s="28">
        <v>0</v>
      </c>
      <c r="BH56" s="28">
        <v>0</v>
      </c>
      <c r="BI56" s="28">
        <v>0</v>
      </c>
      <c r="BJ56" s="28">
        <v>0</v>
      </c>
      <c r="BK56" s="28">
        <v>0</v>
      </c>
      <c r="BL56" s="28">
        <v>0</v>
      </c>
      <c r="BM56" s="28">
        <v>0</v>
      </c>
      <c r="BN56" s="28">
        <v>0</v>
      </c>
      <c r="BO56" s="28">
        <v>0</v>
      </c>
      <c r="BP56" s="28">
        <v>0</v>
      </c>
      <c r="BQ56" s="28">
        <v>0</v>
      </c>
      <c r="BR56" s="28">
        <v>0</v>
      </c>
      <c r="BS56" s="28">
        <v>0</v>
      </c>
      <c r="BT56" s="28">
        <v>0</v>
      </c>
      <c r="BU56" s="28">
        <v>0</v>
      </c>
      <c r="BV56" s="28">
        <v>0</v>
      </c>
      <c r="BW56" s="28">
        <v>0</v>
      </c>
      <c r="BX56" s="28">
        <v>0</v>
      </c>
      <c r="BY56" s="28">
        <v>0</v>
      </c>
      <c r="BZ56" s="28">
        <v>0</v>
      </c>
      <c r="CB56" s="37" t="e">
        <f t="shared" si="27"/>
        <v>#DIV/0!</v>
      </c>
      <c r="CC56" s="25">
        <f t="shared" si="17"/>
        <v>-1</v>
      </c>
      <c r="CD56" s="25">
        <f t="shared" si="18"/>
        <v>-1</v>
      </c>
      <c r="CE56" s="25">
        <f t="shared" si="19"/>
        <v>-1</v>
      </c>
      <c r="CF56" s="25">
        <f t="shared" si="20"/>
        <v>-1</v>
      </c>
      <c r="CG56" s="25">
        <f t="shared" si="21"/>
        <v>-1</v>
      </c>
      <c r="CH56" s="25">
        <f t="shared" si="22"/>
        <v>-1</v>
      </c>
      <c r="CI56" s="25">
        <f t="shared" si="23"/>
        <v>-1</v>
      </c>
      <c r="CJ56" s="25">
        <f t="shared" si="24"/>
        <v>-1</v>
      </c>
      <c r="CK56" s="25">
        <f t="shared" si="25"/>
        <v>-1</v>
      </c>
      <c r="CL56" s="25" t="str">
        <f t="shared" si="11"/>
        <v/>
      </c>
      <c r="CM56" s="25">
        <f t="shared" si="12"/>
        <v>-1</v>
      </c>
      <c r="CN56" s="25" t="str">
        <f t="shared" si="13"/>
        <v/>
      </c>
      <c r="CO56" s="25">
        <f t="shared" si="14"/>
        <v>-1</v>
      </c>
      <c r="CP56" s="25" t="str">
        <f t="shared" si="15"/>
        <v/>
      </c>
      <c r="CQ56" s="25">
        <f t="shared" si="26"/>
        <v>-1</v>
      </c>
    </row>
    <row r="57" spans="1:95" s="30" customFormat="1" x14ac:dyDescent="0.4">
      <c r="A57" s="30" t="s">
        <v>58</v>
      </c>
      <c r="B57" s="28">
        <v>171.20958787000001</v>
      </c>
      <c r="C57" s="28">
        <v>0.42138283989999997</v>
      </c>
      <c r="D57" s="28">
        <v>490.04328217</v>
      </c>
      <c r="E57" s="28">
        <v>13.158370428</v>
      </c>
      <c r="F57" s="28">
        <v>12.637793095999999</v>
      </c>
      <c r="G57" s="28">
        <v>5.1605604265</v>
      </c>
      <c r="H57" s="28">
        <v>6.6017969711999998</v>
      </c>
      <c r="I57" s="28">
        <v>0.33597234599999998</v>
      </c>
      <c r="J57" s="28">
        <v>9.1994623400000003E-2</v>
      </c>
      <c r="K57" s="28"/>
      <c r="L57" s="28">
        <v>0.67648457890000002</v>
      </c>
      <c r="M57" s="28"/>
      <c r="N57" s="28">
        <v>1.58268804E-2</v>
      </c>
      <c r="O57" s="28"/>
      <c r="P57" s="28">
        <v>1.1481264999999999E-2</v>
      </c>
      <c r="Q57" s="28"/>
      <c r="R57" s="28" t="s">
        <v>58</v>
      </c>
      <c r="S57" s="28">
        <v>0</v>
      </c>
      <c r="T57" s="28">
        <v>2.9607622094942201E-6</v>
      </c>
      <c r="U57" s="28">
        <v>6.2862526286479304E-5</v>
      </c>
      <c r="V57" s="28">
        <v>6.2862526286479304E-5</v>
      </c>
      <c r="W57" s="28">
        <v>0</v>
      </c>
      <c r="X57" s="28">
        <v>1.72097296104762E-5</v>
      </c>
      <c r="Y57" s="28">
        <v>0</v>
      </c>
      <c r="Z57" s="28">
        <v>0</v>
      </c>
      <c r="AA57" s="28">
        <v>0</v>
      </c>
      <c r="AB57" s="28">
        <v>4.7123279154747698E-2</v>
      </c>
      <c r="AC57" s="28">
        <v>1.7610599037682501E-5</v>
      </c>
      <c r="AD57" s="28">
        <v>3.7946432659270301E-5</v>
      </c>
      <c r="AE57" s="28">
        <v>2.5767584920385699E-5</v>
      </c>
      <c r="AF57" s="28">
        <v>0</v>
      </c>
      <c r="AG57" s="28">
        <v>1.2658988210783901E-4</v>
      </c>
      <c r="AH57" s="28">
        <v>1.2658988210783901E-4</v>
      </c>
      <c r="AI57" s="28">
        <v>1.0129233618280701E-3</v>
      </c>
      <c r="AJ57" s="28">
        <v>1.40283628168455E-5</v>
      </c>
      <c r="AK57" s="28">
        <v>1.13141414567039E-5</v>
      </c>
      <c r="AL57" s="28">
        <v>0</v>
      </c>
      <c r="AM57" s="28">
        <v>0</v>
      </c>
      <c r="AN57" s="28">
        <v>2.6056594930141198E-6</v>
      </c>
      <c r="AO57" s="28">
        <v>1.26266439590602E-4</v>
      </c>
      <c r="AP57" s="28">
        <v>0</v>
      </c>
      <c r="AQ57" s="28">
        <v>0.113962229534217</v>
      </c>
      <c r="AR57" s="28">
        <v>1.1649175416260199E-2</v>
      </c>
      <c r="AS57" s="28">
        <v>0.12662432831230599</v>
      </c>
      <c r="AT57" s="28">
        <v>0</v>
      </c>
      <c r="AU57" s="28">
        <v>3.4692911589146297E-5</v>
      </c>
      <c r="AV57" s="28">
        <v>0</v>
      </c>
      <c r="AW57" s="28">
        <v>6.3340348881429898E-4</v>
      </c>
      <c r="AX57" s="28">
        <v>1.7993683757998501E-6</v>
      </c>
      <c r="AY57" s="28">
        <v>6.32603052299149E-7</v>
      </c>
      <c r="AZ57" s="28">
        <v>2.3800076059458698E-3</v>
      </c>
      <c r="BA57" s="28">
        <v>8.0850543163742996E-7</v>
      </c>
      <c r="BB57" s="28">
        <v>0</v>
      </c>
      <c r="BC57" s="28">
        <v>1.17281701086328E-7</v>
      </c>
      <c r="BD57" s="28">
        <v>3.1814693979728601E-3</v>
      </c>
      <c r="BE57" s="28">
        <v>3.0860141159741502E-3</v>
      </c>
      <c r="BF57" s="28">
        <v>9.5455281998710096E-5</v>
      </c>
      <c r="BG57" s="28">
        <v>0</v>
      </c>
      <c r="BH57" s="28">
        <v>0</v>
      </c>
      <c r="BI57" s="28">
        <v>1.2623819838290999E-5</v>
      </c>
      <c r="BJ57" s="28">
        <v>0</v>
      </c>
      <c r="BK57" s="28">
        <v>1.3547710775641201E-4</v>
      </c>
      <c r="BL57" s="28">
        <v>0</v>
      </c>
      <c r="BM57" s="28">
        <v>3.5212751533590302E-6</v>
      </c>
      <c r="BN57" s="28">
        <v>5.41908431025649E-4</v>
      </c>
      <c r="BO57" s="28">
        <v>4.29103171150315E-5</v>
      </c>
      <c r="BP57" s="28">
        <v>0</v>
      </c>
      <c r="BQ57" s="28">
        <v>9.1057722515253107E-6</v>
      </c>
      <c r="BR57" s="28">
        <v>1.2345442219613501E-8</v>
      </c>
      <c r="BS57" s="28">
        <v>1.6840151457530601E-5</v>
      </c>
      <c r="BT57" s="28">
        <v>2.9960174874452101E-4</v>
      </c>
      <c r="BU57" s="28">
        <v>0</v>
      </c>
      <c r="BV57" s="28">
        <v>0</v>
      </c>
      <c r="BW57" s="28">
        <v>1.2575521482828699E-4</v>
      </c>
      <c r="BX57" s="28">
        <v>1.18879588617535E-4</v>
      </c>
      <c r="BY57" s="28">
        <v>1.3535203955091901E-3</v>
      </c>
      <c r="BZ57" s="28">
        <v>1.3175069653929399E-4</v>
      </c>
      <c r="CB57" s="37">
        <f t="shared" si="27"/>
        <v>7.9994371960639184E-3</v>
      </c>
      <c r="CC57" s="25">
        <f t="shared" si="17"/>
        <v>-0.99972476261556953</v>
      </c>
      <c r="CD57" s="25">
        <f t="shared" si="18"/>
        <v>-0.99970035220318754</v>
      </c>
      <c r="CE57" s="25">
        <f t="shared" si="19"/>
        <v>-0.99974160582764937</v>
      </c>
      <c r="CF57" s="25">
        <f t="shared" si="20"/>
        <v>-0.99975821706681833</v>
      </c>
      <c r="CG57" s="25">
        <f t="shared" si="21"/>
        <v>-0.99975581067892694</v>
      </c>
      <c r="CH57" s="25">
        <f t="shared" si="22"/>
        <v>-0.99999673675917622</v>
      </c>
      <c r="CI57" s="25">
        <f t="shared" si="23"/>
        <v>-0.99979497697347952</v>
      </c>
      <c r="CJ57" s="25">
        <f t="shared" si="24"/>
        <v>-0.99981289374844429</v>
      </c>
      <c r="CK57" s="25">
        <f t="shared" si="25"/>
        <v>-0.99981292678882283</v>
      </c>
      <c r="CL57" s="25" t="str">
        <f t="shared" si="11"/>
        <v/>
      </c>
      <c r="CM57" s="25">
        <f t="shared" si="12"/>
        <v>-0.99981287100097149</v>
      </c>
      <c r="CN57" s="25" t="str">
        <f t="shared" si="13"/>
        <v/>
      </c>
      <c r="CO57" s="25">
        <f t="shared" si="14"/>
        <v>-0.99981292825025114</v>
      </c>
      <c r="CP57" s="25" t="str">
        <f t="shared" si="15"/>
        <v/>
      </c>
      <c r="CQ57" s="25">
        <f t="shared" si="26"/>
        <v>-0.99977305118442839</v>
      </c>
    </row>
    <row r="58" spans="1:95" s="30" customFormat="1" x14ac:dyDescent="0.4">
      <c r="A58" s="30" t="s">
        <v>75</v>
      </c>
      <c r="B58" s="28">
        <v>30.895280349</v>
      </c>
      <c r="C58" s="28">
        <v>9.2518812000000006E-2</v>
      </c>
      <c r="D58" s="28">
        <v>102.75763695000001</v>
      </c>
      <c r="E58" s="28">
        <v>3.0858263266999999</v>
      </c>
      <c r="F58" s="28">
        <v>2.9136484384000001</v>
      </c>
      <c r="G58" s="28">
        <v>3.2380920344000002</v>
      </c>
      <c r="H58" s="28">
        <v>1.9484913128000001</v>
      </c>
      <c r="I58" s="28">
        <v>0.1023515163</v>
      </c>
      <c r="J58" s="28">
        <v>2.8025495099999999E-2</v>
      </c>
      <c r="K58" s="28"/>
      <c r="L58" s="28">
        <v>0.2060861209</v>
      </c>
      <c r="M58" s="28"/>
      <c r="N58" s="28">
        <v>4.8215269000000003E-3</v>
      </c>
      <c r="O58" s="28"/>
      <c r="P58" s="28">
        <v>2.6937816999999999E-3</v>
      </c>
      <c r="Q58" s="28"/>
      <c r="R58" s="28" t="s">
        <v>176</v>
      </c>
      <c r="S58" s="28">
        <v>0</v>
      </c>
      <c r="T58" s="28">
        <v>0</v>
      </c>
      <c r="U58" s="28">
        <v>0</v>
      </c>
      <c r="V58" s="28">
        <v>0</v>
      </c>
      <c r="W58" s="28">
        <v>0</v>
      </c>
      <c r="X58" s="28">
        <v>0</v>
      </c>
      <c r="Y58" s="28">
        <v>0</v>
      </c>
      <c r="Z58" s="28">
        <v>0</v>
      </c>
      <c r="AA58" s="28">
        <v>0</v>
      </c>
      <c r="AB58" s="28">
        <v>0</v>
      </c>
      <c r="AC58" s="28">
        <v>0</v>
      </c>
      <c r="AD58" s="28">
        <v>0</v>
      </c>
      <c r="AE58" s="28">
        <v>0</v>
      </c>
      <c r="AF58" s="28">
        <v>0</v>
      </c>
      <c r="AG58" s="28">
        <v>0</v>
      </c>
      <c r="AH58" s="28">
        <v>0</v>
      </c>
      <c r="AI58" s="28">
        <v>0</v>
      </c>
      <c r="AJ58" s="28">
        <v>0</v>
      </c>
      <c r="AK58" s="28">
        <v>0</v>
      </c>
      <c r="AL58" s="28">
        <v>0</v>
      </c>
      <c r="AM58" s="28">
        <v>0</v>
      </c>
      <c r="AN58" s="28">
        <v>0</v>
      </c>
      <c r="AO58" s="28">
        <v>0</v>
      </c>
      <c r="AP58" s="28">
        <v>0</v>
      </c>
      <c r="AQ58" s="28">
        <v>0</v>
      </c>
      <c r="AR58" s="28">
        <v>0</v>
      </c>
      <c r="AS58" s="28">
        <v>0</v>
      </c>
      <c r="AT58" s="28">
        <v>0</v>
      </c>
      <c r="AU58" s="28">
        <v>0</v>
      </c>
      <c r="AV58" s="28">
        <v>0</v>
      </c>
      <c r="AW58" s="28">
        <v>0</v>
      </c>
      <c r="AX58" s="28">
        <v>0</v>
      </c>
      <c r="AY58" s="28">
        <v>0</v>
      </c>
      <c r="AZ58" s="28">
        <v>0</v>
      </c>
      <c r="BA58" s="28">
        <v>0</v>
      </c>
      <c r="BB58" s="28">
        <v>0</v>
      </c>
      <c r="BC58" s="28">
        <v>0</v>
      </c>
      <c r="BD58" s="28">
        <v>0</v>
      </c>
      <c r="BE58" s="28">
        <v>0</v>
      </c>
      <c r="BF58" s="28">
        <v>0</v>
      </c>
      <c r="BG58" s="28">
        <v>0</v>
      </c>
      <c r="BH58" s="28">
        <v>0</v>
      </c>
      <c r="BI58" s="28">
        <v>0</v>
      </c>
      <c r="BJ58" s="28">
        <v>0</v>
      </c>
      <c r="BK58" s="28">
        <v>0</v>
      </c>
      <c r="BL58" s="28">
        <v>0</v>
      </c>
      <c r="BM58" s="28">
        <v>0</v>
      </c>
      <c r="BN58" s="28">
        <v>0</v>
      </c>
      <c r="BO58" s="28">
        <v>0</v>
      </c>
      <c r="BP58" s="28">
        <v>0</v>
      </c>
      <c r="BQ58" s="28">
        <v>0</v>
      </c>
      <c r="BR58" s="28">
        <v>0</v>
      </c>
      <c r="BS58" s="28">
        <v>0</v>
      </c>
      <c r="BT58" s="28">
        <v>0</v>
      </c>
      <c r="BU58" s="28">
        <v>0</v>
      </c>
      <c r="BV58" s="28">
        <v>0</v>
      </c>
      <c r="BW58" s="28">
        <v>0</v>
      </c>
      <c r="BX58" s="28">
        <v>0</v>
      </c>
      <c r="BY58" s="28">
        <v>0</v>
      </c>
      <c r="BZ58" s="28">
        <v>0</v>
      </c>
      <c r="CB58" s="37" t="e">
        <f t="shared" si="27"/>
        <v>#DIV/0!</v>
      </c>
      <c r="CC58" s="25">
        <f t="shared" si="17"/>
        <v>-1</v>
      </c>
      <c r="CD58" s="25">
        <f t="shared" si="18"/>
        <v>-1</v>
      </c>
      <c r="CE58" s="25">
        <f t="shared" si="19"/>
        <v>-1</v>
      </c>
      <c r="CF58" s="25">
        <f t="shared" si="20"/>
        <v>-1</v>
      </c>
      <c r="CG58" s="25">
        <f t="shared" si="21"/>
        <v>-1</v>
      </c>
      <c r="CH58" s="25">
        <f t="shared" si="22"/>
        <v>-1</v>
      </c>
      <c r="CI58" s="25">
        <f t="shared" si="23"/>
        <v>-1</v>
      </c>
      <c r="CJ58" s="25">
        <f t="shared" si="24"/>
        <v>-1</v>
      </c>
      <c r="CK58" s="25">
        <f t="shared" si="25"/>
        <v>-1</v>
      </c>
      <c r="CL58" s="25" t="str">
        <f t="shared" si="11"/>
        <v/>
      </c>
      <c r="CM58" s="25">
        <f t="shared" si="12"/>
        <v>-1</v>
      </c>
      <c r="CN58" s="25" t="str">
        <f t="shared" si="13"/>
        <v/>
      </c>
      <c r="CO58" s="25">
        <f t="shared" si="14"/>
        <v>-1</v>
      </c>
      <c r="CP58" s="25" t="str">
        <f t="shared" si="15"/>
        <v/>
      </c>
      <c r="CQ58" s="25">
        <f t="shared" si="26"/>
        <v>-1</v>
      </c>
    </row>
    <row r="59" spans="1:95" s="30" customFormat="1" x14ac:dyDescent="0.4">
      <c r="A59" s="30" t="s">
        <v>236</v>
      </c>
      <c r="B59" s="28">
        <v>62303.373178000002</v>
      </c>
      <c r="C59" s="28">
        <v>201.04987</v>
      </c>
      <c r="D59" s="28">
        <v>163271.88665999999</v>
      </c>
      <c r="E59" s="28">
        <v>5065.4427068000005</v>
      </c>
      <c r="F59" s="28">
        <v>4913.4758897000002</v>
      </c>
      <c r="G59" s="28">
        <v>305.01817340000002</v>
      </c>
      <c r="H59" s="28">
        <v>2734.020747</v>
      </c>
      <c r="I59" s="28">
        <v>126.9578479</v>
      </c>
      <c r="J59" s="28">
        <v>34.763080188000004</v>
      </c>
      <c r="K59" s="28"/>
      <c r="L59" s="28">
        <v>255.63078967000001</v>
      </c>
      <c r="M59" s="28"/>
      <c r="N59" s="28">
        <v>5.9806744351000001</v>
      </c>
      <c r="O59" s="28"/>
      <c r="P59" s="28">
        <v>4.1483893056000003</v>
      </c>
      <c r="Q59" s="28"/>
      <c r="R59" s="28" t="s">
        <v>69</v>
      </c>
      <c r="S59" s="28">
        <v>0</v>
      </c>
      <c r="T59" s="28">
        <v>5.6116825763377198</v>
      </c>
      <c r="U59" s="28">
        <v>119.125802502855</v>
      </c>
      <c r="V59" s="28">
        <v>119.125802502855</v>
      </c>
      <c r="W59" s="28">
        <v>0</v>
      </c>
      <c r="X59" s="28">
        <v>32.618693116938999</v>
      </c>
      <c r="Y59" s="28">
        <v>0</v>
      </c>
      <c r="Z59" s="28">
        <v>0</v>
      </c>
      <c r="AA59" s="28">
        <v>0</v>
      </c>
      <c r="AB59" s="28">
        <v>56217.441687858904</v>
      </c>
      <c r="AC59" s="28">
        <v>33.402908251870699</v>
      </c>
      <c r="AD59" s="28">
        <v>71.963359363395497</v>
      </c>
      <c r="AE59" s="28">
        <v>48.8714864546371</v>
      </c>
      <c r="AF59" s="28">
        <v>0</v>
      </c>
      <c r="AG59" s="28">
        <v>239.86327179138399</v>
      </c>
      <c r="AH59" s="28">
        <v>239.86327179138399</v>
      </c>
      <c r="AI59" s="28">
        <v>1172.30976649746</v>
      </c>
      <c r="AJ59" s="28">
        <v>26.6013978759702</v>
      </c>
      <c r="AK59" s="28">
        <v>21.455316710699599</v>
      </c>
      <c r="AL59" s="28">
        <v>0</v>
      </c>
      <c r="AM59" s="28">
        <v>0</v>
      </c>
      <c r="AN59" s="28">
        <v>3.8205256085712498</v>
      </c>
      <c r="AO59" s="28">
        <v>185.16040599216299</v>
      </c>
      <c r="AP59" s="28">
        <v>0</v>
      </c>
      <c r="AQ59" s="28">
        <v>131885.40919790301</v>
      </c>
      <c r="AR59" s="28">
        <v>13481.629496519399</v>
      </c>
      <c r="AS59" s="28">
        <v>146539.34846092001</v>
      </c>
      <c r="AT59" s="28">
        <v>0</v>
      </c>
      <c r="AU59" s="28">
        <v>65.782356347161496</v>
      </c>
      <c r="AV59" s="28">
        <v>0</v>
      </c>
      <c r="AW59" s="28">
        <v>1201.49230774383</v>
      </c>
      <c r="AX59" s="28">
        <v>2.6381846922071999</v>
      </c>
      <c r="AY59" s="28">
        <v>0.92765306966053895</v>
      </c>
      <c r="AZ59" s="28">
        <v>3489.7767661502298</v>
      </c>
      <c r="BA59" s="28">
        <v>1.18556977198697</v>
      </c>
      <c r="BB59" s="28">
        <v>0</v>
      </c>
      <c r="BC59" s="28">
        <v>0.17195470229335799</v>
      </c>
      <c r="BD59" s="28">
        <v>4664.9772883850601</v>
      </c>
      <c r="BE59" s="28">
        <v>4525.0208830212096</v>
      </c>
      <c r="BF59" s="28">
        <v>139.95640536384499</v>
      </c>
      <c r="BG59" s="28">
        <v>0</v>
      </c>
      <c r="BH59" s="28">
        <v>0</v>
      </c>
      <c r="BI59" s="28">
        <v>18.5122972271366</v>
      </c>
      <c r="BJ59" s="28">
        <v>0</v>
      </c>
      <c r="BK59" s="28">
        <v>198.655634517766</v>
      </c>
      <c r="BL59" s="28">
        <v>0</v>
      </c>
      <c r="BM59" s="28">
        <v>5.1631987962764097</v>
      </c>
      <c r="BN59" s="28">
        <v>794.62237669273998</v>
      </c>
      <c r="BO59" s="28">
        <v>81.379469779698894</v>
      </c>
      <c r="BP59" s="28">
        <v>0</v>
      </c>
      <c r="BQ59" s="28">
        <v>13.349146844359201</v>
      </c>
      <c r="BR59" s="28">
        <v>1.8100556556821499E-2</v>
      </c>
      <c r="BS59" s="28">
        <v>303.78203030076497</v>
      </c>
      <c r="BT59" s="28">
        <v>568.15025742263094</v>
      </c>
      <c r="BU59" s="28">
        <v>0</v>
      </c>
      <c r="BV59" s="28">
        <v>0</v>
      </c>
      <c r="BW59" s="28">
        <v>238.47240554800101</v>
      </c>
      <c r="BX59" s="28">
        <v>225.363459315531</v>
      </c>
      <c r="BY59" s="28">
        <v>2565.3805129052998</v>
      </c>
      <c r="BZ59" s="28">
        <v>249.83307211732901</v>
      </c>
      <c r="CB59" s="37">
        <f>AI59/AS59</f>
        <v>7.9999657348694894E-3</v>
      </c>
      <c r="CC59" s="25">
        <f t="shared" si="17"/>
        <v>-9.768221493808471E-2</v>
      </c>
      <c r="CD59" s="25">
        <f t="shared" si="18"/>
        <v>-7.9032451042306107E-2</v>
      </c>
      <c r="CE59" s="25">
        <f t="shared" si="19"/>
        <v>-0.10248266582430132</v>
      </c>
      <c r="CF59" s="25">
        <f t="shared" si="20"/>
        <v>-7.9058325519572786E-2</v>
      </c>
      <c r="CG59" s="25">
        <f t="shared" si="21"/>
        <v>-7.9059105081414838E-2</v>
      </c>
      <c r="CH59" s="25">
        <f t="shared" si="22"/>
        <v>-4.0526867152075423E-3</v>
      </c>
      <c r="CI59" s="25">
        <f t="shared" si="23"/>
        <v>-6.168213400711995E-2</v>
      </c>
      <c r="CJ59" s="25">
        <f t="shared" si="24"/>
        <v>-6.1690124137217743E-2</v>
      </c>
      <c r="CK59" s="25">
        <f t="shared" si="25"/>
        <v>-6.1685761430347395E-2</v>
      </c>
      <c r="CL59" s="25" t="str">
        <f t="shared" si="11"/>
        <v/>
      </c>
      <c r="CM59" s="25">
        <f t="shared" si="12"/>
        <v>-6.1680824516368665E-2</v>
      </c>
      <c r="CN59" s="25" t="str">
        <f t="shared" si="13"/>
        <v/>
      </c>
      <c r="CO59" s="25">
        <f t="shared" si="14"/>
        <v>-6.1697365868421575E-2</v>
      </c>
      <c r="CP59" s="25" t="str">
        <f t="shared" si="15"/>
        <v/>
      </c>
      <c r="CQ59" s="25">
        <f t="shared" si="26"/>
        <v>-7.9033975086706593E-2</v>
      </c>
    </row>
    <row r="60" spans="1:95" s="30" customFormat="1" x14ac:dyDescent="0.4">
      <c r="A60" s="28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8"/>
      <c r="BF60" s="28"/>
      <c r="BG60" s="28"/>
      <c r="BH60" s="28"/>
      <c r="BI60" s="28"/>
      <c r="BJ60" s="28"/>
      <c r="BK60" s="28"/>
      <c r="BL60" s="28"/>
      <c r="BM60" s="28"/>
      <c r="BN60" s="28"/>
      <c r="BO60" s="28"/>
      <c r="BP60" s="28"/>
      <c r="BQ60" s="28"/>
      <c r="BR60" s="28"/>
      <c r="BS60" s="28"/>
      <c r="BT60" s="28"/>
      <c r="BU60" s="28"/>
      <c r="BV60" s="28"/>
      <c r="BW60" s="28"/>
      <c r="BX60" s="28"/>
      <c r="BY60" s="28"/>
      <c r="BZ60" s="28"/>
      <c r="CC60" s="25" t="str">
        <f t="shared" si="17"/>
        <v/>
      </c>
      <c r="CD60" s="25"/>
      <c r="CE60" s="25" t="str">
        <f t="shared" si="19"/>
        <v/>
      </c>
      <c r="CF60" s="25" t="str">
        <f t="shared" si="20"/>
        <v/>
      </c>
      <c r="CG60" s="25" t="str">
        <f t="shared" si="21"/>
        <v/>
      </c>
      <c r="CH60" s="25" t="str">
        <f t="shared" si="22"/>
        <v/>
      </c>
      <c r="CI60" s="25" t="str">
        <f t="shared" si="23"/>
        <v/>
      </c>
      <c r="CP60" s="25" t="str">
        <f>IF(O60=0,"",(#REF!-O60)/O60)</f>
        <v/>
      </c>
      <c r="CQ60" s="25" t="str">
        <f t="shared" si="26"/>
        <v/>
      </c>
    </row>
    <row r="61" spans="1:95" x14ac:dyDescent="0.4">
      <c r="A61" s="44" t="s">
        <v>55</v>
      </c>
      <c r="B61" s="1">
        <f>SUM(B3:B59)</f>
        <v>116593.08688744548</v>
      </c>
      <c r="C61" s="1">
        <f t="shared" ref="C61:P61" si="28">SUM(C3:C59)</f>
        <v>337.48224373497061</v>
      </c>
      <c r="D61" s="1">
        <f t="shared" si="28"/>
        <v>315433.77323669102</v>
      </c>
      <c r="E61" s="1">
        <f t="shared" si="28"/>
        <v>8932.4894208891001</v>
      </c>
      <c r="F61" s="1">
        <f t="shared" si="28"/>
        <v>8592.4654420223014</v>
      </c>
      <c r="G61" s="1">
        <f t="shared" si="28"/>
        <v>2392.4629401333377</v>
      </c>
      <c r="H61" s="1">
        <f t="shared" si="28"/>
        <v>6183.2560196785998</v>
      </c>
      <c r="I61" s="1">
        <f t="shared" si="28"/>
        <v>351.76216854904879</v>
      </c>
      <c r="J61" s="1">
        <f t="shared" si="28"/>
        <v>96.094067858209783</v>
      </c>
      <c r="K61" s="1">
        <f t="shared" si="28"/>
        <v>1.55142428E-2</v>
      </c>
      <c r="L61" s="1">
        <f t="shared" si="28"/>
        <v>706.60118606417495</v>
      </c>
      <c r="M61" s="1">
        <f t="shared" si="28"/>
        <v>0.56181235429999998</v>
      </c>
      <c r="N61" s="1">
        <f t="shared" si="28"/>
        <v>13.04147156336246</v>
      </c>
      <c r="O61" s="1">
        <f t="shared" si="28"/>
        <v>3.5581436268000002</v>
      </c>
      <c r="P61" s="1">
        <f t="shared" si="28"/>
        <v>8.5430337678889714</v>
      </c>
      <c r="Q61" s="28"/>
      <c r="R61" s="28"/>
      <c r="S61" s="1">
        <f t="shared" ref="S61:BZ61" si="29">SUM(S3:S59)</f>
        <v>0</v>
      </c>
      <c r="T61" s="1">
        <f t="shared" si="29"/>
        <v>12.413766918002059</v>
      </c>
      <c r="U61" s="1">
        <f t="shared" si="29"/>
        <v>338.64426023757272</v>
      </c>
      <c r="V61" s="1">
        <f t="shared" si="29"/>
        <v>338.64426023757272</v>
      </c>
      <c r="W61" s="1">
        <f t="shared" si="29"/>
        <v>0</v>
      </c>
      <c r="X61" s="1">
        <f t="shared" si="29"/>
        <v>92.501682156551794</v>
      </c>
      <c r="Y61" s="1">
        <f t="shared" si="29"/>
        <v>3.5678989820757598</v>
      </c>
      <c r="Z61" s="1">
        <f t="shared" si="29"/>
        <v>0</v>
      </c>
      <c r="AA61" s="1">
        <f t="shared" si="29"/>
        <v>1.55558096060318E-2</v>
      </c>
      <c r="AB61" s="1">
        <f t="shared" si="29"/>
        <v>106517.29482117532</v>
      </c>
      <c r="AC61" s="1">
        <f t="shared" si="29"/>
        <v>73.63760988902186</v>
      </c>
      <c r="AD61" s="1">
        <f t="shared" si="29"/>
        <v>158.64371148685063</v>
      </c>
      <c r="AE61" s="1">
        <f t="shared" si="29"/>
        <v>107.73819328477455</v>
      </c>
      <c r="AF61" s="1">
        <f t="shared" si="29"/>
        <v>0</v>
      </c>
      <c r="AG61" s="1">
        <f t="shared" si="29"/>
        <v>680.18504367351545</v>
      </c>
      <c r="AH61" s="1">
        <f t="shared" si="29"/>
        <v>680.18504367351545</v>
      </c>
      <c r="AI61" s="1">
        <f t="shared" si="29"/>
        <v>2302.9199191749699</v>
      </c>
      <c r="AJ61" s="1">
        <f t="shared" si="29"/>
        <v>58.644376767181456</v>
      </c>
      <c r="AK61" s="1">
        <f t="shared" si="29"/>
        <v>47.29871248051694</v>
      </c>
      <c r="AL61" s="1">
        <f t="shared" si="29"/>
        <v>0</v>
      </c>
      <c r="AM61" s="1">
        <f t="shared" si="29"/>
        <v>0.56335326483243497</v>
      </c>
      <c r="AN61" s="1">
        <f t="shared" si="29"/>
        <v>7.9878566847969026</v>
      </c>
      <c r="AO61" s="1">
        <f t="shared" si="29"/>
        <v>312.38747286986376</v>
      </c>
      <c r="AP61" s="1">
        <f t="shared" si="29"/>
        <v>0</v>
      </c>
      <c r="AQ61" s="1">
        <f t="shared" si="29"/>
        <v>259079.19866239355</v>
      </c>
      <c r="AR61" s="1">
        <f t="shared" si="29"/>
        <v>26483.666106676064</v>
      </c>
      <c r="AS61" s="1">
        <f t="shared" si="29"/>
        <v>287865.78468824481</v>
      </c>
      <c r="AT61" s="1">
        <f t="shared" si="29"/>
        <v>0</v>
      </c>
      <c r="AU61" s="1">
        <f t="shared" si="29"/>
        <v>145.01827210976992</v>
      </c>
      <c r="AV61" s="1">
        <f t="shared" si="29"/>
        <v>0</v>
      </c>
      <c r="AW61" s="1">
        <f t="shared" si="29"/>
        <v>2648.7100394100225</v>
      </c>
      <c r="AX61" s="1">
        <f t="shared" si="29"/>
        <v>4.6318886793492355</v>
      </c>
      <c r="AY61" s="1">
        <f t="shared" si="29"/>
        <v>1.6286998120421465</v>
      </c>
      <c r="AZ61" s="1">
        <f t="shared" si="29"/>
        <v>6127.0775001579477</v>
      </c>
      <c r="BA61" s="1">
        <f t="shared" si="29"/>
        <v>2.0815387394125335</v>
      </c>
      <c r="BB61" s="1">
        <f t="shared" si="29"/>
        <v>0</v>
      </c>
      <c r="BC61" s="1">
        <f t="shared" si="29"/>
        <v>0.30190468957107763</v>
      </c>
      <c r="BD61" s="1">
        <f t="shared" si="29"/>
        <v>8264.5889228424767</v>
      </c>
      <c r="BE61" s="1">
        <f t="shared" si="29"/>
        <v>7944.6682222742311</v>
      </c>
      <c r="BF61" s="1">
        <f t="shared" si="29"/>
        <v>319.92070056823923</v>
      </c>
      <c r="BG61" s="1">
        <f t="shared" si="29"/>
        <v>0</v>
      </c>
      <c r="BH61" s="1">
        <f t="shared" si="29"/>
        <v>0</v>
      </c>
      <c r="BI61" s="1">
        <f t="shared" si="29"/>
        <v>32.502455233833061</v>
      </c>
      <c r="BJ61" s="1">
        <f t="shared" si="29"/>
        <v>0</v>
      </c>
      <c r="BK61" s="1">
        <f t="shared" si="29"/>
        <v>348.78205886188294</v>
      </c>
      <c r="BL61" s="1">
        <f t="shared" si="29"/>
        <v>0</v>
      </c>
      <c r="BM61" s="1">
        <f t="shared" si="29"/>
        <v>9.0651194753093272</v>
      </c>
      <c r="BN61" s="1">
        <f t="shared" si="29"/>
        <v>1395.1279201295615</v>
      </c>
      <c r="BO61" s="1">
        <f t="shared" si="29"/>
        <v>179.40241539405201</v>
      </c>
      <c r="BP61" s="1">
        <f t="shared" si="29"/>
        <v>0</v>
      </c>
      <c r="BQ61" s="1">
        <f t="shared" si="29"/>
        <v>23.437356906592527</v>
      </c>
      <c r="BR61" s="1">
        <f t="shared" si="29"/>
        <v>3.1779588732961911E-2</v>
      </c>
      <c r="BS61" s="1">
        <f t="shared" si="29"/>
        <v>2386.2392542585731</v>
      </c>
      <c r="BT61" s="1">
        <f t="shared" si="29"/>
        <v>1252.4984595558608</v>
      </c>
      <c r="BU61" s="1">
        <f t="shared" si="29"/>
        <v>0</v>
      </c>
      <c r="BV61" s="1">
        <f t="shared" si="29"/>
        <v>0</v>
      </c>
      <c r="BW61" s="1">
        <f t="shared" si="29"/>
        <v>525.71589013247717</v>
      </c>
      <c r="BX61" s="1">
        <f t="shared" si="29"/>
        <v>496.81819425040032</v>
      </c>
      <c r="BY61" s="1">
        <f t="shared" si="29"/>
        <v>5903.5647496596848</v>
      </c>
      <c r="BZ61" s="1">
        <f t="shared" si="29"/>
        <v>550.75883466074868</v>
      </c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</row>
    <row r="62" spans="1:95" x14ac:dyDescent="0.4">
      <c r="A62" s="10" t="s">
        <v>56</v>
      </c>
      <c r="B62" s="1">
        <f>SUM(B3:B51)</f>
        <v>48461.371496144478</v>
      </c>
      <c r="C62" s="1">
        <f>SUM(C3:C51)</f>
        <v>122.98075535997062</v>
      </c>
      <c r="D62" s="1">
        <f t="shared" ref="D62:L62" si="30">SUM(D3:D51)</f>
        <v>136358.55124702107</v>
      </c>
      <c r="E62" s="1">
        <f t="shared" si="30"/>
        <v>3476.4784413531997</v>
      </c>
      <c r="F62" s="1">
        <f t="shared" si="30"/>
        <v>3300.3673816287001</v>
      </c>
      <c r="G62" s="1">
        <f t="shared" si="30"/>
        <v>2076.1945299096378</v>
      </c>
      <c r="H62" s="1">
        <f t="shared" si="30"/>
        <v>3280.8547874400992</v>
      </c>
      <c r="I62" s="1">
        <f t="shared" si="30"/>
        <v>216.5590285239488</v>
      </c>
      <c r="J62" s="1">
        <f t="shared" si="30"/>
        <v>59.073291894509779</v>
      </c>
      <c r="K62" s="1"/>
      <c r="L62" s="1">
        <f t="shared" si="30"/>
        <v>434.36839152567501</v>
      </c>
      <c r="M62" s="1">
        <f t="shared" ref="M62:P62" si="31">SUM(M3:M51)</f>
        <v>0.56181235429999998</v>
      </c>
      <c r="N62" s="1">
        <f t="shared" si="31"/>
        <v>6.6723808240624596</v>
      </c>
      <c r="O62" s="1">
        <f t="shared" si="31"/>
        <v>3.5581436268000002</v>
      </c>
      <c r="P62" s="1">
        <f t="shared" si="31"/>
        <v>4.0580960528889705</v>
      </c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</row>
    <row r="63" spans="1:95" x14ac:dyDescent="0.4">
      <c r="A63" s="30" t="s">
        <v>239</v>
      </c>
      <c r="B63" s="28">
        <f>+B3+B5+B8+B9+B11+B12+B14+B15+B16+B17+B18+B19+B20+B21+B22+B23+B24+B25+B26+B28+B30+B31+B33+B34+B35+B36+B37+B39+B40+B41+B42+B43+B44+B46+B47+B49+B50+B10</f>
        <v>40117.843871936289</v>
      </c>
      <c r="C63" s="28">
        <f t="shared" ref="C63:P63" si="32">+C3+C5+C8+C9+C11+C12+C14+C15+C16+C17+C18+C19+C20+C21+C22+C23+C24+C25+C26+C28+C30+C31+C33+C34+C35+C36+C37+C39+C40+C41+C42+C43+C44+C46+C47+C49+C50+C10</f>
        <v>106.5863895569706</v>
      </c>
      <c r="D63" s="28">
        <f t="shared" si="32"/>
        <v>118787.11725644598</v>
      </c>
      <c r="E63" s="28">
        <f t="shared" si="32"/>
        <v>2740.4288678634002</v>
      </c>
      <c r="F63" s="28">
        <f t="shared" si="32"/>
        <v>2611.8607050196001</v>
      </c>
      <c r="G63" s="28">
        <f t="shared" si="32"/>
        <v>280.46747002496761</v>
      </c>
      <c r="H63" s="28">
        <f t="shared" si="32"/>
        <v>1533.3640967612998</v>
      </c>
      <c r="I63" s="28">
        <f t="shared" si="32"/>
        <v>71.872964212374598</v>
      </c>
      <c r="J63" s="28">
        <f t="shared" si="32"/>
        <v>19.679989135986268</v>
      </c>
      <c r="K63" s="28">
        <f t="shared" si="32"/>
        <v>0</v>
      </c>
      <c r="L63" s="28">
        <f t="shared" si="32"/>
        <v>144.71718443177522</v>
      </c>
      <c r="M63" s="28">
        <f t="shared" si="32"/>
        <v>0</v>
      </c>
      <c r="N63" s="28">
        <f t="shared" si="32"/>
        <v>3.3857630871685895</v>
      </c>
      <c r="O63" s="28">
        <f t="shared" si="32"/>
        <v>0</v>
      </c>
      <c r="P63" s="28">
        <f t="shared" si="32"/>
        <v>2.22120048531785</v>
      </c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</row>
    <row r="65" spans="1:17" x14ac:dyDescent="0.4">
      <c r="A65" s="30"/>
      <c r="B65" s="30"/>
      <c r="D65" s="30"/>
      <c r="E65" s="30"/>
      <c r="F65" s="30"/>
      <c r="G65" s="30"/>
      <c r="H65" s="30"/>
      <c r="I65" s="30"/>
      <c r="J65" s="30"/>
      <c r="L65" s="30"/>
      <c r="Q65" s="30"/>
    </row>
    <row r="66" spans="1:17" x14ac:dyDescent="0.4">
      <c r="A66" s="5"/>
      <c r="B66" s="30"/>
      <c r="D66" s="30"/>
      <c r="E66" s="30"/>
      <c r="F66" s="30"/>
      <c r="G66" s="30"/>
      <c r="H66" s="30"/>
      <c r="I66" s="30"/>
    </row>
    <row r="67" spans="1:17" x14ac:dyDescent="0.4">
      <c r="A67" s="41"/>
      <c r="B67" s="30"/>
      <c r="D67" s="30"/>
      <c r="E67" s="30"/>
      <c r="F67" s="30"/>
      <c r="G67" s="30"/>
      <c r="H67" s="30"/>
      <c r="I67" s="30"/>
    </row>
    <row r="68" spans="1:17" x14ac:dyDescent="0.4">
      <c r="A68" s="21"/>
      <c r="B68" s="30"/>
      <c r="D68" s="30"/>
      <c r="E68" s="30"/>
      <c r="F68" s="30"/>
      <c r="G68" s="30"/>
      <c r="H68" s="30"/>
      <c r="I68" s="30"/>
    </row>
    <row r="69" spans="1:17" x14ac:dyDescent="0.4">
      <c r="A69" s="21"/>
      <c r="B69" s="30"/>
      <c r="D69" s="30"/>
      <c r="E69" s="30"/>
      <c r="F69" s="30"/>
      <c r="G69" s="30"/>
      <c r="H69" s="30"/>
      <c r="I69" s="30"/>
    </row>
    <row r="70" spans="1:17" x14ac:dyDescent="0.4">
      <c r="A70" s="21"/>
      <c r="B70" s="30"/>
      <c r="D70" s="30"/>
      <c r="E70" s="30"/>
      <c r="F70" s="30"/>
      <c r="G70" s="30"/>
      <c r="H70" s="30"/>
      <c r="I70" s="30"/>
    </row>
    <row r="71" spans="1:17" x14ac:dyDescent="0.4">
      <c r="A71" s="21"/>
      <c r="B71" s="30"/>
      <c r="D71" s="30"/>
      <c r="E71" s="30"/>
      <c r="F71" s="30"/>
      <c r="G71" s="30"/>
      <c r="H71" s="30"/>
      <c r="I71" s="30"/>
    </row>
    <row r="72" spans="1:17" x14ac:dyDescent="0.4">
      <c r="A72" s="21"/>
      <c r="B72" s="30"/>
      <c r="D72" s="30"/>
      <c r="E72" s="30"/>
      <c r="F72" s="30"/>
      <c r="G72" s="30"/>
      <c r="H72" s="30"/>
      <c r="I72" s="30"/>
    </row>
    <row r="73" spans="1:17" x14ac:dyDescent="0.4">
      <c r="A73" s="21"/>
      <c r="B73" s="30"/>
      <c r="D73" s="30"/>
      <c r="E73" s="30"/>
      <c r="F73" s="30"/>
      <c r="G73" s="30"/>
      <c r="H73" s="30"/>
      <c r="I73" s="30"/>
    </row>
    <row r="74" spans="1:17" x14ac:dyDescent="0.4">
      <c r="A74" s="21"/>
      <c r="B74" s="30"/>
      <c r="D74" s="30"/>
      <c r="E74" s="30"/>
      <c r="F74" s="30"/>
      <c r="G74" s="30"/>
      <c r="H74" s="30"/>
      <c r="I74" s="30"/>
    </row>
    <row r="75" spans="1:17" x14ac:dyDescent="0.4">
      <c r="A75" s="21"/>
      <c r="B75" s="30"/>
      <c r="D75" s="30"/>
      <c r="E75" s="30"/>
      <c r="F75" s="30"/>
      <c r="G75" s="30"/>
      <c r="H75" s="30"/>
      <c r="I75" s="30"/>
    </row>
    <row r="76" spans="1:17" x14ac:dyDescent="0.4">
      <c r="A76" s="21"/>
      <c r="B76" s="30"/>
      <c r="D76" s="30"/>
      <c r="E76" s="30"/>
      <c r="F76" s="30"/>
      <c r="G76" s="30"/>
      <c r="H76" s="30"/>
      <c r="I76" s="30"/>
    </row>
    <row r="77" spans="1:17" x14ac:dyDescent="0.4">
      <c r="A77" s="21"/>
      <c r="B77" s="30"/>
      <c r="D77" s="30"/>
      <c r="E77" s="30"/>
      <c r="F77" s="30"/>
      <c r="G77" s="30"/>
      <c r="H77" s="30"/>
      <c r="I77" s="30"/>
    </row>
    <row r="78" spans="1:17" x14ac:dyDescent="0.4">
      <c r="A78" s="24"/>
      <c r="B78" s="30"/>
      <c r="D78" s="30"/>
      <c r="E78" s="30"/>
      <c r="F78" s="30"/>
      <c r="G78" s="30"/>
      <c r="H78" s="30"/>
      <c r="I78" s="30"/>
    </row>
    <row r="79" spans="1:17" x14ac:dyDescent="0.4">
      <c r="A79" s="24"/>
      <c r="B79" s="30"/>
      <c r="D79" s="30"/>
      <c r="E79" s="30"/>
      <c r="F79" s="30"/>
      <c r="G79" s="30"/>
      <c r="H79" s="30"/>
      <c r="I79" s="30"/>
    </row>
    <row r="80" spans="1:17" x14ac:dyDescent="0.4">
      <c r="A80" s="18"/>
      <c r="B80" s="15"/>
      <c r="C80" s="15"/>
      <c r="D80" s="15"/>
      <c r="E80" s="15"/>
      <c r="F80" s="15"/>
      <c r="G80" s="15"/>
      <c r="H80" s="15"/>
      <c r="I80" s="15"/>
    </row>
    <row r="82" spans="1:17" x14ac:dyDescent="0.4">
      <c r="A82" s="30"/>
      <c r="D82" s="30"/>
      <c r="E82" s="30"/>
      <c r="F82" s="30"/>
      <c r="G82" s="30"/>
      <c r="H82" s="30"/>
      <c r="I82" s="30"/>
      <c r="J82" s="30"/>
      <c r="L82" s="30"/>
    </row>
    <row r="83" spans="1:17" x14ac:dyDescent="0.4">
      <c r="A83" s="5"/>
      <c r="B83" s="30"/>
      <c r="D83" s="30"/>
      <c r="E83" s="30"/>
      <c r="F83" s="30"/>
      <c r="G83" s="30"/>
      <c r="H83" s="30"/>
      <c r="I83" s="30"/>
      <c r="J83" s="30"/>
      <c r="L83" s="30"/>
      <c r="Q83" s="30"/>
    </row>
    <row r="84" spans="1:17" x14ac:dyDescent="0.4">
      <c r="A84" s="9"/>
      <c r="B84" s="30"/>
      <c r="D84" s="30"/>
      <c r="E84" s="30"/>
      <c r="F84" s="30"/>
      <c r="G84" s="30"/>
      <c r="H84" s="30"/>
      <c r="I84" s="30"/>
      <c r="J84" s="30"/>
      <c r="L84" s="30"/>
      <c r="Q84" s="30"/>
    </row>
    <row r="85" spans="1:17" x14ac:dyDescent="0.4">
      <c r="A85" s="21"/>
      <c r="B85" s="30"/>
      <c r="D85" s="30"/>
      <c r="E85" s="30"/>
      <c r="F85" s="30"/>
      <c r="G85" s="30"/>
      <c r="H85" s="30"/>
      <c r="I85" s="30"/>
      <c r="J85" s="30"/>
      <c r="L85" s="30"/>
      <c r="Q85" s="30"/>
    </row>
    <row r="86" spans="1:17" x14ac:dyDescent="0.4">
      <c r="A86" s="21"/>
      <c r="B86" s="30"/>
      <c r="D86" s="30"/>
      <c r="E86" s="30"/>
      <c r="F86" s="30"/>
      <c r="G86" s="30"/>
      <c r="H86" s="30"/>
      <c r="I86" s="30"/>
      <c r="J86" s="30"/>
      <c r="L86" s="30"/>
      <c r="Q86" s="30"/>
    </row>
    <row r="87" spans="1:17" x14ac:dyDescent="0.4">
      <c r="A87" s="21"/>
      <c r="B87" s="30"/>
      <c r="D87" s="30"/>
      <c r="E87" s="30"/>
      <c r="F87" s="30"/>
      <c r="G87" s="30"/>
      <c r="H87" s="30"/>
      <c r="I87" s="30"/>
      <c r="J87" s="30"/>
      <c r="L87" s="30"/>
      <c r="Q87" s="30"/>
    </row>
    <row r="88" spans="1:17" x14ac:dyDescent="0.4">
      <c r="A88" s="21"/>
      <c r="B88" s="30"/>
      <c r="D88" s="30"/>
      <c r="E88" s="30"/>
      <c r="F88" s="30"/>
      <c r="G88" s="30"/>
      <c r="H88" s="30"/>
      <c r="I88" s="30"/>
      <c r="J88" s="30"/>
      <c r="L88" s="30"/>
      <c r="Q88" s="30"/>
    </row>
    <row r="89" spans="1:17" x14ac:dyDescent="0.4">
      <c r="A89" s="21"/>
      <c r="B89" s="30"/>
      <c r="D89" s="30"/>
      <c r="E89" s="30"/>
      <c r="F89" s="30"/>
      <c r="G89" s="30"/>
      <c r="H89" s="30"/>
      <c r="I89" s="30"/>
      <c r="J89" s="30"/>
      <c r="L89" s="30"/>
      <c r="Q89" s="30"/>
    </row>
    <row r="90" spans="1:17" x14ac:dyDescent="0.4">
      <c r="A90" s="21"/>
      <c r="B90" s="30"/>
      <c r="D90" s="30"/>
      <c r="E90" s="30"/>
      <c r="F90" s="30"/>
      <c r="G90" s="30"/>
      <c r="H90" s="30"/>
      <c r="I90" s="30"/>
      <c r="J90" s="30"/>
      <c r="L90" s="30"/>
      <c r="Q90" s="30"/>
    </row>
    <row r="91" spans="1:17" x14ac:dyDescent="0.4">
      <c r="A91" s="21"/>
      <c r="B91" s="30"/>
      <c r="D91" s="30"/>
      <c r="E91" s="30"/>
      <c r="F91" s="30"/>
      <c r="G91" s="30"/>
      <c r="H91" s="30"/>
      <c r="I91" s="30"/>
      <c r="J91" s="30"/>
      <c r="L91" s="30"/>
      <c r="Q91" s="30"/>
    </row>
    <row r="92" spans="1:17" x14ac:dyDescent="0.4">
      <c r="A92" s="21"/>
      <c r="B92" s="30"/>
      <c r="D92" s="30"/>
      <c r="E92" s="30"/>
      <c r="F92" s="30"/>
      <c r="G92" s="30"/>
      <c r="H92" s="30"/>
      <c r="I92" s="30"/>
      <c r="J92" s="30"/>
      <c r="L92" s="30"/>
      <c r="Q92" s="30"/>
    </row>
    <row r="93" spans="1:17" x14ac:dyDescent="0.4">
      <c r="A93" s="21"/>
      <c r="B93" s="30"/>
      <c r="D93" s="30"/>
      <c r="E93" s="30"/>
      <c r="F93" s="30"/>
      <c r="G93" s="30"/>
      <c r="H93" s="30"/>
      <c r="I93" s="30"/>
      <c r="J93" s="30"/>
      <c r="L93" s="30"/>
      <c r="Q93" s="30"/>
    </row>
    <row r="94" spans="1:17" x14ac:dyDescent="0.4">
      <c r="A94" s="21"/>
      <c r="B94" s="30"/>
      <c r="D94" s="30"/>
      <c r="E94" s="30"/>
      <c r="F94" s="30"/>
      <c r="G94" s="30"/>
      <c r="H94" s="30"/>
      <c r="I94" s="30"/>
      <c r="J94" s="30"/>
      <c r="L94" s="30"/>
      <c r="Q94" s="30"/>
    </row>
    <row r="95" spans="1:17" x14ac:dyDescent="0.4">
      <c r="A95" s="24"/>
      <c r="B95" s="30"/>
      <c r="D95" s="30"/>
      <c r="E95" s="30"/>
      <c r="F95" s="30"/>
      <c r="G95" s="30"/>
      <c r="H95" s="30"/>
      <c r="I95" s="30"/>
      <c r="J95" s="30"/>
      <c r="L95" s="30"/>
      <c r="Q95" s="30"/>
    </row>
    <row r="96" spans="1:17" x14ac:dyDescent="0.4">
      <c r="A96" s="24"/>
      <c r="B96" s="30"/>
      <c r="D96" s="30"/>
      <c r="E96" s="30"/>
      <c r="F96" s="30"/>
      <c r="G96" s="30"/>
      <c r="H96" s="30"/>
      <c r="I96" s="30"/>
      <c r="J96" s="30"/>
      <c r="L96" s="30"/>
      <c r="Q96" s="30"/>
    </row>
    <row r="97" spans="1:17" x14ac:dyDescent="0.4">
      <c r="A97" s="18"/>
      <c r="B97" s="15"/>
      <c r="C97" s="56"/>
      <c r="D97" s="30"/>
      <c r="E97" s="30"/>
      <c r="F97" s="30"/>
      <c r="G97" s="30"/>
      <c r="H97" s="30"/>
      <c r="I97" s="30"/>
      <c r="J97" s="30"/>
      <c r="L97" s="30"/>
      <c r="Q97" s="30"/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K97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ColWidth="9.07421875" defaultRowHeight="14.6" x14ac:dyDescent="0.4"/>
  <cols>
    <col min="1" max="1" width="19.3046875" style="30" customWidth="1"/>
    <col min="2" max="16" width="9.07421875" style="30"/>
    <col min="17" max="17" width="22.3046875" style="30" bestFit="1" customWidth="1"/>
    <col min="18" max="18" width="5.4609375" style="30" bestFit="1" customWidth="1"/>
    <col min="19" max="19" width="5.53515625" style="30" bestFit="1" customWidth="1"/>
    <col min="20" max="20" width="14.53515625" style="30" bestFit="1" customWidth="1"/>
    <col min="21" max="21" width="5.53515625" style="30" bestFit="1" customWidth="1"/>
    <col min="22" max="22" width="5.69140625" style="30" bestFit="1" customWidth="1"/>
    <col min="23" max="23" width="4.53515625" style="30" bestFit="1" customWidth="1"/>
    <col min="24" max="24" width="6.69140625" style="30" bestFit="1" customWidth="1"/>
    <col min="25" max="25" width="4.53515625" style="30" bestFit="1" customWidth="1"/>
    <col min="26" max="26" width="5.69140625" style="30" bestFit="1" customWidth="1"/>
    <col min="27" max="27" width="5.53515625" style="30" bestFit="1" customWidth="1"/>
    <col min="28" max="28" width="5.84375" style="30" bestFit="1" customWidth="1"/>
    <col min="29" max="29" width="6.4609375" style="30" bestFit="1" customWidth="1"/>
    <col min="30" max="30" width="15.4609375" style="30" bestFit="1" customWidth="1"/>
    <col min="31" max="31" width="6.53515625" style="30" bestFit="1" customWidth="1"/>
    <col min="32" max="32" width="5" style="30" bestFit="1" customWidth="1"/>
    <col min="33" max="33" width="5.07421875" style="30" bestFit="1" customWidth="1"/>
    <col min="34" max="34" width="4.07421875" style="30" bestFit="1" customWidth="1"/>
    <col min="35" max="35" width="6.53515625" style="30" bestFit="1" customWidth="1"/>
    <col min="36" max="36" width="6.07421875" style="30" bestFit="1" customWidth="1"/>
    <col min="37" max="37" width="4.84375" style="30" bestFit="1" customWidth="1"/>
    <col min="38" max="38" width="10" style="30" bestFit="1" customWidth="1"/>
    <col min="39" max="40" width="7.69140625" style="30" bestFit="1" customWidth="1"/>
    <col min="41" max="41" width="9.3046875" style="30" bestFit="1" customWidth="1"/>
    <col min="42" max="42" width="6" style="30" customWidth="1"/>
    <col min="43" max="43" width="5.69140625" style="30" bestFit="1" customWidth="1"/>
    <col min="44" max="44" width="4.3046875" style="30" bestFit="1" customWidth="1"/>
    <col min="45" max="45" width="6.69140625" style="30" bestFit="1" customWidth="1"/>
    <col min="46" max="46" width="4.53515625" style="30" bestFit="1" customWidth="1"/>
    <col min="47" max="47" width="4.07421875" style="30" customWidth="1"/>
    <col min="48" max="48" width="4.3046875" style="30" bestFit="1" customWidth="1"/>
    <col min="49" max="49" width="4.07421875" style="30" bestFit="1" customWidth="1"/>
    <col min="50" max="50" width="6.69140625" style="30" bestFit="1" customWidth="1"/>
    <col min="51" max="51" width="3.3046875" style="30" customWidth="1"/>
    <col min="52" max="52" width="6.69140625" style="30" bestFit="1" customWidth="1"/>
    <col min="53" max="53" width="6.84375" style="30" bestFit="1" customWidth="1"/>
    <col min="54" max="54" width="5.69140625" style="30" bestFit="1" customWidth="1"/>
    <col min="55" max="55" width="5.07421875" style="30" bestFit="1" customWidth="1"/>
    <col min="56" max="56" width="5.3046875" style="30" customWidth="1"/>
    <col min="57" max="57" width="8.69140625" style="30" bestFit="1" customWidth="1"/>
    <col min="58" max="58" width="4.84375" style="30" customWidth="1"/>
    <col min="59" max="59" width="7.84375" style="30" bestFit="1" customWidth="1"/>
    <col min="60" max="60" width="5.84375" style="30" customWidth="1"/>
    <col min="61" max="61" width="6" style="30" customWidth="1"/>
    <col min="62" max="62" width="5.69140625" style="30" bestFit="1" customWidth="1"/>
    <col min="63" max="63" width="5.69140625" style="30" customWidth="1"/>
    <col min="64" max="64" width="3.84375" style="30" bestFit="1" customWidth="1"/>
    <col min="65" max="65" width="6.69140625" style="30" bestFit="1" customWidth="1"/>
    <col min="66" max="66" width="3.84375" style="30" bestFit="1" customWidth="1"/>
    <col min="67" max="67" width="7.69140625" style="30" bestFit="1" customWidth="1"/>
    <col min="68" max="68" width="8" style="30" bestFit="1" customWidth="1"/>
    <col min="69" max="70" width="5.3046875" style="30" bestFit="1" customWidth="1"/>
    <col min="71" max="72" width="5.69140625" style="30" bestFit="1" customWidth="1"/>
    <col min="73" max="73" width="9.07421875" style="30" bestFit="1" customWidth="1"/>
    <col min="74" max="74" width="7.07421875" style="30" bestFit="1" customWidth="1"/>
    <col min="75" max="16384" width="9.07421875" style="30"/>
  </cols>
  <sheetData>
    <row r="1" spans="1:89" x14ac:dyDescent="0.4">
      <c r="B1" s="30" t="s">
        <v>499</v>
      </c>
      <c r="Q1" s="30" t="s">
        <v>517</v>
      </c>
    </row>
    <row r="2" spans="1:89" x14ac:dyDescent="0.4">
      <c r="A2" s="30" t="s">
        <v>52</v>
      </c>
      <c r="B2" s="30" t="s">
        <v>59</v>
      </c>
      <c r="C2" s="30" t="s">
        <v>57</v>
      </c>
      <c r="D2" s="30" t="s">
        <v>60</v>
      </c>
      <c r="E2" s="30" t="s">
        <v>54</v>
      </c>
      <c r="F2" s="30" t="s">
        <v>53</v>
      </c>
      <c r="G2" s="30" t="s">
        <v>61</v>
      </c>
      <c r="H2" s="30" t="s">
        <v>62</v>
      </c>
      <c r="I2" s="30" t="s">
        <v>63</v>
      </c>
      <c r="J2" s="30" t="s">
        <v>64</v>
      </c>
      <c r="K2" s="30" t="s">
        <v>65</v>
      </c>
      <c r="L2" s="30" t="s">
        <v>68</v>
      </c>
      <c r="M2" s="30" t="s">
        <v>316</v>
      </c>
      <c r="N2" s="30" t="s">
        <v>319</v>
      </c>
      <c r="O2" s="30" t="s">
        <v>326</v>
      </c>
      <c r="Q2" s="30" t="s">
        <v>226</v>
      </c>
      <c r="R2" s="28" t="s">
        <v>390</v>
      </c>
      <c r="S2" s="28" t="s">
        <v>131</v>
      </c>
      <c r="T2" s="28" t="s">
        <v>132</v>
      </c>
      <c r="U2" s="28" t="s">
        <v>133</v>
      </c>
      <c r="V2" s="28" t="s">
        <v>391</v>
      </c>
      <c r="W2" s="28" t="s">
        <v>134</v>
      </c>
      <c r="X2" s="28" t="s">
        <v>59</v>
      </c>
      <c r="Y2" s="28" t="s">
        <v>136</v>
      </c>
      <c r="Z2" s="28" t="s">
        <v>137</v>
      </c>
      <c r="AA2" s="28" t="s">
        <v>392</v>
      </c>
      <c r="AB2" s="28" t="s">
        <v>138</v>
      </c>
      <c r="AC2" s="28" t="s">
        <v>139</v>
      </c>
      <c r="AD2" s="28" t="s">
        <v>140</v>
      </c>
      <c r="AE2" s="28" t="s">
        <v>141</v>
      </c>
      <c r="AF2" s="28" t="s">
        <v>142</v>
      </c>
      <c r="AG2" s="28" t="s">
        <v>143</v>
      </c>
      <c r="AH2" s="28" t="s">
        <v>393</v>
      </c>
      <c r="AI2" s="28" t="s">
        <v>144</v>
      </c>
      <c r="AJ2" s="28" t="s">
        <v>399</v>
      </c>
      <c r="AK2" s="28" t="s">
        <v>57</v>
      </c>
      <c r="AL2" s="28" t="s">
        <v>128</v>
      </c>
      <c r="AM2" s="28" t="s">
        <v>145</v>
      </c>
      <c r="AN2" s="28" t="s">
        <v>146</v>
      </c>
      <c r="AO2" s="28" t="s">
        <v>60</v>
      </c>
      <c r="AP2" s="28" t="s">
        <v>147</v>
      </c>
      <c r="AQ2" s="28" t="s">
        <v>148</v>
      </c>
      <c r="AR2" s="28" t="s">
        <v>149</v>
      </c>
      <c r="AS2" s="28" t="s">
        <v>150</v>
      </c>
      <c r="AT2" s="28" t="s">
        <v>151</v>
      </c>
      <c r="AU2" s="28" t="s">
        <v>152</v>
      </c>
      <c r="AV2" s="28" t="s">
        <v>153</v>
      </c>
      <c r="AW2" s="28" t="s">
        <v>154</v>
      </c>
      <c r="AX2" s="28" t="s">
        <v>155</v>
      </c>
      <c r="AY2" s="28" t="s">
        <v>156</v>
      </c>
      <c r="AZ2" s="28" t="s">
        <v>54</v>
      </c>
      <c r="BA2" s="28" t="s">
        <v>53</v>
      </c>
      <c r="BB2" s="28" t="s">
        <v>157</v>
      </c>
      <c r="BC2" s="28" t="s">
        <v>158</v>
      </c>
      <c r="BD2" s="28" t="s">
        <v>159</v>
      </c>
      <c r="BE2" s="28" t="s">
        <v>160</v>
      </c>
      <c r="BF2" s="28" t="s">
        <v>161</v>
      </c>
      <c r="BG2" s="28" t="s">
        <v>162</v>
      </c>
      <c r="BH2" s="28" t="s">
        <v>163</v>
      </c>
      <c r="BI2" s="28" t="s">
        <v>164</v>
      </c>
      <c r="BJ2" s="28" t="s">
        <v>165</v>
      </c>
      <c r="BK2" s="28" t="s">
        <v>394</v>
      </c>
      <c r="BL2" s="28" t="s">
        <v>166</v>
      </c>
      <c r="BM2" s="28" t="s">
        <v>167</v>
      </c>
      <c r="BN2" s="28" t="s">
        <v>168</v>
      </c>
      <c r="BO2" s="28" t="s">
        <v>61</v>
      </c>
      <c r="BP2" s="28" t="s">
        <v>400</v>
      </c>
      <c r="BQ2" s="28" t="s">
        <v>169</v>
      </c>
      <c r="BR2" s="28" t="s">
        <v>170</v>
      </c>
      <c r="BS2" s="28" t="s">
        <v>171</v>
      </c>
      <c r="BT2" s="28" t="s">
        <v>173</v>
      </c>
      <c r="BU2" s="28" t="s">
        <v>174</v>
      </c>
      <c r="BV2" s="28" t="s">
        <v>401</v>
      </c>
      <c r="BX2" s="30" t="s">
        <v>141</v>
      </c>
      <c r="BY2" s="30" t="s">
        <v>59</v>
      </c>
      <c r="BZ2" s="30" t="s">
        <v>57</v>
      </c>
      <c r="CA2" s="30" t="s">
        <v>60</v>
      </c>
      <c r="CB2" s="30" t="s">
        <v>54</v>
      </c>
      <c r="CC2" s="30" t="s">
        <v>53</v>
      </c>
      <c r="CD2" s="30" t="s">
        <v>61</v>
      </c>
      <c r="CE2" s="30" t="s">
        <v>62</v>
      </c>
      <c r="CF2" s="30" t="s">
        <v>63</v>
      </c>
      <c r="CG2" s="30" t="s">
        <v>64</v>
      </c>
      <c r="CH2" s="30" t="s">
        <v>65</v>
      </c>
      <c r="CI2" s="30" t="s">
        <v>316</v>
      </c>
      <c r="CJ2" s="30" t="s">
        <v>319</v>
      </c>
      <c r="CK2" s="30" t="s">
        <v>326</v>
      </c>
    </row>
    <row r="3" spans="1:89" x14ac:dyDescent="0.4">
      <c r="A3" s="28" t="s">
        <v>0</v>
      </c>
      <c r="B3" s="28">
        <v>154.05481193</v>
      </c>
      <c r="C3" s="28">
        <v>0.39384210089999999</v>
      </c>
      <c r="D3" s="28">
        <v>953.35743828</v>
      </c>
      <c r="E3" s="28">
        <v>22.025937274</v>
      </c>
      <c r="F3" s="28">
        <v>19.561254844</v>
      </c>
      <c r="G3" s="28">
        <v>41.999117624</v>
      </c>
      <c r="H3" s="28">
        <v>67.809856637999999</v>
      </c>
      <c r="I3" s="28">
        <v>1.55284406E-2</v>
      </c>
      <c r="J3" s="28">
        <v>6.6454600000000002E-4</v>
      </c>
      <c r="K3" s="28">
        <v>0.10646127280000001</v>
      </c>
      <c r="L3" s="28"/>
      <c r="M3" s="28"/>
      <c r="N3" s="31"/>
      <c r="O3" s="31">
        <v>9.6498009999999997E-4</v>
      </c>
      <c r="P3" s="28"/>
      <c r="Q3" s="30" t="s">
        <v>0</v>
      </c>
      <c r="R3" s="28">
        <v>0</v>
      </c>
      <c r="S3" s="28">
        <v>1.5565140312769701E-2</v>
      </c>
      <c r="T3" s="28">
        <v>1.5565140312769701E-2</v>
      </c>
      <c r="U3" s="28">
        <v>0</v>
      </c>
      <c r="V3" s="28">
        <v>6.6612824487904899E-4</v>
      </c>
      <c r="W3" s="28">
        <v>0</v>
      </c>
      <c r="X3" s="28">
        <v>154.41895476666801</v>
      </c>
      <c r="Y3" s="28">
        <v>1.04439749496519</v>
      </c>
      <c r="Z3" s="28">
        <v>2.2500296423452699</v>
      </c>
      <c r="AA3" s="28">
        <v>1.5280465325716299</v>
      </c>
      <c r="AB3" s="28">
        <v>0</v>
      </c>
      <c r="AC3" s="28">
        <v>0.10671292727921999</v>
      </c>
      <c r="AD3" s="28">
        <v>0.10671292727921999</v>
      </c>
      <c r="AE3" s="28">
        <v>7.6449044836500004</v>
      </c>
      <c r="AF3" s="28">
        <v>0.831755896772985</v>
      </c>
      <c r="AG3" s="28">
        <v>0.67082910227958203</v>
      </c>
      <c r="AH3" s="28">
        <v>0</v>
      </c>
      <c r="AI3" s="28">
        <v>0</v>
      </c>
      <c r="AJ3" s="28">
        <v>9.67229268398945E-4</v>
      </c>
      <c r="AK3" s="28">
        <v>0.39477347398821599</v>
      </c>
      <c r="AL3" s="28">
        <v>0</v>
      </c>
      <c r="AM3" s="28">
        <v>860.04984341672298</v>
      </c>
      <c r="AN3" s="28">
        <v>87.916373242502701</v>
      </c>
      <c r="AO3" s="28">
        <v>955.61112114287596</v>
      </c>
      <c r="AP3" s="28">
        <v>0</v>
      </c>
      <c r="AQ3" s="28">
        <v>2.0567632866504599</v>
      </c>
      <c r="AR3" s="28">
        <v>0</v>
      </c>
      <c r="AS3" s="28">
        <v>37.566286581458002</v>
      </c>
      <c r="AT3" s="28">
        <v>0.37499882603878898</v>
      </c>
      <c r="AU3" s="28">
        <v>0</v>
      </c>
      <c r="AV3" s="28">
        <v>1.39060903784784</v>
      </c>
      <c r="AW3" s="28">
        <v>1.52966442346378E-2</v>
      </c>
      <c r="AX3" s="28">
        <v>0</v>
      </c>
      <c r="AY3" s="28">
        <v>0</v>
      </c>
      <c r="AZ3" s="28">
        <v>22.078009570594698</v>
      </c>
      <c r="BA3" s="28">
        <v>19.6075008981629</v>
      </c>
      <c r="BB3" s="28">
        <v>2.47050867243175</v>
      </c>
      <c r="BC3" s="28">
        <v>6.5357850934484193E-2</v>
      </c>
      <c r="BD3" s="28">
        <v>0</v>
      </c>
      <c r="BE3" s="28">
        <v>4.8939957891719796</v>
      </c>
      <c r="BF3" s="28">
        <v>0</v>
      </c>
      <c r="BG3" s="28">
        <v>2.08590601696456</v>
      </c>
      <c r="BH3" s="28">
        <v>0</v>
      </c>
      <c r="BI3" s="28">
        <v>0</v>
      </c>
      <c r="BJ3" s="28">
        <v>8.3436170130679095</v>
      </c>
      <c r="BK3" s="28">
        <v>2.5444405223454898</v>
      </c>
      <c r="BL3" s="28">
        <v>6.6749473370921797E-2</v>
      </c>
      <c r="BM3" s="28">
        <v>2.3681890353125201</v>
      </c>
      <c r="BN3" s="28">
        <v>2.7812112193212998E-3</v>
      </c>
      <c r="BO3" s="28">
        <v>42.098427994289999</v>
      </c>
      <c r="BP3" s="28">
        <v>17.764039177662301</v>
      </c>
      <c r="BQ3" s="28">
        <v>0</v>
      </c>
      <c r="BR3" s="28">
        <v>0</v>
      </c>
      <c r="BS3" s="28">
        <v>7.4561665803976096</v>
      </c>
      <c r="BT3" s="28">
        <v>7.0463089519998396</v>
      </c>
      <c r="BU3" s="28">
        <v>67.970163086911398</v>
      </c>
      <c r="BV3" s="28">
        <v>7.8113447155872198</v>
      </c>
      <c r="BX3" s="37">
        <f t="shared" ref="BX3:BX34" si="0">AE3/AO3</f>
        <v>8.0000162351678943E-3</v>
      </c>
      <c r="BY3" s="25">
        <f t="shared" ref="BY3:BY34" si="1">IF(B3=0,"",(X3-B3)/B3)</f>
        <v>2.3637225744916647E-3</v>
      </c>
      <c r="BZ3" s="25">
        <f t="shared" ref="BZ3:BZ34" si="2">IF(C3=0,"",(AK3-C3)/C3)</f>
        <v>2.364838817606468E-3</v>
      </c>
      <c r="CA3" s="25">
        <f t="shared" ref="CA3:CA34" si="3">IF(D3=0,"",(AO3-D3)/D3)</f>
        <v>2.3639432309270534E-3</v>
      </c>
      <c r="CB3" s="25">
        <f t="shared" ref="CB3:CB34" si="4">IF(E3=0,"",(AZ3-E3)/E3)</f>
        <v>2.3641353349428424E-3</v>
      </c>
      <c r="CC3" s="25">
        <f t="shared" ref="CC3:CC34" si="5">IF(F3=0,"",(BA3-F3)/F3)</f>
        <v>2.3641660277783738E-3</v>
      </c>
      <c r="CD3" s="25">
        <f t="shared" ref="CD3:CD34" si="6">IF(G3=0,"",(BO3-G3)/G3)</f>
        <v>2.3645823033493613E-3</v>
      </c>
      <c r="CE3" s="25">
        <f t="shared" ref="CE3:CE34" si="7">IF(H3=0,"",(BU3-H3)/H3)</f>
        <v>2.3640582189575782E-3</v>
      </c>
      <c r="CF3" s="25">
        <f t="shared" ref="CF3:CF34" si="8">IF(I3=0,"",(T3-I3)/I3)</f>
        <v>2.3633868792788063E-3</v>
      </c>
      <c r="CG3" s="25">
        <f t="shared" ref="CG3:CG34" si="9">IF(J3=0,"",(V3-J3)/J3)</f>
        <v>2.3809410921877142E-3</v>
      </c>
      <c r="CH3" s="25">
        <f t="shared" ref="CH3:CH34" si="10">IF(K3=0,"",(AD3-K3)/K3)</f>
        <v>2.3638124230653296E-3</v>
      </c>
      <c r="CI3" s="25" t="str">
        <f>IF(M3=0,"",(#REF!-M3)/M3)</f>
        <v/>
      </c>
      <c r="CJ3" s="25" t="str">
        <f>IF(N3=0,"",(#REF!-N3)/N3)</f>
        <v/>
      </c>
      <c r="CK3" s="25">
        <f t="shared" ref="CK3:CK34" si="11">IF(O3=0,"",(AJ3-O3)/O3)</f>
        <v>2.3307925199131342E-3</v>
      </c>
    </row>
    <row r="4" spans="1:89" x14ac:dyDescent="0.4">
      <c r="A4" s="28" t="s">
        <v>2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31"/>
      <c r="O4" s="31"/>
      <c r="P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  <c r="BL4" s="28"/>
      <c r="BM4" s="28"/>
      <c r="BN4" s="28"/>
      <c r="BO4" s="28"/>
      <c r="BP4" s="28"/>
      <c r="BQ4" s="28"/>
      <c r="BR4" s="28"/>
      <c r="BS4" s="28"/>
      <c r="BT4" s="28"/>
      <c r="BU4" s="28"/>
      <c r="BV4" s="28"/>
      <c r="BX4" s="37" t="e">
        <f t="shared" si="0"/>
        <v>#DIV/0!</v>
      </c>
      <c r="BY4" s="25" t="str">
        <f t="shared" si="1"/>
        <v/>
      </c>
      <c r="BZ4" s="25" t="str">
        <f t="shared" si="2"/>
        <v/>
      </c>
      <c r="CA4" s="25" t="str">
        <f t="shared" si="3"/>
        <v/>
      </c>
      <c r="CB4" s="25" t="str">
        <f t="shared" si="4"/>
        <v/>
      </c>
      <c r="CC4" s="25" t="str">
        <f t="shared" si="5"/>
        <v/>
      </c>
      <c r="CD4" s="25" t="str">
        <f t="shared" si="6"/>
        <v/>
      </c>
      <c r="CE4" s="25" t="str">
        <f t="shared" si="7"/>
        <v/>
      </c>
      <c r="CF4" s="25" t="str">
        <f t="shared" si="8"/>
        <v/>
      </c>
      <c r="CG4" s="25" t="str">
        <f t="shared" si="9"/>
        <v/>
      </c>
      <c r="CH4" s="25" t="str">
        <f t="shared" si="10"/>
        <v/>
      </c>
      <c r="CI4" s="25" t="str">
        <f>IF(M4=0,"",(#REF!-M4)/M4)</f>
        <v/>
      </c>
      <c r="CJ4" s="25" t="str">
        <f>IF(N4=0,"",(#REF!-N4)/N4)</f>
        <v/>
      </c>
      <c r="CK4" s="25" t="str">
        <f t="shared" si="11"/>
        <v/>
      </c>
    </row>
    <row r="5" spans="1:89" x14ac:dyDescent="0.4">
      <c r="A5" s="28" t="s">
        <v>3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31"/>
      <c r="O5" s="31"/>
      <c r="P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X5" s="37" t="e">
        <f t="shared" si="0"/>
        <v>#DIV/0!</v>
      </c>
      <c r="BY5" s="25" t="str">
        <f t="shared" si="1"/>
        <v/>
      </c>
      <c r="BZ5" s="25" t="str">
        <f t="shared" si="2"/>
        <v/>
      </c>
      <c r="CA5" s="25" t="str">
        <f t="shared" si="3"/>
        <v/>
      </c>
      <c r="CB5" s="25" t="str">
        <f t="shared" si="4"/>
        <v/>
      </c>
      <c r="CC5" s="25" t="str">
        <f t="shared" si="5"/>
        <v/>
      </c>
      <c r="CD5" s="25" t="str">
        <f t="shared" si="6"/>
        <v/>
      </c>
      <c r="CE5" s="25" t="str">
        <f t="shared" si="7"/>
        <v/>
      </c>
      <c r="CF5" s="25" t="str">
        <f t="shared" si="8"/>
        <v/>
      </c>
      <c r="CG5" s="25" t="str">
        <f t="shared" si="9"/>
        <v/>
      </c>
      <c r="CH5" s="25" t="str">
        <f t="shared" si="10"/>
        <v/>
      </c>
      <c r="CI5" s="25" t="str">
        <f>IF(M5=0,"",(#REF!-M5)/M5)</f>
        <v/>
      </c>
      <c r="CJ5" s="25" t="str">
        <f>IF(N5=0,"",(#REF!-N5)/N5)</f>
        <v/>
      </c>
      <c r="CK5" s="25" t="str">
        <f t="shared" si="11"/>
        <v/>
      </c>
    </row>
    <row r="6" spans="1:89" x14ac:dyDescent="0.4">
      <c r="A6" s="28" t="s">
        <v>4</v>
      </c>
      <c r="B6" s="28">
        <v>3.5425172945000001</v>
      </c>
      <c r="C6" s="28">
        <v>2.1508574000000001E-3</v>
      </c>
      <c r="D6" s="28">
        <v>15.644273275</v>
      </c>
      <c r="E6" s="28">
        <v>0.51884533499999996</v>
      </c>
      <c r="F6" s="28">
        <v>0.46582232060000001</v>
      </c>
      <c r="G6" s="28">
        <v>0.96391645260000003</v>
      </c>
      <c r="H6" s="28">
        <v>1.6058658700999999</v>
      </c>
      <c r="I6" s="28">
        <v>3.5291430000000001E-4</v>
      </c>
      <c r="J6" s="28">
        <v>1.5583032999999999E-3</v>
      </c>
      <c r="K6" s="28">
        <v>2.4913479E-3</v>
      </c>
      <c r="L6" s="31"/>
      <c r="M6" s="28"/>
      <c r="N6" s="31"/>
      <c r="O6" s="31">
        <v>7.0093199999999995E-5</v>
      </c>
      <c r="P6" s="28"/>
      <c r="Q6" s="30" t="s">
        <v>4</v>
      </c>
      <c r="R6" s="28">
        <v>0</v>
      </c>
      <c r="S6" s="28">
        <v>3.5374361384348202E-4</v>
      </c>
      <c r="T6" s="28">
        <v>3.5374361384348202E-4</v>
      </c>
      <c r="U6" s="28">
        <v>0</v>
      </c>
      <c r="V6" s="28">
        <v>1.5619422312313799E-3</v>
      </c>
      <c r="W6" s="28">
        <v>0</v>
      </c>
      <c r="X6" s="28">
        <v>3.5508779708659199</v>
      </c>
      <c r="Y6" s="28">
        <v>2.47092383144231E-2</v>
      </c>
      <c r="Z6" s="28">
        <v>5.3233692769060301E-2</v>
      </c>
      <c r="AA6" s="28">
        <v>3.6151706558970799E-2</v>
      </c>
      <c r="AB6" s="28">
        <v>0</v>
      </c>
      <c r="AC6" s="28">
        <v>2.4970538546713202E-3</v>
      </c>
      <c r="AD6" s="28">
        <v>2.4970538546713202E-3</v>
      </c>
      <c r="AE6" s="28">
        <v>0.12544987494281801</v>
      </c>
      <c r="AF6" s="28">
        <v>1.9678903331624701E-2</v>
      </c>
      <c r="AG6" s="28">
        <v>1.5871731414529501E-2</v>
      </c>
      <c r="AH6" s="28">
        <v>0</v>
      </c>
      <c r="AI6" s="28">
        <v>0</v>
      </c>
      <c r="AJ6" s="28">
        <v>7.0254181775888905E-5</v>
      </c>
      <c r="AK6" s="28">
        <v>2.1559793206457302E-3</v>
      </c>
      <c r="AL6" s="28">
        <v>0</v>
      </c>
      <c r="AM6" s="28">
        <v>14.1130836003681</v>
      </c>
      <c r="AN6" s="28">
        <v>1.4426763659011099</v>
      </c>
      <c r="AO6" s="28">
        <v>15.681209841212</v>
      </c>
      <c r="AP6" s="28">
        <v>0</v>
      </c>
      <c r="AQ6" s="28">
        <v>4.86612782343184E-2</v>
      </c>
      <c r="AR6" s="28">
        <v>0</v>
      </c>
      <c r="AS6" s="28">
        <v>0.88878354142429805</v>
      </c>
      <c r="AT6" s="28">
        <v>8.9300434861687393E-3</v>
      </c>
      <c r="AU6" s="28">
        <v>0</v>
      </c>
      <c r="AV6" s="28">
        <v>3.3115221812529898E-2</v>
      </c>
      <c r="AW6" s="28">
        <v>3.6426419087617201E-4</v>
      </c>
      <c r="AX6" s="28">
        <v>0</v>
      </c>
      <c r="AY6" s="28">
        <v>0</v>
      </c>
      <c r="AZ6" s="28">
        <v>0.520072443779384</v>
      </c>
      <c r="BA6" s="28">
        <v>0.46692384354900102</v>
      </c>
      <c r="BB6" s="28">
        <v>5.3148600230383002E-2</v>
      </c>
      <c r="BC6" s="28">
        <v>1.55642112689252E-3</v>
      </c>
      <c r="BD6" s="28">
        <v>0</v>
      </c>
      <c r="BE6" s="28">
        <v>0.116543181379762</v>
      </c>
      <c r="BF6" s="28">
        <v>0</v>
      </c>
      <c r="BG6" s="28">
        <v>4.96727922088658E-2</v>
      </c>
      <c r="BH6" s="28">
        <v>0</v>
      </c>
      <c r="BI6" s="28">
        <v>0</v>
      </c>
      <c r="BJ6" s="28">
        <v>0.19869131874975901</v>
      </c>
      <c r="BK6" s="28">
        <v>6.0199141656001501E-2</v>
      </c>
      <c r="BL6" s="28">
        <v>1.5895256204632999E-3</v>
      </c>
      <c r="BM6" s="28">
        <v>5.63948411845435E-2</v>
      </c>
      <c r="BN6" s="28">
        <v>6.6233789138929605E-5</v>
      </c>
      <c r="BO6" s="28">
        <v>0.96620022244635595</v>
      </c>
      <c r="BP6" s="28">
        <v>0.42028111360439202</v>
      </c>
      <c r="BQ6" s="28">
        <v>0</v>
      </c>
      <c r="BR6" s="28">
        <v>0</v>
      </c>
      <c r="BS6" s="28">
        <v>0.176406774840633</v>
      </c>
      <c r="BT6" s="28">
        <v>0.16671105447510701</v>
      </c>
      <c r="BU6" s="28">
        <v>1.60966181098673</v>
      </c>
      <c r="BV6" s="28">
        <v>0.184809451792082</v>
      </c>
      <c r="BX6" s="37">
        <f t="shared" si="0"/>
        <v>8.0000125126265115E-3</v>
      </c>
      <c r="BY6" s="25">
        <f t="shared" si="1"/>
        <v>2.3600947210336508E-3</v>
      </c>
      <c r="BZ6" s="25">
        <f t="shared" si="2"/>
        <v>2.3813390165847732E-3</v>
      </c>
      <c r="CA6" s="25">
        <f t="shared" si="3"/>
        <v>2.3610279341659416E-3</v>
      </c>
      <c r="CB6" s="25">
        <f t="shared" si="4"/>
        <v>2.3650762502934216E-3</v>
      </c>
      <c r="CC6" s="25">
        <f t="shared" si="5"/>
        <v>2.3646847741907247E-3</v>
      </c>
      <c r="CD6" s="25">
        <f t="shared" si="6"/>
        <v>2.3692611949882605E-3</v>
      </c>
      <c r="CE6" s="25">
        <f t="shared" si="7"/>
        <v>2.3637969754557995E-3</v>
      </c>
      <c r="CF6" s="25">
        <f t="shared" si="8"/>
        <v>2.3499015015316944E-3</v>
      </c>
      <c r="CG6" s="25">
        <f t="shared" si="9"/>
        <v>2.3351880416219491E-3</v>
      </c>
      <c r="CH6" s="25">
        <f t="shared" si="10"/>
        <v>2.2903082589630463E-3</v>
      </c>
      <c r="CI6" s="25" t="str">
        <f>IF(M6=0,"",(#REF!-M6)/M6)</f>
        <v/>
      </c>
      <c r="CJ6" s="25" t="str">
        <f>IF(N6=0,"",(#REF!-N6)/N6)</f>
        <v/>
      </c>
      <c r="CK6" s="25">
        <f t="shared" si="11"/>
        <v>2.2966817878041033E-3</v>
      </c>
    </row>
    <row r="7" spans="1:89" x14ac:dyDescent="0.4">
      <c r="A7" s="28" t="s">
        <v>5</v>
      </c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31"/>
      <c r="O7" s="31"/>
      <c r="P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28"/>
      <c r="BC7" s="28"/>
      <c r="BD7" s="28"/>
      <c r="BE7" s="28"/>
      <c r="BF7" s="28"/>
      <c r="BG7" s="28"/>
      <c r="BH7" s="28"/>
      <c r="BI7" s="28"/>
      <c r="BJ7" s="28"/>
      <c r="BK7" s="28"/>
      <c r="BL7" s="28"/>
      <c r="BM7" s="28"/>
      <c r="BN7" s="28"/>
      <c r="BO7" s="28"/>
      <c r="BP7" s="28"/>
      <c r="BQ7" s="28"/>
      <c r="BR7" s="28"/>
      <c r="BS7" s="28"/>
      <c r="BT7" s="28"/>
      <c r="BU7" s="28"/>
      <c r="BV7" s="28"/>
      <c r="BX7" s="37" t="e">
        <f t="shared" si="0"/>
        <v>#DIV/0!</v>
      </c>
      <c r="BY7" s="25" t="str">
        <f t="shared" si="1"/>
        <v/>
      </c>
      <c r="BZ7" s="25" t="str">
        <f t="shared" si="2"/>
        <v/>
      </c>
      <c r="CA7" s="25" t="str">
        <f t="shared" si="3"/>
        <v/>
      </c>
      <c r="CB7" s="25" t="str">
        <f t="shared" si="4"/>
        <v/>
      </c>
      <c r="CC7" s="25" t="str">
        <f t="shared" si="5"/>
        <v/>
      </c>
      <c r="CD7" s="25" t="str">
        <f t="shared" si="6"/>
        <v/>
      </c>
      <c r="CE7" s="25" t="str">
        <f t="shared" si="7"/>
        <v/>
      </c>
      <c r="CF7" s="25" t="str">
        <f t="shared" si="8"/>
        <v/>
      </c>
      <c r="CG7" s="25" t="str">
        <f t="shared" si="9"/>
        <v/>
      </c>
      <c r="CH7" s="25" t="str">
        <f t="shared" si="10"/>
        <v/>
      </c>
      <c r="CI7" s="25" t="str">
        <f>IF(M7=0,"",(#REF!-M7)/M7)</f>
        <v/>
      </c>
      <c r="CJ7" s="25" t="str">
        <f>IF(N7=0,"",(#REF!-N7)/N7)</f>
        <v/>
      </c>
      <c r="CK7" s="25" t="str">
        <f t="shared" si="11"/>
        <v/>
      </c>
    </row>
    <row r="8" spans="1:89" x14ac:dyDescent="0.4">
      <c r="A8" s="28" t="s">
        <v>6</v>
      </c>
      <c r="B8" s="28">
        <v>85.799861351999994</v>
      </c>
      <c r="C8" s="28">
        <v>0.15343515160000001</v>
      </c>
      <c r="D8" s="28">
        <v>549.13997164</v>
      </c>
      <c r="E8" s="28">
        <v>11.719708851</v>
      </c>
      <c r="F8" s="28">
        <v>10.518544027000001</v>
      </c>
      <c r="G8" s="28">
        <v>22.504172038</v>
      </c>
      <c r="H8" s="28">
        <v>38.259941099999999</v>
      </c>
      <c r="I8" s="28">
        <v>8.7615327999999992E-3</v>
      </c>
      <c r="J8" s="28">
        <v>3.7496369999999999E-4</v>
      </c>
      <c r="K8" s="28">
        <v>6.0068225099999997E-2</v>
      </c>
      <c r="L8" s="28"/>
      <c r="M8" s="28"/>
      <c r="N8" s="31"/>
      <c r="O8" s="31">
        <v>5.2205030000000003E-4</v>
      </c>
      <c r="P8" s="28"/>
      <c r="Q8" s="30" t="s">
        <v>6</v>
      </c>
      <c r="R8" s="28">
        <v>0</v>
      </c>
      <c r="S8" s="28">
        <v>8.7823641348435105E-3</v>
      </c>
      <c r="T8" s="28">
        <v>8.7823641348435105E-3</v>
      </c>
      <c r="U8" s="28">
        <v>0</v>
      </c>
      <c r="V8" s="28">
        <v>3.7583917684485499E-4</v>
      </c>
      <c r="W8" s="28">
        <v>0</v>
      </c>
      <c r="X8" s="28">
        <v>86.002445146249102</v>
      </c>
      <c r="Y8" s="28">
        <v>0.58927417753997102</v>
      </c>
      <c r="Z8" s="28">
        <v>1.2695161730286499</v>
      </c>
      <c r="AA8" s="28">
        <v>0.86215591666594904</v>
      </c>
      <c r="AB8" s="28">
        <v>0</v>
      </c>
      <c r="AC8" s="28">
        <v>6.0210132266516697E-2</v>
      </c>
      <c r="AD8" s="28">
        <v>6.0210132266516697E-2</v>
      </c>
      <c r="AE8" s="28">
        <v>4.4034957742907999</v>
      </c>
      <c r="AF8" s="28">
        <v>0.46929806275125902</v>
      </c>
      <c r="AG8" s="28">
        <v>0.37849724244845301</v>
      </c>
      <c r="AH8" s="28">
        <v>0</v>
      </c>
      <c r="AI8" s="28">
        <v>0</v>
      </c>
      <c r="AJ8" s="28">
        <v>5.2328040061012796E-4</v>
      </c>
      <c r="AK8" s="28">
        <v>0.15379749158109901</v>
      </c>
      <c r="AL8" s="28">
        <v>0</v>
      </c>
      <c r="AM8" s="28">
        <v>495.39448205162103</v>
      </c>
      <c r="AN8" s="28">
        <v>50.640688260939001</v>
      </c>
      <c r="AO8" s="28">
        <v>550.43866608685096</v>
      </c>
      <c r="AP8" s="28">
        <v>0</v>
      </c>
      <c r="AQ8" s="28">
        <v>1.16048447609914</v>
      </c>
      <c r="AR8" s="28">
        <v>0</v>
      </c>
      <c r="AS8" s="28">
        <v>21.195837032027601</v>
      </c>
      <c r="AT8" s="28">
        <v>0.20164588589978899</v>
      </c>
      <c r="AU8" s="28">
        <v>0</v>
      </c>
      <c r="AV8" s="28">
        <v>0.747759078908935</v>
      </c>
      <c r="AW8" s="28">
        <v>8.2253531528850097E-3</v>
      </c>
      <c r="AX8" s="28">
        <v>0</v>
      </c>
      <c r="AY8" s="28">
        <v>0</v>
      </c>
      <c r="AZ8" s="28">
        <v>11.7474009191069</v>
      </c>
      <c r="BA8" s="28">
        <v>10.5433895763267</v>
      </c>
      <c r="BB8" s="28">
        <v>1.20401134278013</v>
      </c>
      <c r="BC8" s="28">
        <v>3.5144769258750999E-2</v>
      </c>
      <c r="BD8" s="28">
        <v>0</v>
      </c>
      <c r="BE8" s="28">
        <v>2.6316100354393002</v>
      </c>
      <c r="BF8" s="28">
        <v>0</v>
      </c>
      <c r="BG8" s="28">
        <v>1.12163958839707</v>
      </c>
      <c r="BH8" s="28">
        <v>0</v>
      </c>
      <c r="BI8" s="28">
        <v>0</v>
      </c>
      <c r="BJ8" s="28">
        <v>4.4865446408395204</v>
      </c>
      <c r="BK8" s="28">
        <v>1.4356362015544699</v>
      </c>
      <c r="BL8" s="28">
        <v>3.5892426241615601E-2</v>
      </c>
      <c r="BM8" s="28">
        <v>1.27343227676824</v>
      </c>
      <c r="BN8" s="28">
        <v>1.4955214206583999E-3</v>
      </c>
      <c r="BO8" s="28">
        <v>22.557430257334499</v>
      </c>
      <c r="BP8" s="28">
        <v>10.0228851937207</v>
      </c>
      <c r="BQ8" s="28">
        <v>0</v>
      </c>
      <c r="BR8" s="28">
        <v>0</v>
      </c>
      <c r="BS8" s="28">
        <v>4.20696348264135</v>
      </c>
      <c r="BT8" s="28">
        <v>3.97571120640221</v>
      </c>
      <c r="BU8" s="28">
        <v>38.350403611170798</v>
      </c>
      <c r="BV8" s="28">
        <v>4.4073563856490097</v>
      </c>
      <c r="BX8" s="37">
        <f t="shared" si="0"/>
        <v>7.9999753752691399E-3</v>
      </c>
      <c r="BY8" s="25">
        <f t="shared" si="1"/>
        <v>2.3611202985281488E-3</v>
      </c>
      <c r="BZ8" s="25">
        <f t="shared" si="2"/>
        <v>2.3615187088523518E-3</v>
      </c>
      <c r="CA8" s="25">
        <f t="shared" si="3"/>
        <v>2.3649606911192852E-3</v>
      </c>
      <c r="CB8" s="25">
        <f t="shared" si="4"/>
        <v>2.3628631443806613E-3</v>
      </c>
      <c r="CC8" s="25">
        <f t="shared" si="5"/>
        <v>2.3620711443449664E-3</v>
      </c>
      <c r="CD8" s="25">
        <f t="shared" si="6"/>
        <v>2.366593147464748E-3</v>
      </c>
      <c r="CE8" s="25">
        <f t="shared" si="7"/>
        <v>2.3644184640628898E-3</v>
      </c>
      <c r="CF8" s="25">
        <f t="shared" si="8"/>
        <v>2.3775902366662631E-3</v>
      </c>
      <c r="CG8" s="25">
        <f t="shared" si="9"/>
        <v>2.3348309312474914E-3</v>
      </c>
      <c r="CH8" s="25">
        <f t="shared" si="10"/>
        <v>2.3624331546413528E-3</v>
      </c>
      <c r="CI8" s="25" t="str">
        <f>IF(M8=0,"",(#REF!-M8)/M8)</f>
        <v/>
      </c>
      <c r="CJ8" s="25" t="str">
        <f>IF(N8=0,"",(#REF!-N8)/N8)</f>
        <v/>
      </c>
      <c r="CK8" s="25">
        <f t="shared" si="11"/>
        <v>2.3562875265619723E-3</v>
      </c>
    </row>
    <row r="9" spans="1:89" x14ac:dyDescent="0.4">
      <c r="A9" s="28" t="s">
        <v>7</v>
      </c>
      <c r="B9" s="28">
        <v>329.04486558000002</v>
      </c>
      <c r="C9" s="28">
        <v>1.1851885823999999</v>
      </c>
      <c r="D9" s="28">
        <v>2134.9442472000001</v>
      </c>
      <c r="E9" s="28">
        <v>138.31313777</v>
      </c>
      <c r="F9" s="28">
        <v>122.88897498</v>
      </c>
      <c r="G9" s="28">
        <v>251.85723475</v>
      </c>
      <c r="H9" s="28">
        <v>139.38863039</v>
      </c>
      <c r="I9" s="28">
        <v>3.1920076800000002E-2</v>
      </c>
      <c r="J9" s="28">
        <v>1.3659398000000001E-3</v>
      </c>
      <c r="K9" s="28">
        <v>0.21884008739999999</v>
      </c>
      <c r="L9" s="28"/>
      <c r="M9" s="28"/>
      <c r="N9" s="31"/>
      <c r="O9" s="31">
        <v>6.0987715E-3</v>
      </c>
      <c r="P9" s="28"/>
      <c r="Q9" s="30" t="s">
        <v>7</v>
      </c>
      <c r="R9" s="28">
        <v>0</v>
      </c>
      <c r="S9" s="28">
        <v>3.1995497318672503E-2</v>
      </c>
      <c r="T9" s="28">
        <v>3.1995497318672503E-2</v>
      </c>
      <c r="U9" s="28">
        <v>0</v>
      </c>
      <c r="V9" s="28">
        <v>1.3691254901154601E-3</v>
      </c>
      <c r="W9" s="28">
        <v>0</v>
      </c>
      <c r="X9" s="28">
        <v>329.82332688481301</v>
      </c>
      <c r="Y9" s="28">
        <v>2.1467762304006301</v>
      </c>
      <c r="Z9" s="28">
        <v>4.6249938360124903</v>
      </c>
      <c r="AA9" s="28">
        <v>3.1408891869078399</v>
      </c>
      <c r="AB9" s="28">
        <v>0</v>
      </c>
      <c r="AC9" s="28">
        <v>0.219358060251437</v>
      </c>
      <c r="AD9" s="28">
        <v>0.219358060251437</v>
      </c>
      <c r="AE9" s="28">
        <v>17.119950748744699</v>
      </c>
      <c r="AF9" s="28">
        <v>1.70969458784041</v>
      </c>
      <c r="AG9" s="28">
        <v>1.37890560448398</v>
      </c>
      <c r="AH9" s="28">
        <v>0</v>
      </c>
      <c r="AI9" s="28">
        <v>0</v>
      </c>
      <c r="AJ9" s="28">
        <v>6.11348214198317E-3</v>
      </c>
      <c r="AK9" s="28">
        <v>1.1879911109641299</v>
      </c>
      <c r="AL9" s="28">
        <v>0</v>
      </c>
      <c r="AM9" s="28">
        <v>1925.99279353163</v>
      </c>
      <c r="AN9" s="28">
        <v>196.87921405226001</v>
      </c>
      <c r="AO9" s="28">
        <v>2139.99195833264</v>
      </c>
      <c r="AP9" s="28">
        <v>0</v>
      </c>
      <c r="AQ9" s="28">
        <v>4.2277570063988996</v>
      </c>
      <c r="AR9" s="28">
        <v>0</v>
      </c>
      <c r="AS9" s="28">
        <v>77.218513143405204</v>
      </c>
      <c r="AT9" s="28">
        <v>2.3558462386393102</v>
      </c>
      <c r="AU9" s="28">
        <v>0</v>
      </c>
      <c r="AV9" s="28">
        <v>8.7361412501309204</v>
      </c>
      <c r="AW9" s="28">
        <v>9.6097199578917006E-2</v>
      </c>
      <c r="AX9" s="28">
        <v>0</v>
      </c>
      <c r="AY9" s="28">
        <v>0</v>
      </c>
      <c r="AZ9" s="28">
        <v>138.64014923053099</v>
      </c>
      <c r="BA9" s="28">
        <v>123.179525322508</v>
      </c>
      <c r="BB9" s="28">
        <v>15.4606239080231</v>
      </c>
      <c r="BC9" s="28">
        <v>0.41060002094390802</v>
      </c>
      <c r="BD9" s="28">
        <v>0</v>
      </c>
      <c r="BE9" s="28">
        <v>30.745381372046499</v>
      </c>
      <c r="BF9" s="28">
        <v>0</v>
      </c>
      <c r="BG9" s="28">
        <v>13.1042066392191</v>
      </c>
      <c r="BH9" s="28">
        <v>0</v>
      </c>
      <c r="BI9" s="28">
        <v>0</v>
      </c>
      <c r="BJ9" s="28">
        <v>52.416799770719201</v>
      </c>
      <c r="BK9" s="28">
        <v>5.2301456844017302</v>
      </c>
      <c r="BL9" s="28">
        <v>0.419334645083416</v>
      </c>
      <c r="BM9" s="28">
        <v>14.8776460148701</v>
      </c>
      <c r="BN9" s="28">
        <v>1.74721712770823E-2</v>
      </c>
      <c r="BO9" s="28">
        <v>252.451602705071</v>
      </c>
      <c r="BP9" s="28">
        <v>36.514398283357799</v>
      </c>
      <c r="BQ9" s="28">
        <v>0</v>
      </c>
      <c r="BR9" s="28">
        <v>0</v>
      </c>
      <c r="BS9" s="28">
        <v>15.326378237991101</v>
      </c>
      <c r="BT9" s="28">
        <v>14.483799085302399</v>
      </c>
      <c r="BU9" s="28">
        <v>139.71810468647499</v>
      </c>
      <c r="BV9" s="28">
        <v>16.0562844309264</v>
      </c>
      <c r="BX9" s="37">
        <f t="shared" si="0"/>
        <v>8.0000070477290915E-3</v>
      </c>
      <c r="BY9" s="25">
        <f t="shared" si="1"/>
        <v>2.3658211576734873E-3</v>
      </c>
      <c r="BZ9" s="25">
        <f t="shared" si="2"/>
        <v>2.364626698018713E-3</v>
      </c>
      <c r="CA9" s="25">
        <f t="shared" si="3"/>
        <v>2.3643292508739198E-3</v>
      </c>
      <c r="CB9" s="25">
        <f t="shared" si="4"/>
        <v>2.3642834354230488E-3</v>
      </c>
      <c r="CC9" s="25">
        <f t="shared" si="5"/>
        <v>2.3643320530200951E-3</v>
      </c>
      <c r="CD9" s="25">
        <f t="shared" si="6"/>
        <v>2.3599399702016821E-3</v>
      </c>
      <c r="CE9" s="25">
        <f t="shared" si="7"/>
        <v>2.3637099780171272E-3</v>
      </c>
      <c r="CF9" s="25">
        <f t="shared" si="8"/>
        <v>2.3627925191113709E-3</v>
      </c>
      <c r="CG9" s="25">
        <f t="shared" si="9"/>
        <v>2.3322331741559574E-3</v>
      </c>
      <c r="CH9" s="25">
        <f t="shared" si="10"/>
        <v>2.366901135851994E-3</v>
      </c>
      <c r="CI9" s="25" t="str">
        <f>IF(M9=0,"",(#REF!-M9)/M9)</f>
        <v/>
      </c>
      <c r="CJ9" s="25" t="str">
        <f>IF(N9=0,"",(#REF!-N9)/N9)</f>
        <v/>
      </c>
      <c r="CK9" s="25">
        <f t="shared" si="11"/>
        <v>2.4120664273403246E-3</v>
      </c>
    </row>
    <row r="10" spans="1:89" x14ac:dyDescent="0.4">
      <c r="A10" s="28" t="s">
        <v>8</v>
      </c>
      <c r="B10" s="28">
        <v>1.0743445000000001E-2</v>
      </c>
      <c r="C10" s="28">
        <v>1.6484999999999999E-5</v>
      </c>
      <c r="D10" s="28">
        <v>6.9119430499999995E-2</v>
      </c>
      <c r="E10" s="28">
        <v>1.4353513E-3</v>
      </c>
      <c r="F10" s="28">
        <v>1.2912384E-3</v>
      </c>
      <c r="G10" s="28">
        <v>2.7507667000000002E-3</v>
      </c>
      <c r="H10" s="28">
        <v>4.8441120000000002E-3</v>
      </c>
      <c r="I10" s="28">
        <v>1.1093013999999999E-6</v>
      </c>
      <c r="J10" s="28">
        <v>4.7472375999999997E-8</v>
      </c>
      <c r="K10" s="28">
        <v>7.6052466000000001E-6</v>
      </c>
      <c r="L10" s="28"/>
      <c r="M10" s="28"/>
      <c r="N10" s="31"/>
      <c r="O10" s="31">
        <v>6.4082094000000001E-8</v>
      </c>
      <c r="P10" s="28"/>
      <c r="Q10" s="30" t="s">
        <v>8</v>
      </c>
      <c r="R10" s="28">
        <v>0</v>
      </c>
      <c r="S10" s="28">
        <v>1.11188619634584E-6</v>
      </c>
      <c r="T10" s="28">
        <v>1.11188619634584E-6</v>
      </c>
      <c r="U10" s="28">
        <v>0</v>
      </c>
      <c r="V10" s="28">
        <v>4.7582944465571903E-8</v>
      </c>
      <c r="W10" s="28">
        <v>0</v>
      </c>
      <c r="X10" s="28">
        <v>1.0769029911208801E-2</v>
      </c>
      <c r="Y10" s="28">
        <v>7.4609102425635102E-5</v>
      </c>
      <c r="Z10" s="28">
        <v>1.6072232421170899E-4</v>
      </c>
      <c r="AA10" s="28">
        <v>1.0916198482779099E-4</v>
      </c>
      <c r="AB10" s="28">
        <v>0</v>
      </c>
      <c r="AC10" s="28">
        <v>7.6233011515842799E-6</v>
      </c>
      <c r="AD10" s="28">
        <v>7.6233011515842799E-6</v>
      </c>
      <c r="AE10" s="28">
        <v>5.5424172577809205E-4</v>
      </c>
      <c r="AF10" s="28">
        <v>5.9416722366441202E-5</v>
      </c>
      <c r="AG10" s="28">
        <v>4.7920185795620502E-5</v>
      </c>
      <c r="AH10" s="28">
        <v>0</v>
      </c>
      <c r="AI10" s="28">
        <v>0</v>
      </c>
      <c r="AJ10" s="28">
        <v>6.4235505269597906E-8</v>
      </c>
      <c r="AK10" s="28">
        <v>1.6524584290965901E-5</v>
      </c>
      <c r="AL10" s="28">
        <v>0</v>
      </c>
      <c r="AM10" s="28">
        <v>6.2354147610465302E-2</v>
      </c>
      <c r="AN10" s="28">
        <v>6.3739144716898899E-3</v>
      </c>
      <c r="AO10" s="28">
        <v>6.9282303807933293E-2</v>
      </c>
      <c r="AP10" s="28">
        <v>0</v>
      </c>
      <c r="AQ10" s="28">
        <v>1.46927494943148E-4</v>
      </c>
      <c r="AR10" s="28">
        <v>0</v>
      </c>
      <c r="AS10" s="28">
        <v>2.6835360538368701E-3</v>
      </c>
      <c r="AT10" s="28">
        <v>2.47541791365598E-5</v>
      </c>
      <c r="AU10" s="28">
        <v>0</v>
      </c>
      <c r="AV10" s="28">
        <v>9.1800349432585794E-5</v>
      </c>
      <c r="AW10" s="28">
        <v>1.0096793928470999E-6</v>
      </c>
      <c r="AX10" s="28">
        <v>0</v>
      </c>
      <c r="AY10" s="28">
        <v>0</v>
      </c>
      <c r="AZ10" s="28">
        <v>1.4387581823994001E-3</v>
      </c>
      <c r="BA10" s="28">
        <v>1.29430065719781E-3</v>
      </c>
      <c r="BB10" s="28">
        <v>1.4445752520158401E-4</v>
      </c>
      <c r="BC10" s="28">
        <v>4.3143515379994104E-6</v>
      </c>
      <c r="BD10" s="28">
        <v>0</v>
      </c>
      <c r="BE10" s="28">
        <v>3.2304899221217298E-4</v>
      </c>
      <c r="BF10" s="28">
        <v>0</v>
      </c>
      <c r="BG10" s="28">
        <v>1.3768867430568099E-4</v>
      </c>
      <c r="BH10" s="28">
        <v>0</v>
      </c>
      <c r="BI10" s="28">
        <v>0</v>
      </c>
      <c r="BJ10" s="28">
        <v>5.5076869657236498E-4</v>
      </c>
      <c r="BK10" s="28">
        <v>1.8176173999349599E-4</v>
      </c>
      <c r="BL10" s="28">
        <v>4.40548509951113E-6</v>
      </c>
      <c r="BM10" s="28">
        <v>1.5632665884025799E-4</v>
      </c>
      <c r="BN10" s="28">
        <v>1.8359066783511501E-7</v>
      </c>
      <c r="BO10" s="28">
        <v>2.7573309523415798E-3</v>
      </c>
      <c r="BP10" s="28">
        <v>1.2689899928702501E-3</v>
      </c>
      <c r="BQ10" s="28">
        <v>0</v>
      </c>
      <c r="BR10" s="28">
        <v>0</v>
      </c>
      <c r="BS10" s="28">
        <v>5.3266232276768003E-4</v>
      </c>
      <c r="BT10" s="28">
        <v>5.03375141123364E-4</v>
      </c>
      <c r="BU10" s="28">
        <v>4.8556259197407104E-3</v>
      </c>
      <c r="BV10" s="28">
        <v>5.5800038922601005E-4</v>
      </c>
      <c r="BX10" s="37">
        <f t="shared" si="0"/>
        <v>7.9997588895799332E-3</v>
      </c>
      <c r="BY10" s="25">
        <f t="shared" si="1"/>
        <v>2.3814438672883562E-3</v>
      </c>
      <c r="BZ10" s="25">
        <f t="shared" si="2"/>
        <v>2.4012308744860269E-3</v>
      </c>
      <c r="CA10" s="25">
        <f t="shared" si="3"/>
        <v>2.3564040784927734E-3</v>
      </c>
      <c r="CB10" s="25">
        <f t="shared" si="4"/>
        <v>2.3735530106115104E-3</v>
      </c>
      <c r="CC10" s="25">
        <f t="shared" si="5"/>
        <v>2.3715660855578627E-3</v>
      </c>
      <c r="CD10" s="25">
        <f t="shared" si="6"/>
        <v>2.3863355411346317E-3</v>
      </c>
      <c r="CE10" s="25">
        <f t="shared" si="7"/>
        <v>2.3768896633088025E-3</v>
      </c>
      <c r="CF10" s="25">
        <f t="shared" si="8"/>
        <v>2.3301118576430652E-3</v>
      </c>
      <c r="CG10" s="25">
        <f t="shared" si="9"/>
        <v>2.3291116832219582E-3</v>
      </c>
      <c r="CH10" s="25">
        <f t="shared" si="10"/>
        <v>2.3739600480909857E-3</v>
      </c>
      <c r="CI10" s="25" t="str">
        <f>IF(M10=0,"",(#REF!-M10)/M10)</f>
        <v/>
      </c>
      <c r="CJ10" s="25" t="str">
        <f>IF(N10=0,"",(#REF!-N10)/N10)</f>
        <v/>
      </c>
      <c r="CK10" s="25">
        <f t="shared" si="11"/>
        <v>2.3939802840697573E-3</v>
      </c>
    </row>
    <row r="11" spans="1:89" x14ac:dyDescent="0.4">
      <c r="A11" s="28" t="s">
        <v>9</v>
      </c>
      <c r="B11" s="28">
        <v>4507.6385846000003</v>
      </c>
      <c r="C11" s="28">
        <v>9.1502169586999997</v>
      </c>
      <c r="D11" s="28">
        <v>29461.092420000001</v>
      </c>
      <c r="E11" s="28">
        <v>636.08717095999998</v>
      </c>
      <c r="F11" s="28">
        <v>568.90675864000002</v>
      </c>
      <c r="G11" s="28">
        <v>1222.7267245999999</v>
      </c>
      <c r="H11" s="28">
        <v>1989.9217781</v>
      </c>
      <c r="I11" s="28">
        <v>0.45569270179999999</v>
      </c>
      <c r="J11" s="28">
        <v>1.95011935E-2</v>
      </c>
      <c r="K11" s="28">
        <v>3.1241787212999999</v>
      </c>
      <c r="L11" s="28"/>
      <c r="M11" s="28"/>
      <c r="N11" s="31"/>
      <c r="O11" s="31">
        <v>2.8157561000000001E-2</v>
      </c>
      <c r="P11" s="28"/>
      <c r="Q11" s="30" t="s">
        <v>9</v>
      </c>
      <c r="R11" s="28">
        <v>0</v>
      </c>
      <c r="S11" s="28">
        <v>0.45676756863768198</v>
      </c>
      <c r="T11" s="28">
        <v>0.45676756863768198</v>
      </c>
      <c r="U11" s="28">
        <v>0</v>
      </c>
      <c r="V11" s="28">
        <v>1.9547354723153901E-2</v>
      </c>
      <c r="W11" s="28">
        <v>0</v>
      </c>
      <c r="X11" s="28">
        <v>4518.2688018007402</v>
      </c>
      <c r="Y11" s="28">
        <v>30.648448007211499</v>
      </c>
      <c r="Z11" s="28">
        <v>66.028263256036098</v>
      </c>
      <c r="AA11" s="28">
        <v>44.8411209184124</v>
      </c>
      <c r="AB11" s="28">
        <v>0</v>
      </c>
      <c r="AC11" s="28">
        <v>3.1315657389344902</v>
      </c>
      <c r="AD11" s="28">
        <v>3.1315657389344902</v>
      </c>
      <c r="AE11" s="28">
        <v>236.24435812121999</v>
      </c>
      <c r="AF11" s="28">
        <v>24.4084160257873</v>
      </c>
      <c r="AG11" s="28">
        <v>19.685832095150602</v>
      </c>
      <c r="AH11" s="28">
        <v>0</v>
      </c>
      <c r="AI11" s="28">
        <v>0</v>
      </c>
      <c r="AJ11" s="28">
        <v>2.82244889592606E-2</v>
      </c>
      <c r="AK11" s="28">
        <v>9.1717411309600507</v>
      </c>
      <c r="AL11" s="28">
        <v>0</v>
      </c>
      <c r="AM11" s="28">
        <v>26577.611207394199</v>
      </c>
      <c r="AN11" s="28">
        <v>2716.8204978860899</v>
      </c>
      <c r="AO11" s="28">
        <v>29530.676063401501</v>
      </c>
      <c r="AP11" s="28">
        <v>0</v>
      </c>
      <c r="AQ11" s="28">
        <v>60.356747874373397</v>
      </c>
      <c r="AR11" s="28">
        <v>0</v>
      </c>
      <c r="AS11" s="28">
        <v>1102.4023705664899</v>
      </c>
      <c r="AT11" s="28">
        <v>10.9062027725326</v>
      </c>
      <c r="AU11" s="28">
        <v>0</v>
      </c>
      <c r="AV11" s="28">
        <v>40.443116685020101</v>
      </c>
      <c r="AW11" s="28">
        <v>0.44487750027833201</v>
      </c>
      <c r="AX11" s="28">
        <v>0</v>
      </c>
      <c r="AY11" s="28">
        <v>0</v>
      </c>
      <c r="AZ11" s="28">
        <v>637.58830571987801</v>
      </c>
      <c r="BA11" s="28">
        <v>570.24917233870497</v>
      </c>
      <c r="BB11" s="28">
        <v>67.339133381173596</v>
      </c>
      <c r="BC11" s="28">
        <v>1.90083489693943</v>
      </c>
      <c r="BD11" s="28">
        <v>0</v>
      </c>
      <c r="BE11" s="28">
        <v>142.33259846436999</v>
      </c>
      <c r="BF11" s="28">
        <v>0</v>
      </c>
      <c r="BG11" s="28">
        <v>60.664914731063497</v>
      </c>
      <c r="BH11" s="28">
        <v>0</v>
      </c>
      <c r="BI11" s="28">
        <v>0</v>
      </c>
      <c r="BJ11" s="28">
        <v>242.65965370668599</v>
      </c>
      <c r="BK11" s="28">
        <v>74.668141153157194</v>
      </c>
      <c r="BL11" s="28">
        <v>1.94129215971383</v>
      </c>
      <c r="BM11" s="28">
        <v>68.874795073772006</v>
      </c>
      <c r="BN11" s="28">
        <v>8.0886348328069693E-2</v>
      </c>
      <c r="BO11" s="28">
        <v>1225.6075214365301</v>
      </c>
      <c r="BP11" s="28">
        <v>521.294833669941</v>
      </c>
      <c r="BQ11" s="28">
        <v>0</v>
      </c>
      <c r="BR11" s="28">
        <v>0</v>
      </c>
      <c r="BS11" s="28">
        <v>218.80556885092801</v>
      </c>
      <c r="BT11" s="28">
        <v>206.777924835112</v>
      </c>
      <c r="BU11" s="28">
        <v>1994.6337664776099</v>
      </c>
      <c r="BV11" s="28">
        <v>229.22573550076399</v>
      </c>
      <c r="BX11" s="37">
        <f t="shared" si="0"/>
        <v>7.9999644306825296E-3</v>
      </c>
      <c r="BY11" s="25">
        <f t="shared" si="1"/>
        <v>2.3582674167927421E-3</v>
      </c>
      <c r="BZ11" s="25">
        <f t="shared" si="2"/>
        <v>2.3523127765386885E-3</v>
      </c>
      <c r="CA11" s="25">
        <f t="shared" si="3"/>
        <v>2.3618826623775279E-3</v>
      </c>
      <c r="CB11" s="25">
        <f t="shared" si="4"/>
        <v>2.3599513217857772E-3</v>
      </c>
      <c r="CC11" s="25">
        <f t="shared" si="5"/>
        <v>2.3596374595971615E-3</v>
      </c>
      <c r="CD11" s="25">
        <f t="shared" si="6"/>
        <v>2.3560430786139868E-3</v>
      </c>
      <c r="CE11" s="25">
        <f t="shared" si="7"/>
        <v>2.3679264328213953E-3</v>
      </c>
      <c r="CF11" s="25">
        <f t="shared" si="8"/>
        <v>2.358753680794602E-3</v>
      </c>
      <c r="CG11" s="25">
        <f t="shared" si="9"/>
        <v>2.367097334524732E-3</v>
      </c>
      <c r="CH11" s="25">
        <f t="shared" si="10"/>
        <v>2.3644670466920464E-3</v>
      </c>
      <c r="CI11" s="25" t="str">
        <f>IF(M11=0,"",(#REF!-M11)/M11)</f>
        <v/>
      </c>
      <c r="CJ11" s="25" t="str">
        <f>IF(N11=0,"",(#REF!-N11)/N11)</f>
        <v/>
      </c>
      <c r="CK11" s="25">
        <f t="shared" si="11"/>
        <v>2.3769089680956168E-3</v>
      </c>
    </row>
    <row r="12" spans="1:89" x14ac:dyDescent="0.4">
      <c r="A12" s="28" t="s">
        <v>10</v>
      </c>
      <c r="B12" s="28">
        <v>514.01406041999996</v>
      </c>
      <c r="C12" s="28">
        <v>1.325115469</v>
      </c>
      <c r="D12" s="28">
        <v>3310.6222963</v>
      </c>
      <c r="E12" s="28">
        <v>76.859310719000007</v>
      </c>
      <c r="F12" s="28">
        <v>68.487354543999999</v>
      </c>
      <c r="G12" s="28">
        <v>149.07871674</v>
      </c>
      <c r="H12" s="28">
        <v>220.35437844</v>
      </c>
      <c r="I12" s="28">
        <v>5.0461182399999999E-2</v>
      </c>
      <c r="J12" s="28">
        <v>2.1594337999999999E-3</v>
      </c>
      <c r="K12" s="28">
        <v>0.34595650010000001</v>
      </c>
      <c r="L12" s="28"/>
      <c r="M12" s="28"/>
      <c r="N12" s="31"/>
      <c r="O12" s="31">
        <v>3.3989754E-3</v>
      </c>
      <c r="P12" s="28"/>
      <c r="Q12" s="30" t="s">
        <v>10</v>
      </c>
      <c r="R12" s="28">
        <v>0</v>
      </c>
      <c r="S12" s="28">
        <v>5.0580705498655801E-2</v>
      </c>
      <c r="T12" s="28">
        <v>5.0580705498655801E-2</v>
      </c>
      <c r="U12" s="28">
        <v>0</v>
      </c>
      <c r="V12" s="28">
        <v>2.1645272851669702E-3</v>
      </c>
      <c r="W12" s="28">
        <v>0</v>
      </c>
      <c r="X12" s="28">
        <v>515.22914400039497</v>
      </c>
      <c r="Y12" s="28">
        <v>3.3938529666479198</v>
      </c>
      <c r="Z12" s="28">
        <v>7.3116342015476601</v>
      </c>
      <c r="AA12" s="28">
        <v>4.9654940196494604</v>
      </c>
      <c r="AB12" s="28">
        <v>0</v>
      </c>
      <c r="AC12" s="28">
        <v>0.34677545168405499</v>
      </c>
      <c r="AD12" s="28">
        <v>0.34677545168405499</v>
      </c>
      <c r="AE12" s="28">
        <v>26.547602286193001</v>
      </c>
      <c r="AF12" s="28">
        <v>2.70287187611346</v>
      </c>
      <c r="AG12" s="28">
        <v>2.1799232981412802</v>
      </c>
      <c r="AH12" s="28">
        <v>0</v>
      </c>
      <c r="AI12" s="28">
        <v>0</v>
      </c>
      <c r="AJ12" s="28">
        <v>3.40689094981728E-3</v>
      </c>
      <c r="AK12" s="28">
        <v>1.3282316092087001</v>
      </c>
      <c r="AL12" s="28">
        <v>0</v>
      </c>
      <c r="AM12" s="28">
        <v>2986.60490352022</v>
      </c>
      <c r="AN12" s="28">
        <v>305.29737888082298</v>
      </c>
      <c r="AO12" s="28">
        <v>3318.4498846872398</v>
      </c>
      <c r="AP12" s="28">
        <v>0</v>
      </c>
      <c r="AQ12" s="28">
        <v>6.6836809153039196</v>
      </c>
      <c r="AR12" s="28">
        <v>0</v>
      </c>
      <c r="AS12" s="28">
        <v>122.075263414738</v>
      </c>
      <c r="AT12" s="28">
        <v>1.3129314307445501</v>
      </c>
      <c r="AU12" s="28">
        <v>0</v>
      </c>
      <c r="AV12" s="28">
        <v>4.8687401467175899</v>
      </c>
      <c r="AW12" s="28">
        <v>5.3556216648203002E-2</v>
      </c>
      <c r="AX12" s="28">
        <v>0</v>
      </c>
      <c r="AY12" s="28">
        <v>0</v>
      </c>
      <c r="AZ12" s="28">
        <v>77.041032799814801</v>
      </c>
      <c r="BA12" s="28">
        <v>68.649283322034705</v>
      </c>
      <c r="BB12" s="28">
        <v>8.3917494777801593</v>
      </c>
      <c r="BC12" s="28">
        <v>0.228830326008476</v>
      </c>
      <c r="BD12" s="28">
        <v>0</v>
      </c>
      <c r="BE12" s="28">
        <v>17.1347283078975</v>
      </c>
      <c r="BF12" s="28">
        <v>0</v>
      </c>
      <c r="BG12" s="28">
        <v>7.3031275869861103</v>
      </c>
      <c r="BH12" s="28">
        <v>0</v>
      </c>
      <c r="BI12" s="28">
        <v>0</v>
      </c>
      <c r="BJ12" s="28">
        <v>29.2124595314076</v>
      </c>
      <c r="BK12" s="28">
        <v>8.2684059018365605</v>
      </c>
      <c r="BL12" s="28">
        <v>0.23369966544861301</v>
      </c>
      <c r="BM12" s="28">
        <v>8.2914725993044307</v>
      </c>
      <c r="BN12" s="28">
        <v>9.7375108715421904E-3</v>
      </c>
      <c r="BO12" s="28">
        <v>149.43099089160401</v>
      </c>
      <c r="BP12" s="28">
        <v>57.725682050473097</v>
      </c>
      <c r="BQ12" s="28">
        <v>0</v>
      </c>
      <c r="BR12" s="28">
        <v>0</v>
      </c>
      <c r="BS12" s="28">
        <v>24.2296113707744</v>
      </c>
      <c r="BT12" s="28">
        <v>22.897647528695799</v>
      </c>
      <c r="BU12" s="28">
        <v>220.875288722807</v>
      </c>
      <c r="BV12" s="28">
        <v>25.383705978234801</v>
      </c>
      <c r="BX12" s="37">
        <f t="shared" si="0"/>
        <v>8.0000009669258833E-3</v>
      </c>
      <c r="BY12" s="25">
        <f t="shared" si="1"/>
        <v>2.3639111727841852E-3</v>
      </c>
      <c r="BZ12" s="25">
        <f t="shared" si="2"/>
        <v>2.3515989976720304E-3</v>
      </c>
      <c r="CA12" s="25">
        <f t="shared" si="3"/>
        <v>2.364385812295164E-3</v>
      </c>
      <c r="CB12" s="25">
        <f t="shared" si="4"/>
        <v>2.3643470012263729E-3</v>
      </c>
      <c r="CC12" s="25">
        <f t="shared" si="5"/>
        <v>2.3643602401181179E-3</v>
      </c>
      <c r="CD12" s="25">
        <f t="shared" si="6"/>
        <v>2.3630076734453588E-3</v>
      </c>
      <c r="CE12" s="25">
        <f t="shared" si="7"/>
        <v>2.3639661099306561E-3</v>
      </c>
      <c r="CF12" s="25">
        <f t="shared" si="8"/>
        <v>2.368614704831057E-3</v>
      </c>
      <c r="CG12" s="25">
        <f t="shared" si="9"/>
        <v>2.3587132733451947E-3</v>
      </c>
      <c r="CH12" s="25">
        <f t="shared" si="10"/>
        <v>2.3672097035848791E-3</v>
      </c>
      <c r="CI12" s="25" t="str">
        <f>IF(M12=0,"",(#REF!-M12)/M12)</f>
        <v/>
      </c>
      <c r="CJ12" s="25" t="str">
        <f>IF(N12=0,"",(#REF!-N12)/N12)</f>
        <v/>
      </c>
      <c r="CK12" s="25">
        <f t="shared" si="11"/>
        <v>2.3288046795749326E-3</v>
      </c>
    </row>
    <row r="13" spans="1:89" x14ac:dyDescent="0.4">
      <c r="A13" s="28" t="s">
        <v>12</v>
      </c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31"/>
      <c r="O13" s="31"/>
      <c r="P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X13" s="37" t="e">
        <f t="shared" si="0"/>
        <v>#DIV/0!</v>
      </c>
      <c r="BY13" s="25" t="str">
        <f t="shared" si="1"/>
        <v/>
      </c>
      <c r="BZ13" s="25" t="str">
        <f t="shared" si="2"/>
        <v/>
      </c>
      <c r="CA13" s="25" t="str">
        <f t="shared" si="3"/>
        <v/>
      </c>
      <c r="CB13" s="25" t="str">
        <f t="shared" si="4"/>
        <v/>
      </c>
      <c r="CC13" s="25" t="str">
        <f t="shared" si="5"/>
        <v/>
      </c>
      <c r="CD13" s="25" t="str">
        <f t="shared" si="6"/>
        <v/>
      </c>
      <c r="CE13" s="25" t="str">
        <f t="shared" si="7"/>
        <v/>
      </c>
      <c r="CF13" s="25" t="str">
        <f t="shared" si="8"/>
        <v/>
      </c>
      <c r="CG13" s="25" t="str">
        <f t="shared" si="9"/>
        <v/>
      </c>
      <c r="CH13" s="25" t="str">
        <f t="shared" si="10"/>
        <v/>
      </c>
      <c r="CI13" s="25" t="str">
        <f>IF(M13=0,"",(#REF!-M13)/M13)</f>
        <v/>
      </c>
      <c r="CJ13" s="25" t="str">
        <f>IF(N13=0,"",(#REF!-N13)/N13)</f>
        <v/>
      </c>
      <c r="CK13" s="25" t="str">
        <f t="shared" si="11"/>
        <v/>
      </c>
    </row>
    <row r="14" spans="1:89" x14ac:dyDescent="0.4">
      <c r="A14" s="28" t="s">
        <v>13</v>
      </c>
      <c r="B14" s="28">
        <v>12.69132009</v>
      </c>
      <c r="C14" s="28">
        <v>4.9935271400000002E-2</v>
      </c>
      <c r="D14" s="28">
        <v>99.614857373999996</v>
      </c>
      <c r="E14" s="28">
        <v>1.8394462511</v>
      </c>
      <c r="F14" s="28">
        <v>1.6392542267000001</v>
      </c>
      <c r="G14" s="28">
        <v>3.4966969165999999</v>
      </c>
      <c r="H14" s="28">
        <v>2.9887440000000001</v>
      </c>
      <c r="I14" s="28">
        <v>6.8442299999999998E-4</v>
      </c>
      <c r="J14" s="28">
        <v>2.9289699999999998E-5</v>
      </c>
      <c r="K14" s="28">
        <v>4.6923316999999999E-3</v>
      </c>
      <c r="L14" s="28"/>
      <c r="M14" s="28"/>
      <c r="N14" s="31"/>
      <c r="O14" s="31">
        <v>8.0982600000000006E-5</v>
      </c>
      <c r="P14" s="28"/>
      <c r="Q14" s="30" t="s">
        <v>13</v>
      </c>
      <c r="R14" s="28">
        <v>0</v>
      </c>
      <c r="S14" s="28">
        <v>6.8492189112187205E-4</v>
      </c>
      <c r="T14" s="28">
        <v>6.8492189112187205E-4</v>
      </c>
      <c r="U14" s="28">
        <v>0</v>
      </c>
      <c r="V14" s="28">
        <v>2.9311765398060999E-5</v>
      </c>
      <c r="W14" s="28">
        <v>0</v>
      </c>
      <c r="X14" s="28">
        <v>12.7003584494893</v>
      </c>
      <c r="Y14" s="28">
        <v>4.5955281464640299E-2</v>
      </c>
      <c r="Z14" s="28">
        <v>9.90049165803005E-2</v>
      </c>
      <c r="AA14" s="28">
        <v>6.7235878204335006E-2</v>
      </c>
      <c r="AB14" s="28">
        <v>0</v>
      </c>
      <c r="AC14" s="28">
        <v>4.6956316910001699E-3</v>
      </c>
      <c r="AD14" s="28">
        <v>4.6956316910001699E-3</v>
      </c>
      <c r="AE14" s="28">
        <v>0.79748129433356996</v>
      </c>
      <c r="AF14" s="28">
        <v>3.6598785586181501E-2</v>
      </c>
      <c r="AG14" s="28">
        <v>2.95177871489277E-2</v>
      </c>
      <c r="AH14" s="28">
        <v>0</v>
      </c>
      <c r="AI14" s="28">
        <v>0</v>
      </c>
      <c r="AJ14" s="28">
        <v>8.1030724242463895E-5</v>
      </c>
      <c r="AK14" s="28">
        <v>4.9970478568318301E-2</v>
      </c>
      <c r="AL14" s="28">
        <v>0</v>
      </c>
      <c r="AM14" s="28">
        <v>89.716411095862199</v>
      </c>
      <c r="AN14" s="28">
        <v>9.1710015707931394</v>
      </c>
      <c r="AO14" s="28">
        <v>99.684893960988902</v>
      </c>
      <c r="AP14" s="28">
        <v>0</v>
      </c>
      <c r="AQ14" s="28">
        <v>9.0501278289433398E-2</v>
      </c>
      <c r="AR14" s="28">
        <v>0</v>
      </c>
      <c r="AS14" s="28">
        <v>1.6529844673357601</v>
      </c>
      <c r="AT14" s="28">
        <v>3.1373356040939798E-2</v>
      </c>
      <c r="AU14" s="28">
        <v>0</v>
      </c>
      <c r="AV14" s="28">
        <v>0.11634114210442099</v>
      </c>
      <c r="AW14" s="28">
        <v>1.27975440511031E-3</v>
      </c>
      <c r="AX14" s="28">
        <v>0</v>
      </c>
      <c r="AY14" s="28">
        <v>0</v>
      </c>
      <c r="AZ14" s="28">
        <v>1.84074272733786</v>
      </c>
      <c r="BA14" s="28">
        <v>1.6404100609026799</v>
      </c>
      <c r="BB14" s="28">
        <v>0.20033266643518</v>
      </c>
      <c r="BC14" s="28">
        <v>5.4680176590221098E-3</v>
      </c>
      <c r="BD14" s="28">
        <v>0</v>
      </c>
      <c r="BE14" s="28">
        <v>0.409443112485328</v>
      </c>
      <c r="BF14" s="28">
        <v>0</v>
      </c>
      <c r="BG14" s="28">
        <v>0.1745114943479</v>
      </c>
      <c r="BH14" s="28">
        <v>0</v>
      </c>
      <c r="BI14" s="28">
        <v>0</v>
      </c>
      <c r="BJ14" s="28">
        <v>0.69804804973627099</v>
      </c>
      <c r="BK14" s="28">
        <v>0.11195968008113</v>
      </c>
      <c r="BL14" s="28">
        <v>5.5843577660565497E-3</v>
      </c>
      <c r="BM14" s="28">
        <v>0.19812809956072899</v>
      </c>
      <c r="BN14" s="28">
        <v>2.3267679690470899E-4</v>
      </c>
      <c r="BO14" s="28">
        <v>3.49918604033356</v>
      </c>
      <c r="BP14" s="28">
        <v>0.78165238150484795</v>
      </c>
      <c r="BQ14" s="28">
        <v>0</v>
      </c>
      <c r="BR14" s="28">
        <v>0</v>
      </c>
      <c r="BS14" s="28">
        <v>0.32808938327772202</v>
      </c>
      <c r="BT14" s="28">
        <v>0.31005134498917097</v>
      </c>
      <c r="BU14" s="28">
        <v>2.9908507085103802</v>
      </c>
      <c r="BV14" s="28">
        <v>0.34371183962091401</v>
      </c>
      <c r="BX14" s="37">
        <f t="shared" si="0"/>
        <v>8.0000214941860666E-3</v>
      </c>
      <c r="BY14" s="25">
        <f t="shared" si="1"/>
        <v>7.1216858649893796E-4</v>
      </c>
      <c r="BZ14" s="25">
        <f t="shared" si="2"/>
        <v>7.0505611226735364E-4</v>
      </c>
      <c r="CA14" s="25">
        <f t="shared" si="3"/>
        <v>7.0307370642469437E-4</v>
      </c>
      <c r="CB14" s="25">
        <f t="shared" si="4"/>
        <v>7.0481876656341524E-4</v>
      </c>
      <c r="CC14" s="25">
        <f t="shared" si="5"/>
        <v>7.0509758880211125E-4</v>
      </c>
      <c r="CD14" s="25">
        <f t="shared" si="6"/>
        <v>7.1185000957426931E-4</v>
      </c>
      <c r="CE14" s="25">
        <f t="shared" si="7"/>
        <v>7.0488088320046281E-4</v>
      </c>
      <c r="CF14" s="25">
        <f t="shared" si="8"/>
        <v>7.2892220435618693E-4</v>
      </c>
      <c r="CG14" s="25">
        <f t="shared" si="9"/>
        <v>7.5335008760762337E-4</v>
      </c>
      <c r="CH14" s="25">
        <f t="shared" si="10"/>
        <v>7.0327317230577634E-4</v>
      </c>
      <c r="CI14" s="25" t="str">
        <f>IF(M14=0,"",(#REF!-M14)/M14)</f>
        <v/>
      </c>
      <c r="CJ14" s="25" t="str">
        <f>IF(N14=0,"",(#REF!-N14)/N14)</f>
        <v/>
      </c>
      <c r="CK14" s="25">
        <f t="shared" si="11"/>
        <v>5.9425410475693143E-4</v>
      </c>
    </row>
    <row r="15" spans="1:89" x14ac:dyDescent="0.4">
      <c r="A15" s="28" t="s">
        <v>14</v>
      </c>
      <c r="B15" s="28">
        <v>2.5842565932000001</v>
      </c>
      <c r="C15" s="28">
        <v>1.84037586E-2</v>
      </c>
      <c r="D15" s="28">
        <v>20.315720956</v>
      </c>
      <c r="E15" s="28">
        <v>0.67793137010000004</v>
      </c>
      <c r="F15" s="28">
        <v>0.6041511624</v>
      </c>
      <c r="G15" s="28">
        <v>0.71312743769999998</v>
      </c>
      <c r="H15" s="28">
        <v>1.1015075623999999</v>
      </c>
      <c r="I15" s="28">
        <v>2.5224509999999999E-4</v>
      </c>
      <c r="J15" s="28">
        <v>1.07948E-5</v>
      </c>
      <c r="K15" s="28">
        <v>1.7293673E-3</v>
      </c>
      <c r="L15" s="28"/>
      <c r="M15" s="28"/>
      <c r="N15" s="31"/>
      <c r="O15" s="31">
        <v>2.9846199999999999E-5</v>
      </c>
      <c r="P15" s="28"/>
      <c r="Q15" s="30" t="s">
        <v>14</v>
      </c>
      <c r="R15" s="28">
        <v>0</v>
      </c>
      <c r="S15" s="28">
        <v>2.5242314371996902E-4</v>
      </c>
      <c r="T15" s="28">
        <v>2.5242314371996902E-4</v>
      </c>
      <c r="U15" s="28">
        <v>0</v>
      </c>
      <c r="V15" s="28">
        <v>1.08022105240012E-5</v>
      </c>
      <c r="W15" s="28">
        <v>0</v>
      </c>
      <c r="X15" s="28">
        <v>2.5860829444931301</v>
      </c>
      <c r="Y15" s="28">
        <v>1.6936985027860799E-2</v>
      </c>
      <c r="Z15" s="28">
        <v>3.6488300692802303E-2</v>
      </c>
      <c r="AA15" s="28">
        <v>2.4780030987615401E-2</v>
      </c>
      <c r="AB15" s="28">
        <v>0</v>
      </c>
      <c r="AC15" s="28">
        <v>1.73050358030611E-3</v>
      </c>
      <c r="AD15" s="28">
        <v>1.73050358030611E-3</v>
      </c>
      <c r="AE15" s="28">
        <v>0.16264039969796601</v>
      </c>
      <c r="AF15" s="28">
        <v>1.3488548106395E-2</v>
      </c>
      <c r="AG15" s="28">
        <v>1.08787936459928E-2</v>
      </c>
      <c r="AH15" s="28">
        <v>0</v>
      </c>
      <c r="AI15" s="28">
        <v>0</v>
      </c>
      <c r="AJ15" s="28">
        <v>2.9866410184857399E-5</v>
      </c>
      <c r="AK15" s="28">
        <v>1.84166151336277E-2</v>
      </c>
      <c r="AL15" s="28">
        <v>0</v>
      </c>
      <c r="AM15" s="28">
        <v>18.297029285096201</v>
      </c>
      <c r="AN15" s="28">
        <v>1.8703552944548201</v>
      </c>
      <c r="AO15" s="28">
        <v>20.330024979249</v>
      </c>
      <c r="AP15" s="28">
        <v>0</v>
      </c>
      <c r="AQ15" s="28">
        <v>3.3354787342162698E-2</v>
      </c>
      <c r="AR15" s="28">
        <v>0</v>
      </c>
      <c r="AS15" s="28">
        <v>0.60921492861985105</v>
      </c>
      <c r="AT15" s="28">
        <v>1.1562769887068201E-2</v>
      </c>
      <c r="AU15" s="28">
        <v>0</v>
      </c>
      <c r="AV15" s="28">
        <v>4.2877781268428998E-2</v>
      </c>
      <c r="AW15" s="28">
        <v>4.7166046616731801E-4</v>
      </c>
      <c r="AX15" s="28">
        <v>0</v>
      </c>
      <c r="AY15" s="28">
        <v>0</v>
      </c>
      <c r="AZ15" s="28">
        <v>0.67840990907036602</v>
      </c>
      <c r="BA15" s="28">
        <v>0.60457727184642596</v>
      </c>
      <c r="BB15" s="28">
        <v>7.3832637223939901E-2</v>
      </c>
      <c r="BC15" s="28">
        <v>2.01525565347751E-3</v>
      </c>
      <c r="BD15" s="28">
        <v>0</v>
      </c>
      <c r="BE15" s="28">
        <v>0.15090124836720201</v>
      </c>
      <c r="BF15" s="28">
        <v>0</v>
      </c>
      <c r="BG15" s="28">
        <v>6.4316674107265895E-2</v>
      </c>
      <c r="BH15" s="28">
        <v>0</v>
      </c>
      <c r="BI15" s="28">
        <v>0</v>
      </c>
      <c r="BJ15" s="28">
        <v>0.25726652557085899</v>
      </c>
      <c r="BK15" s="28">
        <v>4.12630767995502E-2</v>
      </c>
      <c r="BL15" s="28">
        <v>2.05813566141416E-3</v>
      </c>
      <c r="BM15" s="28">
        <v>7.3021457585828495E-2</v>
      </c>
      <c r="BN15" s="28">
        <v>8.5763278713823395E-5</v>
      </c>
      <c r="BO15" s="28">
        <v>0.71362963364693899</v>
      </c>
      <c r="BP15" s="28">
        <v>0.28807870920934497</v>
      </c>
      <c r="BQ15" s="28">
        <v>0</v>
      </c>
      <c r="BR15" s="28">
        <v>0</v>
      </c>
      <c r="BS15" s="28">
        <v>0.120916894511703</v>
      </c>
      <c r="BT15" s="28">
        <v>0.11426964275203</v>
      </c>
      <c r="BU15" s="28">
        <v>1.10228584026411</v>
      </c>
      <c r="BV15" s="28">
        <v>0.126675148572782</v>
      </c>
      <c r="BX15" s="37">
        <f t="shared" si="0"/>
        <v>8.0000098309753291E-3</v>
      </c>
      <c r="BY15" s="25">
        <f t="shared" si="1"/>
        <v>7.0672211804962955E-4</v>
      </c>
      <c r="BZ15" s="25">
        <f t="shared" si="2"/>
        <v>6.9858195312883778E-4</v>
      </c>
      <c r="CA15" s="25">
        <f t="shared" si="3"/>
        <v>7.0408642055972098E-4</v>
      </c>
      <c r="CB15" s="25">
        <f t="shared" si="4"/>
        <v>7.0588114294724909E-4</v>
      </c>
      <c r="CC15" s="25">
        <f t="shared" si="5"/>
        <v>7.0530270062418344E-4</v>
      </c>
      <c r="CD15" s="25">
        <f t="shared" si="6"/>
        <v>7.0421627382436403E-4</v>
      </c>
      <c r="CE15" s="25">
        <f t="shared" si="7"/>
        <v>7.0655698669410305E-4</v>
      </c>
      <c r="CF15" s="25">
        <f t="shared" si="8"/>
        <v>7.0583618856832127E-4</v>
      </c>
      <c r="CG15" s="25">
        <f t="shared" si="9"/>
        <v>6.8649016204098392E-4</v>
      </c>
      <c r="CH15" s="25">
        <f t="shared" si="10"/>
        <v>6.5704972339307335E-4</v>
      </c>
      <c r="CI15" s="25" t="str">
        <f>IF(M15=0,"",(#REF!-M15)/M15)</f>
        <v/>
      </c>
      <c r="CJ15" s="25" t="str">
        <f>IF(N15=0,"",(#REF!-N15)/N15)</f>
        <v/>
      </c>
      <c r="CK15" s="25">
        <f t="shared" si="11"/>
        <v>6.7714432180310073E-4</v>
      </c>
    </row>
    <row r="16" spans="1:89" x14ac:dyDescent="0.4">
      <c r="A16" s="28" t="s">
        <v>15</v>
      </c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31"/>
      <c r="O16" s="31"/>
      <c r="P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  <c r="BQ16" s="28"/>
      <c r="BR16" s="28"/>
      <c r="BS16" s="28"/>
      <c r="BT16" s="28"/>
      <c r="BU16" s="28"/>
      <c r="BV16" s="28"/>
      <c r="BX16" s="37" t="e">
        <f t="shared" si="0"/>
        <v>#DIV/0!</v>
      </c>
      <c r="BY16" s="25" t="str">
        <f t="shared" si="1"/>
        <v/>
      </c>
      <c r="BZ16" s="25" t="str">
        <f t="shared" si="2"/>
        <v/>
      </c>
      <c r="CA16" s="25" t="str">
        <f t="shared" si="3"/>
        <v/>
      </c>
      <c r="CB16" s="25" t="str">
        <f t="shared" si="4"/>
        <v/>
      </c>
      <c r="CC16" s="25" t="str">
        <f t="shared" si="5"/>
        <v/>
      </c>
      <c r="CD16" s="25" t="str">
        <f t="shared" si="6"/>
        <v/>
      </c>
      <c r="CE16" s="25" t="str">
        <f t="shared" si="7"/>
        <v/>
      </c>
      <c r="CF16" s="25" t="str">
        <f t="shared" si="8"/>
        <v/>
      </c>
      <c r="CG16" s="25" t="str">
        <f t="shared" si="9"/>
        <v/>
      </c>
      <c r="CH16" s="25" t="str">
        <f t="shared" si="10"/>
        <v/>
      </c>
      <c r="CI16" s="25" t="str">
        <f>IF(M16=0,"",(#REF!-M16)/M16)</f>
        <v/>
      </c>
      <c r="CJ16" s="25" t="str">
        <f>IF(N16=0,"",(#REF!-N16)/N16)</f>
        <v/>
      </c>
      <c r="CK16" s="25" t="str">
        <f t="shared" si="11"/>
        <v/>
      </c>
    </row>
    <row r="17" spans="1:89" x14ac:dyDescent="0.4">
      <c r="A17" s="28" t="s">
        <v>16</v>
      </c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31"/>
      <c r="O17" s="31"/>
      <c r="P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X17" s="37" t="e">
        <f t="shared" si="0"/>
        <v>#DIV/0!</v>
      </c>
      <c r="BY17" s="25" t="str">
        <f t="shared" si="1"/>
        <v/>
      </c>
      <c r="BZ17" s="25" t="str">
        <f t="shared" si="2"/>
        <v/>
      </c>
      <c r="CA17" s="25" t="str">
        <f t="shared" si="3"/>
        <v/>
      </c>
      <c r="CB17" s="25" t="str">
        <f t="shared" si="4"/>
        <v/>
      </c>
      <c r="CC17" s="25" t="str">
        <f t="shared" si="5"/>
        <v/>
      </c>
      <c r="CD17" s="25" t="str">
        <f t="shared" si="6"/>
        <v/>
      </c>
      <c r="CE17" s="25" t="str">
        <f t="shared" si="7"/>
        <v/>
      </c>
      <c r="CF17" s="25" t="str">
        <f t="shared" si="8"/>
        <v/>
      </c>
      <c r="CG17" s="25" t="str">
        <f t="shared" si="9"/>
        <v/>
      </c>
      <c r="CH17" s="25" t="str">
        <f t="shared" si="10"/>
        <v/>
      </c>
      <c r="CI17" s="25" t="str">
        <f>IF(M17=0,"",(#REF!-M17)/M17)</f>
        <v/>
      </c>
      <c r="CJ17" s="25" t="str">
        <f>IF(N17=0,"",(#REF!-N17)/N17)</f>
        <v/>
      </c>
      <c r="CK17" s="25" t="str">
        <f t="shared" si="11"/>
        <v/>
      </c>
    </row>
    <row r="18" spans="1:89" x14ac:dyDescent="0.4">
      <c r="A18" s="28" t="s">
        <v>17</v>
      </c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31"/>
      <c r="O18" s="31"/>
      <c r="P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X18" s="37" t="e">
        <f t="shared" si="0"/>
        <v>#DIV/0!</v>
      </c>
      <c r="BY18" s="25" t="str">
        <f t="shared" si="1"/>
        <v/>
      </c>
      <c r="BZ18" s="25" t="str">
        <f t="shared" si="2"/>
        <v/>
      </c>
      <c r="CA18" s="25" t="str">
        <f t="shared" si="3"/>
        <v/>
      </c>
      <c r="CB18" s="25" t="str">
        <f t="shared" si="4"/>
        <v/>
      </c>
      <c r="CC18" s="25" t="str">
        <f t="shared" si="5"/>
        <v/>
      </c>
      <c r="CD18" s="25" t="str">
        <f t="shared" si="6"/>
        <v/>
      </c>
      <c r="CE18" s="25" t="str">
        <f t="shared" si="7"/>
        <v/>
      </c>
      <c r="CF18" s="25" t="str">
        <f t="shared" si="8"/>
        <v/>
      </c>
      <c r="CG18" s="25" t="str">
        <f t="shared" si="9"/>
        <v/>
      </c>
      <c r="CH18" s="25" t="str">
        <f t="shared" si="10"/>
        <v/>
      </c>
      <c r="CI18" s="25" t="str">
        <f>IF(M18=0,"",(#REF!-M18)/M18)</f>
        <v/>
      </c>
      <c r="CJ18" s="25" t="str">
        <f>IF(N18=0,"",(#REF!-N18)/N18)</f>
        <v/>
      </c>
      <c r="CK18" s="25" t="str">
        <f t="shared" si="11"/>
        <v/>
      </c>
    </row>
    <row r="19" spans="1:89" x14ac:dyDescent="0.4">
      <c r="A19" s="28" t="s">
        <v>18</v>
      </c>
      <c r="B19" s="28">
        <v>1874.2974045999999</v>
      </c>
      <c r="C19" s="28">
        <v>3.9131620402</v>
      </c>
      <c r="D19" s="28">
        <v>11881.297965</v>
      </c>
      <c r="E19" s="28">
        <v>258.79722199000003</v>
      </c>
      <c r="F19" s="28">
        <v>230.86862174000001</v>
      </c>
      <c r="G19" s="28">
        <v>491.54291826000002</v>
      </c>
      <c r="H19" s="28">
        <v>839.17150928000001</v>
      </c>
      <c r="I19" s="28">
        <v>0.1921704202</v>
      </c>
      <c r="J19" s="28">
        <v>8.2238932000000004E-3</v>
      </c>
      <c r="K19" s="28">
        <v>1.3174993517</v>
      </c>
      <c r="L19" s="28"/>
      <c r="M19" s="28"/>
      <c r="N19" s="31"/>
      <c r="O19" s="31">
        <v>1.1389172499999999E-2</v>
      </c>
      <c r="P19" s="28"/>
      <c r="Q19" s="30" t="s">
        <v>18</v>
      </c>
      <c r="R19" s="28">
        <v>0</v>
      </c>
      <c r="S19" s="28">
        <v>0.192625789411695</v>
      </c>
      <c r="T19" s="28">
        <v>0.192625789411695</v>
      </c>
      <c r="U19" s="28">
        <v>0</v>
      </c>
      <c r="V19" s="28">
        <v>8.2434591841164199E-3</v>
      </c>
      <c r="W19" s="28">
        <v>0</v>
      </c>
      <c r="X19" s="28">
        <v>1878.7292756515999</v>
      </c>
      <c r="Y19" s="28">
        <v>12.9247807745346</v>
      </c>
      <c r="Z19" s="28">
        <v>27.844863416459301</v>
      </c>
      <c r="AA19" s="28">
        <v>18.909999008374101</v>
      </c>
      <c r="AB19" s="28">
        <v>0</v>
      </c>
      <c r="AC19" s="28">
        <v>1.32061107767974</v>
      </c>
      <c r="AD19" s="28">
        <v>1.32061107767974</v>
      </c>
      <c r="AE19" s="28">
        <v>95.274892136664405</v>
      </c>
      <c r="AF19" s="28">
        <v>10.2933213059416</v>
      </c>
      <c r="AG19" s="28">
        <v>8.3017438085214508</v>
      </c>
      <c r="AH19" s="28">
        <v>0</v>
      </c>
      <c r="AI19" s="28">
        <v>0</v>
      </c>
      <c r="AJ19" s="28">
        <v>1.1416059847840099E-2</v>
      </c>
      <c r="AK19" s="28">
        <v>3.92240774847467</v>
      </c>
      <c r="AL19" s="28">
        <v>0</v>
      </c>
      <c r="AM19" s="28">
        <v>10718.4409029911</v>
      </c>
      <c r="AN19" s="28">
        <v>1095.66225474627</v>
      </c>
      <c r="AO19" s="28">
        <v>11909.378049874</v>
      </c>
      <c r="AP19" s="28">
        <v>0</v>
      </c>
      <c r="AQ19" s="28">
        <v>25.453345964114199</v>
      </c>
      <c r="AR19" s="28">
        <v>0</v>
      </c>
      <c r="AS19" s="28">
        <v>464.89753458331001</v>
      </c>
      <c r="AT19" s="28">
        <v>4.4258674252770804</v>
      </c>
      <c r="AU19" s="28">
        <v>0</v>
      </c>
      <c r="AV19" s="28">
        <v>16.412370145449898</v>
      </c>
      <c r="AW19" s="28">
        <v>0.18053579051681801</v>
      </c>
      <c r="AX19" s="28">
        <v>0</v>
      </c>
      <c r="AY19" s="28">
        <v>0</v>
      </c>
      <c r="AZ19" s="28">
        <v>259.40904370774399</v>
      </c>
      <c r="BA19" s="28">
        <v>231.41444585835299</v>
      </c>
      <c r="BB19" s="28">
        <v>27.994597849391202</v>
      </c>
      <c r="BC19" s="28">
        <v>0.77138077966456498</v>
      </c>
      <c r="BD19" s="28">
        <v>0</v>
      </c>
      <c r="BE19" s="28">
        <v>57.760563412093298</v>
      </c>
      <c r="BF19" s="28">
        <v>0</v>
      </c>
      <c r="BG19" s="28">
        <v>24.6185727773276</v>
      </c>
      <c r="BH19" s="28">
        <v>0</v>
      </c>
      <c r="BI19" s="28">
        <v>0</v>
      </c>
      <c r="BJ19" s="28">
        <v>98.4742759007259</v>
      </c>
      <c r="BK19" s="28">
        <v>31.488340445480901</v>
      </c>
      <c r="BL19" s="28">
        <v>0.787792249541162</v>
      </c>
      <c r="BM19" s="28">
        <v>27.950262567172</v>
      </c>
      <c r="BN19" s="28">
        <v>3.2824810584390102E-2</v>
      </c>
      <c r="BO19" s="28">
        <v>492.70509395106802</v>
      </c>
      <c r="BP19" s="28">
        <v>219.836908193547</v>
      </c>
      <c r="BQ19" s="28">
        <v>0</v>
      </c>
      <c r="BR19" s="28">
        <v>0</v>
      </c>
      <c r="BS19" s="28">
        <v>92.2732165483892</v>
      </c>
      <c r="BT19" s="28">
        <v>87.200528731956496</v>
      </c>
      <c r="BU19" s="28">
        <v>841.15410834614795</v>
      </c>
      <c r="BV19" s="28">
        <v>96.668135058881504</v>
      </c>
      <c r="BX19" s="37">
        <f t="shared" si="0"/>
        <v>7.9999888942707976E-3</v>
      </c>
      <c r="BY19" s="25">
        <f t="shared" si="1"/>
        <v>2.3645505994529057E-3</v>
      </c>
      <c r="BZ19" s="25">
        <f t="shared" si="2"/>
        <v>2.3627205261853731E-3</v>
      </c>
      <c r="CA19" s="25">
        <f t="shared" si="3"/>
        <v>2.3633852931488216E-3</v>
      </c>
      <c r="CB19" s="25">
        <f t="shared" si="4"/>
        <v>2.3640969290141976E-3</v>
      </c>
      <c r="CC19" s="25">
        <f t="shared" si="5"/>
        <v>2.3642195905153331E-3</v>
      </c>
      <c r="CD19" s="25">
        <f t="shared" si="6"/>
        <v>2.3643422535349632E-3</v>
      </c>
      <c r="CE19" s="25">
        <f t="shared" si="7"/>
        <v>2.3625671799189052E-3</v>
      </c>
      <c r="CF19" s="25">
        <f t="shared" si="8"/>
        <v>2.3696113648556507E-3</v>
      </c>
      <c r="CG19" s="25">
        <f t="shared" si="9"/>
        <v>2.3791632065965382E-3</v>
      </c>
      <c r="CH19" s="25">
        <f t="shared" si="10"/>
        <v>2.3618425130341302E-3</v>
      </c>
      <c r="CI19" s="25" t="str">
        <f>IF(M19=0,"",(#REF!-M19)/M19)</f>
        <v/>
      </c>
      <c r="CJ19" s="25" t="str">
        <f>IF(N19=0,"",(#REF!-N19)/N19)</f>
        <v/>
      </c>
      <c r="CK19" s="25">
        <f t="shared" si="11"/>
        <v>2.360781508937565E-3</v>
      </c>
    </row>
    <row r="20" spans="1:89" x14ac:dyDescent="0.4">
      <c r="A20" s="28" t="s">
        <v>19</v>
      </c>
      <c r="B20" s="28">
        <v>67.380801356000006</v>
      </c>
      <c r="C20" s="28">
        <v>0.17619843530000001</v>
      </c>
      <c r="D20" s="28">
        <v>437.36185713999998</v>
      </c>
      <c r="E20" s="28">
        <v>10.094216198</v>
      </c>
      <c r="F20" s="28">
        <v>8.9975320180999994</v>
      </c>
      <c r="G20" s="28">
        <v>19.612977603000001</v>
      </c>
      <c r="H20" s="28">
        <v>28.680610708</v>
      </c>
      <c r="I20" s="28">
        <v>6.5678908999999997E-3</v>
      </c>
      <c r="J20" s="28">
        <v>2.8108709999999999E-4</v>
      </c>
      <c r="K20" s="28">
        <v>4.5028567300000003E-2</v>
      </c>
      <c r="L20" s="28"/>
      <c r="M20" s="28"/>
      <c r="N20" s="31"/>
      <c r="O20" s="31">
        <v>4.4658719999999999E-4</v>
      </c>
      <c r="P20" s="28"/>
      <c r="Q20" s="30" t="s">
        <v>19</v>
      </c>
      <c r="R20" s="28">
        <v>0</v>
      </c>
      <c r="S20" s="28">
        <v>6.5833285212718497E-3</v>
      </c>
      <c r="T20" s="28">
        <v>6.5833285212718497E-3</v>
      </c>
      <c r="U20" s="28">
        <v>0</v>
      </c>
      <c r="V20" s="28">
        <v>2.8174980548254099E-4</v>
      </c>
      <c r="W20" s="28">
        <v>0</v>
      </c>
      <c r="X20" s="28">
        <v>67.539874446777503</v>
      </c>
      <c r="Y20" s="28">
        <v>0.441734115310769</v>
      </c>
      <c r="Z20" s="28">
        <v>0.95166586033995304</v>
      </c>
      <c r="AA20" s="28">
        <v>0.64629093434679996</v>
      </c>
      <c r="AB20" s="28">
        <v>0</v>
      </c>
      <c r="AC20" s="28">
        <v>4.5135652750210802E-2</v>
      </c>
      <c r="AD20" s="28">
        <v>4.5135652750210802E-2</v>
      </c>
      <c r="AE20" s="28">
        <v>3.5071607012902599</v>
      </c>
      <c r="AF20" s="28">
        <v>0.35179719070200499</v>
      </c>
      <c r="AG20" s="28">
        <v>0.28373178870594101</v>
      </c>
      <c r="AH20" s="28">
        <v>0</v>
      </c>
      <c r="AI20" s="28">
        <v>0</v>
      </c>
      <c r="AJ20" s="28">
        <v>4.47643423759155E-4</v>
      </c>
      <c r="AK20" s="28">
        <v>0.17661376334485199</v>
      </c>
      <c r="AL20" s="28">
        <v>0</v>
      </c>
      <c r="AM20" s="28">
        <v>394.55667415135702</v>
      </c>
      <c r="AN20" s="28">
        <v>40.332328786300501</v>
      </c>
      <c r="AO20" s="28">
        <v>438.396163638948</v>
      </c>
      <c r="AP20" s="28">
        <v>0</v>
      </c>
      <c r="AQ20" s="28">
        <v>0.86992735185215897</v>
      </c>
      <c r="AR20" s="28">
        <v>0</v>
      </c>
      <c r="AS20" s="28">
        <v>15.8889436957621</v>
      </c>
      <c r="AT20" s="28">
        <v>0.172486991076792</v>
      </c>
      <c r="AU20" s="28">
        <v>0</v>
      </c>
      <c r="AV20" s="28">
        <v>0.639631897573262</v>
      </c>
      <c r="AW20" s="28">
        <v>7.03592189024288E-3</v>
      </c>
      <c r="AX20" s="28">
        <v>0</v>
      </c>
      <c r="AY20" s="28">
        <v>0</v>
      </c>
      <c r="AZ20" s="28">
        <v>10.1181031820411</v>
      </c>
      <c r="BA20" s="28">
        <v>9.0188243260194998</v>
      </c>
      <c r="BB20" s="28">
        <v>1.09927885602164</v>
      </c>
      <c r="BC20" s="28">
        <v>3.0062689749058801E-2</v>
      </c>
      <c r="BD20" s="28">
        <v>0</v>
      </c>
      <c r="BE20" s="28">
        <v>2.2510897446496601</v>
      </c>
      <c r="BF20" s="28">
        <v>0</v>
      </c>
      <c r="BG20" s="28">
        <v>0.95944995342735895</v>
      </c>
      <c r="BH20" s="28">
        <v>0</v>
      </c>
      <c r="BI20" s="28">
        <v>0</v>
      </c>
      <c r="BJ20" s="28">
        <v>3.8377913876441898</v>
      </c>
      <c r="BK20" s="28">
        <v>1.07618448968181</v>
      </c>
      <c r="BL20" s="28">
        <v>3.0702342190402101E-2</v>
      </c>
      <c r="BM20" s="28">
        <v>1.0892941472797699</v>
      </c>
      <c r="BN20" s="28">
        <v>1.2792505387545E-3</v>
      </c>
      <c r="BO20" s="28">
        <v>19.659372674812801</v>
      </c>
      <c r="BP20" s="28">
        <v>7.5133755558901898</v>
      </c>
      <c r="BQ20" s="28">
        <v>0</v>
      </c>
      <c r="BR20" s="28">
        <v>0</v>
      </c>
      <c r="BS20" s="28">
        <v>3.1536494961838999</v>
      </c>
      <c r="BT20" s="28">
        <v>2.9802607744440199</v>
      </c>
      <c r="BU20" s="28">
        <v>28.748468724681199</v>
      </c>
      <c r="BV20" s="28">
        <v>3.3038426292079399</v>
      </c>
      <c r="BX20" s="37">
        <f t="shared" si="0"/>
        <v>7.9999803651992461E-3</v>
      </c>
      <c r="BY20" s="25">
        <f t="shared" si="1"/>
        <v>2.3608073453601336E-3</v>
      </c>
      <c r="BZ20" s="25">
        <f t="shared" si="2"/>
        <v>2.3571608008029557E-3</v>
      </c>
      <c r="CA20" s="25">
        <f t="shared" si="3"/>
        <v>2.3648758620871918E-3</v>
      </c>
      <c r="CB20" s="25">
        <f t="shared" si="4"/>
        <v>2.3664030542394207E-3</v>
      </c>
      <c r="CC20" s="25">
        <f t="shared" si="5"/>
        <v>2.3664609224693491E-3</v>
      </c>
      <c r="CD20" s="25">
        <f t="shared" si="6"/>
        <v>2.3655292302838852E-3</v>
      </c>
      <c r="CE20" s="25">
        <f t="shared" si="7"/>
        <v>2.3659892521839436E-3</v>
      </c>
      <c r="CF20" s="25">
        <f t="shared" si="8"/>
        <v>2.3504685913479512E-3</v>
      </c>
      <c r="CG20" s="25">
        <f t="shared" si="9"/>
        <v>2.3576517120173744E-3</v>
      </c>
      <c r="CH20" s="25">
        <f t="shared" si="10"/>
        <v>2.3781669422735332E-3</v>
      </c>
      <c r="CI20" s="25" t="str">
        <f>IF(M20=0,"",(#REF!-M20)/M20)</f>
        <v/>
      </c>
      <c r="CJ20" s="25" t="str">
        <f>IF(N20=0,"",(#REF!-N20)/N20)</f>
        <v/>
      </c>
      <c r="CK20" s="25">
        <f t="shared" si="11"/>
        <v>2.3651008339581055E-3</v>
      </c>
    </row>
    <row r="21" spans="1:89" x14ac:dyDescent="0.4">
      <c r="A21" s="28" t="s">
        <v>20</v>
      </c>
      <c r="B21" s="28">
        <v>518.62168788999998</v>
      </c>
      <c r="C21" s="28">
        <v>1.0761319981999999</v>
      </c>
      <c r="D21" s="28">
        <v>2960.3728339999998</v>
      </c>
      <c r="E21" s="28">
        <v>68.251109619000005</v>
      </c>
      <c r="F21" s="28">
        <v>60.992452342</v>
      </c>
      <c r="G21" s="28">
        <v>129.25368649000001</v>
      </c>
      <c r="H21" s="28">
        <v>239.42529497000001</v>
      </c>
      <c r="I21" s="28">
        <v>5.4828469999999997E-2</v>
      </c>
      <c r="J21" s="28">
        <v>2.3462691999999999E-3</v>
      </c>
      <c r="K21" s="28">
        <v>0.37589785590000002</v>
      </c>
      <c r="L21" s="28"/>
      <c r="M21" s="28"/>
      <c r="N21" s="31"/>
      <c r="O21" s="31">
        <v>3.0270420000000002E-3</v>
      </c>
      <c r="P21" s="28"/>
      <c r="Q21" s="30" t="s">
        <v>20</v>
      </c>
      <c r="R21" s="28">
        <v>0</v>
      </c>
      <c r="S21" s="28">
        <v>5.4958372698357898E-2</v>
      </c>
      <c r="T21" s="28">
        <v>5.4958372698357898E-2</v>
      </c>
      <c r="U21" s="28">
        <v>0</v>
      </c>
      <c r="V21" s="28">
        <v>2.3517687362316201E-3</v>
      </c>
      <c r="W21" s="28">
        <v>0</v>
      </c>
      <c r="X21" s="28">
        <v>519.84811361299001</v>
      </c>
      <c r="Y21" s="28">
        <v>3.6875929749428198</v>
      </c>
      <c r="Z21" s="28">
        <v>7.9444547584201404</v>
      </c>
      <c r="AA21" s="28">
        <v>5.3952510048788502</v>
      </c>
      <c r="AB21" s="28">
        <v>0</v>
      </c>
      <c r="AC21" s="28">
        <v>0.376786416902267</v>
      </c>
      <c r="AD21" s="28">
        <v>0.376786416902267</v>
      </c>
      <c r="AE21" s="28">
        <v>23.738967058692499</v>
      </c>
      <c r="AF21" s="28">
        <v>2.9368113138030099</v>
      </c>
      <c r="AG21" s="28">
        <v>2.3685919867770902</v>
      </c>
      <c r="AH21" s="28">
        <v>0</v>
      </c>
      <c r="AI21" s="28">
        <v>0</v>
      </c>
      <c r="AJ21" s="28">
        <v>3.0343196929974699E-3</v>
      </c>
      <c r="AK21" s="28">
        <v>1.0786766161775101</v>
      </c>
      <c r="AL21" s="28">
        <v>0</v>
      </c>
      <c r="AM21" s="28">
        <v>2670.6348107909598</v>
      </c>
      <c r="AN21" s="28">
        <v>272.997638613954</v>
      </c>
      <c r="AO21" s="28">
        <v>2967.3714164636099</v>
      </c>
      <c r="AP21" s="28">
        <v>0</v>
      </c>
      <c r="AQ21" s="28">
        <v>7.2621410755970199</v>
      </c>
      <c r="AR21" s="28">
        <v>0</v>
      </c>
      <c r="AS21" s="28">
        <v>132.64102547222299</v>
      </c>
      <c r="AT21" s="28">
        <v>1.1692557194067299</v>
      </c>
      <c r="AU21" s="28">
        <v>0</v>
      </c>
      <c r="AV21" s="28">
        <v>4.3359378965701598</v>
      </c>
      <c r="AW21" s="28">
        <v>4.7695361914052797E-2</v>
      </c>
      <c r="AX21" s="28">
        <v>0</v>
      </c>
      <c r="AY21" s="28">
        <v>0</v>
      </c>
      <c r="AZ21" s="28">
        <v>68.412477332857307</v>
      </c>
      <c r="BA21" s="28">
        <v>61.136662528269397</v>
      </c>
      <c r="BB21" s="28">
        <v>7.2758148045878102</v>
      </c>
      <c r="BC21" s="28">
        <v>0.20378930969978501</v>
      </c>
      <c r="BD21" s="28">
        <v>0</v>
      </c>
      <c r="BE21" s="28">
        <v>15.259597298676701</v>
      </c>
      <c r="BF21" s="28">
        <v>0</v>
      </c>
      <c r="BG21" s="28">
        <v>6.5038885990178397</v>
      </c>
      <c r="BH21" s="28">
        <v>0</v>
      </c>
      <c r="BI21" s="28">
        <v>0</v>
      </c>
      <c r="BJ21" s="28">
        <v>26.015602591643301</v>
      </c>
      <c r="BK21" s="28">
        <v>8.9840187889639296</v>
      </c>
      <c r="BL21" s="28">
        <v>0.208125002540826</v>
      </c>
      <c r="BM21" s="28">
        <v>7.3840988770757798</v>
      </c>
      <c r="BN21" s="28">
        <v>8.6718717241797399E-3</v>
      </c>
      <c r="BO21" s="28">
        <v>129.55872804422401</v>
      </c>
      <c r="BP21" s="28">
        <v>62.722037187623101</v>
      </c>
      <c r="BQ21" s="28">
        <v>0</v>
      </c>
      <c r="BR21" s="28">
        <v>0</v>
      </c>
      <c r="BS21" s="28">
        <v>26.326751997369399</v>
      </c>
      <c r="BT21" s="28">
        <v>24.879352061681502</v>
      </c>
      <c r="BU21" s="28">
        <v>239.99131421374801</v>
      </c>
      <c r="BV21" s="28">
        <v>27.580523212367002</v>
      </c>
      <c r="BX21" s="37">
        <f t="shared" si="0"/>
        <v>7.9999985599994803E-3</v>
      </c>
      <c r="BY21" s="25">
        <f t="shared" si="1"/>
        <v>2.3647790897054718E-3</v>
      </c>
      <c r="BZ21" s="25">
        <f t="shared" si="2"/>
        <v>2.3645965195407525E-3</v>
      </c>
      <c r="CA21" s="25">
        <f t="shared" si="3"/>
        <v>2.3640881929570131E-3</v>
      </c>
      <c r="CB21" s="25">
        <f t="shared" si="4"/>
        <v>2.3643236682613618E-3</v>
      </c>
      <c r="CC21" s="25">
        <f t="shared" si="5"/>
        <v>2.3643939656791415E-3</v>
      </c>
      <c r="CD21" s="25">
        <f t="shared" si="6"/>
        <v>2.360022081440631E-3</v>
      </c>
      <c r="CE21" s="25">
        <f t="shared" si="7"/>
        <v>2.3640745386527529E-3</v>
      </c>
      <c r="CF21" s="25">
        <f t="shared" si="8"/>
        <v>2.3692563071320517E-3</v>
      </c>
      <c r="CG21" s="25">
        <f t="shared" si="9"/>
        <v>2.3439493778549627E-3</v>
      </c>
      <c r="CH21" s="25">
        <f t="shared" si="10"/>
        <v>2.3638363143613085E-3</v>
      </c>
      <c r="CI21" s="25" t="str">
        <f>IF(M21=0,"",(#REF!-M21)/M21)</f>
        <v/>
      </c>
      <c r="CJ21" s="25" t="str">
        <f>IF(N21=0,"",(#REF!-N21)/N21)</f>
        <v/>
      </c>
      <c r="CK21" s="25">
        <f t="shared" si="11"/>
        <v>2.4042259729034868E-3</v>
      </c>
    </row>
    <row r="22" spans="1:89" x14ac:dyDescent="0.4">
      <c r="A22" s="28" t="s">
        <v>21</v>
      </c>
      <c r="B22" s="28">
        <v>221.21417635</v>
      </c>
      <c r="C22" s="28">
        <v>0.45153118580000001</v>
      </c>
      <c r="D22" s="28">
        <v>1359.9199475999999</v>
      </c>
      <c r="E22" s="28">
        <v>30.327498129999999</v>
      </c>
      <c r="F22" s="28">
        <v>27.138760389000002</v>
      </c>
      <c r="G22" s="28">
        <v>58.043072737000003</v>
      </c>
      <c r="H22" s="28">
        <v>99.697761376000003</v>
      </c>
      <c r="I22" s="28">
        <v>2.2830821099999999E-2</v>
      </c>
      <c r="J22" s="28">
        <v>9.7699589999999991E-4</v>
      </c>
      <c r="K22" s="28">
        <v>0.15652544669999999</v>
      </c>
      <c r="L22" s="28"/>
      <c r="M22" s="28"/>
      <c r="N22" s="31"/>
      <c r="O22" s="31">
        <v>1.3468035000000001E-3</v>
      </c>
      <c r="P22" s="28"/>
      <c r="Q22" s="30" t="s">
        <v>129</v>
      </c>
      <c r="R22" s="28">
        <v>0</v>
      </c>
      <c r="S22" s="28">
        <v>2.2884794093063598E-2</v>
      </c>
      <c r="T22" s="28">
        <v>2.2884794093063598E-2</v>
      </c>
      <c r="U22" s="28">
        <v>0</v>
      </c>
      <c r="V22" s="28">
        <v>9.7927238379620402E-4</v>
      </c>
      <c r="W22" s="28">
        <v>0</v>
      </c>
      <c r="X22" s="28">
        <v>221.73629158330399</v>
      </c>
      <c r="Y22" s="28">
        <v>1.5355181655758099</v>
      </c>
      <c r="Z22" s="28">
        <v>3.3080742939122598</v>
      </c>
      <c r="AA22" s="28">
        <v>2.2465900594034198</v>
      </c>
      <c r="AB22" s="28">
        <v>0</v>
      </c>
      <c r="AC22" s="28">
        <v>0.15689420740794799</v>
      </c>
      <c r="AD22" s="28">
        <v>0.15689420740794799</v>
      </c>
      <c r="AE22" s="28">
        <v>10.9049981218825</v>
      </c>
      <c r="AF22" s="28">
        <v>1.2228868725750499</v>
      </c>
      <c r="AG22" s="28">
        <v>0.98628868033829997</v>
      </c>
      <c r="AH22" s="28">
        <v>0</v>
      </c>
      <c r="AI22" s="28">
        <v>0</v>
      </c>
      <c r="AJ22" s="28">
        <v>1.3499576968145899E-3</v>
      </c>
      <c r="AK22" s="28">
        <v>0.45259636027932498</v>
      </c>
      <c r="AL22" s="28">
        <v>0</v>
      </c>
      <c r="AM22" s="28">
        <v>1226.8127322651901</v>
      </c>
      <c r="AN22" s="28">
        <v>125.407365007137</v>
      </c>
      <c r="AO22" s="28">
        <v>1363.1250953942099</v>
      </c>
      <c r="AP22" s="28">
        <v>0</v>
      </c>
      <c r="AQ22" s="28">
        <v>3.0239623775029298</v>
      </c>
      <c r="AR22" s="28">
        <v>0</v>
      </c>
      <c r="AS22" s="28">
        <v>55.231763132525401</v>
      </c>
      <c r="AT22" s="28">
        <v>0.52026021737572703</v>
      </c>
      <c r="AU22" s="28">
        <v>0</v>
      </c>
      <c r="AV22" s="28">
        <v>1.9292825245126299</v>
      </c>
      <c r="AW22" s="28">
        <v>2.1221907659407999E-2</v>
      </c>
      <c r="AX22" s="28">
        <v>0</v>
      </c>
      <c r="AY22" s="28">
        <v>0</v>
      </c>
      <c r="AZ22" s="28">
        <v>30.398966407061302</v>
      </c>
      <c r="BA22" s="28">
        <v>27.202720145273499</v>
      </c>
      <c r="BB22" s="28">
        <v>3.19624626178783</v>
      </c>
      <c r="BC22" s="28">
        <v>9.0675808352210396E-2</v>
      </c>
      <c r="BD22" s="28">
        <v>0</v>
      </c>
      <c r="BE22" s="28">
        <v>6.78974176821706</v>
      </c>
      <c r="BF22" s="28">
        <v>0</v>
      </c>
      <c r="BG22" s="28">
        <v>2.89390955538286</v>
      </c>
      <c r="BH22" s="28">
        <v>0</v>
      </c>
      <c r="BI22" s="28">
        <v>0</v>
      </c>
      <c r="BJ22" s="28">
        <v>11.5756191846205</v>
      </c>
      <c r="BK22" s="28">
        <v>3.7409521874193299</v>
      </c>
      <c r="BL22" s="28">
        <v>9.2604682065951294E-2</v>
      </c>
      <c r="BM22" s="28">
        <v>3.28554596140809</v>
      </c>
      <c r="BN22" s="28">
        <v>3.8585356790511302E-3</v>
      </c>
      <c r="BO22" s="28">
        <v>58.179796182696897</v>
      </c>
      <c r="BP22" s="28">
        <v>26.117508287657301</v>
      </c>
      <c r="BQ22" s="28">
        <v>0</v>
      </c>
      <c r="BR22" s="28">
        <v>0</v>
      </c>
      <c r="BS22" s="28">
        <v>10.962449277770901</v>
      </c>
      <c r="BT22" s="28">
        <v>10.3598246596802</v>
      </c>
      <c r="BU22" s="28">
        <v>99.932655522302596</v>
      </c>
      <c r="BV22" s="28">
        <v>11.484558069545299</v>
      </c>
      <c r="BX22" s="37">
        <f t="shared" si="0"/>
        <v>7.9999980623413156E-3</v>
      </c>
      <c r="BY22" s="25">
        <f t="shared" si="1"/>
        <v>2.3602250177579653E-3</v>
      </c>
      <c r="BZ22" s="25">
        <f t="shared" si="2"/>
        <v>2.3590274887386764E-3</v>
      </c>
      <c r="CA22" s="25">
        <f t="shared" si="3"/>
        <v>2.3568650492012291E-3</v>
      </c>
      <c r="CB22" s="25">
        <f t="shared" si="4"/>
        <v>2.356550374018706E-3</v>
      </c>
      <c r="CC22" s="25">
        <f t="shared" si="5"/>
        <v>2.3567677873534026E-3</v>
      </c>
      <c r="CD22" s="25">
        <f t="shared" si="6"/>
        <v>2.3555514766836079E-3</v>
      </c>
      <c r="CE22" s="25">
        <f t="shared" si="7"/>
        <v>2.3560623935848899E-3</v>
      </c>
      <c r="CF22" s="25">
        <f t="shared" si="8"/>
        <v>2.3640408212738111E-3</v>
      </c>
      <c r="CG22" s="25">
        <f t="shared" si="9"/>
        <v>2.3300853117235302E-3</v>
      </c>
      <c r="CH22" s="25">
        <f t="shared" si="10"/>
        <v>2.3559153845110958E-3</v>
      </c>
      <c r="CI22" s="25" t="str">
        <f>IF(M22=0,"",(#REF!-M22)/M22)</f>
        <v/>
      </c>
      <c r="CJ22" s="25" t="str">
        <f>IF(N22=0,"",(#REF!-N22)/N22)</f>
        <v/>
      </c>
      <c r="CK22" s="25">
        <f t="shared" si="11"/>
        <v>2.3419873905805881E-3</v>
      </c>
    </row>
    <row r="23" spans="1:89" x14ac:dyDescent="0.4">
      <c r="A23" s="28" t="s">
        <v>22</v>
      </c>
      <c r="B23" s="28">
        <v>5.6852445724000003</v>
      </c>
      <c r="C23" s="28">
        <v>1.5319887500000001E-2</v>
      </c>
      <c r="D23" s="28">
        <v>41.791022456999997</v>
      </c>
      <c r="E23" s="28">
        <v>0.56433181300000002</v>
      </c>
      <c r="F23" s="28">
        <v>0.5029149758</v>
      </c>
      <c r="G23" s="28">
        <v>1.4669570778000001</v>
      </c>
      <c r="H23" s="28">
        <v>0.91693067070000001</v>
      </c>
      <c r="I23" s="28">
        <v>2.09977E-4</v>
      </c>
      <c r="J23" s="28">
        <v>8.9859278999999998E-6</v>
      </c>
      <c r="K23" s="28">
        <v>1.4395809000000001E-3</v>
      </c>
      <c r="L23" s="28"/>
      <c r="M23" s="28"/>
      <c r="N23" s="31"/>
      <c r="O23" s="31">
        <v>2.4845E-5</v>
      </c>
      <c r="P23" s="28"/>
      <c r="Q23" s="30" t="s">
        <v>22</v>
      </c>
      <c r="R23" s="28">
        <v>0</v>
      </c>
      <c r="S23" s="28">
        <v>2.10027511484127E-4</v>
      </c>
      <c r="T23" s="28">
        <v>2.10027511484127E-4</v>
      </c>
      <c r="U23" s="28">
        <v>0</v>
      </c>
      <c r="V23" s="28">
        <v>8.9886401388707197E-6</v>
      </c>
      <c r="W23" s="28">
        <v>0</v>
      </c>
      <c r="X23" s="28">
        <v>5.6869095585398801</v>
      </c>
      <c r="Y23" s="28">
        <v>1.40929308559191E-2</v>
      </c>
      <c r="Z23" s="28">
        <v>3.0361351366682901E-2</v>
      </c>
      <c r="AA23" s="28">
        <v>2.06190815936306E-2</v>
      </c>
      <c r="AB23" s="28">
        <v>0</v>
      </c>
      <c r="AC23" s="28">
        <v>1.43993769077792E-3</v>
      </c>
      <c r="AD23" s="28">
        <v>1.43993769077792E-3</v>
      </c>
      <c r="AE23" s="28">
        <v>0.33442881497997001</v>
      </c>
      <c r="AF23" s="28">
        <v>1.1223485413902799E-2</v>
      </c>
      <c r="AG23" s="28">
        <v>9.0519725808124001E-3</v>
      </c>
      <c r="AH23" s="28">
        <v>0</v>
      </c>
      <c r="AI23" s="28">
        <v>0</v>
      </c>
      <c r="AJ23" s="28">
        <v>2.48521941771862E-5</v>
      </c>
      <c r="AK23" s="28">
        <v>1.5324241322574801E-2</v>
      </c>
      <c r="AL23" s="28">
        <v>0</v>
      </c>
      <c r="AM23" s="28">
        <v>37.623545095891203</v>
      </c>
      <c r="AN23" s="28">
        <v>3.8459275305012599</v>
      </c>
      <c r="AO23" s="28">
        <v>41.803901441372403</v>
      </c>
      <c r="AP23" s="28">
        <v>0</v>
      </c>
      <c r="AQ23" s="28">
        <v>2.7753466791533201E-2</v>
      </c>
      <c r="AR23" s="28">
        <v>0</v>
      </c>
      <c r="AS23" s="28">
        <v>0.50691336639787199</v>
      </c>
      <c r="AT23" s="28">
        <v>9.6210570339456698E-3</v>
      </c>
      <c r="AU23" s="28">
        <v>0</v>
      </c>
      <c r="AV23" s="28">
        <v>3.5677535913622702E-2</v>
      </c>
      <c r="AW23" s="28">
        <v>3.9245727916521799E-4</v>
      </c>
      <c r="AX23" s="28">
        <v>0</v>
      </c>
      <c r="AY23" s="28">
        <v>0</v>
      </c>
      <c r="AZ23" s="28">
        <v>0.564488038433135</v>
      </c>
      <c r="BA23" s="28">
        <v>0.50305447584645202</v>
      </c>
      <c r="BB23" s="28">
        <v>6.1433562586682797E-2</v>
      </c>
      <c r="BC23" s="28">
        <v>1.6768559913049701E-3</v>
      </c>
      <c r="BD23" s="28">
        <v>0</v>
      </c>
      <c r="BE23" s="28">
        <v>0.12556164766337599</v>
      </c>
      <c r="BF23" s="28">
        <v>0</v>
      </c>
      <c r="BG23" s="28">
        <v>5.35163294351758E-2</v>
      </c>
      <c r="BH23" s="28">
        <v>0</v>
      </c>
      <c r="BI23" s="28">
        <v>0</v>
      </c>
      <c r="BJ23" s="28">
        <v>0.21406551166630799</v>
      </c>
      <c r="BK23" s="28">
        <v>3.4334148041094997E-2</v>
      </c>
      <c r="BL23" s="28">
        <v>1.7125259390928999E-3</v>
      </c>
      <c r="BM23" s="28">
        <v>6.0759198339368603E-2</v>
      </c>
      <c r="BN23" s="28">
        <v>7.1356585091795094E-5</v>
      </c>
      <c r="BO23" s="28">
        <v>1.4673934250429601</v>
      </c>
      <c r="BP23" s="28">
        <v>0.23970392243392299</v>
      </c>
      <c r="BQ23" s="28">
        <v>0</v>
      </c>
      <c r="BR23" s="28">
        <v>0</v>
      </c>
      <c r="BS23" s="28">
        <v>0.100611912974546</v>
      </c>
      <c r="BT23" s="28">
        <v>9.5081510742210107E-2</v>
      </c>
      <c r="BU23" s="28">
        <v>0.91718708900168799</v>
      </c>
      <c r="BV23" s="28">
        <v>0.105404172550824</v>
      </c>
      <c r="BX23" s="37">
        <f t="shared" si="0"/>
        <v>7.9999426715945988E-3</v>
      </c>
      <c r="BY23" s="25">
        <f t="shared" si="1"/>
        <v>2.9286095236128048E-4</v>
      </c>
      <c r="BZ23" s="25">
        <f t="shared" si="2"/>
        <v>2.8419416100805464E-4</v>
      </c>
      <c r="CA23" s="25">
        <f t="shared" si="3"/>
        <v>3.0817586206841394E-4</v>
      </c>
      <c r="CB23" s="25">
        <f t="shared" si="4"/>
        <v>2.7683258242076485E-4</v>
      </c>
      <c r="CC23" s="25">
        <f t="shared" si="5"/>
        <v>2.7738296365129543E-4</v>
      </c>
      <c r="CD23" s="25">
        <f t="shared" si="6"/>
        <v>2.974505863623739E-4</v>
      </c>
      <c r="CE23" s="25">
        <f t="shared" si="7"/>
        <v>2.7964851638372448E-4</v>
      </c>
      <c r="CF23" s="25">
        <f t="shared" si="8"/>
        <v>2.4055722353876562E-4</v>
      </c>
      <c r="CG23" s="25">
        <f t="shared" si="9"/>
        <v>3.0183180867942721E-4</v>
      </c>
      <c r="CH23" s="25">
        <f t="shared" si="10"/>
        <v>2.4784350634263945E-4</v>
      </c>
      <c r="CI23" s="25" t="str">
        <f>IF(M23=0,"",(#REF!-M23)/M23)</f>
        <v/>
      </c>
      <c r="CJ23" s="25" t="str">
        <f>IF(N23=0,"",(#REF!-N23)/N23)</f>
        <v/>
      </c>
      <c r="CK23" s="25">
        <f t="shared" si="11"/>
        <v>2.8956237416783776E-4</v>
      </c>
    </row>
    <row r="24" spans="1:89" x14ac:dyDescent="0.4">
      <c r="A24" s="28" t="s">
        <v>23</v>
      </c>
      <c r="B24" s="28">
        <v>21.490100012999999</v>
      </c>
      <c r="C24" s="28">
        <v>0.1119157219</v>
      </c>
      <c r="D24" s="28">
        <v>170.41729834</v>
      </c>
      <c r="E24" s="28">
        <v>4.1225907251000002</v>
      </c>
      <c r="F24" s="28">
        <v>3.6739276638999998</v>
      </c>
      <c r="G24" s="28">
        <v>5.9820469103000002</v>
      </c>
      <c r="H24" s="28">
        <v>6.6984236108999999</v>
      </c>
      <c r="I24" s="28">
        <v>1.5339405999999999E-3</v>
      </c>
      <c r="J24" s="28">
        <v>6.5644599999999998E-5</v>
      </c>
      <c r="K24" s="28">
        <v>1.05165222E-2</v>
      </c>
      <c r="L24" s="28"/>
      <c r="M24" s="28"/>
      <c r="N24" s="31"/>
      <c r="O24" s="31">
        <v>1.814993E-4</v>
      </c>
      <c r="P24" s="28"/>
      <c r="Q24" s="30" t="s">
        <v>23</v>
      </c>
      <c r="R24" s="28">
        <v>0</v>
      </c>
      <c r="S24" s="28">
        <v>1.5341237841217099E-3</v>
      </c>
      <c r="T24" s="28">
        <v>1.5341237841217099E-3</v>
      </c>
      <c r="U24" s="28">
        <v>0</v>
      </c>
      <c r="V24" s="28">
        <v>6.56445219143987E-5</v>
      </c>
      <c r="W24" s="28">
        <v>0</v>
      </c>
      <c r="X24" s="28">
        <v>21.490276501917499</v>
      </c>
      <c r="Y24" s="28">
        <v>0.10292297646283401</v>
      </c>
      <c r="Z24" s="28">
        <v>0.22173647050336301</v>
      </c>
      <c r="AA24" s="28">
        <v>0.15058636963794</v>
      </c>
      <c r="AB24" s="28">
        <v>0</v>
      </c>
      <c r="AC24" s="28">
        <v>1.0516485800004499E-2</v>
      </c>
      <c r="AD24" s="28">
        <v>1.0516485800004499E-2</v>
      </c>
      <c r="AE24" s="28">
        <v>1.36333207501028</v>
      </c>
      <c r="AF24" s="28">
        <v>8.1968428170061503E-2</v>
      </c>
      <c r="AG24" s="28">
        <v>6.6109137272250207E-2</v>
      </c>
      <c r="AH24" s="28">
        <v>0</v>
      </c>
      <c r="AI24" s="28">
        <v>0</v>
      </c>
      <c r="AJ24" s="28">
        <v>1.8149540678687499E-4</v>
      </c>
      <c r="AK24" s="28">
        <v>0.11191455130774799</v>
      </c>
      <c r="AL24" s="28">
        <v>0</v>
      </c>
      <c r="AM24" s="28">
        <v>153.37545522227501</v>
      </c>
      <c r="AN24" s="28">
        <v>15.6783923428981</v>
      </c>
      <c r="AO24" s="28">
        <v>170.41717964018301</v>
      </c>
      <c r="AP24" s="28">
        <v>0</v>
      </c>
      <c r="AQ24" s="28">
        <v>0.20269142628679801</v>
      </c>
      <c r="AR24" s="28">
        <v>0</v>
      </c>
      <c r="AS24" s="28">
        <v>3.7020869226978901</v>
      </c>
      <c r="AT24" s="28">
        <v>7.0265001770642099E-2</v>
      </c>
      <c r="AU24" s="28">
        <v>0</v>
      </c>
      <c r="AV24" s="28">
        <v>0.26056033089171399</v>
      </c>
      <c r="AW24" s="28">
        <v>2.8661701211439702E-3</v>
      </c>
      <c r="AX24" s="28">
        <v>0</v>
      </c>
      <c r="AY24" s="28">
        <v>0</v>
      </c>
      <c r="AZ24" s="28">
        <v>4.1225780576221798</v>
      </c>
      <c r="BA24" s="28">
        <v>3.67391526153318</v>
      </c>
      <c r="BB24" s="28">
        <v>0.448662796089</v>
      </c>
      <c r="BC24" s="28">
        <v>1.22464057277071E-2</v>
      </c>
      <c r="BD24" s="28">
        <v>0</v>
      </c>
      <c r="BE24" s="28">
        <v>0.91700099711745797</v>
      </c>
      <c r="BF24" s="28">
        <v>0</v>
      </c>
      <c r="BG24" s="28">
        <v>0.39083912281508298</v>
      </c>
      <c r="BH24" s="28">
        <v>0</v>
      </c>
      <c r="BI24" s="28">
        <v>0</v>
      </c>
      <c r="BJ24" s="28">
        <v>1.56337380808985</v>
      </c>
      <c r="BK24" s="28">
        <v>0.25074968333839898</v>
      </c>
      <c r="BL24" s="28">
        <v>1.250692545149E-2</v>
      </c>
      <c r="BM24" s="28">
        <v>0.443735375422872</v>
      </c>
      <c r="BN24" s="28">
        <v>5.2112412522252796E-4</v>
      </c>
      <c r="BO24" s="28">
        <v>5.98206861069706</v>
      </c>
      <c r="BP24" s="28">
        <v>1.7506118945126901</v>
      </c>
      <c r="BQ24" s="28">
        <v>0</v>
      </c>
      <c r="BR24" s="28">
        <v>0</v>
      </c>
      <c r="BS24" s="28">
        <v>0.73479420161018805</v>
      </c>
      <c r="BT24" s="28">
        <v>0.69439891624760297</v>
      </c>
      <c r="BU24" s="28">
        <v>6.6984247018854903</v>
      </c>
      <c r="BV24" s="28">
        <v>0.76978798967754003</v>
      </c>
      <c r="BX24" s="37">
        <f t="shared" si="0"/>
        <v>7.9999685353836069E-3</v>
      </c>
      <c r="BY24" s="25">
        <f t="shared" si="1"/>
        <v>8.2125684567885537E-6</v>
      </c>
      <c r="BZ24" s="25">
        <f t="shared" si="2"/>
        <v>-1.0459587197695665E-5</v>
      </c>
      <c r="CA24" s="25">
        <f t="shared" si="3"/>
        <v>-6.9652446172087578E-7</v>
      </c>
      <c r="CB24" s="25">
        <f t="shared" si="4"/>
        <v>-3.0726983746766049E-6</v>
      </c>
      <c r="CC24" s="25">
        <f t="shared" si="5"/>
        <v>-3.3757787181357193E-6</v>
      </c>
      <c r="CD24" s="25">
        <f t="shared" si="6"/>
        <v>3.6275872431504447E-6</v>
      </c>
      <c r="CE24" s="25">
        <f t="shared" si="7"/>
        <v>1.6287197611951224E-7</v>
      </c>
      <c r="CF24" s="25">
        <f t="shared" si="8"/>
        <v>1.1942060970941115E-4</v>
      </c>
      <c r="CG24" s="25">
        <f t="shared" si="9"/>
        <v>-1.1895205591741412E-6</v>
      </c>
      <c r="CH24" s="25">
        <f t="shared" si="10"/>
        <v>-3.4612198603447873E-6</v>
      </c>
      <c r="CI24" s="25" t="str">
        <f>IF(M24=0,"",(#REF!-M24)/M24)</f>
        <v/>
      </c>
      <c r="CJ24" s="25" t="str">
        <f>IF(N24=0,"",(#REF!-N24)/N24)</f>
        <v/>
      </c>
      <c r="CK24" s="25">
        <f t="shared" si="11"/>
        <v>-2.1450292783563452E-5</v>
      </c>
    </row>
    <row r="25" spans="1:89" x14ac:dyDescent="0.4">
      <c r="A25" s="28" t="s">
        <v>24</v>
      </c>
      <c r="B25" s="28">
        <v>135.89376648000001</v>
      </c>
      <c r="C25" s="28">
        <v>0.2973634362</v>
      </c>
      <c r="D25" s="28">
        <v>898.01157669999998</v>
      </c>
      <c r="E25" s="28">
        <v>19.506909136000001</v>
      </c>
      <c r="F25" s="28">
        <v>17.391569208</v>
      </c>
      <c r="G25" s="28">
        <v>37.386500063</v>
      </c>
      <c r="H25" s="28">
        <v>59.65643764</v>
      </c>
      <c r="I25" s="28">
        <v>1.36613272E-2</v>
      </c>
      <c r="J25" s="28">
        <v>5.8471439999999999E-4</v>
      </c>
      <c r="K25" s="28">
        <v>9.3660728499999998E-2</v>
      </c>
      <c r="L25" s="28"/>
      <c r="M25" s="28"/>
      <c r="N25" s="31"/>
      <c r="O25" s="31">
        <v>8.5782160000000003E-4</v>
      </c>
      <c r="P25" s="28"/>
      <c r="Q25" s="30" t="s">
        <v>24</v>
      </c>
      <c r="R25" s="28">
        <v>0</v>
      </c>
      <c r="S25" s="28">
        <v>1.3693628473182401E-2</v>
      </c>
      <c r="T25" s="28">
        <v>1.3693628473182401E-2</v>
      </c>
      <c r="U25" s="28">
        <v>0</v>
      </c>
      <c r="V25" s="28">
        <v>5.8607188352585E-4</v>
      </c>
      <c r="W25" s="28">
        <v>0</v>
      </c>
      <c r="X25" s="28">
        <v>136.21518433395499</v>
      </c>
      <c r="Y25" s="28">
        <v>0.91881899042841098</v>
      </c>
      <c r="Z25" s="28">
        <v>1.97948043525852</v>
      </c>
      <c r="AA25" s="28">
        <v>1.34430648150597</v>
      </c>
      <c r="AB25" s="28">
        <v>0</v>
      </c>
      <c r="AC25" s="28">
        <v>9.3881988391121898E-2</v>
      </c>
      <c r="AD25" s="28">
        <v>9.3881988391121898E-2</v>
      </c>
      <c r="AE25" s="28">
        <v>7.2010954634391098</v>
      </c>
      <c r="AF25" s="28">
        <v>0.73174909086900697</v>
      </c>
      <c r="AG25" s="28">
        <v>0.590168267959015</v>
      </c>
      <c r="AH25" s="28">
        <v>0</v>
      </c>
      <c r="AI25" s="28">
        <v>0</v>
      </c>
      <c r="AJ25" s="28">
        <v>8.5986025768283205E-4</v>
      </c>
      <c r="AK25" s="28">
        <v>0.29806566224088699</v>
      </c>
      <c r="AL25" s="28">
        <v>0</v>
      </c>
      <c r="AM25" s="28">
        <v>810.12181352204902</v>
      </c>
      <c r="AN25" s="28">
        <v>82.812216163186406</v>
      </c>
      <c r="AO25" s="28">
        <v>900.135125148675</v>
      </c>
      <c r="AP25" s="28">
        <v>0</v>
      </c>
      <c r="AQ25" s="28">
        <v>1.80947661033857</v>
      </c>
      <c r="AR25" s="28">
        <v>0</v>
      </c>
      <c r="AS25" s="28">
        <v>33.049375193703497</v>
      </c>
      <c r="AT25" s="28">
        <v>0.33340470576563602</v>
      </c>
      <c r="AU25" s="28">
        <v>0</v>
      </c>
      <c r="AV25" s="28">
        <v>1.2363590006448399</v>
      </c>
      <c r="AW25" s="28">
        <v>1.36001173961209E-2</v>
      </c>
      <c r="AX25" s="28">
        <v>0</v>
      </c>
      <c r="AY25" s="28">
        <v>0</v>
      </c>
      <c r="AZ25" s="28">
        <v>19.553024344869002</v>
      </c>
      <c r="BA25" s="28">
        <v>17.432682881992001</v>
      </c>
      <c r="BB25" s="28">
        <v>2.1203414628769099</v>
      </c>
      <c r="BC25" s="28">
        <v>5.8108996511185403E-2</v>
      </c>
      <c r="BD25" s="28">
        <v>0</v>
      </c>
      <c r="BE25" s="28">
        <v>4.3511634341396697</v>
      </c>
      <c r="BF25" s="28">
        <v>0</v>
      </c>
      <c r="BG25" s="28">
        <v>1.8545413890220901</v>
      </c>
      <c r="BH25" s="28">
        <v>0</v>
      </c>
      <c r="BI25" s="28">
        <v>0</v>
      </c>
      <c r="BJ25" s="28">
        <v>7.4181679591262801</v>
      </c>
      <c r="BK25" s="28">
        <v>2.2384992920120999</v>
      </c>
      <c r="BL25" s="28">
        <v>5.93454576519672E-2</v>
      </c>
      <c r="BM25" s="28">
        <v>2.1055191058053202</v>
      </c>
      <c r="BN25" s="28">
        <v>2.4727159289450302E-3</v>
      </c>
      <c r="BO25" s="28">
        <v>37.474830558265303</v>
      </c>
      <c r="BP25" s="28">
        <v>15.628006277457599</v>
      </c>
      <c r="BQ25" s="28">
        <v>0</v>
      </c>
      <c r="BR25" s="28">
        <v>0</v>
      </c>
      <c r="BS25" s="28">
        <v>6.5596747129019803</v>
      </c>
      <c r="BT25" s="28">
        <v>6.1991037587261602</v>
      </c>
      <c r="BU25" s="28">
        <v>59.797490919713098</v>
      </c>
      <c r="BV25" s="28">
        <v>6.87211919162573</v>
      </c>
      <c r="BX25" s="37">
        <f t="shared" si="0"/>
        <v>8.0000160667540975E-3</v>
      </c>
      <c r="BY25" s="25">
        <f t="shared" si="1"/>
        <v>2.3652141101136357E-3</v>
      </c>
      <c r="BZ25" s="25">
        <f t="shared" si="2"/>
        <v>2.3615076885736782E-3</v>
      </c>
      <c r="CA25" s="25">
        <f t="shared" si="3"/>
        <v>2.3647227984282889E-3</v>
      </c>
      <c r="CB25" s="25">
        <f t="shared" si="4"/>
        <v>2.3640448903252975E-3</v>
      </c>
      <c r="CC25" s="25">
        <f t="shared" si="5"/>
        <v>2.3640002520927813E-3</v>
      </c>
      <c r="CD25" s="25">
        <f t="shared" si="6"/>
        <v>2.3626307655559551E-3</v>
      </c>
      <c r="CE25" s="25">
        <f t="shared" si="7"/>
        <v>2.3644267960532942E-3</v>
      </c>
      <c r="CF25" s="25">
        <f t="shared" si="8"/>
        <v>2.3644315599439356E-3</v>
      </c>
      <c r="CG25" s="25">
        <f t="shared" si="9"/>
        <v>2.3216180854277045E-3</v>
      </c>
      <c r="CH25" s="25">
        <f t="shared" si="10"/>
        <v>2.3623550090356164E-3</v>
      </c>
      <c r="CI25" s="25" t="str">
        <f>IF(M25=0,"",(#REF!-M25)/M25)</f>
        <v/>
      </c>
      <c r="CJ25" s="25" t="str">
        <f>IF(N25=0,"",(#REF!-N25)/N25)</f>
        <v/>
      </c>
      <c r="CK25" s="25">
        <f t="shared" si="11"/>
        <v>2.3765520509532742E-3</v>
      </c>
    </row>
    <row r="26" spans="1:89" x14ac:dyDescent="0.4">
      <c r="A26" s="28" t="s">
        <v>25</v>
      </c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31"/>
      <c r="O26" s="31"/>
      <c r="P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X26" s="37" t="e">
        <f t="shared" si="0"/>
        <v>#DIV/0!</v>
      </c>
      <c r="BY26" s="25" t="str">
        <f t="shared" si="1"/>
        <v/>
      </c>
      <c r="BZ26" s="25" t="str">
        <f t="shared" si="2"/>
        <v/>
      </c>
      <c r="CA26" s="25" t="str">
        <f t="shared" si="3"/>
        <v/>
      </c>
      <c r="CB26" s="25" t="str">
        <f t="shared" si="4"/>
        <v/>
      </c>
      <c r="CC26" s="25" t="str">
        <f t="shared" si="5"/>
        <v/>
      </c>
      <c r="CD26" s="25" t="str">
        <f t="shared" si="6"/>
        <v/>
      </c>
      <c r="CE26" s="25" t="str">
        <f t="shared" si="7"/>
        <v/>
      </c>
      <c r="CF26" s="25" t="str">
        <f t="shared" si="8"/>
        <v/>
      </c>
      <c r="CG26" s="25" t="str">
        <f t="shared" si="9"/>
        <v/>
      </c>
      <c r="CH26" s="25" t="str">
        <f t="shared" si="10"/>
        <v/>
      </c>
      <c r="CI26" s="25" t="str">
        <f>IF(M26=0,"",(#REF!-M26)/M26)</f>
        <v/>
      </c>
      <c r="CJ26" s="25" t="str">
        <f>IF(N26=0,"",(#REF!-N26)/N26)</f>
        <v/>
      </c>
      <c r="CK26" s="25" t="str">
        <f t="shared" si="11"/>
        <v/>
      </c>
    </row>
    <row r="27" spans="1:89" x14ac:dyDescent="0.4">
      <c r="A27" s="28" t="s">
        <v>26</v>
      </c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31"/>
      <c r="O27" s="31"/>
      <c r="P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X27" s="37" t="e">
        <f t="shared" si="0"/>
        <v>#DIV/0!</v>
      </c>
      <c r="BY27" s="25" t="str">
        <f t="shared" si="1"/>
        <v/>
      </c>
      <c r="BZ27" s="25" t="str">
        <f t="shared" si="2"/>
        <v/>
      </c>
      <c r="CA27" s="25" t="str">
        <f t="shared" si="3"/>
        <v/>
      </c>
      <c r="CB27" s="25" t="str">
        <f t="shared" si="4"/>
        <v/>
      </c>
      <c r="CC27" s="25" t="str">
        <f t="shared" si="5"/>
        <v/>
      </c>
      <c r="CD27" s="25" t="str">
        <f t="shared" si="6"/>
        <v/>
      </c>
      <c r="CE27" s="25" t="str">
        <f t="shared" si="7"/>
        <v/>
      </c>
      <c r="CF27" s="25" t="str">
        <f t="shared" si="8"/>
        <v/>
      </c>
      <c r="CG27" s="25" t="str">
        <f t="shared" si="9"/>
        <v/>
      </c>
      <c r="CH27" s="25" t="str">
        <f t="shared" si="10"/>
        <v/>
      </c>
      <c r="CI27" s="25" t="str">
        <f>IF(M27=0,"",(#REF!-M27)/M27)</f>
        <v/>
      </c>
      <c r="CJ27" s="25" t="str">
        <f>IF(N27=0,"",(#REF!-N27)/N27)</f>
        <v/>
      </c>
      <c r="CK27" s="25" t="str">
        <f t="shared" si="11"/>
        <v/>
      </c>
    </row>
    <row r="28" spans="1:89" x14ac:dyDescent="0.4">
      <c r="A28" s="28" t="s">
        <v>27</v>
      </c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31"/>
      <c r="O28" s="31"/>
      <c r="P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X28" s="37" t="e">
        <f t="shared" si="0"/>
        <v>#DIV/0!</v>
      </c>
      <c r="BY28" s="25" t="str">
        <f t="shared" si="1"/>
        <v/>
      </c>
      <c r="BZ28" s="25" t="str">
        <f t="shared" si="2"/>
        <v/>
      </c>
      <c r="CA28" s="25" t="str">
        <f t="shared" si="3"/>
        <v/>
      </c>
      <c r="CB28" s="25" t="str">
        <f t="shared" si="4"/>
        <v/>
      </c>
      <c r="CC28" s="25" t="str">
        <f t="shared" si="5"/>
        <v/>
      </c>
      <c r="CD28" s="25" t="str">
        <f t="shared" si="6"/>
        <v/>
      </c>
      <c r="CE28" s="25" t="str">
        <f t="shared" si="7"/>
        <v/>
      </c>
      <c r="CF28" s="25" t="str">
        <f t="shared" si="8"/>
        <v/>
      </c>
      <c r="CG28" s="25" t="str">
        <f t="shared" si="9"/>
        <v/>
      </c>
      <c r="CH28" s="25" t="str">
        <f t="shared" si="10"/>
        <v/>
      </c>
      <c r="CI28" s="25" t="str">
        <f>IF(M28=0,"",(#REF!-M28)/M28)</f>
        <v/>
      </c>
      <c r="CJ28" s="25" t="str">
        <f>IF(N28=0,"",(#REF!-N28)/N28)</f>
        <v/>
      </c>
      <c r="CK28" s="25" t="str">
        <f t="shared" si="11"/>
        <v/>
      </c>
    </row>
    <row r="29" spans="1:89" x14ac:dyDescent="0.4">
      <c r="A29" s="28" t="s">
        <v>28</v>
      </c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31"/>
      <c r="O29" s="31"/>
      <c r="P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X29" s="37" t="e">
        <f t="shared" si="0"/>
        <v>#DIV/0!</v>
      </c>
      <c r="BY29" s="25" t="str">
        <f t="shared" si="1"/>
        <v/>
      </c>
      <c r="BZ29" s="25" t="str">
        <f t="shared" si="2"/>
        <v/>
      </c>
      <c r="CA29" s="25" t="str">
        <f t="shared" si="3"/>
        <v/>
      </c>
      <c r="CB29" s="25" t="str">
        <f t="shared" si="4"/>
        <v/>
      </c>
      <c r="CC29" s="25" t="str">
        <f t="shared" si="5"/>
        <v/>
      </c>
      <c r="CD29" s="25" t="str">
        <f t="shared" si="6"/>
        <v/>
      </c>
      <c r="CE29" s="25" t="str">
        <f t="shared" si="7"/>
        <v/>
      </c>
      <c r="CF29" s="25" t="str">
        <f t="shared" si="8"/>
        <v/>
      </c>
      <c r="CG29" s="25" t="str">
        <f t="shared" si="9"/>
        <v/>
      </c>
      <c r="CH29" s="25" t="str">
        <f t="shared" si="10"/>
        <v/>
      </c>
      <c r="CI29" s="25" t="str">
        <f>IF(M29=0,"",(#REF!-M29)/M29)</f>
        <v/>
      </c>
      <c r="CJ29" s="25" t="str">
        <f>IF(N29=0,"",(#REF!-N29)/N29)</f>
        <v/>
      </c>
      <c r="CK29" s="25" t="str">
        <f t="shared" si="11"/>
        <v/>
      </c>
    </row>
    <row r="30" spans="1:89" x14ac:dyDescent="0.4">
      <c r="A30" s="28" t="s">
        <v>29</v>
      </c>
      <c r="B30" s="28">
        <v>33.527460576000003</v>
      </c>
      <c r="C30" s="28">
        <v>0.34008555540000002</v>
      </c>
      <c r="D30" s="28">
        <v>245.34117853000001</v>
      </c>
      <c r="E30" s="28">
        <v>16.056110366999999</v>
      </c>
      <c r="F30" s="28">
        <v>14.209376339</v>
      </c>
      <c r="G30" s="28">
        <v>30.380479939000001</v>
      </c>
      <c r="H30" s="28">
        <v>13.262023661000001</v>
      </c>
      <c r="I30" s="28">
        <v>3.0370034000000001E-3</v>
      </c>
      <c r="J30" s="28">
        <v>1.2996780000000001E-4</v>
      </c>
      <c r="K30" s="28">
        <v>2.08213771E-2</v>
      </c>
      <c r="L30" s="28"/>
      <c r="M30" s="28"/>
      <c r="N30" s="31"/>
      <c r="O30" s="31">
        <v>7.0518920000000001E-4</v>
      </c>
      <c r="P30" s="28"/>
      <c r="Q30" s="30" t="s">
        <v>29</v>
      </c>
      <c r="R30" s="28">
        <v>0</v>
      </c>
      <c r="S30" s="28">
        <v>3.0441131566990099E-3</v>
      </c>
      <c r="T30" s="28">
        <v>3.0441131566990099E-3</v>
      </c>
      <c r="U30" s="28">
        <v>0</v>
      </c>
      <c r="V30" s="28">
        <v>1.30271834104841E-4</v>
      </c>
      <c r="W30" s="28">
        <v>0</v>
      </c>
      <c r="X30" s="28">
        <v>33.606654431014697</v>
      </c>
      <c r="Y30" s="28">
        <v>0.204251543305941</v>
      </c>
      <c r="Z30" s="28">
        <v>0.44003268632748599</v>
      </c>
      <c r="AA30" s="28">
        <v>0.298835797546254</v>
      </c>
      <c r="AB30" s="28">
        <v>0</v>
      </c>
      <c r="AC30" s="28">
        <v>2.0870619372674801E-2</v>
      </c>
      <c r="AD30" s="28">
        <v>2.0870619372674801E-2</v>
      </c>
      <c r="AE30" s="28">
        <v>1.9673775867105301</v>
      </c>
      <c r="AF30" s="28">
        <v>0.16266631559935299</v>
      </c>
      <c r="AG30" s="28">
        <v>0.13119297332716001</v>
      </c>
      <c r="AH30" s="28">
        <v>0</v>
      </c>
      <c r="AI30" s="28">
        <v>0</v>
      </c>
      <c r="AJ30" s="28">
        <v>7.0677761765241002E-4</v>
      </c>
      <c r="AK30" s="28">
        <v>0.34089015360703601</v>
      </c>
      <c r="AL30" s="28">
        <v>0</v>
      </c>
      <c r="AM30" s="28">
        <v>221.32935862034799</v>
      </c>
      <c r="AN30" s="28">
        <v>22.624656712798402</v>
      </c>
      <c r="AO30" s="28">
        <v>245.921392919857</v>
      </c>
      <c r="AP30" s="28">
        <v>0</v>
      </c>
      <c r="AQ30" s="28">
        <v>0.40224030164740399</v>
      </c>
      <c r="AR30" s="28">
        <v>0</v>
      </c>
      <c r="AS30" s="28">
        <v>7.3467840903454302</v>
      </c>
      <c r="AT30" s="28">
        <v>0.27240054674625302</v>
      </c>
      <c r="AU30" s="28">
        <v>0</v>
      </c>
      <c r="AV30" s="28">
        <v>1.0101405997674</v>
      </c>
      <c r="AW30" s="28">
        <v>1.11115230079862E-2</v>
      </c>
      <c r="AX30" s="28">
        <v>0</v>
      </c>
      <c r="AY30" s="28">
        <v>0</v>
      </c>
      <c r="AZ30" s="28">
        <v>16.094061650931099</v>
      </c>
      <c r="BA30" s="28">
        <v>14.2429654577621</v>
      </c>
      <c r="BB30" s="28">
        <v>1.85109619316897</v>
      </c>
      <c r="BC30" s="28">
        <v>4.7476666832013098E-2</v>
      </c>
      <c r="BD30" s="28">
        <v>0</v>
      </c>
      <c r="BE30" s="28">
        <v>3.5550097278945101</v>
      </c>
      <c r="BF30" s="28">
        <v>0</v>
      </c>
      <c r="BG30" s="28">
        <v>1.5152158600505901</v>
      </c>
      <c r="BH30" s="28">
        <v>0</v>
      </c>
      <c r="BI30" s="28">
        <v>0</v>
      </c>
      <c r="BJ30" s="28">
        <v>6.0608398507470804</v>
      </c>
      <c r="BK30" s="28">
        <v>0.497613700473444</v>
      </c>
      <c r="BL30" s="28">
        <v>4.84866151887429E-2</v>
      </c>
      <c r="BM30" s="28">
        <v>1.7202637830210901</v>
      </c>
      <c r="BN30" s="28">
        <v>2.0202845064678102E-3</v>
      </c>
      <c r="BO30" s="28">
        <v>30.4520308426616</v>
      </c>
      <c r="BP30" s="28">
        <v>3.4740971501737699</v>
      </c>
      <c r="BQ30" s="28">
        <v>0</v>
      </c>
      <c r="BR30" s="28">
        <v>0</v>
      </c>
      <c r="BS30" s="28">
        <v>1.4582087111405</v>
      </c>
      <c r="BT30" s="28">
        <v>1.37804165743481</v>
      </c>
      <c r="BU30" s="28">
        <v>13.293358686486201</v>
      </c>
      <c r="BV30" s="28">
        <v>1.5276451695795199</v>
      </c>
      <c r="BX30" s="37">
        <f t="shared" si="0"/>
        <v>8.0000262008587276E-3</v>
      </c>
      <c r="BY30" s="25">
        <f t="shared" si="1"/>
        <v>2.362059447812257E-3</v>
      </c>
      <c r="BZ30" s="25">
        <f t="shared" si="2"/>
        <v>2.3658699825978824E-3</v>
      </c>
      <c r="CA30" s="25">
        <f t="shared" si="3"/>
        <v>2.3649286814934048E-3</v>
      </c>
      <c r="CB30" s="25">
        <f t="shared" si="4"/>
        <v>2.3636661098880747E-3</v>
      </c>
      <c r="CC30" s="25">
        <f t="shared" si="5"/>
        <v>2.3638700222126476E-3</v>
      </c>
      <c r="CD30" s="25">
        <f t="shared" si="6"/>
        <v>2.3551604123853175E-3</v>
      </c>
      <c r="CE30" s="25">
        <f t="shared" si="7"/>
        <v>2.362763503306658E-3</v>
      </c>
      <c r="CF30" s="25">
        <f t="shared" si="8"/>
        <v>2.3410433781568406E-3</v>
      </c>
      <c r="CG30" s="25">
        <f t="shared" si="9"/>
        <v>2.3393033108276315E-3</v>
      </c>
      <c r="CH30" s="25">
        <f t="shared" si="10"/>
        <v>2.3649863521659586E-3</v>
      </c>
      <c r="CI30" s="25" t="str">
        <f>IF(M30=0,"",(#REF!-M30)/M30)</f>
        <v/>
      </c>
      <c r="CJ30" s="25" t="str">
        <f>IF(N30=0,"",(#REF!-N30)/N30)</f>
        <v/>
      </c>
      <c r="CK30" s="25">
        <f t="shared" si="11"/>
        <v>2.2524701915599536E-3</v>
      </c>
    </row>
    <row r="31" spans="1:89" x14ac:dyDescent="0.4">
      <c r="A31" s="28" t="s">
        <v>30</v>
      </c>
      <c r="B31" s="28">
        <v>1116.8014083999999</v>
      </c>
      <c r="C31" s="28">
        <v>1.1672830996000001</v>
      </c>
      <c r="D31" s="28">
        <v>4060.6233358999998</v>
      </c>
      <c r="E31" s="28">
        <v>88.541018937000004</v>
      </c>
      <c r="F31" s="28">
        <v>78.655522813999994</v>
      </c>
      <c r="G31" s="28">
        <v>233.76611285000001</v>
      </c>
      <c r="H31" s="28">
        <v>776.23394810000002</v>
      </c>
      <c r="I31" s="28">
        <v>0.17775744590000001</v>
      </c>
      <c r="J31" s="28">
        <v>7.6071330999999999E-3</v>
      </c>
      <c r="K31" s="28">
        <v>1.2186881891000001</v>
      </c>
      <c r="L31" s="28"/>
      <c r="M31" s="28"/>
      <c r="N31" s="31"/>
      <c r="O31" s="31">
        <v>3.9035633000000002E-3</v>
      </c>
      <c r="P31" s="28"/>
      <c r="Q31" s="30" t="s">
        <v>30</v>
      </c>
      <c r="R31" s="28">
        <v>0</v>
      </c>
      <c r="S31" s="28">
        <v>0.178177745295757</v>
      </c>
      <c r="T31" s="28">
        <v>0.178177745295757</v>
      </c>
      <c r="U31" s="28">
        <v>0</v>
      </c>
      <c r="V31" s="28">
        <v>7.6250470759093199E-3</v>
      </c>
      <c r="W31" s="28">
        <v>0</v>
      </c>
      <c r="X31" s="28">
        <v>1119.4419661899101</v>
      </c>
      <c r="Y31" s="28">
        <v>11.955533686753199</v>
      </c>
      <c r="Z31" s="28">
        <v>25.756717332787499</v>
      </c>
      <c r="AA31" s="28">
        <v>17.491921661157399</v>
      </c>
      <c r="AB31" s="28">
        <v>0</v>
      </c>
      <c r="AC31" s="28">
        <v>1.2215711901522399</v>
      </c>
      <c r="AD31" s="28">
        <v>1.2215711901522399</v>
      </c>
      <c r="AE31" s="28">
        <v>32.561763570605699</v>
      </c>
      <c r="AF31" s="28">
        <v>9.5214175794251492</v>
      </c>
      <c r="AG31" s="28">
        <v>7.6791611811661902</v>
      </c>
      <c r="AH31" s="28">
        <v>0</v>
      </c>
      <c r="AI31" s="28">
        <v>0</v>
      </c>
      <c r="AJ31" s="28">
        <v>3.9127684908085601E-3</v>
      </c>
      <c r="AK31" s="28">
        <v>1.1700421648869801</v>
      </c>
      <c r="AL31" s="28">
        <v>0</v>
      </c>
      <c r="AM31" s="28">
        <v>3663.2018726411802</v>
      </c>
      <c r="AN31" s="28">
        <v>374.460833131941</v>
      </c>
      <c r="AO31" s="28">
        <v>4070.2244693437301</v>
      </c>
      <c r="AP31" s="28">
        <v>0</v>
      </c>
      <c r="AQ31" s="28">
        <v>23.5446163275445</v>
      </c>
      <c r="AR31" s="28">
        <v>0</v>
      </c>
      <c r="AS31" s="28">
        <v>430.03408979026102</v>
      </c>
      <c r="AT31" s="28">
        <v>1.5078678357777</v>
      </c>
      <c r="AU31" s="28">
        <v>0</v>
      </c>
      <c r="AV31" s="28">
        <v>5.5915975492319596</v>
      </c>
      <c r="AW31" s="28">
        <v>6.15077030704873E-2</v>
      </c>
      <c r="AX31" s="28">
        <v>0</v>
      </c>
      <c r="AY31" s="28">
        <v>0</v>
      </c>
      <c r="AZ31" s="28">
        <v>88.750368017761403</v>
      </c>
      <c r="BA31" s="28">
        <v>78.841508436308899</v>
      </c>
      <c r="BB31" s="28">
        <v>9.9088595814525</v>
      </c>
      <c r="BC31" s="28">
        <v>0.26280470651520899</v>
      </c>
      <c r="BD31" s="28">
        <v>0</v>
      </c>
      <c r="BE31" s="28">
        <v>19.678694109690898</v>
      </c>
      <c r="BF31" s="28">
        <v>0</v>
      </c>
      <c r="BG31" s="28">
        <v>8.3873841282648893</v>
      </c>
      <c r="BH31" s="28">
        <v>0</v>
      </c>
      <c r="BI31" s="28">
        <v>0</v>
      </c>
      <c r="BJ31" s="28">
        <v>33.549566474864399</v>
      </c>
      <c r="BK31" s="28">
        <v>29.127114327113201</v>
      </c>
      <c r="BL31" s="28">
        <v>0.26839568857509699</v>
      </c>
      <c r="BM31" s="28">
        <v>9.5225070466332706</v>
      </c>
      <c r="BN31" s="28">
        <v>1.11831936848603E-2</v>
      </c>
      <c r="BO31" s="28">
        <v>234.318772173702</v>
      </c>
      <c r="BP31" s="28">
        <v>203.350321378605</v>
      </c>
      <c r="BQ31" s="28">
        <v>0</v>
      </c>
      <c r="BR31" s="28">
        <v>0</v>
      </c>
      <c r="BS31" s="28">
        <v>85.353651067492905</v>
      </c>
      <c r="BT31" s="28">
        <v>80.661195831875602</v>
      </c>
      <c r="BU31" s="28">
        <v>778.06937301432197</v>
      </c>
      <c r="BV31" s="28">
        <v>89.419000072342598</v>
      </c>
      <c r="BX31" s="37">
        <f t="shared" si="0"/>
        <v>7.9999920927839776E-3</v>
      </c>
      <c r="BY31" s="25">
        <f t="shared" si="1"/>
        <v>2.3643933201098121E-3</v>
      </c>
      <c r="BZ31" s="25">
        <f t="shared" si="2"/>
        <v>2.3636642113001255E-3</v>
      </c>
      <c r="CA31" s="25">
        <f t="shared" si="3"/>
        <v>2.3644481769206751E-3</v>
      </c>
      <c r="CB31" s="25">
        <f t="shared" si="4"/>
        <v>2.3644304444966689E-3</v>
      </c>
      <c r="CC31" s="25">
        <f t="shared" si="5"/>
        <v>2.3645589738016662E-3</v>
      </c>
      <c r="CD31" s="25">
        <f t="shared" si="6"/>
        <v>2.3641549964797991E-3</v>
      </c>
      <c r="CE31" s="25">
        <f t="shared" si="7"/>
        <v>2.3645254356815314E-3</v>
      </c>
      <c r="CF31" s="25">
        <f t="shared" si="8"/>
        <v>2.364454516259426E-3</v>
      </c>
      <c r="CG31" s="25">
        <f t="shared" si="9"/>
        <v>2.3548918723822485E-3</v>
      </c>
      <c r="CH31" s="25">
        <f t="shared" si="10"/>
        <v>2.3656593031962615E-3</v>
      </c>
      <c r="CI31" s="25" t="str">
        <f>IF(M31=0,"",(#REF!-M31)/M31)</f>
        <v/>
      </c>
      <c r="CJ31" s="25" t="str">
        <f>IF(N31=0,"",(#REF!-N31)/N31)</f>
        <v/>
      </c>
      <c r="CK31" s="25">
        <f t="shared" si="11"/>
        <v>2.3581507717730364E-3</v>
      </c>
    </row>
    <row r="32" spans="1:89" x14ac:dyDescent="0.4">
      <c r="A32" s="28" t="s">
        <v>31</v>
      </c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31"/>
      <c r="O32" s="31"/>
      <c r="P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X32" s="37" t="e">
        <f t="shared" si="0"/>
        <v>#DIV/0!</v>
      </c>
      <c r="BY32" s="25" t="str">
        <f t="shared" si="1"/>
        <v/>
      </c>
      <c r="BZ32" s="25" t="str">
        <f t="shared" si="2"/>
        <v/>
      </c>
      <c r="CA32" s="25" t="str">
        <f t="shared" si="3"/>
        <v/>
      </c>
      <c r="CB32" s="25" t="str">
        <f t="shared" si="4"/>
        <v/>
      </c>
      <c r="CC32" s="25" t="str">
        <f t="shared" si="5"/>
        <v/>
      </c>
      <c r="CD32" s="25" t="str">
        <f t="shared" si="6"/>
        <v/>
      </c>
      <c r="CE32" s="25" t="str">
        <f t="shared" si="7"/>
        <v/>
      </c>
      <c r="CF32" s="25" t="str">
        <f t="shared" si="8"/>
        <v/>
      </c>
      <c r="CG32" s="25" t="str">
        <f t="shared" si="9"/>
        <v/>
      </c>
      <c r="CH32" s="25" t="str">
        <f t="shared" si="10"/>
        <v/>
      </c>
      <c r="CI32" s="25" t="str">
        <f>IF(M32=0,"",(#REF!-M32)/M32)</f>
        <v/>
      </c>
      <c r="CJ32" s="25" t="str">
        <f>IF(N32=0,"",(#REF!-N32)/N32)</f>
        <v/>
      </c>
      <c r="CK32" s="25" t="str">
        <f t="shared" si="11"/>
        <v/>
      </c>
    </row>
    <row r="33" spans="1:89" x14ac:dyDescent="0.4">
      <c r="A33" s="28" t="s">
        <v>32</v>
      </c>
      <c r="B33" s="28">
        <v>323.84296776999997</v>
      </c>
      <c r="C33" s="28">
        <v>0.59265435590000004</v>
      </c>
      <c r="D33" s="28">
        <v>2109.5432956</v>
      </c>
      <c r="E33" s="28">
        <v>41.522432295999998</v>
      </c>
      <c r="F33" s="28">
        <v>37.241242520999997</v>
      </c>
      <c r="G33" s="28">
        <v>78.575509053999994</v>
      </c>
      <c r="H33" s="28">
        <v>152.57438887000001</v>
      </c>
      <c r="I33" s="28">
        <v>3.4939406300000003E-2</v>
      </c>
      <c r="J33" s="28">
        <v>1.4953286E-3</v>
      </c>
      <c r="K33" s="28">
        <v>0.23954201959999999</v>
      </c>
      <c r="L33" s="28"/>
      <c r="M33" s="28"/>
      <c r="N33" s="31"/>
      <c r="O33" s="31">
        <v>1.8460872E-3</v>
      </c>
      <c r="P33" s="28"/>
      <c r="Q33" s="30" t="s">
        <v>32</v>
      </c>
      <c r="R33" s="28">
        <v>0</v>
      </c>
      <c r="S33" s="28">
        <v>3.5003954142156103E-2</v>
      </c>
      <c r="T33" s="28">
        <v>3.5003954142156103E-2</v>
      </c>
      <c r="U33" s="28">
        <v>0</v>
      </c>
      <c r="V33" s="28">
        <v>1.4980579651761999E-3</v>
      </c>
      <c r="W33" s="28">
        <v>0</v>
      </c>
      <c r="X33" s="28">
        <v>324.42820076567398</v>
      </c>
      <c r="Y33" s="28">
        <v>2.34868140811118</v>
      </c>
      <c r="Z33" s="28">
        <v>5.0599374012952696</v>
      </c>
      <c r="AA33" s="28">
        <v>3.4363028088860901</v>
      </c>
      <c r="AB33" s="28">
        <v>0</v>
      </c>
      <c r="AC33" s="28">
        <v>0.23998123640834401</v>
      </c>
      <c r="AD33" s="28">
        <v>0.23998123640834401</v>
      </c>
      <c r="AE33" s="28">
        <v>16.902081699649301</v>
      </c>
      <c r="AF33" s="28">
        <v>1.8704872233796599</v>
      </c>
      <c r="AG33" s="28">
        <v>1.50858679875908</v>
      </c>
      <c r="AH33" s="28">
        <v>0</v>
      </c>
      <c r="AI33" s="28">
        <v>0</v>
      </c>
      <c r="AJ33" s="28">
        <v>1.84938232674861E-3</v>
      </c>
      <c r="AK33" s="28">
        <v>0.59376036002724597</v>
      </c>
      <c r="AL33" s="28">
        <v>0</v>
      </c>
      <c r="AM33" s="28">
        <v>1901.49600435152</v>
      </c>
      <c r="AN33" s="28">
        <v>194.374929814761</v>
      </c>
      <c r="AO33" s="28">
        <v>2112.7730158659301</v>
      </c>
      <c r="AP33" s="28">
        <v>0</v>
      </c>
      <c r="AQ33" s="28">
        <v>4.6253656469945303</v>
      </c>
      <c r="AR33" s="28">
        <v>0</v>
      </c>
      <c r="AS33" s="28">
        <v>84.480565467776501</v>
      </c>
      <c r="AT33" s="28">
        <v>0.71351549828656702</v>
      </c>
      <c r="AU33" s="28">
        <v>0</v>
      </c>
      <c r="AV33" s="28">
        <v>2.6459130722284798</v>
      </c>
      <c r="AW33" s="28">
        <v>2.9105043149483201E-2</v>
      </c>
      <c r="AX33" s="28">
        <v>0</v>
      </c>
      <c r="AY33" s="28">
        <v>0</v>
      </c>
      <c r="AZ33" s="28">
        <v>41.596353343209302</v>
      </c>
      <c r="BA33" s="28">
        <v>37.307374272335103</v>
      </c>
      <c r="BB33" s="28">
        <v>4.28897907087417</v>
      </c>
      <c r="BC33" s="28">
        <v>0.12435790038844299</v>
      </c>
      <c r="BD33" s="28">
        <v>0</v>
      </c>
      <c r="BE33" s="28">
        <v>9.3118468949078697</v>
      </c>
      <c r="BF33" s="28">
        <v>0</v>
      </c>
      <c r="BG33" s="28">
        <v>3.9688617062429299</v>
      </c>
      <c r="BH33" s="28">
        <v>0</v>
      </c>
      <c r="BI33" s="28">
        <v>0</v>
      </c>
      <c r="BJ33" s="28">
        <v>15.875475837845601</v>
      </c>
      <c r="BK33" s="28">
        <v>5.7220487569023604</v>
      </c>
      <c r="BL33" s="28">
        <v>0.12700381986539599</v>
      </c>
      <c r="BM33" s="28">
        <v>4.5060026527488803</v>
      </c>
      <c r="BN33" s="28">
        <v>5.2918466714793602E-3</v>
      </c>
      <c r="BO33" s="28">
        <v>78.713987051232095</v>
      </c>
      <c r="BP33" s="28">
        <v>39.948574584954898</v>
      </c>
      <c r="BQ33" s="28">
        <v>0</v>
      </c>
      <c r="BR33" s="28">
        <v>0</v>
      </c>
      <c r="BS33" s="28">
        <v>16.767751060486301</v>
      </c>
      <c r="BT33" s="28">
        <v>15.8459679011166</v>
      </c>
      <c r="BU33" s="28">
        <v>152.853581840087</v>
      </c>
      <c r="BV33" s="28">
        <v>17.5663811377954</v>
      </c>
      <c r="BX33" s="37">
        <f t="shared" si="0"/>
        <v>7.9999515199799635E-3</v>
      </c>
      <c r="BY33" s="25">
        <f t="shared" si="1"/>
        <v>1.8071505449198133E-3</v>
      </c>
      <c r="BZ33" s="25">
        <f t="shared" si="2"/>
        <v>1.8661874602547398E-3</v>
      </c>
      <c r="CA33" s="25">
        <f t="shared" si="3"/>
        <v>1.5310044940374415E-3</v>
      </c>
      <c r="CB33" s="25">
        <f t="shared" si="4"/>
        <v>1.7802677521958307E-3</v>
      </c>
      <c r="CC33" s="25">
        <f t="shared" si="5"/>
        <v>1.7757665120280404E-3</v>
      </c>
      <c r="CD33" s="25">
        <f t="shared" si="6"/>
        <v>1.7623557123496853E-3</v>
      </c>
      <c r="CE33" s="25">
        <f t="shared" si="7"/>
        <v>1.829880965965266E-3</v>
      </c>
      <c r="CF33" s="25">
        <f t="shared" si="8"/>
        <v>1.8474224090092774E-3</v>
      </c>
      <c r="CG33" s="25">
        <f t="shared" si="9"/>
        <v>1.8252611340410186E-3</v>
      </c>
      <c r="CH33" s="25">
        <f t="shared" si="10"/>
        <v>1.8335689457634635E-3</v>
      </c>
      <c r="CI33" s="25" t="str">
        <f>IF(M33=0,"",(#REF!-M33)/M33)</f>
        <v/>
      </c>
      <c r="CJ33" s="25" t="str">
        <f>IF(N33=0,"",(#REF!-N33)/N33)</f>
        <v/>
      </c>
      <c r="CK33" s="25">
        <f t="shared" si="11"/>
        <v>1.7849247579475311E-3</v>
      </c>
    </row>
    <row r="34" spans="1:89" x14ac:dyDescent="0.4">
      <c r="A34" s="28" t="s">
        <v>33</v>
      </c>
      <c r="B34" s="28">
        <v>1185.3107967999999</v>
      </c>
      <c r="C34" s="28">
        <v>1.9246539703000001</v>
      </c>
      <c r="D34" s="28">
        <v>7547.7206666000002</v>
      </c>
      <c r="E34" s="28">
        <v>158.81678833999999</v>
      </c>
      <c r="F34" s="28">
        <v>142.73421260000001</v>
      </c>
      <c r="G34" s="28">
        <v>304.10931756000002</v>
      </c>
      <c r="H34" s="28">
        <v>535.12939723</v>
      </c>
      <c r="I34" s="28">
        <v>0.12254457990000001</v>
      </c>
      <c r="J34" s="28">
        <v>5.2442087999999996E-3</v>
      </c>
      <c r="K34" s="28">
        <v>0.84015267549999995</v>
      </c>
      <c r="L34" s="28"/>
      <c r="M34" s="28"/>
      <c r="N34" s="31"/>
      <c r="O34" s="31">
        <v>7.0836654000000004E-3</v>
      </c>
      <c r="P34" s="28"/>
      <c r="Q34" s="30" t="s">
        <v>33</v>
      </c>
      <c r="R34" s="28">
        <v>0</v>
      </c>
      <c r="S34" s="28">
        <v>0.122835357209649</v>
      </c>
      <c r="T34" s="28">
        <v>0.122835357209649</v>
      </c>
      <c r="U34" s="28">
        <v>0</v>
      </c>
      <c r="V34" s="28">
        <v>5.2566025864942603E-3</v>
      </c>
      <c r="W34" s="28">
        <v>0</v>
      </c>
      <c r="X34" s="28">
        <v>1188.1131206534501</v>
      </c>
      <c r="Y34" s="28">
        <v>8.2419844279148098</v>
      </c>
      <c r="Z34" s="28">
        <v>17.756363672444898</v>
      </c>
      <c r="AA34" s="28">
        <v>12.0586355486003</v>
      </c>
      <c r="AB34" s="28">
        <v>0</v>
      </c>
      <c r="AC34" s="28">
        <v>0.84214036073634302</v>
      </c>
      <c r="AD34" s="28">
        <v>0.84214036073634302</v>
      </c>
      <c r="AE34" s="28">
        <v>60.524510661000797</v>
      </c>
      <c r="AF34" s="28">
        <v>6.5639256392312397</v>
      </c>
      <c r="AG34" s="28">
        <v>5.29393120253234</v>
      </c>
      <c r="AH34" s="28">
        <v>0</v>
      </c>
      <c r="AI34" s="28">
        <v>0</v>
      </c>
      <c r="AJ34" s="28">
        <v>7.1004849190909203E-3</v>
      </c>
      <c r="AK34" s="28">
        <v>1.92920337395349</v>
      </c>
      <c r="AL34" s="28">
        <v>0</v>
      </c>
      <c r="AM34" s="28">
        <v>6809.0086751875197</v>
      </c>
      <c r="AN34" s="28">
        <v>696.03171941775804</v>
      </c>
      <c r="AO34" s="28">
        <v>7565.5649052662802</v>
      </c>
      <c r="AP34" s="28">
        <v>0</v>
      </c>
      <c r="AQ34" s="28">
        <v>16.231315416590899</v>
      </c>
      <c r="AR34" s="28">
        <v>0</v>
      </c>
      <c r="AS34" s="28">
        <v>296.45976809702501</v>
      </c>
      <c r="AT34" s="28">
        <v>2.7362837855564099</v>
      </c>
      <c r="AU34" s="28">
        <v>0</v>
      </c>
      <c r="AV34" s="28">
        <v>10.1469116993777</v>
      </c>
      <c r="AW34" s="28">
        <v>0.11161618214586801</v>
      </c>
      <c r="AX34" s="28">
        <v>0</v>
      </c>
      <c r="AY34" s="28">
        <v>0</v>
      </c>
      <c r="AZ34" s="28">
        <v>159.19211746259001</v>
      </c>
      <c r="BA34" s="28">
        <v>143.07151220566899</v>
      </c>
      <c r="BB34" s="28">
        <v>16.120605256921099</v>
      </c>
      <c r="BC34" s="28">
        <v>0.47690585161791699</v>
      </c>
      <c r="BD34" s="28">
        <v>0</v>
      </c>
      <c r="BE34" s="28">
        <v>35.710365140517098</v>
      </c>
      <c r="BF34" s="28">
        <v>0</v>
      </c>
      <c r="BG34" s="28">
        <v>15.2203616131219</v>
      </c>
      <c r="BH34" s="28">
        <v>0</v>
      </c>
      <c r="BI34" s="28">
        <v>0</v>
      </c>
      <c r="BJ34" s="28">
        <v>60.881511488836303</v>
      </c>
      <c r="BK34" s="28">
        <v>20.079762741085801</v>
      </c>
      <c r="BL34" s="28">
        <v>0.48705288667691798</v>
      </c>
      <c r="BM34" s="28">
        <v>17.280209692620499</v>
      </c>
      <c r="BN34" s="28">
        <v>2.0293865198388401E-2</v>
      </c>
      <c r="BO34" s="28">
        <v>304.82724401307303</v>
      </c>
      <c r="BP34" s="28">
        <v>140.18756605997399</v>
      </c>
      <c r="BQ34" s="28">
        <v>0</v>
      </c>
      <c r="BR34" s="28">
        <v>0</v>
      </c>
      <c r="BS34" s="28">
        <v>58.841476417519999</v>
      </c>
      <c r="BT34" s="28">
        <v>55.606814481985403</v>
      </c>
      <c r="BU34" s="28">
        <v>536.39475046434904</v>
      </c>
      <c r="BV34" s="28">
        <v>61.644048125542199</v>
      </c>
      <c r="BX34" s="37">
        <f t="shared" si="0"/>
        <v>7.9999988657648759E-3</v>
      </c>
      <c r="BY34" s="25">
        <f t="shared" si="1"/>
        <v>2.364210181005382E-3</v>
      </c>
      <c r="BZ34" s="25">
        <f t="shared" si="2"/>
        <v>2.3637514710141663E-3</v>
      </c>
      <c r="CA34" s="25">
        <f t="shared" si="3"/>
        <v>2.364189065083443E-3</v>
      </c>
      <c r="CB34" s="25">
        <f t="shared" si="4"/>
        <v>2.3632836711601334E-3</v>
      </c>
      <c r="CC34" s="25">
        <f t="shared" si="5"/>
        <v>2.3631307415709841E-3</v>
      </c>
      <c r="CD34" s="25">
        <f t="shared" si="6"/>
        <v>2.3607512549541007E-3</v>
      </c>
      <c r="CE34" s="25">
        <f t="shared" si="7"/>
        <v>2.3645743270672859E-3</v>
      </c>
      <c r="CF34" s="25">
        <f t="shared" si="8"/>
        <v>2.3728288096158626E-3</v>
      </c>
      <c r="CG34" s="25">
        <f t="shared" si="9"/>
        <v>2.3633281905672109E-3</v>
      </c>
      <c r="CH34" s="25">
        <f t="shared" si="10"/>
        <v>2.3658619371296321E-3</v>
      </c>
      <c r="CI34" s="25" t="str">
        <f>IF(M34=0,"",(#REF!-M34)/M34)</f>
        <v/>
      </c>
      <c r="CJ34" s="25" t="str">
        <f>IF(N34=0,"",(#REF!-N34)/N34)</f>
        <v/>
      </c>
      <c r="CK34" s="25">
        <f t="shared" si="11"/>
        <v>2.3744090299521962E-3</v>
      </c>
    </row>
    <row r="35" spans="1:89" x14ac:dyDescent="0.4">
      <c r="A35" s="28" t="s">
        <v>34</v>
      </c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31"/>
      <c r="O35" s="31"/>
      <c r="P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X35" s="37" t="e">
        <f t="shared" ref="BX35:BX60" si="12">AE35/AO35</f>
        <v>#DIV/0!</v>
      </c>
      <c r="BY35" s="25" t="str">
        <f t="shared" ref="BY35:BY60" si="13">IF(B35=0,"",(X35-B35)/B35)</f>
        <v/>
      </c>
      <c r="BZ35" s="25" t="str">
        <f t="shared" ref="BZ35:BZ60" si="14">IF(C35=0,"",(AK35-C35)/C35)</f>
        <v/>
      </c>
      <c r="CA35" s="25" t="str">
        <f t="shared" ref="CA35:CA60" si="15">IF(D35=0,"",(AO35-D35)/D35)</f>
        <v/>
      </c>
      <c r="CB35" s="25" t="str">
        <f t="shared" ref="CB35:CB60" si="16">IF(E35=0,"",(AZ35-E35)/E35)</f>
        <v/>
      </c>
      <c r="CC35" s="25" t="str">
        <f t="shared" ref="CC35:CC60" si="17">IF(F35=0,"",(BA35-F35)/F35)</f>
        <v/>
      </c>
      <c r="CD35" s="25" t="str">
        <f t="shared" ref="CD35:CD60" si="18">IF(G35=0,"",(BO35-G35)/G35)</f>
        <v/>
      </c>
      <c r="CE35" s="25" t="str">
        <f t="shared" ref="CE35:CE60" si="19">IF(H35=0,"",(BU35-H35)/H35)</f>
        <v/>
      </c>
      <c r="CF35" s="25" t="str">
        <f t="shared" ref="CF35:CF60" si="20">IF(I35=0,"",(T35-I35)/I35)</f>
        <v/>
      </c>
      <c r="CG35" s="25" t="str">
        <f t="shared" ref="CG35:CG60" si="21">IF(J35=0,"",(V35-J35)/J35)</f>
        <v/>
      </c>
      <c r="CH35" s="25" t="str">
        <f t="shared" ref="CH35:CH60" si="22">IF(K35=0,"",(AD35-K35)/K35)</f>
        <v/>
      </c>
      <c r="CI35" s="25" t="str">
        <f>IF(M35=0,"",(#REF!-M35)/M35)</f>
        <v/>
      </c>
      <c r="CJ35" s="25" t="str">
        <f>IF(N35=0,"",(#REF!-N35)/N35)</f>
        <v/>
      </c>
      <c r="CK35" s="25" t="str">
        <f t="shared" ref="CK35:CK60" si="23">IF(O35=0,"",(AJ35-O35)/O35)</f>
        <v/>
      </c>
    </row>
    <row r="36" spans="1:89" x14ac:dyDescent="0.4">
      <c r="A36" s="28" t="s">
        <v>35</v>
      </c>
      <c r="B36" s="28">
        <v>7.6645667732999998</v>
      </c>
      <c r="C36" s="28">
        <v>5.1742405900000003E-2</v>
      </c>
      <c r="D36" s="28">
        <v>58.675008720999998</v>
      </c>
      <c r="E36" s="28">
        <v>1.9060141554000001</v>
      </c>
      <c r="F36" s="28">
        <v>1.6985804605000001</v>
      </c>
      <c r="G36" s="28">
        <v>2.0596210001999999</v>
      </c>
      <c r="H36" s="28">
        <v>3.0969115361999999</v>
      </c>
      <c r="I36" s="28">
        <v>7.0919039999999998E-4</v>
      </c>
      <c r="J36" s="28">
        <v>3.0349699999999998E-5</v>
      </c>
      <c r="K36" s="28">
        <v>4.8621424E-3</v>
      </c>
      <c r="L36" s="28"/>
      <c r="M36" s="28"/>
      <c r="N36" s="31"/>
      <c r="O36" s="31">
        <v>8.3913300000000002E-5</v>
      </c>
      <c r="P36" s="28"/>
      <c r="Q36" s="30" t="s">
        <v>35</v>
      </c>
      <c r="R36" s="28">
        <v>0</v>
      </c>
      <c r="S36" s="28">
        <v>7.0961212993024298E-4</v>
      </c>
      <c r="T36" s="28">
        <v>7.0961212993024298E-4</v>
      </c>
      <c r="U36" s="28">
        <v>0</v>
      </c>
      <c r="V36" s="28">
        <v>3.03676379456098E-5</v>
      </c>
      <c r="W36" s="28">
        <v>0</v>
      </c>
      <c r="X36" s="28">
        <v>7.6691162451274897</v>
      </c>
      <c r="Y36" s="28">
        <v>4.7613313726751802E-2</v>
      </c>
      <c r="Z36" s="28">
        <v>0.102577019031222</v>
      </c>
      <c r="AA36" s="28">
        <v>6.9661801601668696E-2</v>
      </c>
      <c r="AB36" s="28">
        <v>0</v>
      </c>
      <c r="AC36" s="28">
        <v>4.86511911071872E-3</v>
      </c>
      <c r="AD36" s="28">
        <v>4.86511911071872E-3</v>
      </c>
      <c r="AE36" s="28">
        <v>0.46967879417053698</v>
      </c>
      <c r="AF36" s="28">
        <v>3.7919639420597798E-2</v>
      </c>
      <c r="AG36" s="28">
        <v>3.0582854908381901E-2</v>
      </c>
      <c r="AH36" s="28">
        <v>0</v>
      </c>
      <c r="AI36" s="28">
        <v>0</v>
      </c>
      <c r="AJ36" s="28">
        <v>8.3963616425143794E-5</v>
      </c>
      <c r="AK36" s="28">
        <v>5.1773256394329698E-2</v>
      </c>
      <c r="AL36" s="28">
        <v>0</v>
      </c>
      <c r="AM36" s="28">
        <v>52.839010616665902</v>
      </c>
      <c r="AN36" s="28">
        <v>5.4012889654083702</v>
      </c>
      <c r="AO36" s="28">
        <v>58.709978376244798</v>
      </c>
      <c r="AP36" s="28">
        <v>0</v>
      </c>
      <c r="AQ36" s="28">
        <v>9.3766704565383094E-2</v>
      </c>
      <c r="AR36" s="28">
        <v>0</v>
      </c>
      <c r="AS36" s="28">
        <v>1.71262563074088</v>
      </c>
      <c r="AT36" s="28">
        <v>3.2505146013878002E-2</v>
      </c>
      <c r="AU36" s="28">
        <v>0</v>
      </c>
      <c r="AV36" s="28">
        <v>0.120538366331012</v>
      </c>
      <c r="AW36" s="28">
        <v>1.3259221815285699E-3</v>
      </c>
      <c r="AX36" s="28">
        <v>0</v>
      </c>
      <c r="AY36" s="28">
        <v>0</v>
      </c>
      <c r="AZ36" s="28">
        <v>1.9071470697284101</v>
      </c>
      <c r="BA36" s="28">
        <v>1.69959055366719</v>
      </c>
      <c r="BB36" s="28">
        <v>0.207556516061222</v>
      </c>
      <c r="BC36" s="28">
        <v>5.6652786006051604E-3</v>
      </c>
      <c r="BD36" s="28">
        <v>0</v>
      </c>
      <c r="BE36" s="28">
        <v>0.42421393430005999</v>
      </c>
      <c r="BF36" s="28">
        <v>0</v>
      </c>
      <c r="BG36" s="28">
        <v>0.180807130407799</v>
      </c>
      <c r="BH36" s="28">
        <v>0</v>
      </c>
      <c r="BI36" s="28">
        <v>0</v>
      </c>
      <c r="BJ36" s="28">
        <v>0.72323099562933602</v>
      </c>
      <c r="BK36" s="28">
        <v>0.115999345675078</v>
      </c>
      <c r="BL36" s="28">
        <v>5.78583243569943E-3</v>
      </c>
      <c r="BM36" s="28">
        <v>0.205276868860266</v>
      </c>
      <c r="BN36" s="28">
        <v>2.4107890700794099E-4</v>
      </c>
      <c r="BO36" s="28">
        <v>2.06083915121524</v>
      </c>
      <c r="BP36" s="28">
        <v>0.80985132554515404</v>
      </c>
      <c r="BQ36" s="28">
        <v>0</v>
      </c>
      <c r="BR36" s="28">
        <v>0</v>
      </c>
      <c r="BS36" s="28">
        <v>0.33992346747491903</v>
      </c>
      <c r="BT36" s="28">
        <v>0.32123706562034898</v>
      </c>
      <c r="BU36" s="28">
        <v>3.09874036118322</v>
      </c>
      <c r="BV36" s="28">
        <v>0.35611390635756102</v>
      </c>
      <c r="BX36" s="37">
        <f t="shared" si="12"/>
        <v>7.9999824077703653E-3</v>
      </c>
      <c r="BY36" s="25">
        <f t="shared" si="13"/>
        <v>5.9357194764591951E-4</v>
      </c>
      <c r="BZ36" s="25">
        <f t="shared" si="14"/>
        <v>5.9623231260868301E-4</v>
      </c>
      <c r="CA36" s="25">
        <f t="shared" si="15"/>
        <v>5.9598892283223683E-4</v>
      </c>
      <c r="CB36" s="25">
        <f t="shared" si="16"/>
        <v>5.9438925214710719E-4</v>
      </c>
      <c r="CC36" s="25">
        <f t="shared" si="17"/>
        <v>5.9466901373196276E-4</v>
      </c>
      <c r="CD36" s="25">
        <f t="shared" si="18"/>
        <v>5.9144425849306419E-4</v>
      </c>
      <c r="CE36" s="25">
        <f t="shared" si="19"/>
        <v>5.9053187727284718E-4</v>
      </c>
      <c r="CF36" s="25">
        <f t="shared" si="20"/>
        <v>5.9466390160244672E-4</v>
      </c>
      <c r="CG36" s="25">
        <f t="shared" si="21"/>
        <v>5.9104194142944497E-4</v>
      </c>
      <c r="CH36" s="25">
        <f t="shared" si="22"/>
        <v>6.1222203584987715E-4</v>
      </c>
      <c r="CI36" s="25" t="str">
        <f>IF(M36=0,"",(#REF!-M36)/M36)</f>
        <v/>
      </c>
      <c r="CJ36" s="25" t="str">
        <f>IF(N36=0,"",(#REF!-N36)/N36)</f>
        <v/>
      </c>
      <c r="CK36" s="25">
        <f t="shared" si="23"/>
        <v>5.9962395882169161E-4</v>
      </c>
    </row>
    <row r="37" spans="1:89" x14ac:dyDescent="0.4">
      <c r="A37" s="28" t="s">
        <v>36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1"/>
      <c r="O37" s="31"/>
      <c r="P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X37" s="37" t="e">
        <f t="shared" si="12"/>
        <v>#DIV/0!</v>
      </c>
      <c r="BY37" s="25" t="str">
        <f t="shared" si="13"/>
        <v/>
      </c>
      <c r="BZ37" s="25" t="str">
        <f t="shared" si="14"/>
        <v/>
      </c>
      <c r="CA37" s="25" t="str">
        <f t="shared" si="15"/>
        <v/>
      </c>
      <c r="CB37" s="25" t="str">
        <f t="shared" si="16"/>
        <v/>
      </c>
      <c r="CC37" s="25" t="str">
        <f t="shared" si="17"/>
        <v/>
      </c>
      <c r="CD37" s="25" t="str">
        <f t="shared" si="18"/>
        <v/>
      </c>
      <c r="CE37" s="25" t="str">
        <f t="shared" si="19"/>
        <v/>
      </c>
      <c r="CF37" s="25" t="str">
        <f t="shared" si="20"/>
        <v/>
      </c>
      <c r="CG37" s="25" t="str">
        <f t="shared" si="21"/>
        <v/>
      </c>
      <c r="CH37" s="25" t="str">
        <f t="shared" si="22"/>
        <v/>
      </c>
      <c r="CI37" s="25" t="str">
        <f>IF(M37=0,"",(#REF!-M37)/M37)</f>
        <v/>
      </c>
      <c r="CJ37" s="25" t="str">
        <f>IF(N37=0,"",(#REF!-N37)/N37)</f>
        <v/>
      </c>
      <c r="CK37" s="25" t="str">
        <f t="shared" si="23"/>
        <v/>
      </c>
    </row>
    <row r="38" spans="1:89" x14ac:dyDescent="0.4">
      <c r="A38" s="28" t="s">
        <v>37</v>
      </c>
      <c r="B38" s="28">
        <v>119.69005468</v>
      </c>
      <c r="C38" s="28">
        <v>0.38394961770000002</v>
      </c>
      <c r="D38" s="28">
        <v>466.64159078</v>
      </c>
      <c r="E38" s="28">
        <v>16.728192298</v>
      </c>
      <c r="F38" s="28">
        <v>14.779541201000001</v>
      </c>
      <c r="G38" s="28">
        <v>31.266250283000002</v>
      </c>
      <c r="H38" s="28">
        <v>53.647228462000001</v>
      </c>
      <c r="I38" s="28">
        <v>1.22853445E-2</v>
      </c>
      <c r="J38" s="28">
        <v>5.2574610000000004E-4</v>
      </c>
      <c r="K38" s="28">
        <v>8.4226290499999995E-2</v>
      </c>
      <c r="L38" s="28"/>
      <c r="M38" s="28"/>
      <c r="N38" s="31"/>
      <c r="O38" s="31">
        <v>7.2640029999999998E-4</v>
      </c>
      <c r="P38" s="28"/>
      <c r="Q38" s="30" t="s">
        <v>37</v>
      </c>
      <c r="R38" s="28">
        <v>0</v>
      </c>
      <c r="S38" s="28">
        <v>1.2313913385049301E-2</v>
      </c>
      <c r="T38" s="28">
        <v>1.2313913385049301E-2</v>
      </c>
      <c r="U38" s="28">
        <v>0</v>
      </c>
      <c r="V38" s="28">
        <v>5.2698114655019498E-4</v>
      </c>
      <c r="W38" s="28">
        <v>0</v>
      </c>
      <c r="X38" s="28">
        <v>119.973025347641</v>
      </c>
      <c r="Y38" s="28">
        <v>0.82626547377304305</v>
      </c>
      <c r="Z38" s="28">
        <v>1.7800912235764399</v>
      </c>
      <c r="AA38" s="28">
        <v>1.20889497246581</v>
      </c>
      <c r="AB38" s="28">
        <v>0</v>
      </c>
      <c r="AC38" s="28">
        <v>8.4425356478998098E-2</v>
      </c>
      <c r="AD38" s="28">
        <v>8.4425356478998098E-2</v>
      </c>
      <c r="AE38" s="28">
        <v>3.74195931788995</v>
      </c>
      <c r="AF38" s="28">
        <v>0.65803763340553401</v>
      </c>
      <c r="AG38" s="28">
        <v>0.53072188249210495</v>
      </c>
      <c r="AH38" s="28">
        <v>0</v>
      </c>
      <c r="AI38" s="28">
        <v>0</v>
      </c>
      <c r="AJ38" s="28">
        <v>7.2811961618396296E-4</v>
      </c>
      <c r="AK38" s="28">
        <v>0.38485668645314902</v>
      </c>
      <c r="AL38" s="28">
        <v>0</v>
      </c>
      <c r="AM38" s="28">
        <v>420.97061005197401</v>
      </c>
      <c r="AN38" s="28">
        <v>43.032496461030597</v>
      </c>
      <c r="AO38" s="28">
        <v>467.74506583089499</v>
      </c>
      <c r="AP38" s="28">
        <v>0</v>
      </c>
      <c r="AQ38" s="28">
        <v>1.6272054274982499</v>
      </c>
      <c r="AR38" s="28">
        <v>0</v>
      </c>
      <c r="AS38" s="28">
        <v>29.720434152681001</v>
      </c>
      <c r="AT38" s="28">
        <v>0.28333097769473697</v>
      </c>
      <c r="AU38" s="28">
        <v>0</v>
      </c>
      <c r="AV38" s="28">
        <v>1.0506805161020101</v>
      </c>
      <c r="AW38" s="28">
        <v>1.15573867513241E-2</v>
      </c>
      <c r="AX38" s="28">
        <v>0</v>
      </c>
      <c r="AY38" s="28">
        <v>0</v>
      </c>
      <c r="AZ38" s="28">
        <v>16.767750964907901</v>
      </c>
      <c r="BA38" s="28">
        <v>14.814496347602701</v>
      </c>
      <c r="BB38" s="28">
        <v>1.9532546173051799</v>
      </c>
      <c r="BC38" s="28">
        <v>4.9381489993771899E-2</v>
      </c>
      <c r="BD38" s="28">
        <v>0</v>
      </c>
      <c r="BE38" s="28">
        <v>3.6976718971323401</v>
      </c>
      <c r="BF38" s="28">
        <v>0</v>
      </c>
      <c r="BG38" s="28">
        <v>1.57600577610961</v>
      </c>
      <c r="BH38" s="28">
        <v>0</v>
      </c>
      <c r="BI38" s="28">
        <v>0</v>
      </c>
      <c r="BJ38" s="28">
        <v>6.30404197600269</v>
      </c>
      <c r="BK38" s="28">
        <v>2.0130115766552499</v>
      </c>
      <c r="BL38" s="28">
        <v>5.0432364401968702E-2</v>
      </c>
      <c r="BM38" s="28">
        <v>1.7892926139651699</v>
      </c>
      <c r="BN38" s="28">
        <v>2.1013494491200799E-3</v>
      </c>
      <c r="BO38" s="28">
        <v>31.340178931530001</v>
      </c>
      <c r="BP38" s="28">
        <v>14.0539060735614</v>
      </c>
      <c r="BQ38" s="28">
        <v>0</v>
      </c>
      <c r="BR38" s="28">
        <v>0</v>
      </c>
      <c r="BS38" s="28">
        <v>5.89891665671853</v>
      </c>
      <c r="BT38" s="28">
        <v>5.5745918228145301</v>
      </c>
      <c r="BU38" s="28">
        <v>53.774010482977502</v>
      </c>
      <c r="BV38" s="28">
        <v>6.1798769202648902</v>
      </c>
      <c r="BX38" s="37">
        <f t="shared" si="12"/>
        <v>7.9999974157777421E-3</v>
      </c>
      <c r="BY38" s="25">
        <f t="shared" si="13"/>
        <v>2.364195324311097E-3</v>
      </c>
      <c r="BZ38" s="25">
        <f t="shared" si="14"/>
        <v>2.362468176378649E-3</v>
      </c>
      <c r="CA38" s="25">
        <f t="shared" si="15"/>
        <v>2.3647164605506052E-3</v>
      </c>
      <c r="CB38" s="25">
        <f t="shared" si="16"/>
        <v>2.3647903014978175E-3</v>
      </c>
      <c r="CC38" s="25">
        <f t="shared" si="17"/>
        <v>2.3651036339568323E-3</v>
      </c>
      <c r="CD38" s="25">
        <f t="shared" si="18"/>
        <v>2.3644871982041351E-3</v>
      </c>
      <c r="CE38" s="25">
        <f t="shared" si="19"/>
        <v>2.3632538830464403E-3</v>
      </c>
      <c r="CF38" s="25">
        <f t="shared" si="20"/>
        <v>2.3254443576491372E-3</v>
      </c>
      <c r="CG38" s="25">
        <f t="shared" si="21"/>
        <v>2.349131168438422E-3</v>
      </c>
      <c r="CH38" s="25">
        <f t="shared" si="22"/>
        <v>2.3634660604945328E-3</v>
      </c>
      <c r="CI38" s="25" t="str">
        <f>IF(M38=0,"",(#REF!-M38)/M38)</f>
        <v/>
      </c>
      <c r="CJ38" s="25" t="str">
        <f>IF(N38=0,"",(#REF!-N38)/N38)</f>
        <v/>
      </c>
      <c r="CK38" s="25">
        <f t="shared" si="23"/>
        <v>2.3668990554697993E-3</v>
      </c>
    </row>
    <row r="39" spans="1:89" x14ac:dyDescent="0.4">
      <c r="A39" s="28" t="s">
        <v>38</v>
      </c>
      <c r="B39" s="28">
        <v>169.68681278</v>
      </c>
      <c r="C39" s="28">
        <v>0.62816299939999998</v>
      </c>
      <c r="D39" s="28">
        <v>1101.6813712000001</v>
      </c>
      <c r="E39" s="28">
        <v>27.676253403</v>
      </c>
      <c r="F39" s="28">
        <v>24.488386640000002</v>
      </c>
      <c r="G39" s="28">
        <v>54.167388684999999</v>
      </c>
      <c r="H39" s="28">
        <v>69.195592300000001</v>
      </c>
      <c r="I39" s="28">
        <v>1.5845792899999999E-2</v>
      </c>
      <c r="J39" s="28">
        <v>6.7816260000000005E-4</v>
      </c>
      <c r="K39" s="28">
        <v>0.1086369807</v>
      </c>
      <c r="L39" s="28"/>
      <c r="M39" s="28"/>
      <c r="N39" s="31"/>
      <c r="O39" s="31">
        <v>1.2151483E-3</v>
      </c>
      <c r="P39" s="28"/>
      <c r="Q39" s="30" t="s">
        <v>130</v>
      </c>
      <c r="R39" s="28">
        <v>0</v>
      </c>
      <c r="S39" s="28">
        <v>1.5882099771312799E-2</v>
      </c>
      <c r="T39" s="28">
        <v>1.5882099771312799E-2</v>
      </c>
      <c r="U39" s="28">
        <v>0</v>
      </c>
      <c r="V39" s="28">
        <v>6.7971200473168104E-4</v>
      </c>
      <c r="W39" s="28">
        <v>0</v>
      </c>
      <c r="X39" s="28">
        <v>170.07745515809901</v>
      </c>
      <c r="Y39" s="28">
        <v>1.0656626012975701</v>
      </c>
      <c r="Z39" s="28">
        <v>2.2958541685828799</v>
      </c>
      <c r="AA39" s="28">
        <v>1.5591450532176501</v>
      </c>
      <c r="AB39" s="28">
        <v>0</v>
      </c>
      <c r="AC39" s="28">
        <v>0.10888654860227601</v>
      </c>
      <c r="AD39" s="28">
        <v>0.10888654860227601</v>
      </c>
      <c r="AE39" s="28">
        <v>8.8334607573978392</v>
      </c>
      <c r="AF39" s="28">
        <v>0.84869445731135196</v>
      </c>
      <c r="AG39" s="28">
        <v>0.68449262980278602</v>
      </c>
      <c r="AH39" s="28">
        <v>0</v>
      </c>
      <c r="AI39" s="28">
        <v>0</v>
      </c>
      <c r="AJ39" s="28">
        <v>1.2178178655642201E-3</v>
      </c>
      <c r="AK39" s="28">
        <v>0.62962983961374797</v>
      </c>
      <c r="AL39" s="28">
        <v>0</v>
      </c>
      <c r="AM39" s="28">
        <v>993.76519480591298</v>
      </c>
      <c r="AN39" s="28">
        <v>101.585040832685</v>
      </c>
      <c r="AO39" s="28">
        <v>1104.18369639599</v>
      </c>
      <c r="AP39" s="28">
        <v>0</v>
      </c>
      <c r="AQ39" s="28">
        <v>2.09865759492219</v>
      </c>
      <c r="AR39" s="28">
        <v>0</v>
      </c>
      <c r="AS39" s="28">
        <v>38.3312484415911</v>
      </c>
      <c r="AT39" s="28">
        <v>0.46943113686844601</v>
      </c>
      <c r="AU39" s="28">
        <v>0</v>
      </c>
      <c r="AV39" s="28">
        <v>1.7407779113411199</v>
      </c>
      <c r="AW39" s="28">
        <v>1.9148580234461501E-2</v>
      </c>
      <c r="AX39" s="28">
        <v>0</v>
      </c>
      <c r="AY39" s="28">
        <v>0</v>
      </c>
      <c r="AZ39" s="28">
        <v>27.740255069155602</v>
      </c>
      <c r="BA39" s="28">
        <v>24.544985614303599</v>
      </c>
      <c r="BB39" s="28">
        <v>3.1952694548520899</v>
      </c>
      <c r="BC39" s="28">
        <v>8.1816543604667002E-2</v>
      </c>
      <c r="BD39" s="28">
        <v>0</v>
      </c>
      <c r="BE39" s="28">
        <v>6.1263779005384702</v>
      </c>
      <c r="BF39" s="28">
        <v>0</v>
      </c>
      <c r="BG39" s="28">
        <v>2.6111717262741401</v>
      </c>
      <c r="BH39" s="28">
        <v>0</v>
      </c>
      <c r="BI39" s="28">
        <v>0</v>
      </c>
      <c r="BJ39" s="28">
        <v>10.4446771550455</v>
      </c>
      <c r="BK39" s="28">
        <v>2.5962605519828399</v>
      </c>
      <c r="BL39" s="28">
        <v>8.3557676328422106E-2</v>
      </c>
      <c r="BM39" s="28">
        <v>2.96454543053511</v>
      </c>
      <c r="BN39" s="28">
        <v>3.48155353318232E-3</v>
      </c>
      <c r="BO39" s="28">
        <v>54.292759588397203</v>
      </c>
      <c r="BP39" s="28">
        <v>18.125728122759099</v>
      </c>
      <c r="BQ39" s="28">
        <v>0</v>
      </c>
      <c r="BR39" s="28">
        <v>0</v>
      </c>
      <c r="BS39" s="28">
        <v>7.6080225395166199</v>
      </c>
      <c r="BT39" s="28">
        <v>7.1897990739463102</v>
      </c>
      <c r="BU39" s="28">
        <v>69.354390471623802</v>
      </c>
      <c r="BV39" s="28">
        <v>7.9703530723961098</v>
      </c>
      <c r="BX39" s="37">
        <f t="shared" si="12"/>
        <v>7.9999920178407732E-3</v>
      </c>
      <c r="BY39" s="25">
        <f t="shared" si="13"/>
        <v>2.3021375185205873E-3</v>
      </c>
      <c r="BZ39" s="25">
        <f t="shared" si="14"/>
        <v>2.3351267348587306E-3</v>
      </c>
      <c r="CA39" s="25">
        <f t="shared" si="15"/>
        <v>2.2713692555809072E-3</v>
      </c>
      <c r="CB39" s="25">
        <f t="shared" si="16"/>
        <v>2.3125119294023938E-3</v>
      </c>
      <c r="CC39" s="25">
        <f t="shared" si="17"/>
        <v>2.3112577866255487E-3</v>
      </c>
      <c r="CD39" s="25">
        <f t="shared" si="18"/>
        <v>2.3145089036186455E-3</v>
      </c>
      <c r="CE39" s="25">
        <f t="shared" si="19"/>
        <v>2.2949174412052902E-3</v>
      </c>
      <c r="CF39" s="25">
        <f t="shared" si="20"/>
        <v>2.2912625162985392E-3</v>
      </c>
      <c r="CG39" s="25">
        <f t="shared" si="21"/>
        <v>2.2847097903673816E-3</v>
      </c>
      <c r="CH39" s="25">
        <f t="shared" si="22"/>
        <v>2.2972647128806849E-3</v>
      </c>
      <c r="CI39" s="25" t="str">
        <f>IF(M39=0,"",(#REF!-M39)/M39)</f>
        <v/>
      </c>
      <c r="CJ39" s="25" t="str">
        <f>IF(N39=0,"",(#REF!-N39)/N39)</f>
        <v/>
      </c>
      <c r="CK39" s="25">
        <f t="shared" si="23"/>
        <v>2.1969051548852824E-3</v>
      </c>
    </row>
    <row r="40" spans="1:89" x14ac:dyDescent="0.4">
      <c r="A40" s="28" t="s">
        <v>39</v>
      </c>
      <c r="B40" s="28">
        <v>62.833898640999998</v>
      </c>
      <c r="C40" s="28">
        <v>0.12283247210000001</v>
      </c>
      <c r="D40" s="28">
        <v>392.86764785999998</v>
      </c>
      <c r="E40" s="28">
        <v>8.6098649529000006</v>
      </c>
      <c r="F40" s="28">
        <v>7.7133039908000001</v>
      </c>
      <c r="G40" s="28">
        <v>16.507242400999999</v>
      </c>
      <c r="H40" s="28">
        <v>28.069958299</v>
      </c>
      <c r="I40" s="28">
        <v>6.4280863999999997E-3</v>
      </c>
      <c r="J40" s="28">
        <v>2.7515530000000001E-4</v>
      </c>
      <c r="K40" s="28">
        <v>4.4069905600000001E-2</v>
      </c>
      <c r="L40" s="28"/>
      <c r="M40" s="28"/>
      <c r="N40" s="31"/>
      <c r="O40" s="31">
        <v>3.8285069999999998E-4</v>
      </c>
      <c r="P40" s="28"/>
      <c r="Q40" s="30" t="s">
        <v>39</v>
      </c>
      <c r="R40" s="28">
        <v>0</v>
      </c>
      <c r="S40" s="28">
        <v>6.44348460032275E-3</v>
      </c>
      <c r="T40" s="28">
        <v>6.44348460032275E-3</v>
      </c>
      <c r="U40" s="28">
        <v>0</v>
      </c>
      <c r="V40" s="28">
        <v>2.75810926198808E-4</v>
      </c>
      <c r="W40" s="28">
        <v>0</v>
      </c>
      <c r="X40" s="28">
        <v>62.982274676058402</v>
      </c>
      <c r="Y40" s="28">
        <v>0.43232898127879099</v>
      </c>
      <c r="Z40" s="28">
        <v>0.93140497215198503</v>
      </c>
      <c r="AA40" s="28">
        <v>0.63253011213942101</v>
      </c>
      <c r="AB40" s="28">
        <v>0</v>
      </c>
      <c r="AC40" s="28">
        <v>4.4174355061492303E-2</v>
      </c>
      <c r="AD40" s="28">
        <v>4.4174355061492303E-2</v>
      </c>
      <c r="AE40" s="28">
        <v>3.1503726108787</v>
      </c>
      <c r="AF40" s="28">
        <v>0.34430798996345802</v>
      </c>
      <c r="AG40" s="28">
        <v>0.27769058340455299</v>
      </c>
      <c r="AH40" s="28">
        <v>0</v>
      </c>
      <c r="AI40" s="28">
        <v>0</v>
      </c>
      <c r="AJ40" s="28">
        <v>3.8376293206152502E-4</v>
      </c>
      <c r="AK40" s="28">
        <v>0.123122915590535</v>
      </c>
      <c r="AL40" s="28">
        <v>0</v>
      </c>
      <c r="AM40" s="28">
        <v>354.41632019929699</v>
      </c>
      <c r="AN40" s="28">
        <v>36.229283795477201</v>
      </c>
      <c r="AO40" s="28">
        <v>393.79597660565298</v>
      </c>
      <c r="AP40" s="28">
        <v>0</v>
      </c>
      <c r="AQ40" s="28">
        <v>0.85140260925279798</v>
      </c>
      <c r="AR40" s="28">
        <v>0</v>
      </c>
      <c r="AS40" s="28">
        <v>15.5506054692041</v>
      </c>
      <c r="AT40" s="28">
        <v>0.14786823723937201</v>
      </c>
      <c r="AU40" s="28">
        <v>0</v>
      </c>
      <c r="AV40" s="28">
        <v>0.54833615546994097</v>
      </c>
      <c r="AW40" s="28">
        <v>6.0317055617101203E-3</v>
      </c>
      <c r="AX40" s="28">
        <v>0</v>
      </c>
      <c r="AY40" s="28">
        <v>0</v>
      </c>
      <c r="AZ40" s="28">
        <v>8.63022925855255</v>
      </c>
      <c r="BA40" s="28">
        <v>7.7315474428258799</v>
      </c>
      <c r="BB40" s="28">
        <v>0.89868181572667105</v>
      </c>
      <c r="BC40" s="28">
        <v>2.5771796050419699E-2</v>
      </c>
      <c r="BD40" s="28">
        <v>0</v>
      </c>
      <c r="BE40" s="28">
        <v>1.9297728533871199</v>
      </c>
      <c r="BF40" s="28">
        <v>0</v>
      </c>
      <c r="BG40" s="28">
        <v>0.82250431720101103</v>
      </c>
      <c r="BH40" s="28">
        <v>0</v>
      </c>
      <c r="BI40" s="28">
        <v>0</v>
      </c>
      <c r="BJ40" s="28">
        <v>3.2900296224033601</v>
      </c>
      <c r="BK40" s="28">
        <v>1.0532776825507399</v>
      </c>
      <c r="BL40" s="28">
        <v>2.6319994819138302E-2</v>
      </c>
      <c r="BM40" s="28">
        <v>0.93381607720586202</v>
      </c>
      <c r="BN40" s="28">
        <v>1.0966834879324401E-3</v>
      </c>
      <c r="BO40" s="28">
        <v>16.546290514062701</v>
      </c>
      <c r="BP40" s="28">
        <v>7.3534559861569004</v>
      </c>
      <c r="BQ40" s="28">
        <v>0</v>
      </c>
      <c r="BR40" s="28">
        <v>0</v>
      </c>
      <c r="BS40" s="28">
        <v>3.0865005027786001</v>
      </c>
      <c r="BT40" s="28">
        <v>2.9168263299723902</v>
      </c>
      <c r="BU40" s="28">
        <v>28.136330814552601</v>
      </c>
      <c r="BV40" s="28">
        <v>3.2335101496409</v>
      </c>
      <c r="BX40" s="37">
        <f t="shared" si="12"/>
        <v>8.0000121840591611E-3</v>
      </c>
      <c r="BY40" s="25">
        <f t="shared" si="13"/>
        <v>2.3614010632405273E-3</v>
      </c>
      <c r="BZ40" s="25">
        <f t="shared" si="14"/>
        <v>2.3645497446191099E-3</v>
      </c>
      <c r="CA40" s="25">
        <f t="shared" si="15"/>
        <v>2.362955439852911E-3</v>
      </c>
      <c r="CB40" s="25">
        <f t="shared" si="16"/>
        <v>2.365229392557447E-3</v>
      </c>
      <c r="CC40" s="25">
        <f t="shared" si="17"/>
        <v>2.3651929248010477E-3</v>
      </c>
      <c r="CD40" s="25">
        <f t="shared" si="18"/>
        <v>2.3655140037403283E-3</v>
      </c>
      <c r="CE40" s="25">
        <f t="shared" si="19"/>
        <v>2.3645391576860826E-3</v>
      </c>
      <c r="CF40" s="25">
        <f t="shared" si="20"/>
        <v>2.3954563402804256E-3</v>
      </c>
      <c r="CG40" s="25">
        <f t="shared" si="21"/>
        <v>2.3827496646729664E-3</v>
      </c>
      <c r="CH40" s="25">
        <f t="shared" si="22"/>
        <v>2.3700858912732098E-3</v>
      </c>
      <c r="CI40" s="25" t="str">
        <f>IF(M40=0,"",(#REF!-M40)/M40)</f>
        <v/>
      </c>
      <c r="CJ40" s="25" t="str">
        <f>IF(N40=0,"",(#REF!-N40)/N40)</f>
        <v/>
      </c>
      <c r="CK40" s="25">
        <f t="shared" si="23"/>
        <v>2.382735780619042E-3</v>
      </c>
    </row>
    <row r="41" spans="1:89" x14ac:dyDescent="0.4">
      <c r="A41" s="28" t="s">
        <v>40</v>
      </c>
      <c r="B41" s="28">
        <v>1017.7970924</v>
      </c>
      <c r="C41" s="28">
        <v>1.7855584654000001</v>
      </c>
      <c r="D41" s="28">
        <v>6515.9949717</v>
      </c>
      <c r="E41" s="28">
        <v>139.21523232000001</v>
      </c>
      <c r="F41" s="28">
        <v>124.93435890000001</v>
      </c>
      <c r="G41" s="28">
        <v>267.47541811000002</v>
      </c>
      <c r="H41" s="28">
        <v>454.62516446000001</v>
      </c>
      <c r="I41" s="28">
        <v>0.10410915179999999</v>
      </c>
      <c r="J41" s="28">
        <v>4.4553233000000003E-3</v>
      </c>
      <c r="K41" s="28">
        <v>0.71376128419999996</v>
      </c>
      <c r="L41" s="28"/>
      <c r="M41" s="28"/>
      <c r="N41" s="31"/>
      <c r="O41" s="31">
        <v>6.2002997000000001E-3</v>
      </c>
      <c r="P41" s="28"/>
      <c r="Q41" s="30" t="s">
        <v>40</v>
      </c>
      <c r="R41" s="28">
        <v>0</v>
      </c>
      <c r="S41" s="28">
        <v>0.104355696861455</v>
      </c>
      <c r="T41" s="28">
        <v>0.104355696861455</v>
      </c>
      <c r="U41" s="28">
        <v>0</v>
      </c>
      <c r="V41" s="28">
        <v>4.4658293709726104E-3</v>
      </c>
      <c r="W41" s="28">
        <v>0</v>
      </c>
      <c r="X41" s="28">
        <v>1020.20288077955</v>
      </c>
      <c r="Y41" s="28">
        <v>7.0020640214454604</v>
      </c>
      <c r="Z41" s="28">
        <v>15.085014136778</v>
      </c>
      <c r="AA41" s="28">
        <v>10.244598580475801</v>
      </c>
      <c r="AB41" s="28">
        <v>0</v>
      </c>
      <c r="AC41" s="28">
        <v>0.71544961581397504</v>
      </c>
      <c r="AD41" s="28">
        <v>0.71544961581397504</v>
      </c>
      <c r="AE41" s="28">
        <v>52.251130926988203</v>
      </c>
      <c r="AF41" s="28">
        <v>5.57645834914047</v>
      </c>
      <c r="AG41" s="28">
        <v>4.4975253207712802</v>
      </c>
      <c r="AH41" s="28">
        <v>0</v>
      </c>
      <c r="AI41" s="28">
        <v>0</v>
      </c>
      <c r="AJ41" s="28">
        <v>6.2150630399725199E-3</v>
      </c>
      <c r="AK41" s="28">
        <v>1.7897804426880899</v>
      </c>
      <c r="AL41" s="28">
        <v>0</v>
      </c>
      <c r="AM41" s="28">
        <v>5878.2521893549801</v>
      </c>
      <c r="AN41" s="28">
        <v>600.889289924325</v>
      </c>
      <c r="AO41" s="28">
        <v>6531.3926102062896</v>
      </c>
      <c r="AP41" s="28">
        <v>0</v>
      </c>
      <c r="AQ41" s="28">
        <v>13.789457489100901</v>
      </c>
      <c r="AR41" s="28">
        <v>0</v>
      </c>
      <c r="AS41" s="28">
        <v>251.86080086773899</v>
      </c>
      <c r="AT41" s="28">
        <v>2.3950525085842398</v>
      </c>
      <c r="AU41" s="28">
        <v>0</v>
      </c>
      <c r="AV41" s="28">
        <v>8.8815411520252194</v>
      </c>
      <c r="AW41" s="28">
        <v>9.7696823470405994E-2</v>
      </c>
      <c r="AX41" s="28">
        <v>0</v>
      </c>
      <c r="AY41" s="28">
        <v>0</v>
      </c>
      <c r="AZ41" s="28">
        <v>139.544460946003</v>
      </c>
      <c r="BA41" s="28">
        <v>125.22981215882</v>
      </c>
      <c r="BB41" s="28">
        <v>14.3146487871823</v>
      </c>
      <c r="BC41" s="28">
        <v>0.41743282792374198</v>
      </c>
      <c r="BD41" s="28">
        <v>0</v>
      </c>
      <c r="BE41" s="28">
        <v>31.2571209841431</v>
      </c>
      <c r="BF41" s="28">
        <v>0</v>
      </c>
      <c r="BG41" s="28">
        <v>13.322311612295101</v>
      </c>
      <c r="BH41" s="28">
        <v>0</v>
      </c>
      <c r="BI41" s="28">
        <v>0</v>
      </c>
      <c r="BJ41" s="28">
        <v>53.289295788620699</v>
      </c>
      <c r="BK41" s="28">
        <v>17.059002567246999</v>
      </c>
      <c r="BL41" s="28">
        <v>0.42631411233651301</v>
      </c>
      <c r="BM41" s="28">
        <v>15.125283288414099</v>
      </c>
      <c r="BN41" s="28">
        <v>1.7763061007401999E-2</v>
      </c>
      <c r="BO41" s="28">
        <v>268.10713986672999</v>
      </c>
      <c r="BP41" s="28">
        <v>119.09670713829399</v>
      </c>
      <c r="BQ41" s="28">
        <v>0</v>
      </c>
      <c r="BR41" s="28">
        <v>0</v>
      </c>
      <c r="BS41" s="28">
        <v>49.989567294673101</v>
      </c>
      <c r="BT41" s="28">
        <v>47.241338450702003</v>
      </c>
      <c r="BU41" s="28">
        <v>455.700173062825</v>
      </c>
      <c r="BV41" s="28">
        <v>52.370438682109899</v>
      </c>
      <c r="BX41" s="37">
        <f t="shared" si="12"/>
        <v>7.9999984758744869E-3</v>
      </c>
      <c r="BY41" s="25">
        <f t="shared" si="13"/>
        <v>2.3637210181816173E-3</v>
      </c>
      <c r="BZ41" s="25">
        <f t="shared" si="14"/>
        <v>2.3645136073122152E-3</v>
      </c>
      <c r="CA41" s="25">
        <f t="shared" si="15"/>
        <v>2.3630525457990809E-3</v>
      </c>
      <c r="CB41" s="25">
        <f t="shared" si="16"/>
        <v>2.3648893911710914E-3</v>
      </c>
      <c r="CC41" s="25">
        <f t="shared" si="17"/>
        <v>2.3648679308185859E-3</v>
      </c>
      <c r="CD41" s="25">
        <f t="shared" si="18"/>
        <v>2.3617936975059749E-3</v>
      </c>
      <c r="CE41" s="25">
        <f t="shared" si="19"/>
        <v>2.364604264926426E-3</v>
      </c>
      <c r="CF41" s="25">
        <f t="shared" si="20"/>
        <v>2.3681401413070445E-3</v>
      </c>
      <c r="CG41" s="25">
        <f t="shared" si="21"/>
        <v>2.3580939620274329E-3</v>
      </c>
      <c r="CH41" s="25">
        <f t="shared" si="22"/>
        <v>2.3654009419513435E-3</v>
      </c>
      <c r="CI41" s="25" t="str">
        <f>IF(M41=0,"",(#REF!-M41)/M41)</f>
        <v/>
      </c>
      <c r="CJ41" s="25" t="str">
        <f>IF(N41=0,"",(#REF!-N41)/N41)</f>
        <v/>
      </c>
      <c r="CK41" s="25">
        <f t="shared" si="23"/>
        <v>2.3810687687435264E-3</v>
      </c>
    </row>
    <row r="42" spans="1:89" x14ac:dyDescent="0.4">
      <c r="A42" s="28" t="s">
        <v>41</v>
      </c>
      <c r="B42" s="28"/>
      <c r="C42" s="28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31"/>
      <c r="O42" s="31"/>
      <c r="P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  <c r="BN42" s="28"/>
      <c r="BO42" s="28"/>
      <c r="BP42" s="28"/>
      <c r="BQ42" s="28"/>
      <c r="BR42" s="28"/>
      <c r="BS42" s="28"/>
      <c r="BT42" s="28"/>
      <c r="BU42" s="28"/>
      <c r="BV42" s="28"/>
      <c r="BX42" s="37" t="e">
        <f t="shared" si="12"/>
        <v>#DIV/0!</v>
      </c>
      <c r="BY42" s="25" t="str">
        <f t="shared" si="13"/>
        <v/>
      </c>
      <c r="BZ42" s="25" t="str">
        <f t="shared" si="14"/>
        <v/>
      </c>
      <c r="CA42" s="25" t="str">
        <f t="shared" si="15"/>
        <v/>
      </c>
      <c r="CB42" s="25" t="str">
        <f t="shared" si="16"/>
        <v/>
      </c>
      <c r="CC42" s="25" t="str">
        <f t="shared" si="17"/>
        <v/>
      </c>
      <c r="CD42" s="25" t="str">
        <f t="shared" si="18"/>
        <v/>
      </c>
      <c r="CE42" s="25" t="str">
        <f t="shared" si="19"/>
        <v/>
      </c>
      <c r="CF42" s="25" t="str">
        <f t="shared" si="20"/>
        <v/>
      </c>
      <c r="CG42" s="25" t="str">
        <f t="shared" si="21"/>
        <v/>
      </c>
      <c r="CH42" s="25" t="str">
        <f t="shared" si="22"/>
        <v/>
      </c>
      <c r="CI42" s="25" t="str">
        <f>IF(M42=0,"",(#REF!-M42)/M42)</f>
        <v/>
      </c>
      <c r="CJ42" s="25" t="str">
        <f>IF(N42=0,"",(#REF!-N42)/N42)</f>
        <v/>
      </c>
      <c r="CK42" s="25" t="str">
        <f t="shared" si="23"/>
        <v/>
      </c>
    </row>
    <row r="43" spans="1:89" x14ac:dyDescent="0.4">
      <c r="A43" s="28" t="s">
        <v>42</v>
      </c>
      <c r="B43" s="28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31"/>
      <c r="O43" s="31"/>
      <c r="P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28"/>
      <c r="BJ43" s="28"/>
      <c r="BK43" s="28"/>
      <c r="BL43" s="28"/>
      <c r="BM43" s="28"/>
      <c r="BN43" s="28"/>
      <c r="BO43" s="28"/>
      <c r="BP43" s="28"/>
      <c r="BQ43" s="28"/>
      <c r="BR43" s="28"/>
      <c r="BS43" s="28"/>
      <c r="BT43" s="28"/>
      <c r="BU43" s="28"/>
      <c r="BV43" s="28"/>
      <c r="BX43" s="37" t="e">
        <f t="shared" si="12"/>
        <v>#DIV/0!</v>
      </c>
      <c r="BY43" s="25" t="str">
        <f t="shared" si="13"/>
        <v/>
      </c>
      <c r="BZ43" s="25" t="str">
        <f t="shared" si="14"/>
        <v/>
      </c>
      <c r="CA43" s="25" t="str">
        <f t="shared" si="15"/>
        <v/>
      </c>
      <c r="CB43" s="25" t="str">
        <f t="shared" si="16"/>
        <v/>
      </c>
      <c r="CC43" s="25" t="str">
        <f t="shared" si="17"/>
        <v/>
      </c>
      <c r="CD43" s="25" t="str">
        <f t="shared" si="18"/>
        <v/>
      </c>
      <c r="CE43" s="25" t="str">
        <f t="shared" si="19"/>
        <v/>
      </c>
      <c r="CF43" s="25" t="str">
        <f t="shared" si="20"/>
        <v/>
      </c>
      <c r="CG43" s="25" t="str">
        <f t="shared" si="21"/>
        <v/>
      </c>
      <c r="CH43" s="25" t="str">
        <f t="shared" si="22"/>
        <v/>
      </c>
      <c r="CI43" s="25" t="str">
        <f>IF(M43=0,"",(#REF!-M43)/M43)</f>
        <v/>
      </c>
      <c r="CJ43" s="25" t="str">
        <f>IF(N43=0,"",(#REF!-N43)/N43)</f>
        <v/>
      </c>
      <c r="CK43" s="25" t="str">
        <f t="shared" si="23"/>
        <v/>
      </c>
    </row>
    <row r="44" spans="1:89" x14ac:dyDescent="0.4">
      <c r="A44" s="28" t="s">
        <v>43</v>
      </c>
      <c r="B44" s="28">
        <v>1026.1740901999999</v>
      </c>
      <c r="C44" s="28">
        <v>1.9594089133999999</v>
      </c>
      <c r="D44" s="28">
        <v>6382.9455184999997</v>
      </c>
      <c r="E44" s="28">
        <v>173.41892397999999</v>
      </c>
      <c r="F44" s="28">
        <v>152.35744536000001</v>
      </c>
      <c r="G44" s="28">
        <v>316.41149230000002</v>
      </c>
      <c r="H44" s="28">
        <v>491.76130293</v>
      </c>
      <c r="I44" s="28">
        <v>0.1126132267</v>
      </c>
      <c r="J44" s="28">
        <v>4.8192573999999997E-3</v>
      </c>
      <c r="K44" s="28">
        <v>0.77206402740000002</v>
      </c>
      <c r="L44" s="28"/>
      <c r="M44" s="28"/>
      <c r="N44" s="31"/>
      <c r="O44" s="31">
        <v>7.5159876999999998E-3</v>
      </c>
      <c r="P44" s="28"/>
      <c r="Q44" s="30" t="s">
        <v>43</v>
      </c>
      <c r="R44" s="28">
        <v>0</v>
      </c>
      <c r="S44" s="28">
        <v>0.11287814490197901</v>
      </c>
      <c r="T44" s="28">
        <v>0.11287814490197901</v>
      </c>
      <c r="U44" s="28">
        <v>0</v>
      </c>
      <c r="V44" s="28">
        <v>4.8306498231645602E-3</v>
      </c>
      <c r="W44" s="28">
        <v>0</v>
      </c>
      <c r="X44" s="28">
        <v>1028.59589517022</v>
      </c>
      <c r="Y44" s="28">
        <v>7.5739908330947898</v>
      </c>
      <c r="Z44" s="28">
        <v>16.317261942320101</v>
      </c>
      <c r="AA44" s="28">
        <v>11.0813881532733</v>
      </c>
      <c r="AB44" s="28">
        <v>0</v>
      </c>
      <c r="AC44" s="28">
        <v>0.77388823443575305</v>
      </c>
      <c r="AD44" s="28">
        <v>0.77388823443575305</v>
      </c>
      <c r="AE44" s="28">
        <v>51.184047627551003</v>
      </c>
      <c r="AF44" s="28">
        <v>6.0319534576563703</v>
      </c>
      <c r="AG44" s="28">
        <v>4.8648833799266997</v>
      </c>
      <c r="AH44" s="28">
        <v>0</v>
      </c>
      <c r="AI44" s="28">
        <v>0</v>
      </c>
      <c r="AJ44" s="28">
        <v>7.5337175132358398E-3</v>
      </c>
      <c r="AK44" s="28">
        <v>1.96402491366149</v>
      </c>
      <c r="AL44" s="28">
        <v>0</v>
      </c>
      <c r="AM44" s="28">
        <v>5758.2167849556499</v>
      </c>
      <c r="AN44" s="28">
        <v>588.61759882052604</v>
      </c>
      <c r="AO44" s="28">
        <v>6398.0184314037297</v>
      </c>
      <c r="AP44" s="28">
        <v>0</v>
      </c>
      <c r="AQ44" s="28">
        <v>14.9158359857691</v>
      </c>
      <c r="AR44" s="28">
        <v>0</v>
      </c>
      <c r="AS44" s="28">
        <v>272.43267928206399</v>
      </c>
      <c r="AT44" s="28">
        <v>2.9207576602346701</v>
      </c>
      <c r="AU44" s="28">
        <v>0</v>
      </c>
      <c r="AV44" s="28">
        <v>10.830998688249901</v>
      </c>
      <c r="AW44" s="28">
        <v>0.119140990646891</v>
      </c>
      <c r="AX44" s="28">
        <v>0</v>
      </c>
      <c r="AY44" s="28">
        <v>0</v>
      </c>
      <c r="AZ44" s="28">
        <v>173.828144812799</v>
      </c>
      <c r="BA44" s="28">
        <v>152.71697052089701</v>
      </c>
      <c r="BB44" s="28">
        <v>21.111174291902898</v>
      </c>
      <c r="BC44" s="28">
        <v>0.50905711007126497</v>
      </c>
      <c r="BD44" s="28">
        <v>0</v>
      </c>
      <c r="BE44" s="28">
        <v>38.1178305307076</v>
      </c>
      <c r="BF44" s="28">
        <v>0</v>
      </c>
      <c r="BG44" s="28">
        <v>16.2464992146033</v>
      </c>
      <c r="BH44" s="28">
        <v>0</v>
      </c>
      <c r="BI44" s="28">
        <v>0</v>
      </c>
      <c r="BJ44" s="28">
        <v>64.985978945859898</v>
      </c>
      <c r="BK44" s="28">
        <v>18.452373920475299</v>
      </c>
      <c r="BL44" s="28">
        <v>0.51988738934175505</v>
      </c>
      <c r="BM44" s="28">
        <v>18.445157999746399</v>
      </c>
      <c r="BN44" s="28">
        <v>2.16619914350435E-2</v>
      </c>
      <c r="BO44" s="28">
        <v>317.15818243026399</v>
      </c>
      <c r="BP44" s="28">
        <v>128.824767467182</v>
      </c>
      <c r="BQ44" s="28">
        <v>0</v>
      </c>
      <c r="BR44" s="28">
        <v>0</v>
      </c>
      <c r="BS44" s="28">
        <v>54.0726976242277</v>
      </c>
      <c r="BT44" s="28">
        <v>51.099976679640903</v>
      </c>
      <c r="BU44" s="28">
        <v>492.92282919140098</v>
      </c>
      <c r="BV44" s="28">
        <v>56.647991990517497</v>
      </c>
      <c r="BX44" s="37">
        <f t="shared" si="12"/>
        <v>7.9999843977194025E-3</v>
      </c>
      <c r="BY44" s="25">
        <f t="shared" si="13"/>
        <v>2.3600332471346362E-3</v>
      </c>
      <c r="BZ44" s="25">
        <f t="shared" si="14"/>
        <v>2.355812627942145E-3</v>
      </c>
      <c r="CA44" s="25">
        <f t="shared" si="15"/>
        <v>2.3614353060109014E-3</v>
      </c>
      <c r="CB44" s="25">
        <f t="shared" si="16"/>
        <v>2.3597242066050552E-3</v>
      </c>
      <c r="CC44" s="25">
        <f t="shared" si="17"/>
        <v>2.3597478944825038E-3</v>
      </c>
      <c r="CD44" s="25">
        <f t="shared" si="18"/>
        <v>2.359870448561363E-3</v>
      </c>
      <c r="CE44" s="25">
        <f t="shared" si="19"/>
        <v>2.3619716608045457E-3</v>
      </c>
      <c r="CF44" s="25">
        <f t="shared" si="20"/>
        <v>2.3524608053789638E-3</v>
      </c>
      <c r="CG44" s="25">
        <f t="shared" si="21"/>
        <v>2.3639374739686057E-3</v>
      </c>
      <c r="CH44" s="25">
        <f t="shared" si="22"/>
        <v>2.3627665206682751E-3</v>
      </c>
      <c r="CI44" s="25" t="str">
        <f>IF(M44=0,"",(#REF!-M44)/M44)</f>
        <v/>
      </c>
      <c r="CJ44" s="25" t="str">
        <f>IF(N44=0,"",(#REF!-N44)/N44)</f>
        <v/>
      </c>
      <c r="CK44" s="25">
        <f t="shared" si="23"/>
        <v>2.3589465474830357E-3</v>
      </c>
    </row>
    <row r="45" spans="1:89" x14ac:dyDescent="0.4">
      <c r="A45" s="28" t="s">
        <v>44</v>
      </c>
      <c r="B45" s="28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31"/>
      <c r="O45" s="31"/>
      <c r="P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  <c r="BN45" s="28"/>
      <c r="BO45" s="28"/>
      <c r="BP45" s="28"/>
      <c r="BQ45" s="28"/>
      <c r="BR45" s="28"/>
      <c r="BS45" s="28"/>
      <c r="BT45" s="28"/>
      <c r="BU45" s="28"/>
      <c r="BV45" s="28"/>
      <c r="BX45" s="37" t="e">
        <f t="shared" si="12"/>
        <v>#DIV/0!</v>
      </c>
      <c r="BY45" s="25" t="str">
        <f t="shared" si="13"/>
        <v/>
      </c>
      <c r="BZ45" s="25" t="str">
        <f t="shared" si="14"/>
        <v/>
      </c>
      <c r="CA45" s="25" t="str">
        <f t="shared" si="15"/>
        <v/>
      </c>
      <c r="CB45" s="25" t="str">
        <f t="shared" si="16"/>
        <v/>
      </c>
      <c r="CC45" s="25" t="str">
        <f t="shared" si="17"/>
        <v/>
      </c>
      <c r="CD45" s="25" t="str">
        <f t="shared" si="18"/>
        <v/>
      </c>
      <c r="CE45" s="25" t="str">
        <f t="shared" si="19"/>
        <v/>
      </c>
      <c r="CF45" s="25" t="str">
        <f t="shared" si="20"/>
        <v/>
      </c>
      <c r="CG45" s="25" t="str">
        <f t="shared" si="21"/>
        <v/>
      </c>
      <c r="CH45" s="25" t="str">
        <f t="shared" si="22"/>
        <v/>
      </c>
      <c r="CI45" s="25" t="str">
        <f>IF(M45=0,"",(#REF!-M45)/M45)</f>
        <v/>
      </c>
      <c r="CJ45" s="25" t="str">
        <f>IF(N45=0,"",(#REF!-N45)/N45)</f>
        <v/>
      </c>
      <c r="CK45" s="25" t="str">
        <f t="shared" si="23"/>
        <v/>
      </c>
    </row>
    <row r="46" spans="1:89" x14ac:dyDescent="0.4">
      <c r="A46" s="28" t="s">
        <v>45</v>
      </c>
      <c r="B46" s="28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31"/>
      <c r="O46" s="31"/>
      <c r="P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  <c r="BA46" s="28"/>
      <c r="BB46" s="28"/>
      <c r="BC46" s="28"/>
      <c r="BD46" s="28"/>
      <c r="BE46" s="28"/>
      <c r="BF46" s="28"/>
      <c r="BG46" s="28"/>
      <c r="BH46" s="28"/>
      <c r="BI46" s="28"/>
      <c r="BJ46" s="28"/>
      <c r="BK46" s="28"/>
      <c r="BL46" s="28"/>
      <c r="BM46" s="28"/>
      <c r="BN46" s="28"/>
      <c r="BO46" s="28"/>
      <c r="BP46" s="28"/>
      <c r="BQ46" s="28"/>
      <c r="BR46" s="28"/>
      <c r="BS46" s="28"/>
      <c r="BT46" s="28"/>
      <c r="BU46" s="28"/>
      <c r="BV46" s="28"/>
      <c r="BX46" s="37" t="e">
        <f t="shared" si="12"/>
        <v>#DIV/0!</v>
      </c>
      <c r="BY46" s="25" t="str">
        <f t="shared" si="13"/>
        <v/>
      </c>
      <c r="BZ46" s="25" t="str">
        <f t="shared" si="14"/>
        <v/>
      </c>
      <c r="CA46" s="25" t="str">
        <f t="shared" si="15"/>
        <v/>
      </c>
      <c r="CB46" s="25" t="str">
        <f t="shared" si="16"/>
        <v/>
      </c>
      <c r="CC46" s="25" t="str">
        <f t="shared" si="17"/>
        <v/>
      </c>
      <c r="CD46" s="25" t="str">
        <f t="shared" si="18"/>
        <v/>
      </c>
      <c r="CE46" s="25" t="str">
        <f t="shared" si="19"/>
        <v/>
      </c>
      <c r="CF46" s="25" t="str">
        <f t="shared" si="20"/>
        <v/>
      </c>
      <c r="CG46" s="25" t="str">
        <f t="shared" si="21"/>
        <v/>
      </c>
      <c r="CH46" s="25" t="str">
        <f t="shared" si="22"/>
        <v/>
      </c>
      <c r="CI46" s="25" t="str">
        <f>IF(M46=0,"",(#REF!-M46)/M46)</f>
        <v/>
      </c>
      <c r="CJ46" s="25" t="str">
        <f>IF(N46=0,"",(#REF!-N46)/N46)</f>
        <v/>
      </c>
      <c r="CK46" s="25" t="str">
        <f t="shared" si="23"/>
        <v/>
      </c>
    </row>
    <row r="47" spans="1:89" x14ac:dyDescent="0.4">
      <c r="A47" s="28" t="s">
        <v>46</v>
      </c>
      <c r="B47" s="28">
        <v>678.05274058999998</v>
      </c>
      <c r="C47" s="28">
        <v>1.4140721782000001</v>
      </c>
      <c r="D47" s="28">
        <v>3787.4704723</v>
      </c>
      <c r="E47" s="28">
        <v>88.606992852000005</v>
      </c>
      <c r="F47" s="28">
        <v>79.126982980999998</v>
      </c>
      <c r="G47" s="28">
        <v>166.97925516999999</v>
      </c>
      <c r="H47" s="28">
        <v>315.52664057999999</v>
      </c>
      <c r="I47" s="28">
        <v>7.2255481400000002E-2</v>
      </c>
      <c r="J47" s="28">
        <v>3.0921938999999999E-3</v>
      </c>
      <c r="K47" s="28">
        <v>0.4953770361</v>
      </c>
      <c r="L47" s="28"/>
      <c r="M47" s="28"/>
      <c r="N47" s="31"/>
      <c r="O47" s="31">
        <v>3.9270008000000002E-3</v>
      </c>
      <c r="P47" s="28"/>
      <c r="Q47" s="30" t="s">
        <v>46</v>
      </c>
      <c r="R47" s="28">
        <v>0</v>
      </c>
      <c r="S47" s="28">
        <v>7.2426139357704394E-2</v>
      </c>
      <c r="T47" s="28">
        <v>7.2426139357704394E-2</v>
      </c>
      <c r="U47" s="28">
        <v>0</v>
      </c>
      <c r="V47" s="28">
        <v>3.0995253397158402E-3</v>
      </c>
      <c r="W47" s="28">
        <v>0</v>
      </c>
      <c r="X47" s="28">
        <v>679.65566727007104</v>
      </c>
      <c r="Y47" s="28">
        <v>4.8596956332926</v>
      </c>
      <c r="Z47" s="28">
        <v>10.4696184924194</v>
      </c>
      <c r="AA47" s="28">
        <v>7.1101223072563799</v>
      </c>
      <c r="AB47" s="28">
        <v>0</v>
      </c>
      <c r="AC47" s="28">
        <v>0.49654681775214399</v>
      </c>
      <c r="AD47" s="28">
        <v>0.49654681775214399</v>
      </c>
      <c r="AE47" s="28">
        <v>30.371320381734701</v>
      </c>
      <c r="AF47" s="28">
        <v>3.8702682855478301</v>
      </c>
      <c r="AG47" s="28">
        <v>3.1214520308559499</v>
      </c>
      <c r="AH47" s="28">
        <v>0</v>
      </c>
      <c r="AI47" s="28">
        <v>0</v>
      </c>
      <c r="AJ47" s="28">
        <v>3.9363249722438997E-3</v>
      </c>
      <c r="AK47" s="28">
        <v>1.4174124656961899</v>
      </c>
      <c r="AL47" s="28">
        <v>0</v>
      </c>
      <c r="AM47" s="28">
        <v>3416.7808233793498</v>
      </c>
      <c r="AN47" s="28">
        <v>349.270431181292</v>
      </c>
      <c r="AO47" s="28">
        <v>3796.4225749423699</v>
      </c>
      <c r="AP47" s="28">
        <v>0</v>
      </c>
      <c r="AQ47" s="28">
        <v>9.5704137246084802</v>
      </c>
      <c r="AR47" s="28">
        <v>0</v>
      </c>
      <c r="AS47" s="28">
        <v>174.800509659683</v>
      </c>
      <c r="AT47" s="28">
        <v>1.51691048813637</v>
      </c>
      <c r="AU47" s="28">
        <v>0</v>
      </c>
      <c r="AV47" s="28">
        <v>5.6251197799236099</v>
      </c>
      <c r="AW47" s="28">
        <v>6.1876108878012898E-2</v>
      </c>
      <c r="AX47" s="28">
        <v>0</v>
      </c>
      <c r="AY47" s="28">
        <v>0</v>
      </c>
      <c r="AZ47" s="28">
        <v>88.816458084265406</v>
      </c>
      <c r="BA47" s="28">
        <v>79.314046454994696</v>
      </c>
      <c r="BB47" s="28">
        <v>9.5024116292707408</v>
      </c>
      <c r="BC47" s="28">
        <v>0.26438125017388903</v>
      </c>
      <c r="BD47" s="28">
        <v>0</v>
      </c>
      <c r="BE47" s="28">
        <v>19.796639176573599</v>
      </c>
      <c r="BF47" s="28">
        <v>0</v>
      </c>
      <c r="BG47" s="28">
        <v>8.4376639226838801</v>
      </c>
      <c r="BH47" s="28">
        <v>0</v>
      </c>
      <c r="BI47" s="28">
        <v>0</v>
      </c>
      <c r="BJ47" s="28">
        <v>33.750655106731202</v>
      </c>
      <c r="BK47" s="28">
        <v>11.8395525441512</v>
      </c>
      <c r="BL47" s="28">
        <v>0.27000598734216202</v>
      </c>
      <c r="BM47" s="28">
        <v>9.5795444509113601</v>
      </c>
      <c r="BN47" s="28">
        <v>1.12501836404923E-2</v>
      </c>
      <c r="BO47" s="28">
        <v>167.374057189746</v>
      </c>
      <c r="BP47" s="28">
        <v>82.658012752179403</v>
      </c>
      <c r="BQ47" s="28">
        <v>0</v>
      </c>
      <c r="BR47" s="28">
        <v>0</v>
      </c>
      <c r="BS47" s="28">
        <v>34.6946034585484</v>
      </c>
      <c r="BT47" s="28">
        <v>32.787240662625301</v>
      </c>
      <c r="BU47" s="28">
        <v>316.27238530288702</v>
      </c>
      <c r="BV47" s="28">
        <v>36.3469924175076</v>
      </c>
      <c r="BX47" s="37">
        <f t="shared" si="12"/>
        <v>7.9999841382767407E-3</v>
      </c>
      <c r="BY47" s="25">
        <f t="shared" si="13"/>
        <v>2.3640147500565835E-3</v>
      </c>
      <c r="BZ47" s="25">
        <f t="shared" si="14"/>
        <v>2.3621760951706024E-3</v>
      </c>
      <c r="CA47" s="25">
        <f t="shared" si="15"/>
        <v>2.3636098836524086E-3</v>
      </c>
      <c r="CB47" s="25">
        <f t="shared" si="16"/>
        <v>2.3639808272838073E-3</v>
      </c>
      <c r="CC47" s="25">
        <f t="shared" si="17"/>
        <v>2.3640920827174175E-3</v>
      </c>
      <c r="CD47" s="25">
        <f t="shared" si="18"/>
        <v>2.3643776548414076E-3</v>
      </c>
      <c r="CE47" s="25">
        <f t="shared" si="19"/>
        <v>2.3634921017008253E-3</v>
      </c>
      <c r="CF47" s="25">
        <f t="shared" si="20"/>
        <v>2.3618686693075248E-3</v>
      </c>
      <c r="CG47" s="25">
        <f t="shared" si="21"/>
        <v>2.3709508371516762E-3</v>
      </c>
      <c r="CH47" s="25">
        <f t="shared" si="22"/>
        <v>2.361396606821812E-3</v>
      </c>
      <c r="CI47" s="25" t="str">
        <f>IF(M47=0,"",(#REF!-M47)/M47)</f>
        <v/>
      </c>
      <c r="CJ47" s="25" t="str">
        <f>IF(N47=0,"",(#REF!-N47)/N47)</f>
        <v/>
      </c>
      <c r="CK47" s="25">
        <f t="shared" si="23"/>
        <v>2.3743749285458481E-3</v>
      </c>
    </row>
    <row r="48" spans="1:89" x14ac:dyDescent="0.4">
      <c r="A48" s="28" t="s">
        <v>47</v>
      </c>
      <c r="B48" s="28">
        <v>1310.825752</v>
      </c>
      <c r="C48" s="28">
        <v>7.8479037799000002</v>
      </c>
      <c r="D48" s="28">
        <v>9731.5739811999993</v>
      </c>
      <c r="E48" s="28">
        <v>460.84754612</v>
      </c>
      <c r="F48" s="28">
        <v>355.64165421000001</v>
      </c>
      <c r="G48" s="28">
        <v>1450.189079</v>
      </c>
      <c r="H48" s="28">
        <v>567.39507613000001</v>
      </c>
      <c r="I48" s="28">
        <v>0.12993342829999999</v>
      </c>
      <c r="J48" s="28">
        <v>5.5604731999999999E-3</v>
      </c>
      <c r="K48" s="28">
        <v>0.89080979540000005</v>
      </c>
      <c r="L48" s="28"/>
      <c r="M48" s="28"/>
      <c r="N48" s="31"/>
      <c r="O48" s="31">
        <v>1.7512427699999999E-2</v>
      </c>
      <c r="P48" s="28"/>
      <c r="Q48" s="30" t="s">
        <v>47</v>
      </c>
      <c r="R48" s="28">
        <v>0</v>
      </c>
      <c r="S48" s="28">
        <v>0.130240650850697</v>
      </c>
      <c r="T48" s="28">
        <v>0.130240650850697</v>
      </c>
      <c r="U48" s="28">
        <v>0</v>
      </c>
      <c r="V48" s="28">
        <v>5.5736749634722697E-3</v>
      </c>
      <c r="W48" s="28">
        <v>0</v>
      </c>
      <c r="X48" s="28">
        <v>1313.92112117021</v>
      </c>
      <c r="Y48" s="28">
        <v>8.7387785138551894</v>
      </c>
      <c r="Z48" s="28">
        <v>18.8267003652198</v>
      </c>
      <c r="AA48" s="28">
        <v>12.7855146563037</v>
      </c>
      <c r="AB48" s="28">
        <v>0</v>
      </c>
      <c r="AC48" s="28">
        <v>0.89292037577794203</v>
      </c>
      <c r="AD48" s="28">
        <v>0.89292037577794203</v>
      </c>
      <c r="AE48" s="28">
        <v>78.036463181269298</v>
      </c>
      <c r="AF48" s="28">
        <v>6.9595536022065101</v>
      </c>
      <c r="AG48" s="28">
        <v>5.6130410943973903</v>
      </c>
      <c r="AH48" s="28">
        <v>0</v>
      </c>
      <c r="AI48" s="28">
        <v>0</v>
      </c>
      <c r="AJ48" s="28">
        <v>1.7553770656284402E-2</v>
      </c>
      <c r="AK48" s="28">
        <v>7.8664741889912202</v>
      </c>
      <c r="AL48" s="28">
        <v>0</v>
      </c>
      <c r="AM48" s="28">
        <v>8779.1366688075796</v>
      </c>
      <c r="AN48" s="28">
        <v>897.42059588132395</v>
      </c>
      <c r="AO48" s="28">
        <v>9754.5937278701804</v>
      </c>
      <c r="AP48" s="28">
        <v>0</v>
      </c>
      <c r="AQ48" s="28">
        <v>17.209625592211498</v>
      </c>
      <c r="AR48" s="28">
        <v>0</v>
      </c>
      <c r="AS48" s="28">
        <v>314.32893768569198</v>
      </c>
      <c r="AT48" s="28">
        <v>6.8178260915910096</v>
      </c>
      <c r="AU48" s="28">
        <v>0</v>
      </c>
      <c r="AV48" s="28">
        <v>25.2824298288661</v>
      </c>
      <c r="AW48" s="28">
        <v>0.27810673516978301</v>
      </c>
      <c r="AX48" s="28">
        <v>0</v>
      </c>
      <c r="AY48" s="28">
        <v>0</v>
      </c>
      <c r="AZ48" s="28">
        <v>461.93675998700297</v>
      </c>
      <c r="BA48" s="28">
        <v>356.482236215005</v>
      </c>
      <c r="BB48" s="28">
        <v>105.454523771998</v>
      </c>
      <c r="BC48" s="28">
        <v>1.18827209013597</v>
      </c>
      <c r="BD48" s="28">
        <v>0</v>
      </c>
      <c r="BE48" s="28">
        <v>88.977325011987404</v>
      </c>
      <c r="BF48" s="28">
        <v>0</v>
      </c>
      <c r="BG48" s="28">
        <v>37.923652378842299</v>
      </c>
      <c r="BH48" s="28">
        <v>0</v>
      </c>
      <c r="BI48" s="28">
        <v>0</v>
      </c>
      <c r="BJ48" s="28">
        <v>151.69450794953599</v>
      </c>
      <c r="BK48" s="28">
        <v>21.290229788723501</v>
      </c>
      <c r="BL48" s="28">
        <v>1.21355470072807</v>
      </c>
      <c r="BM48" s="28">
        <v>43.055996448794801</v>
      </c>
      <c r="BN48" s="28">
        <v>5.0564979353714901E-2</v>
      </c>
      <c r="BO48" s="28">
        <v>1453.61792459971</v>
      </c>
      <c r="BP48" s="28">
        <v>148.63722045241701</v>
      </c>
      <c r="BQ48" s="28">
        <v>0</v>
      </c>
      <c r="BR48" s="28">
        <v>0</v>
      </c>
      <c r="BS48" s="28">
        <v>62.388327053225503</v>
      </c>
      <c r="BT48" s="28">
        <v>58.958855245349902</v>
      </c>
      <c r="BU48" s="28">
        <v>568.73692703252505</v>
      </c>
      <c r="BV48" s="28">
        <v>65.359853853281294</v>
      </c>
      <c r="BX48" s="37">
        <f t="shared" si="12"/>
        <v>7.9999706146970193E-3</v>
      </c>
      <c r="BY48" s="25">
        <f t="shared" si="13"/>
        <v>2.3613887394928184E-3</v>
      </c>
      <c r="BZ48" s="25">
        <f t="shared" si="14"/>
        <v>2.3662890896779848E-3</v>
      </c>
      <c r="CA48" s="25">
        <f t="shared" si="15"/>
        <v>2.3654700374936221E-3</v>
      </c>
      <c r="CB48" s="25">
        <f t="shared" si="16"/>
        <v>2.3635015010351123E-3</v>
      </c>
      <c r="CC48" s="25">
        <f t="shared" si="17"/>
        <v>2.3635645460940331E-3</v>
      </c>
      <c r="CD48" s="25">
        <f t="shared" si="18"/>
        <v>2.364412785451703E-3</v>
      </c>
      <c r="CE48" s="25">
        <f t="shared" si="19"/>
        <v>2.3649322297213545E-3</v>
      </c>
      <c r="CF48" s="25">
        <f t="shared" si="20"/>
        <v>2.3644612069164627E-3</v>
      </c>
      <c r="CG48" s="25">
        <f t="shared" si="21"/>
        <v>2.3742158261404428E-3</v>
      </c>
      <c r="CH48" s="25">
        <f t="shared" si="22"/>
        <v>2.3692828579576527E-3</v>
      </c>
      <c r="CI48" s="25" t="str">
        <f>IF(M48=0,"",(#REF!-M48)/M48)</f>
        <v/>
      </c>
      <c r="CJ48" s="25" t="str">
        <f>IF(N48=0,"",(#REF!-N48)/N48)</f>
        <v/>
      </c>
      <c r="CK48" s="25">
        <f t="shared" si="23"/>
        <v>2.3607781281176753E-3</v>
      </c>
    </row>
    <row r="49" spans="1:89" x14ac:dyDescent="0.4">
      <c r="A49" s="28" t="s">
        <v>48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31"/>
      <c r="O49" s="31"/>
      <c r="P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X49" s="37" t="e">
        <f t="shared" si="12"/>
        <v>#DIV/0!</v>
      </c>
      <c r="BY49" s="25" t="str">
        <f t="shared" si="13"/>
        <v/>
      </c>
      <c r="BZ49" s="25" t="str">
        <f t="shared" si="14"/>
        <v/>
      </c>
      <c r="CA49" s="25" t="str">
        <f t="shared" si="15"/>
        <v/>
      </c>
      <c r="CB49" s="25" t="str">
        <f t="shared" si="16"/>
        <v/>
      </c>
      <c r="CC49" s="25" t="str">
        <f t="shared" si="17"/>
        <v/>
      </c>
      <c r="CD49" s="25" t="str">
        <f t="shared" si="18"/>
        <v/>
      </c>
      <c r="CE49" s="25" t="str">
        <f t="shared" si="19"/>
        <v/>
      </c>
      <c r="CF49" s="25" t="str">
        <f t="shared" si="20"/>
        <v/>
      </c>
      <c r="CG49" s="25" t="str">
        <f t="shared" si="21"/>
        <v/>
      </c>
      <c r="CH49" s="25" t="str">
        <f t="shared" si="22"/>
        <v/>
      </c>
      <c r="CI49" s="25" t="str">
        <f>IF(M49=0,"",(#REF!-M49)/M49)</f>
        <v/>
      </c>
      <c r="CJ49" s="25" t="str">
        <f>IF(N49=0,"",(#REF!-N49)/N49)</f>
        <v/>
      </c>
      <c r="CK49" s="25" t="str">
        <f t="shared" si="23"/>
        <v/>
      </c>
    </row>
    <row r="50" spans="1:89" x14ac:dyDescent="0.4">
      <c r="A50" s="28" t="s">
        <v>49</v>
      </c>
      <c r="B50" s="28">
        <v>11.737402413</v>
      </c>
      <c r="C50" s="28">
        <v>5.8501299999999999E-2</v>
      </c>
      <c r="D50" s="28">
        <v>88.103794735999998</v>
      </c>
      <c r="E50" s="28">
        <v>2.1549881864999998</v>
      </c>
      <c r="F50" s="28">
        <v>1.9204538037000001</v>
      </c>
      <c r="G50" s="28">
        <v>3.0926360742000001</v>
      </c>
      <c r="H50" s="28">
        <v>3.5014432827999999</v>
      </c>
      <c r="I50" s="28">
        <v>8.0182959999999998E-4</v>
      </c>
      <c r="J50" s="28">
        <v>3.4314099999999997E-5</v>
      </c>
      <c r="K50" s="28">
        <v>5.4972574000000003E-3</v>
      </c>
      <c r="L50" s="28"/>
      <c r="M50" s="28"/>
      <c r="N50" s="31"/>
      <c r="O50" s="31">
        <v>9.4874499999999994E-5</v>
      </c>
      <c r="P50" s="28"/>
      <c r="Q50" s="30" t="s">
        <v>49</v>
      </c>
      <c r="R50" s="28">
        <v>0</v>
      </c>
      <c r="S50" s="28">
        <v>8.0235681237723997E-4</v>
      </c>
      <c r="T50" s="28">
        <v>8.0235681237723997E-4</v>
      </c>
      <c r="U50" s="28">
        <v>0</v>
      </c>
      <c r="V50" s="28">
        <v>3.4339601328157798E-5</v>
      </c>
      <c r="W50" s="28">
        <v>0</v>
      </c>
      <c r="X50" s="28">
        <v>11.745362264146699</v>
      </c>
      <c r="Y50" s="28">
        <v>5.3837754899607897E-2</v>
      </c>
      <c r="Z50" s="28">
        <v>0.11598557860731799</v>
      </c>
      <c r="AA50" s="28">
        <v>7.8769421811108395E-2</v>
      </c>
      <c r="AB50" s="28">
        <v>0</v>
      </c>
      <c r="AC50" s="28">
        <v>5.5011779111943104E-3</v>
      </c>
      <c r="AD50" s="28">
        <v>5.5011779111943104E-3</v>
      </c>
      <c r="AE50" s="28">
        <v>0.70531361872164799</v>
      </c>
      <c r="AF50" s="28">
        <v>4.2876321495450301E-2</v>
      </c>
      <c r="AG50" s="28">
        <v>3.45804761668237E-2</v>
      </c>
      <c r="AH50" s="28">
        <v>0</v>
      </c>
      <c r="AI50" s="28">
        <v>0</v>
      </c>
      <c r="AJ50" s="28">
        <v>9.4934488027111706E-5</v>
      </c>
      <c r="AK50" s="28">
        <v>5.8540964334727899E-2</v>
      </c>
      <c r="AL50" s="28">
        <v>0</v>
      </c>
      <c r="AM50" s="28">
        <v>79.347599817016203</v>
      </c>
      <c r="AN50" s="28">
        <v>8.1110887463968009</v>
      </c>
      <c r="AO50" s="28">
        <v>88.164002182134695</v>
      </c>
      <c r="AP50" s="28">
        <v>0</v>
      </c>
      <c r="AQ50" s="28">
        <v>0.10602490725871801</v>
      </c>
      <c r="AR50" s="28">
        <v>0</v>
      </c>
      <c r="AS50" s="28">
        <v>1.9365067396451701</v>
      </c>
      <c r="AT50" s="28">
        <v>3.6754418668738902E-2</v>
      </c>
      <c r="AU50" s="28">
        <v>0</v>
      </c>
      <c r="AV50" s="28">
        <v>0.13629623593864501</v>
      </c>
      <c r="AW50" s="28">
        <v>1.4992628008620001E-3</v>
      </c>
      <c r="AX50" s="28">
        <v>0</v>
      </c>
      <c r="AY50" s="28">
        <v>0</v>
      </c>
      <c r="AZ50" s="28">
        <v>2.1564686249243499</v>
      </c>
      <c r="BA50" s="28">
        <v>1.9217748326989501</v>
      </c>
      <c r="BB50" s="28">
        <v>0.23469379222539999</v>
      </c>
      <c r="BC50" s="28">
        <v>6.4059461190385499E-3</v>
      </c>
      <c r="BD50" s="28">
        <v>0</v>
      </c>
      <c r="BE50" s="28">
        <v>0.47967349680605198</v>
      </c>
      <c r="BF50" s="28">
        <v>0</v>
      </c>
      <c r="BG50" s="28">
        <v>0.20444349432585299</v>
      </c>
      <c r="BH50" s="28">
        <v>0</v>
      </c>
      <c r="BI50" s="28">
        <v>0</v>
      </c>
      <c r="BJ50" s="28">
        <v>0.81777468719169699</v>
      </c>
      <c r="BK50" s="28">
        <v>0.13116369575669801</v>
      </c>
      <c r="BL50" s="28">
        <v>6.5422113130177003E-3</v>
      </c>
      <c r="BM50" s="28">
        <v>0.232112485766408</v>
      </c>
      <c r="BN50" s="28">
        <v>2.7259376863594603E-4</v>
      </c>
      <c r="BO50" s="28">
        <v>3.09472443217205</v>
      </c>
      <c r="BP50" s="28">
        <v>0.91571901327305105</v>
      </c>
      <c r="BQ50" s="28">
        <v>0</v>
      </c>
      <c r="BR50" s="28">
        <v>0</v>
      </c>
      <c r="BS50" s="28">
        <v>0.38436577681672301</v>
      </c>
      <c r="BT50" s="28">
        <v>0.36323144399807999</v>
      </c>
      <c r="BU50" s="28">
        <v>3.50385045387653</v>
      </c>
      <c r="BV50" s="28">
        <v>0.40266421316131901</v>
      </c>
      <c r="BX50" s="37">
        <f t="shared" si="12"/>
        <v>8.0000181623398527E-3</v>
      </c>
      <c r="BY50" s="25">
        <f t="shared" si="13"/>
        <v>6.7816122056812988E-4</v>
      </c>
      <c r="BZ50" s="25">
        <f t="shared" si="14"/>
        <v>6.7800774902267006E-4</v>
      </c>
      <c r="CA50" s="25">
        <f t="shared" si="15"/>
        <v>6.8336949974864142E-4</v>
      </c>
      <c r="CB50" s="25">
        <f t="shared" si="16"/>
        <v>6.8698215313863094E-4</v>
      </c>
      <c r="CC50" s="25">
        <f t="shared" si="17"/>
        <v>6.8787335389422239E-4</v>
      </c>
      <c r="CD50" s="25">
        <f t="shared" si="18"/>
        <v>6.7526793387420617E-4</v>
      </c>
      <c r="CE50" s="25">
        <f t="shared" si="19"/>
        <v>6.8747967112726103E-4</v>
      </c>
      <c r="CF50" s="25">
        <f t="shared" si="20"/>
        <v>6.5751174219557881E-4</v>
      </c>
      <c r="CG50" s="25">
        <f t="shared" si="21"/>
        <v>7.4317345224850109E-4</v>
      </c>
      <c r="CH50" s="25">
        <f t="shared" si="22"/>
        <v>7.1317584552437201E-4</v>
      </c>
      <c r="CI50" s="25" t="str">
        <f>IF(M50=0,"",(#REF!-M50)/M50)</f>
        <v/>
      </c>
      <c r="CJ50" s="25" t="str">
        <f>IF(N50=0,"",(#REF!-N50)/N50)</f>
        <v/>
      </c>
      <c r="CK50" s="25">
        <f t="shared" si="23"/>
        <v>6.3228820295982522E-4</v>
      </c>
    </row>
    <row r="51" spans="1:89" x14ac:dyDescent="0.4">
      <c r="A51" s="28" t="s">
        <v>50</v>
      </c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31"/>
      <c r="O51" s="31"/>
      <c r="P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/>
      <c r="BS51" s="28"/>
      <c r="BT51" s="28"/>
      <c r="BU51" s="28"/>
      <c r="BV51" s="28"/>
      <c r="BX51" s="37" t="e">
        <f t="shared" si="12"/>
        <v>#DIV/0!</v>
      </c>
      <c r="BY51" s="25" t="str">
        <f t="shared" si="13"/>
        <v/>
      </c>
      <c r="BZ51" s="25" t="str">
        <f t="shared" si="14"/>
        <v/>
      </c>
      <c r="CA51" s="25" t="str">
        <f t="shared" si="15"/>
        <v/>
      </c>
      <c r="CB51" s="25" t="str">
        <f t="shared" si="16"/>
        <v/>
      </c>
      <c r="CC51" s="25" t="str">
        <f t="shared" si="17"/>
        <v/>
      </c>
      <c r="CD51" s="25" t="str">
        <f t="shared" si="18"/>
        <v/>
      </c>
      <c r="CE51" s="25" t="str">
        <f t="shared" si="19"/>
        <v/>
      </c>
      <c r="CF51" s="25" t="str">
        <f t="shared" si="20"/>
        <v/>
      </c>
      <c r="CG51" s="25" t="str">
        <f t="shared" si="21"/>
        <v/>
      </c>
      <c r="CH51" s="25" t="str">
        <f t="shared" si="22"/>
        <v/>
      </c>
      <c r="CI51" s="25" t="str">
        <f>IF(M51=0,"",(#REF!-M51)/M51)</f>
        <v/>
      </c>
      <c r="CJ51" s="25" t="str">
        <f>IF(N51=0,"",(#REF!-N51)/N51)</f>
        <v/>
      </c>
      <c r="CK51" s="25" t="str">
        <f t="shared" si="23"/>
        <v/>
      </c>
    </row>
    <row r="52" spans="1:89" x14ac:dyDescent="0.4">
      <c r="A52" s="43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31"/>
      <c r="O52" s="31"/>
      <c r="P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  <c r="BN52" s="28"/>
      <c r="BO52" s="28"/>
      <c r="BP52" s="28"/>
      <c r="BQ52" s="28"/>
      <c r="BR52" s="28"/>
      <c r="BS52" s="28"/>
      <c r="BT52" s="28"/>
      <c r="BU52" s="28"/>
      <c r="BV52" s="28"/>
      <c r="BX52" s="37" t="e">
        <f t="shared" si="12"/>
        <v>#DIV/0!</v>
      </c>
      <c r="BY52" s="25" t="str">
        <f t="shared" si="13"/>
        <v/>
      </c>
      <c r="BZ52" s="25" t="str">
        <f t="shared" si="14"/>
        <v/>
      </c>
      <c r="CA52" s="25" t="str">
        <f t="shared" si="15"/>
        <v/>
      </c>
      <c r="CB52" s="25" t="str">
        <f t="shared" si="16"/>
        <v/>
      </c>
      <c r="CC52" s="25" t="str">
        <f t="shared" si="17"/>
        <v/>
      </c>
      <c r="CD52" s="25" t="str">
        <f t="shared" si="18"/>
        <v/>
      </c>
      <c r="CE52" s="25" t="str">
        <f t="shared" si="19"/>
        <v/>
      </c>
      <c r="CF52" s="25" t="str">
        <f t="shared" si="20"/>
        <v/>
      </c>
      <c r="CG52" s="25" t="str">
        <f t="shared" si="21"/>
        <v/>
      </c>
      <c r="CH52" s="25" t="str">
        <f t="shared" si="22"/>
        <v/>
      </c>
      <c r="CI52" s="25" t="str">
        <f>IF(M52=0,"",(#REF!-M52)/M52)</f>
        <v/>
      </c>
      <c r="CJ52" s="25" t="str">
        <f>IF(N52=0,"",(#REF!-N52)/N52)</f>
        <v/>
      </c>
      <c r="CK52" s="25" t="str">
        <f t="shared" si="23"/>
        <v/>
      </c>
    </row>
    <row r="53" spans="1:89" x14ac:dyDescent="0.4">
      <c r="A53" s="43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31"/>
      <c r="P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  <c r="BN53" s="28"/>
      <c r="BO53" s="28"/>
      <c r="BP53" s="28"/>
      <c r="BQ53" s="28"/>
      <c r="BR53" s="28"/>
      <c r="BS53" s="28"/>
      <c r="BT53" s="28"/>
      <c r="BU53" s="28"/>
      <c r="BV53" s="28"/>
      <c r="BX53" s="37" t="e">
        <f t="shared" si="12"/>
        <v>#DIV/0!</v>
      </c>
      <c r="BY53" s="25" t="str">
        <f t="shared" si="13"/>
        <v/>
      </c>
      <c r="BZ53" s="25" t="str">
        <f t="shared" si="14"/>
        <v/>
      </c>
      <c r="CA53" s="25" t="str">
        <f t="shared" si="15"/>
        <v/>
      </c>
      <c r="CB53" s="25" t="str">
        <f t="shared" si="16"/>
        <v/>
      </c>
      <c r="CC53" s="25" t="str">
        <f t="shared" si="17"/>
        <v/>
      </c>
      <c r="CD53" s="25" t="str">
        <f t="shared" si="18"/>
        <v/>
      </c>
      <c r="CE53" s="25" t="str">
        <f t="shared" si="19"/>
        <v/>
      </c>
      <c r="CF53" s="25" t="str">
        <f t="shared" si="20"/>
        <v/>
      </c>
      <c r="CG53" s="25" t="str">
        <f t="shared" si="21"/>
        <v/>
      </c>
      <c r="CH53" s="25" t="str">
        <f t="shared" si="22"/>
        <v/>
      </c>
      <c r="CI53" s="25" t="str">
        <f>IF(M53=0,"",(#REF!-M53)/M53)</f>
        <v/>
      </c>
      <c r="CJ53" s="25" t="str">
        <f>IF(N53=0,"",(#REF!-N53)/N53)</f>
        <v/>
      </c>
      <c r="CK53" s="25" t="str">
        <f t="shared" si="23"/>
        <v/>
      </c>
    </row>
    <row r="54" spans="1:89" x14ac:dyDescent="0.4">
      <c r="A54" s="43" t="s">
        <v>230</v>
      </c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31"/>
      <c r="P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  <c r="BA54" s="28"/>
      <c r="BB54" s="28"/>
      <c r="BC54" s="28"/>
      <c r="BD54" s="28"/>
      <c r="BE54" s="28"/>
      <c r="BF54" s="28"/>
      <c r="BG54" s="28"/>
      <c r="BH54" s="28"/>
      <c r="BI54" s="28"/>
      <c r="BJ54" s="28"/>
      <c r="BK54" s="28"/>
      <c r="BL54" s="28"/>
      <c r="BM54" s="28"/>
      <c r="BN54" s="28"/>
      <c r="BO54" s="28"/>
      <c r="BP54" s="28"/>
      <c r="BQ54" s="28"/>
      <c r="BR54" s="28"/>
      <c r="BS54" s="28"/>
      <c r="BT54" s="28"/>
      <c r="BU54" s="28"/>
      <c r="BV54" s="28"/>
      <c r="BX54" s="37" t="e">
        <f t="shared" si="12"/>
        <v>#DIV/0!</v>
      </c>
      <c r="BY54" s="25" t="str">
        <f t="shared" si="13"/>
        <v/>
      </c>
      <c r="BZ54" s="25" t="str">
        <f t="shared" si="14"/>
        <v/>
      </c>
      <c r="CA54" s="25" t="str">
        <f t="shared" si="15"/>
        <v/>
      </c>
      <c r="CB54" s="25" t="str">
        <f t="shared" si="16"/>
        <v/>
      </c>
      <c r="CC54" s="25" t="str">
        <f t="shared" si="17"/>
        <v/>
      </c>
      <c r="CD54" s="25" t="str">
        <f t="shared" si="18"/>
        <v/>
      </c>
      <c r="CE54" s="25" t="str">
        <f t="shared" si="19"/>
        <v/>
      </c>
      <c r="CF54" s="25" t="str">
        <f t="shared" si="20"/>
        <v/>
      </c>
      <c r="CG54" s="25" t="str">
        <f t="shared" si="21"/>
        <v/>
      </c>
      <c r="CH54" s="25" t="str">
        <f t="shared" si="22"/>
        <v/>
      </c>
      <c r="CI54" s="25" t="str">
        <f>IF(M54=0,"",(#REF!-M54)/M54)</f>
        <v/>
      </c>
      <c r="CJ54" s="25" t="str">
        <f>IF(N54=0,"",(#REF!-N54)/N54)</f>
        <v/>
      </c>
      <c r="CK54" s="25" t="str">
        <f t="shared" si="23"/>
        <v/>
      </c>
    </row>
    <row r="55" spans="1:89" x14ac:dyDescent="0.4">
      <c r="A55" s="28" t="s">
        <v>1</v>
      </c>
      <c r="B55" s="28">
        <v>1252.7354353999999</v>
      </c>
      <c r="C55" s="28">
        <v>2.3488307958000001</v>
      </c>
      <c r="D55" s="28">
        <v>8902.0431425999996</v>
      </c>
      <c r="E55" s="28">
        <v>168.75210010999999</v>
      </c>
      <c r="F55" s="28">
        <v>153.30645704</v>
      </c>
      <c r="G55" s="28">
        <v>334.65897579</v>
      </c>
      <c r="H55" s="28">
        <v>556.09303202000001</v>
      </c>
      <c r="I55" s="28">
        <v>0.1273452216</v>
      </c>
      <c r="J55" s="28">
        <v>5.4498020000000001E-3</v>
      </c>
      <c r="K55" s="28">
        <v>0.87306570930000005</v>
      </c>
      <c r="L55" s="28"/>
      <c r="M55" s="28"/>
      <c r="N55" s="31"/>
      <c r="O55" s="31">
        <v>7.7109763000000001E-3</v>
      </c>
      <c r="P55" s="28"/>
      <c r="Q55" s="30" t="s">
        <v>1</v>
      </c>
      <c r="R55" s="28">
        <v>0</v>
      </c>
      <c r="S55" s="28">
        <v>8.3724815659762794E-2</v>
      </c>
      <c r="T55" s="28">
        <v>8.3724815659762794E-2</v>
      </c>
      <c r="U55" s="28">
        <v>0</v>
      </c>
      <c r="V55" s="28">
        <v>3.5829181562284E-3</v>
      </c>
      <c r="W55" s="28">
        <v>0</v>
      </c>
      <c r="X55" s="28">
        <v>821.03558489172406</v>
      </c>
      <c r="Y55" s="28">
        <v>5.61780406890656</v>
      </c>
      <c r="Z55" s="28">
        <v>12.102807634112599</v>
      </c>
      <c r="AA55" s="28">
        <v>8.2192969377205198</v>
      </c>
      <c r="AB55" s="28">
        <v>0</v>
      </c>
      <c r="AC55" s="28">
        <v>0.57401116121033702</v>
      </c>
      <c r="AD55" s="28">
        <v>0.57401116121033702</v>
      </c>
      <c r="AE55" s="28">
        <v>46.687349175746903</v>
      </c>
      <c r="AF55" s="28">
        <v>4.4740224894988403</v>
      </c>
      <c r="AG55" s="28">
        <v>3.6084012608365401</v>
      </c>
      <c r="AH55" s="28">
        <v>0</v>
      </c>
      <c r="AI55" s="28">
        <v>0</v>
      </c>
      <c r="AJ55" s="28">
        <v>5.0232015783900196E-3</v>
      </c>
      <c r="AK55" s="28">
        <v>1.5010405664776201</v>
      </c>
      <c r="AL55" s="28">
        <v>0</v>
      </c>
      <c r="AM55" s="28">
        <v>5252.3182629783296</v>
      </c>
      <c r="AN55" s="28">
        <v>536.90528851336705</v>
      </c>
      <c r="AO55" s="28">
        <v>5835.9109006674398</v>
      </c>
      <c r="AP55" s="28">
        <v>0</v>
      </c>
      <c r="AQ55" s="28">
        <v>11.063330996202501</v>
      </c>
      <c r="AR55" s="28">
        <v>0</v>
      </c>
      <c r="AS55" s="28">
        <v>202.06919356140199</v>
      </c>
      <c r="AT55" s="28">
        <v>1.90879958553106</v>
      </c>
      <c r="AU55" s="28">
        <v>0</v>
      </c>
      <c r="AV55" s="28">
        <v>7.0783476181815299</v>
      </c>
      <c r="AW55" s="28">
        <v>7.7862221377117E-2</v>
      </c>
      <c r="AX55" s="28">
        <v>0</v>
      </c>
      <c r="AY55" s="28">
        <v>0</v>
      </c>
      <c r="AZ55" s="28">
        <v>109.73073008978299</v>
      </c>
      <c r="BA55" s="28">
        <v>99.804702356740904</v>
      </c>
      <c r="BB55" s="28">
        <v>9.9260277330423001</v>
      </c>
      <c r="BC55" s="28">
        <v>0.332683873520837</v>
      </c>
      <c r="BD55" s="28">
        <v>0</v>
      </c>
      <c r="BE55" s="28">
        <v>24.911146326272998</v>
      </c>
      <c r="BF55" s="28">
        <v>0</v>
      </c>
      <c r="BG55" s="28">
        <v>10.617497919388001</v>
      </c>
      <c r="BH55" s="28">
        <v>0</v>
      </c>
      <c r="BI55" s="28">
        <v>0</v>
      </c>
      <c r="BJ55" s="28">
        <v>42.470039275340703</v>
      </c>
      <c r="BK55" s="28">
        <v>13.686567498437901</v>
      </c>
      <c r="BL55" s="28">
        <v>0.33976075717742199</v>
      </c>
      <c r="BM55" s="28">
        <v>12.0544079873454</v>
      </c>
      <c r="BN55" s="28">
        <v>1.4156792605697801E-2</v>
      </c>
      <c r="BO55" s="28">
        <v>217.759014692703</v>
      </c>
      <c r="BP55" s="28">
        <v>95.552538325614705</v>
      </c>
      <c r="BQ55" s="28">
        <v>0</v>
      </c>
      <c r="BR55" s="28">
        <v>0</v>
      </c>
      <c r="BS55" s="28">
        <v>40.107000991527201</v>
      </c>
      <c r="BT55" s="28">
        <v>37.902005382496498</v>
      </c>
      <c r="BU55" s="28">
        <v>365.610622419903</v>
      </c>
      <c r="BV55" s="28">
        <v>42.017017760406603</v>
      </c>
      <c r="BX55" s="37">
        <f t="shared" si="12"/>
        <v>8.000010618806291E-3</v>
      </c>
      <c r="BY55" s="25">
        <f t="shared" si="13"/>
        <v>-0.34460576296417572</v>
      </c>
      <c r="BZ55" s="25">
        <f t="shared" si="14"/>
        <v>-0.36094138021279942</v>
      </c>
      <c r="CA55" s="25">
        <f t="shared" si="15"/>
        <v>-0.34443017100870188</v>
      </c>
      <c r="CB55" s="25">
        <f t="shared" si="16"/>
        <v>-0.34975191409022044</v>
      </c>
      <c r="CC55" s="25">
        <f t="shared" si="17"/>
        <v>-0.34898565733144343</v>
      </c>
      <c r="CD55" s="25">
        <f t="shared" si="18"/>
        <v>-0.34931070000839376</v>
      </c>
      <c r="CE55" s="25">
        <f t="shared" si="19"/>
        <v>-0.34253694729490203</v>
      </c>
      <c r="CF55" s="25">
        <f t="shared" si="20"/>
        <v>-0.34253665266885214</v>
      </c>
      <c r="CG55" s="25">
        <f t="shared" si="21"/>
        <v>-0.34255993956690539</v>
      </c>
      <c r="CH55" s="25">
        <f t="shared" si="22"/>
        <v>-0.34253383783614261</v>
      </c>
      <c r="CI55" s="25" t="str">
        <f>IF(M55=0,"",(#REF!-M55)/M55)</f>
        <v/>
      </c>
      <c r="CJ55" s="25" t="str">
        <f>IF(N55=0,"",(#REF!-N55)/N55)</f>
        <v/>
      </c>
      <c r="CK55" s="25">
        <f t="shared" si="23"/>
        <v>-0.34856477533331032</v>
      </c>
    </row>
    <row r="56" spans="1:89" x14ac:dyDescent="0.4">
      <c r="A56" s="28" t="s">
        <v>11</v>
      </c>
      <c r="B56" s="28">
        <v>100.27852190999999</v>
      </c>
      <c r="C56" s="28">
        <v>0.34518623939999998</v>
      </c>
      <c r="D56" s="28">
        <v>468.54721395000001</v>
      </c>
      <c r="E56" s="28">
        <v>15.48650879</v>
      </c>
      <c r="F56" s="28">
        <v>13.791753333000001</v>
      </c>
      <c r="G56" s="28">
        <v>30.405358395</v>
      </c>
      <c r="H56" s="28">
        <v>41.861203009</v>
      </c>
      <c r="I56" s="28">
        <v>9.5863851000000007E-3</v>
      </c>
      <c r="J56" s="28">
        <v>4.1033140000000003E-4</v>
      </c>
      <c r="K56" s="28">
        <v>6.5722101399999996E-2</v>
      </c>
      <c r="L56" s="28"/>
      <c r="M56" s="28"/>
      <c r="N56" s="31"/>
      <c r="O56" s="31">
        <v>6.8928670000000002E-4</v>
      </c>
      <c r="P56" s="28"/>
      <c r="Q56" s="30" t="s">
        <v>11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28">
        <v>0</v>
      </c>
      <c r="X56" s="28">
        <v>0</v>
      </c>
      <c r="Y56" s="28">
        <v>0</v>
      </c>
      <c r="Z56" s="28">
        <v>0</v>
      </c>
      <c r="AA56" s="28">
        <v>0</v>
      </c>
      <c r="AB56" s="28">
        <v>0</v>
      </c>
      <c r="AC56" s="28">
        <v>0</v>
      </c>
      <c r="AD56" s="28">
        <v>0</v>
      </c>
      <c r="AE56" s="28">
        <v>0</v>
      </c>
      <c r="AF56" s="28">
        <v>0</v>
      </c>
      <c r="AG56" s="28">
        <v>0</v>
      </c>
      <c r="AH56" s="28">
        <v>0</v>
      </c>
      <c r="AI56" s="28">
        <v>0</v>
      </c>
      <c r="AJ56" s="28">
        <v>0</v>
      </c>
      <c r="AK56" s="28">
        <v>0</v>
      </c>
      <c r="AL56" s="28">
        <v>0</v>
      </c>
      <c r="AM56" s="28">
        <v>0</v>
      </c>
      <c r="AN56" s="28">
        <v>0</v>
      </c>
      <c r="AO56" s="28">
        <v>0</v>
      </c>
      <c r="AP56" s="28">
        <v>0</v>
      </c>
      <c r="AQ56" s="28">
        <v>0</v>
      </c>
      <c r="AR56" s="28">
        <v>0</v>
      </c>
      <c r="AS56" s="28">
        <v>0</v>
      </c>
      <c r="AT56" s="28">
        <v>0</v>
      </c>
      <c r="AU56" s="28">
        <v>0</v>
      </c>
      <c r="AV56" s="28">
        <v>0</v>
      </c>
      <c r="AW56" s="28">
        <v>0</v>
      </c>
      <c r="AX56" s="28">
        <v>0</v>
      </c>
      <c r="AY56" s="28">
        <v>0</v>
      </c>
      <c r="AZ56" s="28">
        <v>0</v>
      </c>
      <c r="BA56" s="28">
        <v>0</v>
      </c>
      <c r="BB56" s="28">
        <v>0</v>
      </c>
      <c r="BC56" s="28">
        <v>0</v>
      </c>
      <c r="BD56" s="28">
        <v>0</v>
      </c>
      <c r="BE56" s="28">
        <v>0</v>
      </c>
      <c r="BF56" s="28">
        <v>0</v>
      </c>
      <c r="BG56" s="28">
        <v>0</v>
      </c>
      <c r="BH56" s="28">
        <v>0</v>
      </c>
      <c r="BI56" s="28">
        <v>0</v>
      </c>
      <c r="BJ56" s="28">
        <v>0</v>
      </c>
      <c r="BK56" s="28">
        <v>0</v>
      </c>
      <c r="BL56" s="28">
        <v>0</v>
      </c>
      <c r="BM56" s="28">
        <v>0</v>
      </c>
      <c r="BN56" s="28">
        <v>0</v>
      </c>
      <c r="BO56" s="28">
        <v>0</v>
      </c>
      <c r="BP56" s="28">
        <v>0</v>
      </c>
      <c r="BQ56" s="28">
        <v>0</v>
      </c>
      <c r="BR56" s="28">
        <v>0</v>
      </c>
      <c r="BS56" s="28">
        <v>0</v>
      </c>
      <c r="BT56" s="28">
        <v>0</v>
      </c>
      <c r="BU56" s="28">
        <v>0</v>
      </c>
      <c r="BV56" s="28">
        <v>0</v>
      </c>
      <c r="BX56" s="37" t="e">
        <f t="shared" si="12"/>
        <v>#DIV/0!</v>
      </c>
      <c r="BY56" s="25">
        <f t="shared" si="13"/>
        <v>-1</v>
      </c>
      <c r="BZ56" s="25">
        <f t="shared" si="14"/>
        <v>-1</v>
      </c>
      <c r="CA56" s="25">
        <f t="shared" si="15"/>
        <v>-1</v>
      </c>
      <c r="CB56" s="25">
        <f t="shared" si="16"/>
        <v>-1</v>
      </c>
      <c r="CC56" s="25">
        <f t="shared" si="17"/>
        <v>-1</v>
      </c>
      <c r="CD56" s="25">
        <f t="shared" si="18"/>
        <v>-1</v>
      </c>
      <c r="CE56" s="25">
        <f t="shared" si="19"/>
        <v>-1</v>
      </c>
      <c r="CF56" s="25">
        <f t="shared" si="20"/>
        <v>-1</v>
      </c>
      <c r="CG56" s="25">
        <f t="shared" si="21"/>
        <v>-1</v>
      </c>
      <c r="CH56" s="25">
        <f t="shared" si="22"/>
        <v>-1</v>
      </c>
      <c r="CI56" s="25" t="str">
        <f>IF(M56=0,"",(#REF!-M56)/M56)</f>
        <v/>
      </c>
      <c r="CJ56" s="25" t="str">
        <f>IF(N56=0,"",(#REF!-N56)/N56)</f>
        <v/>
      </c>
      <c r="CK56" s="25">
        <f t="shared" si="23"/>
        <v>-1</v>
      </c>
    </row>
    <row r="57" spans="1:89" x14ac:dyDescent="0.4">
      <c r="A57" s="30" t="s">
        <v>58</v>
      </c>
      <c r="B57" s="28">
        <v>771.79918985999996</v>
      </c>
      <c r="C57" s="28">
        <v>1.4694725176000001</v>
      </c>
      <c r="D57" s="28">
        <v>5198.7012720000002</v>
      </c>
      <c r="E57" s="28">
        <v>107.38738506</v>
      </c>
      <c r="F57" s="28">
        <v>96.727682477000002</v>
      </c>
      <c r="G57" s="28">
        <v>209.71764873000001</v>
      </c>
      <c r="H57" s="28">
        <v>342.52290962000001</v>
      </c>
      <c r="I57" s="28">
        <v>7.8437820000000005E-2</v>
      </c>
      <c r="J57" s="28">
        <v>3.3567753999999999E-3</v>
      </c>
      <c r="K57" s="28">
        <v>0.53776157430000004</v>
      </c>
      <c r="L57" s="28"/>
      <c r="M57" s="28"/>
      <c r="N57" s="28"/>
      <c r="O57" s="28">
        <v>4.7882250000000001E-3</v>
      </c>
      <c r="P57" s="28"/>
      <c r="Q57" s="30" t="s">
        <v>58</v>
      </c>
      <c r="R57" s="28">
        <v>0</v>
      </c>
      <c r="S57" s="28">
        <v>0</v>
      </c>
      <c r="T57" s="28">
        <v>0</v>
      </c>
      <c r="U57" s="28">
        <v>0</v>
      </c>
      <c r="V57" s="28">
        <v>0</v>
      </c>
      <c r="W57" s="28">
        <v>0</v>
      </c>
      <c r="X57" s="28">
        <v>0</v>
      </c>
      <c r="Y57" s="28">
        <v>0</v>
      </c>
      <c r="Z57" s="28">
        <v>0</v>
      </c>
      <c r="AA57" s="28">
        <v>0</v>
      </c>
      <c r="AB57" s="28">
        <v>0</v>
      </c>
      <c r="AC57" s="28">
        <v>0</v>
      </c>
      <c r="AD57" s="28">
        <v>0</v>
      </c>
      <c r="AE57" s="28">
        <v>0</v>
      </c>
      <c r="AF57" s="28">
        <v>0</v>
      </c>
      <c r="AG57" s="28">
        <v>0</v>
      </c>
      <c r="AH57" s="28">
        <v>0</v>
      </c>
      <c r="AI57" s="28">
        <v>0</v>
      </c>
      <c r="AJ57" s="28">
        <v>0</v>
      </c>
      <c r="AK57" s="28">
        <v>0</v>
      </c>
      <c r="AL57" s="28">
        <v>0</v>
      </c>
      <c r="AM57" s="28">
        <v>0</v>
      </c>
      <c r="AN57" s="28">
        <v>0</v>
      </c>
      <c r="AO57" s="28">
        <v>0</v>
      </c>
      <c r="AP57" s="28">
        <v>0</v>
      </c>
      <c r="AQ57" s="28">
        <v>0</v>
      </c>
      <c r="AR57" s="28">
        <v>0</v>
      </c>
      <c r="AS57" s="28">
        <v>0</v>
      </c>
      <c r="AT57" s="28">
        <v>0</v>
      </c>
      <c r="AU57" s="28">
        <v>0</v>
      </c>
      <c r="AV57" s="28">
        <v>0</v>
      </c>
      <c r="AW57" s="28">
        <v>0</v>
      </c>
      <c r="AX57" s="28">
        <v>0</v>
      </c>
      <c r="AY57" s="28">
        <v>0</v>
      </c>
      <c r="AZ57" s="28">
        <v>0</v>
      </c>
      <c r="BA57" s="28">
        <v>0</v>
      </c>
      <c r="BB57" s="28">
        <v>0</v>
      </c>
      <c r="BC57" s="28">
        <v>0</v>
      </c>
      <c r="BD57" s="28">
        <v>0</v>
      </c>
      <c r="BE57" s="28">
        <v>0</v>
      </c>
      <c r="BF57" s="28">
        <v>0</v>
      </c>
      <c r="BG57" s="28">
        <v>0</v>
      </c>
      <c r="BH57" s="28">
        <v>0</v>
      </c>
      <c r="BI57" s="28">
        <v>0</v>
      </c>
      <c r="BJ57" s="28">
        <v>0</v>
      </c>
      <c r="BK57" s="28">
        <v>0</v>
      </c>
      <c r="BL57" s="28">
        <v>0</v>
      </c>
      <c r="BM57" s="28">
        <v>0</v>
      </c>
      <c r="BN57" s="28">
        <v>0</v>
      </c>
      <c r="BO57" s="28">
        <v>0</v>
      </c>
      <c r="BP57" s="28">
        <v>0</v>
      </c>
      <c r="BQ57" s="28">
        <v>0</v>
      </c>
      <c r="BR57" s="28">
        <v>0</v>
      </c>
      <c r="BS57" s="28">
        <v>0</v>
      </c>
      <c r="BT57" s="28">
        <v>0</v>
      </c>
      <c r="BU57" s="28">
        <v>0</v>
      </c>
      <c r="BV57" s="28">
        <v>0</v>
      </c>
      <c r="BX57" s="37" t="e">
        <f t="shared" si="12"/>
        <v>#DIV/0!</v>
      </c>
      <c r="BY57" s="25">
        <f t="shared" si="13"/>
        <v>-1</v>
      </c>
      <c r="BZ57" s="25">
        <f t="shared" si="14"/>
        <v>-1</v>
      </c>
      <c r="CA57" s="25">
        <f t="shared" si="15"/>
        <v>-1</v>
      </c>
      <c r="CB57" s="25">
        <f t="shared" si="16"/>
        <v>-1</v>
      </c>
      <c r="CC57" s="25">
        <f t="shared" si="17"/>
        <v>-1</v>
      </c>
      <c r="CD57" s="25">
        <f t="shared" si="18"/>
        <v>-1</v>
      </c>
      <c r="CE57" s="25">
        <f t="shared" si="19"/>
        <v>-1</v>
      </c>
      <c r="CF57" s="25">
        <f t="shared" si="20"/>
        <v>-1</v>
      </c>
      <c r="CG57" s="25">
        <f t="shared" si="21"/>
        <v>-1</v>
      </c>
      <c r="CH57" s="25">
        <f t="shared" si="22"/>
        <v>-1</v>
      </c>
      <c r="CI57" s="25" t="str">
        <f>IF(M57=0,"",(#REF!-M57)/M57)</f>
        <v/>
      </c>
      <c r="CJ57" s="25" t="str">
        <f>IF(N57=0,"",(#REF!-N57)/N57)</f>
        <v/>
      </c>
      <c r="CK57" s="25">
        <f t="shared" si="23"/>
        <v>-1</v>
      </c>
    </row>
    <row r="58" spans="1:89" x14ac:dyDescent="0.4">
      <c r="A58" s="30" t="s">
        <v>75</v>
      </c>
      <c r="B58" s="28">
        <v>385.35339349999998</v>
      </c>
      <c r="C58" s="28">
        <v>0.88936453339999999</v>
      </c>
      <c r="D58" s="28">
        <v>2618.1613321999998</v>
      </c>
      <c r="E58" s="28">
        <v>53.771655002000003</v>
      </c>
      <c r="F58" s="28">
        <v>48.660486323000001</v>
      </c>
      <c r="G58" s="28">
        <v>106.60705021</v>
      </c>
      <c r="H58" s="28">
        <v>171.73611195000001</v>
      </c>
      <c r="I58" s="28">
        <v>3.93275415E-2</v>
      </c>
      <c r="J58" s="28">
        <v>1.6829537999999999E-3</v>
      </c>
      <c r="K58" s="28">
        <v>0.26962553950000001</v>
      </c>
      <c r="L58" s="28"/>
      <c r="M58" s="28"/>
      <c r="N58" s="28"/>
      <c r="O58" s="28">
        <v>2.3948326000000002E-3</v>
      </c>
      <c r="P58" s="28"/>
      <c r="Q58" s="30" t="s">
        <v>176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28">
        <v>0</v>
      </c>
      <c r="X58" s="28">
        <v>0</v>
      </c>
      <c r="Y58" s="28">
        <v>0</v>
      </c>
      <c r="Z58" s="28">
        <v>0</v>
      </c>
      <c r="AA58" s="28">
        <v>0</v>
      </c>
      <c r="AB58" s="28">
        <v>0</v>
      </c>
      <c r="AC58" s="28">
        <v>0</v>
      </c>
      <c r="AD58" s="28">
        <v>0</v>
      </c>
      <c r="AE58" s="28">
        <v>0</v>
      </c>
      <c r="AF58" s="28">
        <v>0</v>
      </c>
      <c r="AG58" s="28">
        <v>0</v>
      </c>
      <c r="AH58" s="28">
        <v>0</v>
      </c>
      <c r="AI58" s="28">
        <v>0</v>
      </c>
      <c r="AJ58" s="28">
        <v>0</v>
      </c>
      <c r="AK58" s="28">
        <v>0</v>
      </c>
      <c r="AL58" s="28">
        <v>0</v>
      </c>
      <c r="AM58" s="28">
        <v>0</v>
      </c>
      <c r="AN58" s="28">
        <v>0</v>
      </c>
      <c r="AO58" s="28">
        <v>0</v>
      </c>
      <c r="AP58" s="28">
        <v>0</v>
      </c>
      <c r="AQ58" s="28">
        <v>0</v>
      </c>
      <c r="AR58" s="28">
        <v>0</v>
      </c>
      <c r="AS58" s="28">
        <v>0</v>
      </c>
      <c r="AT58" s="28">
        <v>0</v>
      </c>
      <c r="AU58" s="28">
        <v>0</v>
      </c>
      <c r="AV58" s="28">
        <v>0</v>
      </c>
      <c r="AW58" s="28">
        <v>0</v>
      </c>
      <c r="AX58" s="28">
        <v>0</v>
      </c>
      <c r="AY58" s="28">
        <v>0</v>
      </c>
      <c r="AZ58" s="28">
        <v>0</v>
      </c>
      <c r="BA58" s="28">
        <v>0</v>
      </c>
      <c r="BB58" s="28">
        <v>0</v>
      </c>
      <c r="BC58" s="28">
        <v>0</v>
      </c>
      <c r="BD58" s="28">
        <v>0</v>
      </c>
      <c r="BE58" s="28">
        <v>0</v>
      </c>
      <c r="BF58" s="28">
        <v>0</v>
      </c>
      <c r="BG58" s="28">
        <v>0</v>
      </c>
      <c r="BH58" s="28">
        <v>0</v>
      </c>
      <c r="BI58" s="28">
        <v>0</v>
      </c>
      <c r="BJ58" s="28">
        <v>0</v>
      </c>
      <c r="BK58" s="28">
        <v>0</v>
      </c>
      <c r="BL58" s="28">
        <v>0</v>
      </c>
      <c r="BM58" s="28">
        <v>0</v>
      </c>
      <c r="BN58" s="28">
        <v>0</v>
      </c>
      <c r="BO58" s="28">
        <v>0</v>
      </c>
      <c r="BP58" s="28">
        <v>0</v>
      </c>
      <c r="BQ58" s="28">
        <v>0</v>
      </c>
      <c r="BR58" s="28">
        <v>0</v>
      </c>
      <c r="BS58" s="28">
        <v>0</v>
      </c>
      <c r="BT58" s="28">
        <v>0</v>
      </c>
      <c r="BU58" s="28">
        <v>0</v>
      </c>
      <c r="BV58" s="28">
        <v>0</v>
      </c>
      <c r="BX58" s="37" t="e">
        <f t="shared" si="12"/>
        <v>#DIV/0!</v>
      </c>
      <c r="BY58" s="25">
        <f t="shared" si="13"/>
        <v>-1</v>
      </c>
      <c r="BZ58" s="25">
        <f t="shared" si="14"/>
        <v>-1</v>
      </c>
      <c r="CA58" s="25">
        <f t="shared" si="15"/>
        <v>-1</v>
      </c>
      <c r="CB58" s="25">
        <f t="shared" si="16"/>
        <v>-1</v>
      </c>
      <c r="CC58" s="25">
        <f t="shared" si="17"/>
        <v>-1</v>
      </c>
      <c r="CD58" s="25">
        <f t="shared" si="18"/>
        <v>-1</v>
      </c>
      <c r="CE58" s="25">
        <f t="shared" si="19"/>
        <v>-1</v>
      </c>
      <c r="CF58" s="25">
        <f t="shared" si="20"/>
        <v>-1</v>
      </c>
      <c r="CG58" s="25">
        <f t="shared" si="21"/>
        <v>-1</v>
      </c>
      <c r="CH58" s="25">
        <f t="shared" si="22"/>
        <v>-1</v>
      </c>
      <c r="CI58" s="25" t="str">
        <f>IF(M58=0,"",(#REF!-M58)/M58)</f>
        <v/>
      </c>
      <c r="CJ58" s="25" t="str">
        <f>IF(N58=0,"",(#REF!-N58)/N58)</f>
        <v/>
      </c>
      <c r="CK58" s="25">
        <f t="shared" si="23"/>
        <v>-1</v>
      </c>
    </row>
    <row r="59" spans="1:89" x14ac:dyDescent="0.4">
      <c r="A59" s="30" t="s">
        <v>416</v>
      </c>
      <c r="B59" s="28">
        <v>65536.148306000003</v>
      </c>
      <c r="C59" s="28">
        <v>103.67714049999999</v>
      </c>
      <c r="D59" s="28">
        <v>395654.87800999999</v>
      </c>
      <c r="E59" s="28">
        <v>8796.7409050999995</v>
      </c>
      <c r="F59" s="28">
        <v>7902.8812766999999</v>
      </c>
      <c r="G59" s="28">
        <v>16816.815108999999</v>
      </c>
      <c r="H59" s="28">
        <v>29578.134761000001</v>
      </c>
      <c r="I59" s="28">
        <v>6.7733883585000001</v>
      </c>
      <c r="J59" s="28">
        <v>0.28986576530000002</v>
      </c>
      <c r="K59" s="28">
        <v>46.437684537000003</v>
      </c>
      <c r="L59" s="28"/>
      <c r="M59" s="28"/>
      <c r="N59" s="28"/>
      <c r="O59" s="28">
        <v>0.39085527399999997</v>
      </c>
      <c r="P59" s="28"/>
      <c r="Q59" s="30" t="s">
        <v>69</v>
      </c>
      <c r="R59" s="28">
        <v>0</v>
      </c>
      <c r="S59" s="28">
        <v>6.5811376451388304</v>
      </c>
      <c r="T59" s="28">
        <v>6.5811376451388304</v>
      </c>
      <c r="U59" s="28">
        <v>0</v>
      </c>
      <c r="V59" s="28">
        <v>0.281749342245732</v>
      </c>
      <c r="W59" s="28">
        <v>0</v>
      </c>
      <c r="X59" s="28">
        <v>63690.1803715891</v>
      </c>
      <c r="Y59" s="28">
        <v>441.72678287994802</v>
      </c>
      <c r="Z59" s="28">
        <v>951.80644451998205</v>
      </c>
      <c r="AA59" s="28">
        <v>646.27903103350502</v>
      </c>
      <c r="AB59" s="28">
        <v>0</v>
      </c>
      <c r="AC59" s="28">
        <v>45.127700507996202</v>
      </c>
      <c r="AD59" s="28">
        <v>45.127700507996202</v>
      </c>
      <c r="AE59" s="28">
        <v>3072.38294976217</v>
      </c>
      <c r="AF59" s="28">
        <v>351.78289064156797</v>
      </c>
      <c r="AG59" s="28">
        <v>283.78672110921502</v>
      </c>
      <c r="AH59" s="28">
        <v>0</v>
      </c>
      <c r="AI59" s="28">
        <v>0</v>
      </c>
      <c r="AJ59" s="28">
        <v>0.37990359261343598</v>
      </c>
      <c r="AK59" s="28">
        <v>100.694676648092</v>
      </c>
      <c r="AL59" s="28">
        <v>0</v>
      </c>
      <c r="AM59" s="28">
        <v>345713.81256854901</v>
      </c>
      <c r="AN59" s="28">
        <v>35343.5074537166</v>
      </c>
      <c r="AO59" s="28">
        <v>384129.702972028</v>
      </c>
      <c r="AP59" s="28">
        <v>0</v>
      </c>
      <c r="AQ59" s="28">
        <v>869.92029202477897</v>
      </c>
      <c r="AR59" s="28">
        <v>0</v>
      </c>
      <c r="AS59" s="28">
        <v>15891.025916202299</v>
      </c>
      <c r="AT59" s="28">
        <v>146.962242067494</v>
      </c>
      <c r="AU59" s="28">
        <v>0</v>
      </c>
      <c r="AV59" s="28">
        <v>545.15795598472005</v>
      </c>
      <c r="AW59" s="28">
        <v>5.9935439926806602</v>
      </c>
      <c r="AX59" s="28">
        <v>0</v>
      </c>
      <c r="AY59" s="28">
        <v>0</v>
      </c>
      <c r="AZ59" s="28">
        <v>8557.3508240449301</v>
      </c>
      <c r="BA59" s="28">
        <v>7685.13577187806</v>
      </c>
      <c r="BB59" s="28">
        <v>872.21505216686796</v>
      </c>
      <c r="BC59" s="28">
        <v>25.614878583750802</v>
      </c>
      <c r="BD59" s="28">
        <v>0</v>
      </c>
      <c r="BE59" s="28">
        <v>1917.89610399202</v>
      </c>
      <c r="BF59" s="28">
        <v>0</v>
      </c>
      <c r="BG59" s="28">
        <v>817.62507658305697</v>
      </c>
      <c r="BH59" s="28">
        <v>0</v>
      </c>
      <c r="BI59" s="28">
        <v>0</v>
      </c>
      <c r="BJ59" s="28">
        <v>3270.5003109619302</v>
      </c>
      <c r="BK59" s="28">
        <v>1076.2478413021299</v>
      </c>
      <c r="BL59" s="28">
        <v>26.160079361982302</v>
      </c>
      <c r="BM59" s="28">
        <v>928.13562823459199</v>
      </c>
      <c r="BN59" s="28">
        <v>1.0899521158308401</v>
      </c>
      <c r="BO59" s="28">
        <v>16346.9517373413</v>
      </c>
      <c r="BP59" s="28">
        <v>7512.3880550407803</v>
      </c>
      <c r="BQ59" s="28">
        <v>0</v>
      </c>
      <c r="BR59" s="28">
        <v>0</v>
      </c>
      <c r="BS59" s="28">
        <v>3154.21437788612</v>
      </c>
      <c r="BT59" s="28">
        <v>2980.2639210377001</v>
      </c>
      <c r="BU59" s="28">
        <v>28746.0726193665</v>
      </c>
      <c r="BV59" s="28">
        <v>3303.7313226334199</v>
      </c>
      <c r="BX59" s="37">
        <f t="shared" si="12"/>
        <v>7.9982956954148862E-3</v>
      </c>
      <c r="BY59" s="25">
        <f t="shared" si="13"/>
        <v>-2.8167171585851341E-2</v>
      </c>
      <c r="BZ59" s="25">
        <f t="shared" si="14"/>
        <v>-2.8766841345397583E-2</v>
      </c>
      <c r="CA59" s="25">
        <f t="shared" si="15"/>
        <v>-2.9129364197250453E-2</v>
      </c>
      <c r="CB59" s="25">
        <f t="shared" si="16"/>
        <v>-2.7213496866354294E-2</v>
      </c>
      <c r="CC59" s="25">
        <f t="shared" si="17"/>
        <v>-2.7552673157816149E-2</v>
      </c>
      <c r="CD59" s="25">
        <f t="shared" si="18"/>
        <v>-2.7940092616421667E-2</v>
      </c>
      <c r="CE59" s="25">
        <f t="shared" si="19"/>
        <v>-2.8130987581090141E-2</v>
      </c>
      <c r="CF59" s="25">
        <f t="shared" si="20"/>
        <v>-2.8383240881192377E-2</v>
      </c>
      <c r="CG59" s="25">
        <f t="shared" si="21"/>
        <v>-2.8000626586129718E-2</v>
      </c>
      <c r="CH59" s="25">
        <f t="shared" si="22"/>
        <v>-2.8209503597451085E-2</v>
      </c>
      <c r="CI59" s="25" t="str">
        <f>IF(M59=0,"",(#REF!-M59)/M59)</f>
        <v/>
      </c>
      <c r="CJ59" s="25" t="str">
        <f>IF(N59=0,"",(#REF!-N59)/N59)</f>
        <v/>
      </c>
      <c r="CK59" s="25">
        <f t="shared" si="23"/>
        <v>-2.8019786645028088E-2</v>
      </c>
    </row>
    <row r="60" spans="1:89" x14ac:dyDescent="0.4">
      <c r="A60" s="28" t="s">
        <v>417</v>
      </c>
      <c r="B60" s="28">
        <v>283161.47797290102</v>
      </c>
      <c r="C60" s="28"/>
      <c r="D60" s="28">
        <v>3338311.78992684</v>
      </c>
      <c r="E60" s="28">
        <v>283385.57872608502</v>
      </c>
      <c r="F60" s="28">
        <v>260714.732422609</v>
      </c>
      <c r="G60" s="101">
        <v>300346.31235501717</v>
      </c>
      <c r="H60" s="28">
        <v>120213.14452695</v>
      </c>
      <c r="I60" s="28">
        <v>27.4751946760911</v>
      </c>
      <c r="J60" s="28">
        <v>1.1775081986401199</v>
      </c>
      <c r="K60" s="28">
        <v>188.40131278954101</v>
      </c>
      <c r="L60" s="28"/>
      <c r="M60" s="28"/>
      <c r="N60" s="28"/>
      <c r="O60" s="28"/>
      <c r="P60" s="28"/>
      <c r="Q60" s="30" t="s">
        <v>70</v>
      </c>
      <c r="R60" s="28">
        <v>0</v>
      </c>
      <c r="S60" s="28">
        <v>12.255916634348999</v>
      </c>
      <c r="T60" s="28">
        <v>12.255916634348999</v>
      </c>
      <c r="U60" s="28">
        <v>0</v>
      </c>
      <c r="V60" s="28">
        <v>0.52383489897605995</v>
      </c>
      <c r="W60" s="28">
        <v>0</v>
      </c>
      <c r="X60" s="28">
        <v>126308.92569431799</v>
      </c>
      <c r="Y60" s="28">
        <v>821.04016051555402</v>
      </c>
      <c r="Z60" s="28">
        <v>1769.0435139787301</v>
      </c>
      <c r="AA60" s="28">
        <v>1204.7552678417301</v>
      </c>
      <c r="AB60" s="28">
        <v>0</v>
      </c>
      <c r="AC60" s="28">
        <v>84.043819400011998</v>
      </c>
      <c r="AD60" s="28">
        <v>84.043819400011998</v>
      </c>
      <c r="AE60" s="28">
        <v>11874.670541289801</v>
      </c>
      <c r="AF60" s="28">
        <v>655.59584317752206</v>
      </c>
      <c r="AG60" s="28">
        <v>526.81301181577999</v>
      </c>
      <c r="AH60" s="28">
        <v>0</v>
      </c>
      <c r="AI60" s="28">
        <v>0</v>
      </c>
      <c r="AJ60" s="28">
        <v>0</v>
      </c>
      <c r="AK60" s="28">
        <v>0</v>
      </c>
      <c r="AL60" s="28">
        <v>0</v>
      </c>
      <c r="AM60" s="28">
        <v>1334214.6477025</v>
      </c>
      <c r="AN60" s="28">
        <v>136894.80231705701</v>
      </c>
      <c r="AO60" s="28">
        <v>1482984.12056085</v>
      </c>
      <c r="AP60" s="28">
        <v>0</v>
      </c>
      <c r="AQ60" s="28">
        <v>1616.8474540749501</v>
      </c>
      <c r="AR60" s="28">
        <v>0</v>
      </c>
      <c r="AS60" s="28">
        <v>29537.1042145703</v>
      </c>
      <c r="AT60" s="28">
        <v>2220.8199171062101</v>
      </c>
      <c r="AU60" s="28">
        <v>0</v>
      </c>
      <c r="AV60" s="28">
        <v>8223.6190038415498</v>
      </c>
      <c r="AW60" s="28">
        <v>90.650253917337807</v>
      </c>
      <c r="AX60" s="28">
        <v>0</v>
      </c>
      <c r="AY60" s="28">
        <v>0</v>
      </c>
      <c r="AZ60" s="28">
        <v>126182.82193191</v>
      </c>
      <c r="BA60" s="28">
        <v>116059.05964748</v>
      </c>
      <c r="BB60" s="28">
        <v>10123.7622844293</v>
      </c>
      <c r="BC60" s="28">
        <v>387.28381884621098</v>
      </c>
      <c r="BD60" s="28">
        <v>0</v>
      </c>
      <c r="BE60" s="28">
        <v>28912.968177383798</v>
      </c>
      <c r="BF60" s="28">
        <v>0</v>
      </c>
      <c r="BG60" s="28">
        <v>12359.816425536101</v>
      </c>
      <c r="BH60" s="28">
        <v>0</v>
      </c>
      <c r="BI60" s="28">
        <v>0</v>
      </c>
      <c r="BJ60" s="28">
        <v>49439.265702144497</v>
      </c>
      <c r="BK60" s="28">
        <v>2005.47770492678</v>
      </c>
      <c r="BL60" s="28">
        <v>395.64219988205099</v>
      </c>
      <c r="BM60" s="28">
        <v>14012.549962797</v>
      </c>
      <c r="BN60" s="28">
        <v>16.4441860260035</v>
      </c>
      <c r="BO60" s="28">
        <v>133508.700536274</v>
      </c>
      <c r="BP60" s="28">
        <v>14019.518661723299</v>
      </c>
      <c r="BQ60" s="28">
        <v>0</v>
      </c>
      <c r="BR60" s="28">
        <v>0</v>
      </c>
      <c r="BS60" s="28">
        <v>5861.0294981182096</v>
      </c>
      <c r="BT60" s="28">
        <v>5551.2416512111404</v>
      </c>
      <c r="BU60" s="28">
        <v>53535.000230382997</v>
      </c>
      <c r="BV60" s="28">
        <v>6134.8232694395501</v>
      </c>
      <c r="BX60" s="37">
        <f t="shared" si="12"/>
        <v>8.0072809793802231E-3</v>
      </c>
      <c r="BY60" s="25">
        <f t="shared" si="13"/>
        <v>-0.55393323061265431</v>
      </c>
      <c r="BZ60" s="25" t="str">
        <f t="shared" si="14"/>
        <v/>
      </c>
      <c r="CA60" s="25">
        <f t="shared" si="15"/>
        <v>-0.55576824039154538</v>
      </c>
      <c r="CB60" s="25">
        <f t="shared" si="16"/>
        <v>-0.55473096937697075</v>
      </c>
      <c r="CC60" s="25">
        <f t="shared" si="17"/>
        <v>-0.55484272572923676</v>
      </c>
      <c r="CD60" s="25">
        <f t="shared" si="18"/>
        <v>-0.55548413599810331</v>
      </c>
      <c r="CE60" s="25">
        <f t="shared" si="19"/>
        <v>-0.55466600228246044</v>
      </c>
      <c r="CF60" s="25">
        <f t="shared" si="20"/>
        <v>-0.55392794195507222</v>
      </c>
      <c r="CG60" s="25">
        <f t="shared" si="21"/>
        <v>-0.55513269497314233</v>
      </c>
      <c r="CH60" s="25">
        <f t="shared" si="22"/>
        <v>-0.55391064873366613</v>
      </c>
      <c r="CI60" s="25" t="str">
        <f>IF(M60=0,"",(#REF!-M60)/M60)</f>
        <v/>
      </c>
      <c r="CJ60" s="25" t="str">
        <f>IF(N60=0,"",(#REF!-N60)/N60)</f>
        <v/>
      </c>
      <c r="CK60" s="25" t="str">
        <f t="shared" si="23"/>
        <v/>
      </c>
    </row>
    <row r="61" spans="1:89" x14ac:dyDescent="0.4">
      <c r="A61" s="44" t="s">
        <v>55</v>
      </c>
      <c r="B61" s="1">
        <f>SUM(B3:B60)</f>
        <v>366725.70206616045</v>
      </c>
      <c r="C61" s="1">
        <f t="shared" ref="C61:O61" si="24">SUM(C3:C60)</f>
        <v>145.3267310395</v>
      </c>
      <c r="D61" s="1">
        <f t="shared" si="24"/>
        <v>3847937.2765769092</v>
      </c>
      <c r="E61" s="1">
        <f t="shared" si="24"/>
        <v>295031.52443984745</v>
      </c>
      <c r="F61" s="1">
        <f t="shared" si="24"/>
        <v>271108.24032462289</v>
      </c>
      <c r="G61" s="1">
        <f t="shared" si="24"/>
        <v>323236.12691603525</v>
      </c>
      <c r="H61" s="1">
        <f t="shared" si="24"/>
        <v>158103.19413485809</v>
      </c>
      <c r="I61" s="1">
        <f t="shared" si="24"/>
        <v>36.151997443392503</v>
      </c>
      <c r="J61" s="1">
        <f t="shared" si="24"/>
        <v>1.550373542840396</v>
      </c>
      <c r="K61" s="1">
        <f t="shared" si="24"/>
        <v>247.88867474408761</v>
      </c>
      <c r="L61" s="1">
        <f t="shared" si="24"/>
        <v>0</v>
      </c>
      <c r="M61" s="1">
        <f t="shared" si="24"/>
        <v>0</v>
      </c>
      <c r="N61" s="1">
        <f t="shared" si="24"/>
        <v>0</v>
      </c>
      <c r="O61" s="1">
        <f t="shared" si="24"/>
        <v>0.51423309818209395</v>
      </c>
      <c r="P61" s="28"/>
      <c r="Q61" s="28"/>
      <c r="R61" s="1">
        <f>SUM(R3:R60)</f>
        <v>0</v>
      </c>
      <c r="S61" s="1">
        <f t="shared" ref="S61:BV61" si="25">SUM(S3:S60)</f>
        <v>20.573365904553363</v>
      </c>
      <c r="T61" s="1">
        <f t="shared" si="25"/>
        <v>20.573365904553363</v>
      </c>
      <c r="U61" s="1">
        <f t="shared" si="25"/>
        <v>0</v>
      </c>
      <c r="V61" s="1">
        <f t="shared" si="25"/>
        <v>0.88143606351924875</v>
      </c>
      <c r="W61" s="1">
        <f t="shared" si="25"/>
        <v>0</v>
      </c>
      <c r="X61" s="1">
        <f t="shared" si="25"/>
        <v>206374.39107760269</v>
      </c>
      <c r="Y61" s="1">
        <f t="shared" si="25"/>
        <v>1379.2713215759431</v>
      </c>
      <c r="Z61" s="1">
        <f t="shared" si="25"/>
        <v>2971.8442864519639</v>
      </c>
      <c r="AA61" s="1">
        <f t="shared" si="25"/>
        <v>2021.4895429793742</v>
      </c>
      <c r="AB61" s="1">
        <f t="shared" si="25"/>
        <v>0</v>
      </c>
      <c r="AC61" s="1">
        <f t="shared" si="25"/>
        <v>141.07557096629756</v>
      </c>
      <c r="AD61" s="1">
        <f t="shared" si="25"/>
        <v>141.07557096629756</v>
      </c>
      <c r="AE61" s="1">
        <f t="shared" si="25"/>
        <v>15769.811632559044</v>
      </c>
      <c r="AF61" s="1">
        <f t="shared" si="25"/>
        <v>1100.1629425928586</v>
      </c>
      <c r="AG61" s="1">
        <f t="shared" si="25"/>
        <v>885.43196581139637</v>
      </c>
      <c r="AH61" s="1">
        <f t="shared" si="25"/>
        <v>0</v>
      </c>
      <c r="AI61" s="1">
        <f t="shared" si="25"/>
        <v>0</v>
      </c>
      <c r="AJ61" s="1">
        <f t="shared" si="25"/>
        <v>0.49297445803796192</v>
      </c>
      <c r="AK61" s="1">
        <f t="shared" si="25"/>
        <v>138.8779222979245</v>
      </c>
      <c r="AL61" s="1">
        <f t="shared" si="25"/>
        <v>0</v>
      </c>
      <c r="AM61" s="1">
        <f t="shared" si="25"/>
        <v>1772488.9476888985</v>
      </c>
      <c r="AN61" s="1">
        <f t="shared" si="25"/>
        <v>181700.04499563118</v>
      </c>
      <c r="AO61" s="1">
        <f t="shared" si="25"/>
        <v>1969958.8043170921</v>
      </c>
      <c r="AP61" s="1">
        <f t="shared" si="25"/>
        <v>0</v>
      </c>
      <c r="AQ61" s="1">
        <f t="shared" si="25"/>
        <v>2716.204400926566</v>
      </c>
      <c r="AR61" s="1">
        <f t="shared" si="25"/>
        <v>0</v>
      </c>
      <c r="AS61" s="1">
        <f t="shared" si="25"/>
        <v>49618.724459286619</v>
      </c>
      <c r="AT61" s="1">
        <f t="shared" si="25"/>
        <v>2411.4461402857887</v>
      </c>
      <c r="AU61" s="1">
        <f t="shared" si="25"/>
        <v>0</v>
      </c>
      <c r="AV61" s="1">
        <f t="shared" si="25"/>
        <v>8930.6952004750201</v>
      </c>
      <c r="AW61" s="1">
        <f t="shared" si="25"/>
        <v>98.424901427875866</v>
      </c>
      <c r="AX61" s="1">
        <f t="shared" si="25"/>
        <v>0</v>
      </c>
      <c r="AY61" s="1">
        <f t="shared" si="25"/>
        <v>0</v>
      </c>
      <c r="AZ61" s="1">
        <f t="shared" si="25"/>
        <v>137359.57830448548</v>
      </c>
      <c r="BA61" s="1">
        <f t="shared" si="25"/>
        <v>126027.24332463967</v>
      </c>
      <c r="BB61" s="1">
        <f t="shared" si="25"/>
        <v>11332.334979845096</v>
      </c>
      <c r="BC61" s="1">
        <f t="shared" si="25"/>
        <v>420.50886348008135</v>
      </c>
      <c r="BD61" s="1">
        <f t="shared" si="25"/>
        <v>0</v>
      </c>
      <c r="BE61" s="1">
        <f t="shared" si="25"/>
        <v>31400.708212223384</v>
      </c>
      <c r="BF61" s="1">
        <f t="shared" si="25"/>
        <v>0</v>
      </c>
      <c r="BG61" s="1">
        <f t="shared" si="25"/>
        <v>13420.319033857366</v>
      </c>
      <c r="BH61" s="1">
        <f t="shared" si="25"/>
        <v>0</v>
      </c>
      <c r="BI61" s="1">
        <f t="shared" si="25"/>
        <v>0</v>
      </c>
      <c r="BJ61" s="1">
        <f t="shared" si="25"/>
        <v>53681.276165930074</v>
      </c>
      <c r="BK61" s="1">
        <f t="shared" si="25"/>
        <v>3365.5629770846499</v>
      </c>
      <c r="BL61" s="1">
        <f t="shared" si="25"/>
        <v>429.57437326033596</v>
      </c>
      <c r="BM61" s="1">
        <f t="shared" si="25"/>
        <v>15216.432458815681</v>
      </c>
      <c r="BN61" s="1">
        <f t="shared" si="25"/>
        <v>17.857974884821498</v>
      </c>
      <c r="BO61" s="1">
        <f t="shared" si="25"/>
        <v>155477.67044905151</v>
      </c>
      <c r="BP61" s="1">
        <f t="shared" si="25"/>
        <v>23513.51645348336</v>
      </c>
      <c r="BQ61" s="1">
        <f t="shared" si="25"/>
        <v>0</v>
      </c>
      <c r="BR61" s="1">
        <f t="shared" si="25"/>
        <v>0</v>
      </c>
      <c r="BS61" s="1">
        <f t="shared" si="25"/>
        <v>9846.9966710113622</v>
      </c>
      <c r="BT61" s="1">
        <f t="shared" si="25"/>
        <v>9317.5341717167685</v>
      </c>
      <c r="BU61" s="1">
        <f t="shared" si="25"/>
        <v>89863.289203436638</v>
      </c>
      <c r="BV61" s="1">
        <f t="shared" si="25"/>
        <v>10309.921031319265</v>
      </c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</row>
    <row r="62" spans="1:89" x14ac:dyDescent="0.4">
      <c r="A62" s="10" t="s">
        <v>56</v>
      </c>
      <c r="B62" s="1">
        <f>SUM(B3:B51)</f>
        <v>15517.909246589403</v>
      </c>
      <c r="C62" s="1">
        <f>SUM(C3:C51)</f>
        <v>36.596736453300011</v>
      </c>
      <c r="D62" s="1">
        <f t="shared" ref="D62:O62" si="26">SUM(D3:D51)</f>
        <v>96783.155679319476</v>
      </c>
      <c r="E62" s="1">
        <f t="shared" si="26"/>
        <v>2503.8071597004</v>
      </c>
      <c r="F62" s="1">
        <f t="shared" si="26"/>
        <v>2178.1402461409002</v>
      </c>
      <c r="G62" s="1">
        <f t="shared" si="26"/>
        <v>5391.6104188930994</v>
      </c>
      <c r="H62" s="1">
        <f t="shared" si="26"/>
        <v>7199.7015903091014</v>
      </c>
      <c r="I62" s="1">
        <f t="shared" si="26"/>
        <v>1.6487174406014</v>
      </c>
      <c r="J62" s="1">
        <f t="shared" si="26"/>
        <v>7.2099716300276007E-2</v>
      </c>
      <c r="K62" s="1">
        <f t="shared" si="26"/>
        <v>11.303502493046603</v>
      </c>
      <c r="L62" s="1">
        <f t="shared" si="26"/>
        <v>0</v>
      </c>
      <c r="M62" s="1">
        <f t="shared" si="26"/>
        <v>0</v>
      </c>
      <c r="N62" s="1">
        <f t="shared" si="26"/>
        <v>0</v>
      </c>
      <c r="O62" s="1">
        <f t="shared" si="26"/>
        <v>0.107794503582094</v>
      </c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</row>
    <row r="63" spans="1:89" x14ac:dyDescent="0.4">
      <c r="A63" s="30" t="s">
        <v>239</v>
      </c>
      <c r="B63" s="28">
        <f>+B3+B5+B8+B9+B11+B12+B14+B15+B16+B17+B18+B19+B20+B21+B22+B23+B24+B25+B26+B28+B30+B31+B33+B34+B35+B36+B37+B39+B40+B41+B42+B43+B44+B46+B47+B49+B50+B10</f>
        <v>14083.8509226149</v>
      </c>
      <c r="C63" s="28">
        <f t="shared" ref="C63:O63" si="27">+C3+C5+C8+C9+C11+C12+C14+C15+C16+C17+C18+C19+C20+C21+C22+C23+C24+C25+C26+C28+C30+C31+C33+C34+C35+C36+C37+C39+C40+C41+C42+C43+C44+C46+C47+C49+C50+C10</f>
        <v>28.362732198300009</v>
      </c>
      <c r="D63" s="28">
        <f t="shared" si="27"/>
        <v>86569.295834064484</v>
      </c>
      <c r="E63" s="28">
        <f t="shared" si="27"/>
        <v>2025.7125759474004</v>
      </c>
      <c r="F63" s="28">
        <f t="shared" si="27"/>
        <v>1807.2532284092999</v>
      </c>
      <c r="G63" s="28">
        <f t="shared" si="27"/>
        <v>3909.1911731575005</v>
      </c>
      <c r="H63" s="28">
        <f t="shared" si="27"/>
        <v>6577.0534198470004</v>
      </c>
      <c r="I63" s="28">
        <f t="shared" si="27"/>
        <v>1.5061457535014</v>
      </c>
      <c r="J63" s="28">
        <f t="shared" si="27"/>
        <v>6.4455193700275998E-2</v>
      </c>
      <c r="K63" s="28">
        <f t="shared" si="27"/>
        <v>10.325975059246602</v>
      </c>
      <c r="L63" s="28">
        <f t="shared" si="27"/>
        <v>0</v>
      </c>
      <c r="M63" s="28">
        <f t="shared" si="27"/>
        <v>0</v>
      </c>
      <c r="N63" s="28">
        <f t="shared" si="27"/>
        <v>0</v>
      </c>
      <c r="O63" s="28">
        <f t="shared" si="27"/>
        <v>8.9485582382094003E-2</v>
      </c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</row>
    <row r="66" spans="1:9" x14ac:dyDescent="0.4">
      <c r="A66" s="5"/>
    </row>
    <row r="67" spans="1:9" x14ac:dyDescent="0.4">
      <c r="A67" s="41"/>
    </row>
    <row r="68" spans="1:9" x14ac:dyDescent="0.4">
      <c r="A68" s="21"/>
    </row>
    <row r="69" spans="1:9" x14ac:dyDescent="0.4">
      <c r="A69" s="21"/>
    </row>
    <row r="70" spans="1:9" x14ac:dyDescent="0.4">
      <c r="A70" s="21"/>
    </row>
    <row r="71" spans="1:9" x14ac:dyDescent="0.4">
      <c r="A71" s="21"/>
    </row>
    <row r="72" spans="1:9" x14ac:dyDescent="0.4">
      <c r="A72" s="21"/>
    </row>
    <row r="73" spans="1:9" x14ac:dyDescent="0.4">
      <c r="A73" s="21"/>
    </row>
    <row r="74" spans="1:9" x14ac:dyDescent="0.4">
      <c r="A74" s="21"/>
    </row>
    <row r="75" spans="1:9" x14ac:dyDescent="0.4">
      <c r="A75" s="21"/>
    </row>
    <row r="76" spans="1:9" x14ac:dyDescent="0.4">
      <c r="A76" s="21"/>
    </row>
    <row r="77" spans="1:9" x14ac:dyDescent="0.4">
      <c r="A77" s="21"/>
    </row>
    <row r="78" spans="1:9" x14ac:dyDescent="0.4">
      <c r="A78" s="24"/>
    </row>
    <row r="79" spans="1:9" x14ac:dyDescent="0.4">
      <c r="A79" s="24"/>
    </row>
    <row r="80" spans="1:9" x14ac:dyDescent="0.4">
      <c r="A80" s="18"/>
      <c r="B80" s="15"/>
      <c r="C80" s="15"/>
      <c r="D80" s="15"/>
      <c r="E80" s="15"/>
      <c r="F80" s="15"/>
      <c r="G80" s="15"/>
      <c r="H80" s="15"/>
      <c r="I80" s="15"/>
    </row>
    <row r="83" spans="1:1" x14ac:dyDescent="0.4">
      <c r="A83" s="5"/>
    </row>
    <row r="84" spans="1:1" x14ac:dyDescent="0.4">
      <c r="A84" s="9"/>
    </row>
    <row r="85" spans="1:1" x14ac:dyDescent="0.4">
      <c r="A85" s="21"/>
    </row>
    <row r="86" spans="1:1" x14ac:dyDescent="0.4">
      <c r="A86" s="21"/>
    </row>
    <row r="87" spans="1:1" x14ac:dyDescent="0.4">
      <c r="A87" s="21"/>
    </row>
    <row r="88" spans="1:1" x14ac:dyDescent="0.4">
      <c r="A88" s="21"/>
    </row>
    <row r="89" spans="1:1" x14ac:dyDescent="0.4">
      <c r="A89" s="21"/>
    </row>
    <row r="90" spans="1:1" x14ac:dyDescent="0.4">
      <c r="A90" s="21"/>
    </row>
    <row r="91" spans="1:1" x14ac:dyDescent="0.4">
      <c r="A91" s="21"/>
    </row>
    <row r="92" spans="1:1" x14ac:dyDescent="0.4">
      <c r="A92" s="21"/>
    </row>
    <row r="93" spans="1:1" x14ac:dyDescent="0.4">
      <c r="A93" s="21"/>
    </row>
    <row r="94" spans="1:1" x14ac:dyDescent="0.4">
      <c r="A94" s="21"/>
    </row>
    <row r="95" spans="1:1" x14ac:dyDescent="0.4">
      <c r="A95" s="24"/>
    </row>
    <row r="96" spans="1:1" x14ac:dyDescent="0.4">
      <c r="A96" s="24"/>
    </row>
    <row r="97" spans="1:3" x14ac:dyDescent="0.4">
      <c r="A97" s="18"/>
      <c r="B97" s="15"/>
      <c r="C97" s="56"/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E8327B-77A0-47CC-A104-98D759B73B6B}">
  <dimension ref="A1:CK97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ColWidth="9.07421875" defaultRowHeight="14.6" x14ac:dyDescent="0.4"/>
  <cols>
    <col min="1" max="1" width="19.3046875" style="100" customWidth="1"/>
    <col min="2" max="16" width="9.07421875" style="100"/>
    <col min="17" max="17" width="22.3046875" style="100" bestFit="1" customWidth="1"/>
    <col min="18" max="18" width="5.4609375" style="100" bestFit="1" customWidth="1"/>
    <col min="19" max="19" width="5.53515625" style="100" bestFit="1" customWidth="1"/>
    <col min="20" max="20" width="14.53515625" style="100" bestFit="1" customWidth="1"/>
    <col min="21" max="21" width="5.53515625" style="100" bestFit="1" customWidth="1"/>
    <col min="22" max="22" width="5.69140625" style="100" bestFit="1" customWidth="1"/>
    <col min="23" max="23" width="4.53515625" style="100" bestFit="1" customWidth="1"/>
    <col min="24" max="24" width="6.69140625" style="100" bestFit="1" customWidth="1"/>
    <col min="25" max="25" width="4.53515625" style="100" bestFit="1" customWidth="1"/>
    <col min="26" max="26" width="5.69140625" style="100" bestFit="1" customWidth="1"/>
    <col min="27" max="27" width="5.53515625" style="100" bestFit="1" customWidth="1"/>
    <col min="28" max="28" width="5.84375" style="100" bestFit="1" customWidth="1"/>
    <col min="29" max="29" width="6.4609375" style="100" bestFit="1" customWidth="1"/>
    <col min="30" max="30" width="15.4609375" style="100" bestFit="1" customWidth="1"/>
    <col min="31" max="31" width="6.53515625" style="100" bestFit="1" customWidth="1"/>
    <col min="32" max="32" width="5" style="100" bestFit="1" customWidth="1"/>
    <col min="33" max="33" width="5.07421875" style="100" bestFit="1" customWidth="1"/>
    <col min="34" max="34" width="4.07421875" style="100" bestFit="1" customWidth="1"/>
    <col min="35" max="35" width="6.53515625" style="100" bestFit="1" customWidth="1"/>
    <col min="36" max="36" width="6.07421875" style="100" bestFit="1" customWidth="1"/>
    <col min="37" max="37" width="4.84375" style="100" bestFit="1" customWidth="1"/>
    <col min="38" max="38" width="10" style="100" bestFit="1" customWidth="1"/>
    <col min="39" max="40" width="7.69140625" style="100" bestFit="1" customWidth="1"/>
    <col min="41" max="41" width="9.3046875" style="100" bestFit="1" customWidth="1"/>
    <col min="42" max="42" width="6" style="100" customWidth="1"/>
    <col min="43" max="43" width="5.69140625" style="100" bestFit="1" customWidth="1"/>
    <col min="44" max="44" width="4.3046875" style="100" bestFit="1" customWidth="1"/>
    <col min="45" max="45" width="6.69140625" style="100" bestFit="1" customWidth="1"/>
    <col min="46" max="46" width="4.53515625" style="100" bestFit="1" customWidth="1"/>
    <col min="47" max="47" width="4.07421875" style="100" customWidth="1"/>
    <col min="48" max="48" width="4.3046875" style="100" bestFit="1" customWidth="1"/>
    <col min="49" max="49" width="4.07421875" style="100" bestFit="1" customWidth="1"/>
    <col min="50" max="50" width="6.69140625" style="100" bestFit="1" customWidth="1"/>
    <col min="51" max="51" width="3.3046875" style="100" customWidth="1"/>
    <col min="52" max="52" width="6.69140625" style="100" bestFit="1" customWidth="1"/>
    <col min="53" max="53" width="6.84375" style="100" bestFit="1" customWidth="1"/>
    <col min="54" max="54" width="5.69140625" style="100" bestFit="1" customWidth="1"/>
    <col min="55" max="55" width="5.07421875" style="100" bestFit="1" customWidth="1"/>
    <col min="56" max="56" width="5.3046875" style="100" customWidth="1"/>
    <col min="57" max="57" width="8.69140625" style="100" bestFit="1" customWidth="1"/>
    <col min="58" max="58" width="4.84375" style="100" customWidth="1"/>
    <col min="59" max="59" width="7.84375" style="100" bestFit="1" customWidth="1"/>
    <col min="60" max="60" width="5.84375" style="100" customWidth="1"/>
    <col min="61" max="61" width="6" style="100" customWidth="1"/>
    <col min="62" max="62" width="5.69140625" style="100" bestFit="1" customWidth="1"/>
    <col min="63" max="63" width="5.69140625" style="100" customWidth="1"/>
    <col min="64" max="64" width="3.84375" style="100" bestFit="1" customWidth="1"/>
    <col min="65" max="65" width="6.69140625" style="100" bestFit="1" customWidth="1"/>
    <col min="66" max="66" width="3.84375" style="100" bestFit="1" customWidth="1"/>
    <col min="67" max="67" width="7.69140625" style="100" bestFit="1" customWidth="1"/>
    <col min="68" max="68" width="8" style="100" bestFit="1" customWidth="1"/>
    <col min="69" max="70" width="5.3046875" style="100" bestFit="1" customWidth="1"/>
    <col min="71" max="72" width="5.69140625" style="100" bestFit="1" customWidth="1"/>
    <col min="73" max="73" width="9.07421875" style="100" bestFit="1" customWidth="1"/>
    <col min="74" max="74" width="7.07421875" style="100" bestFit="1" customWidth="1"/>
    <col min="75" max="16384" width="9.07421875" style="100"/>
  </cols>
  <sheetData>
    <row r="1" spans="1:89" x14ac:dyDescent="0.4">
      <c r="B1" s="100" t="s">
        <v>499</v>
      </c>
      <c r="Q1" s="100" t="s">
        <v>504</v>
      </c>
    </row>
    <row r="2" spans="1:89" x14ac:dyDescent="0.4">
      <c r="A2" s="100" t="s">
        <v>52</v>
      </c>
      <c r="B2" s="100" t="s">
        <v>59</v>
      </c>
      <c r="C2" s="100" t="s">
        <v>57</v>
      </c>
      <c r="D2" s="100" t="s">
        <v>60</v>
      </c>
      <c r="E2" s="100" t="s">
        <v>54</v>
      </c>
      <c r="F2" s="100" t="s">
        <v>53</v>
      </c>
      <c r="G2" s="100" t="s">
        <v>61</v>
      </c>
      <c r="H2" s="100" t="s">
        <v>62</v>
      </c>
      <c r="I2" s="100" t="s">
        <v>63</v>
      </c>
      <c r="J2" s="100" t="s">
        <v>64</v>
      </c>
      <c r="K2" s="100" t="s">
        <v>65</v>
      </c>
      <c r="L2" s="100" t="s">
        <v>68</v>
      </c>
      <c r="M2" s="100" t="s">
        <v>316</v>
      </c>
      <c r="N2" s="100" t="s">
        <v>319</v>
      </c>
      <c r="O2" s="100" t="s">
        <v>326</v>
      </c>
      <c r="Q2" s="100" t="s">
        <v>226</v>
      </c>
      <c r="R2" s="101" t="s">
        <v>390</v>
      </c>
      <c r="S2" s="101" t="s">
        <v>131</v>
      </c>
      <c r="T2" s="101" t="s">
        <v>132</v>
      </c>
      <c r="U2" s="101" t="s">
        <v>133</v>
      </c>
      <c r="V2" s="101" t="s">
        <v>391</v>
      </c>
      <c r="W2" s="101" t="s">
        <v>134</v>
      </c>
      <c r="X2" s="101" t="s">
        <v>59</v>
      </c>
      <c r="Y2" s="101" t="s">
        <v>136</v>
      </c>
      <c r="Z2" s="101" t="s">
        <v>137</v>
      </c>
      <c r="AA2" s="101" t="s">
        <v>392</v>
      </c>
      <c r="AB2" s="101" t="s">
        <v>138</v>
      </c>
      <c r="AC2" s="101" t="s">
        <v>139</v>
      </c>
      <c r="AD2" s="101" t="s">
        <v>140</v>
      </c>
      <c r="AE2" s="101" t="s">
        <v>141</v>
      </c>
      <c r="AF2" s="101" t="s">
        <v>142</v>
      </c>
      <c r="AG2" s="101" t="s">
        <v>143</v>
      </c>
      <c r="AH2" s="101" t="s">
        <v>393</v>
      </c>
      <c r="AI2" s="101" t="s">
        <v>144</v>
      </c>
      <c r="AJ2" s="101" t="s">
        <v>399</v>
      </c>
      <c r="AK2" s="101" t="s">
        <v>57</v>
      </c>
      <c r="AL2" s="101" t="s">
        <v>128</v>
      </c>
      <c r="AM2" s="101" t="s">
        <v>145</v>
      </c>
      <c r="AN2" s="101" t="s">
        <v>146</v>
      </c>
      <c r="AO2" s="101" t="s">
        <v>60</v>
      </c>
      <c r="AP2" s="101" t="s">
        <v>147</v>
      </c>
      <c r="AQ2" s="101" t="s">
        <v>148</v>
      </c>
      <c r="AR2" s="101" t="s">
        <v>149</v>
      </c>
      <c r="AS2" s="101" t="s">
        <v>150</v>
      </c>
      <c r="AT2" s="101" t="s">
        <v>151</v>
      </c>
      <c r="AU2" s="101" t="s">
        <v>152</v>
      </c>
      <c r="AV2" s="101" t="s">
        <v>153</v>
      </c>
      <c r="AW2" s="101" t="s">
        <v>154</v>
      </c>
      <c r="AX2" s="101" t="s">
        <v>155</v>
      </c>
      <c r="AY2" s="101" t="s">
        <v>156</v>
      </c>
      <c r="AZ2" s="101" t="s">
        <v>54</v>
      </c>
      <c r="BA2" s="101" t="s">
        <v>53</v>
      </c>
      <c r="BB2" s="101" t="s">
        <v>157</v>
      </c>
      <c r="BC2" s="101" t="s">
        <v>158</v>
      </c>
      <c r="BD2" s="101" t="s">
        <v>159</v>
      </c>
      <c r="BE2" s="101" t="s">
        <v>160</v>
      </c>
      <c r="BF2" s="101" t="s">
        <v>161</v>
      </c>
      <c r="BG2" s="101" t="s">
        <v>162</v>
      </c>
      <c r="BH2" s="101" t="s">
        <v>163</v>
      </c>
      <c r="BI2" s="101" t="s">
        <v>164</v>
      </c>
      <c r="BJ2" s="101" t="s">
        <v>165</v>
      </c>
      <c r="BK2" s="101" t="s">
        <v>394</v>
      </c>
      <c r="BL2" s="101" t="s">
        <v>166</v>
      </c>
      <c r="BM2" s="101" t="s">
        <v>167</v>
      </c>
      <c r="BN2" s="101" t="s">
        <v>168</v>
      </c>
      <c r="BO2" s="101" t="s">
        <v>61</v>
      </c>
      <c r="BP2" s="101" t="s">
        <v>400</v>
      </c>
      <c r="BQ2" s="101" t="s">
        <v>169</v>
      </c>
      <c r="BR2" s="101" t="s">
        <v>170</v>
      </c>
      <c r="BS2" s="101" t="s">
        <v>171</v>
      </c>
      <c r="BT2" s="101" t="s">
        <v>173</v>
      </c>
      <c r="BU2" s="101" t="s">
        <v>174</v>
      </c>
      <c r="BV2" s="101" t="s">
        <v>401</v>
      </c>
      <c r="BX2" s="100" t="s">
        <v>141</v>
      </c>
      <c r="BY2" s="100" t="s">
        <v>59</v>
      </c>
      <c r="BZ2" s="100" t="s">
        <v>57</v>
      </c>
      <c r="CA2" s="100" t="s">
        <v>60</v>
      </c>
      <c r="CB2" s="100" t="s">
        <v>54</v>
      </c>
      <c r="CC2" s="100" t="s">
        <v>53</v>
      </c>
      <c r="CD2" s="100" t="s">
        <v>61</v>
      </c>
      <c r="CE2" s="100" t="s">
        <v>62</v>
      </c>
      <c r="CF2" s="100" t="s">
        <v>63</v>
      </c>
      <c r="CG2" s="100" t="s">
        <v>64</v>
      </c>
      <c r="CH2" s="100" t="s">
        <v>65</v>
      </c>
      <c r="CI2" s="100" t="s">
        <v>316</v>
      </c>
      <c r="CJ2" s="100" t="s">
        <v>319</v>
      </c>
      <c r="CK2" s="100" t="s">
        <v>326</v>
      </c>
    </row>
    <row r="3" spans="1:89" x14ac:dyDescent="0.4">
      <c r="A3" s="101" t="s">
        <v>0</v>
      </c>
      <c r="B3" s="101">
        <v>154.05481193</v>
      </c>
      <c r="C3" s="101">
        <v>0.39384210089999999</v>
      </c>
      <c r="D3" s="101">
        <v>953.35743828</v>
      </c>
      <c r="E3" s="101">
        <v>22.025937274</v>
      </c>
      <c r="F3" s="101">
        <v>19.561254844</v>
      </c>
      <c r="G3" s="101">
        <v>41.999117624</v>
      </c>
      <c r="H3" s="101">
        <v>67.809856637999999</v>
      </c>
      <c r="I3" s="101">
        <v>1.55284406E-2</v>
      </c>
      <c r="J3" s="101">
        <v>6.6454600000000002E-4</v>
      </c>
      <c r="K3" s="101">
        <v>0.10646127280000001</v>
      </c>
      <c r="L3" s="101"/>
      <c r="M3" s="101"/>
      <c r="N3" s="31"/>
      <c r="O3" s="31">
        <v>9.6498009999999997E-4</v>
      </c>
      <c r="P3" s="101"/>
      <c r="Q3" s="100" t="s">
        <v>0</v>
      </c>
      <c r="R3" s="101">
        <v>0</v>
      </c>
      <c r="S3" s="101">
        <v>1.5565140312769701E-2</v>
      </c>
      <c r="T3" s="101">
        <v>1.5565140312769701E-2</v>
      </c>
      <c r="U3" s="101">
        <v>0</v>
      </c>
      <c r="V3" s="101">
        <v>6.6612824487904899E-4</v>
      </c>
      <c r="W3" s="101">
        <v>0</v>
      </c>
      <c r="X3" s="101">
        <v>154.41895476666801</v>
      </c>
      <c r="Y3" s="101">
        <v>1.04439653634815</v>
      </c>
      <c r="Z3" s="101">
        <v>2.2500296423452699</v>
      </c>
      <c r="AA3" s="101">
        <v>1.5280465325716299</v>
      </c>
      <c r="AB3" s="101">
        <v>0</v>
      </c>
      <c r="AC3" s="101">
        <v>0.10671292727921999</v>
      </c>
      <c r="AD3" s="101">
        <v>0.10671292727921999</v>
      </c>
      <c r="AE3" s="101">
        <v>7.6449044836500004</v>
      </c>
      <c r="AF3" s="101">
        <v>0.831755896772985</v>
      </c>
      <c r="AG3" s="101">
        <v>0.67082910227958203</v>
      </c>
      <c r="AH3" s="101">
        <v>0</v>
      </c>
      <c r="AI3" s="101">
        <v>0</v>
      </c>
      <c r="AJ3" s="101">
        <v>9.67229268398945E-4</v>
      </c>
      <c r="AK3" s="101">
        <v>0.39477347398821599</v>
      </c>
      <c r="AL3" s="101">
        <v>0</v>
      </c>
      <c r="AM3" s="101">
        <v>860.04984341672298</v>
      </c>
      <c r="AN3" s="101">
        <v>87.916373242502701</v>
      </c>
      <c r="AO3" s="101">
        <v>955.61112114287596</v>
      </c>
      <c r="AP3" s="101">
        <v>0</v>
      </c>
      <c r="AQ3" s="101">
        <v>2.0567632866504599</v>
      </c>
      <c r="AR3" s="101">
        <v>0</v>
      </c>
      <c r="AS3" s="101">
        <v>37.566286581458002</v>
      </c>
      <c r="AT3" s="101">
        <v>0.37499882603878898</v>
      </c>
      <c r="AU3" s="101">
        <v>0</v>
      </c>
      <c r="AV3" s="101">
        <v>1.39060903784784</v>
      </c>
      <c r="AW3" s="101">
        <v>1.52966442346378E-2</v>
      </c>
      <c r="AX3" s="101">
        <v>0</v>
      </c>
      <c r="AY3" s="101">
        <v>0</v>
      </c>
      <c r="AZ3" s="101">
        <v>22.078009570594698</v>
      </c>
      <c r="BA3" s="101">
        <v>19.6075008981629</v>
      </c>
      <c r="BB3" s="101">
        <v>2.47050867243175</v>
      </c>
      <c r="BC3" s="101">
        <v>6.5357850934484193E-2</v>
      </c>
      <c r="BD3" s="101">
        <v>0</v>
      </c>
      <c r="BE3" s="101">
        <v>4.8939957891719796</v>
      </c>
      <c r="BF3" s="101">
        <v>0</v>
      </c>
      <c r="BG3" s="101">
        <v>2.08590601696456</v>
      </c>
      <c r="BH3" s="101">
        <v>0</v>
      </c>
      <c r="BI3" s="101">
        <v>0</v>
      </c>
      <c r="BJ3" s="101">
        <v>8.3436170130679095</v>
      </c>
      <c r="BK3" s="101">
        <v>2.5444405223454898</v>
      </c>
      <c r="BL3" s="101">
        <v>6.6749473370921797E-2</v>
      </c>
      <c r="BM3" s="101">
        <v>2.3681890353125201</v>
      </c>
      <c r="BN3" s="101">
        <v>2.7812112193212998E-3</v>
      </c>
      <c r="BO3" s="101">
        <v>42.098427994289999</v>
      </c>
      <c r="BP3" s="101">
        <v>17.764039177662301</v>
      </c>
      <c r="BQ3" s="101">
        <v>0</v>
      </c>
      <c r="BR3" s="101">
        <v>0</v>
      </c>
      <c r="BS3" s="101">
        <v>7.4561665803976096</v>
      </c>
      <c r="BT3" s="101">
        <v>7.0463089519998396</v>
      </c>
      <c r="BU3" s="101">
        <v>67.970173338403796</v>
      </c>
      <c r="BV3" s="101">
        <v>7.8113447155872198</v>
      </c>
      <c r="BX3" s="37">
        <f t="shared" ref="BX3:BX60" si="0">AE3/AO3</f>
        <v>8.0000162351678943E-3</v>
      </c>
      <c r="BY3" s="87">
        <f t="shared" ref="BY3:BY60" si="1">IF(B3=0,"",(X3-B3)/B3)</f>
        <v>2.3637225744916647E-3</v>
      </c>
      <c r="BZ3" s="87">
        <f t="shared" ref="BZ3:BZ60" si="2">IF(C3=0,"",(AK3-C3)/C3)</f>
        <v>2.364838817606468E-3</v>
      </c>
      <c r="CA3" s="87">
        <f t="shared" ref="CA3:CA60" si="3">IF(D3=0,"",(AO3-D3)/D3)</f>
        <v>2.3639432309270534E-3</v>
      </c>
      <c r="CB3" s="87">
        <f t="shared" ref="CB3:CC34" si="4">IF(E3=0,"",(AZ3-E3)/E3)</f>
        <v>2.3641353349428424E-3</v>
      </c>
      <c r="CC3" s="87">
        <f t="shared" si="4"/>
        <v>2.3641660277783738E-3</v>
      </c>
      <c r="CD3" s="87">
        <f t="shared" ref="CD3:CD60" si="5">IF(G3=0,"",(BO3-G3)/G3)</f>
        <v>2.3645823033493613E-3</v>
      </c>
      <c r="CE3" s="87">
        <f t="shared" ref="CE3:CE60" si="6">IF(H3=0,"",(BU3-H3)/H3)</f>
        <v>2.3642093989320887E-3</v>
      </c>
      <c r="CF3" s="87">
        <f t="shared" ref="CF3:CF60" si="7">IF(I3=0,"",(T3-I3)/I3)</f>
        <v>2.3633868792788063E-3</v>
      </c>
      <c r="CG3" s="87">
        <f t="shared" ref="CG3:CG60" si="8">IF(J3=0,"",(V3-J3)/J3)</f>
        <v>2.3809410921877142E-3</v>
      </c>
      <c r="CH3" s="87">
        <f t="shared" ref="CH3:CH60" si="9">IF(K3=0,"",(AD3-K3)/K3)</f>
        <v>2.3638124230653296E-3</v>
      </c>
      <c r="CI3" s="87" t="str">
        <f>IF(M3=0,"",(#REF!-M3)/M3)</f>
        <v/>
      </c>
      <c r="CJ3" s="87" t="str">
        <f>IF(N3=0,"",(#REF!-N3)/N3)</f>
        <v/>
      </c>
      <c r="CK3" s="87">
        <f t="shared" ref="CK3:CK60" si="10">IF(O3=0,"",(AJ3-O3)/O3)</f>
        <v>2.3307925199131342E-3</v>
      </c>
    </row>
    <row r="4" spans="1:89" x14ac:dyDescent="0.4">
      <c r="A4" s="101" t="s">
        <v>2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31"/>
      <c r="O4" s="31"/>
      <c r="P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01"/>
      <c r="AZ4" s="101"/>
      <c r="BA4" s="101"/>
      <c r="BB4" s="101"/>
      <c r="BC4" s="101"/>
      <c r="BD4" s="101"/>
      <c r="BE4" s="101"/>
      <c r="BF4" s="101"/>
      <c r="BG4" s="101"/>
      <c r="BH4" s="101"/>
      <c r="BI4" s="101"/>
      <c r="BJ4" s="101"/>
      <c r="BK4" s="101"/>
      <c r="BL4" s="101"/>
      <c r="BM4" s="101"/>
      <c r="BN4" s="101"/>
      <c r="BO4" s="101"/>
      <c r="BP4" s="101"/>
      <c r="BQ4" s="101"/>
      <c r="BR4" s="101"/>
      <c r="BS4" s="101"/>
      <c r="BT4" s="101"/>
      <c r="BU4" s="101"/>
      <c r="BV4" s="101"/>
      <c r="BX4" s="37" t="e">
        <f t="shared" si="0"/>
        <v>#DIV/0!</v>
      </c>
      <c r="BY4" s="87" t="str">
        <f t="shared" si="1"/>
        <v/>
      </c>
      <c r="BZ4" s="87" t="str">
        <f t="shared" si="2"/>
        <v/>
      </c>
      <c r="CA4" s="87" t="str">
        <f t="shared" si="3"/>
        <v/>
      </c>
      <c r="CB4" s="87" t="str">
        <f t="shared" si="4"/>
        <v/>
      </c>
      <c r="CC4" s="87" t="str">
        <f t="shared" si="4"/>
        <v/>
      </c>
      <c r="CD4" s="87" t="str">
        <f t="shared" si="5"/>
        <v/>
      </c>
      <c r="CE4" s="87" t="str">
        <f t="shared" si="6"/>
        <v/>
      </c>
      <c r="CF4" s="87" t="str">
        <f t="shared" si="7"/>
        <v/>
      </c>
      <c r="CG4" s="87" t="str">
        <f t="shared" si="8"/>
        <v/>
      </c>
      <c r="CH4" s="87" t="str">
        <f t="shared" si="9"/>
        <v/>
      </c>
      <c r="CI4" s="87" t="str">
        <f>IF(M4=0,"",(#REF!-M4)/M4)</f>
        <v/>
      </c>
      <c r="CJ4" s="87" t="str">
        <f>IF(N4=0,"",(#REF!-N4)/N4)</f>
        <v/>
      </c>
      <c r="CK4" s="87" t="str">
        <f t="shared" si="10"/>
        <v/>
      </c>
    </row>
    <row r="5" spans="1:89" x14ac:dyDescent="0.4">
      <c r="A5" s="101" t="s">
        <v>3</v>
      </c>
      <c r="B5" s="101"/>
      <c r="C5" s="101"/>
      <c r="D5" s="101"/>
      <c r="E5" s="101"/>
      <c r="F5" s="101"/>
      <c r="G5" s="101"/>
      <c r="H5" s="101"/>
      <c r="I5" s="101"/>
      <c r="J5" s="101"/>
      <c r="K5" s="101"/>
      <c r="L5" s="101"/>
      <c r="M5" s="101"/>
      <c r="N5" s="31"/>
      <c r="O5" s="31"/>
      <c r="P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1"/>
      <c r="AJ5" s="101"/>
      <c r="AK5" s="101"/>
      <c r="AL5" s="101"/>
      <c r="AM5" s="101"/>
      <c r="AN5" s="101"/>
      <c r="AO5" s="101"/>
      <c r="AP5" s="101"/>
      <c r="AQ5" s="101"/>
      <c r="AR5" s="101"/>
      <c r="AS5" s="101"/>
      <c r="AT5" s="101"/>
      <c r="AU5" s="101"/>
      <c r="AV5" s="101"/>
      <c r="AW5" s="101"/>
      <c r="AX5" s="101"/>
      <c r="AY5" s="101"/>
      <c r="AZ5" s="101"/>
      <c r="BA5" s="101"/>
      <c r="BB5" s="101"/>
      <c r="BC5" s="101"/>
      <c r="BD5" s="101"/>
      <c r="BE5" s="101"/>
      <c r="BF5" s="101"/>
      <c r="BG5" s="101"/>
      <c r="BH5" s="101"/>
      <c r="BI5" s="101"/>
      <c r="BJ5" s="101"/>
      <c r="BK5" s="101"/>
      <c r="BL5" s="101"/>
      <c r="BM5" s="101"/>
      <c r="BN5" s="101"/>
      <c r="BO5" s="101"/>
      <c r="BP5" s="101"/>
      <c r="BQ5" s="101"/>
      <c r="BR5" s="101"/>
      <c r="BS5" s="101"/>
      <c r="BT5" s="101"/>
      <c r="BU5" s="101"/>
      <c r="BV5" s="101"/>
      <c r="BX5" s="37" t="e">
        <f t="shared" si="0"/>
        <v>#DIV/0!</v>
      </c>
      <c r="BY5" s="87" t="str">
        <f t="shared" si="1"/>
        <v/>
      </c>
      <c r="BZ5" s="87" t="str">
        <f t="shared" si="2"/>
        <v/>
      </c>
      <c r="CA5" s="87" t="str">
        <f t="shared" si="3"/>
        <v/>
      </c>
      <c r="CB5" s="87" t="str">
        <f t="shared" si="4"/>
        <v/>
      </c>
      <c r="CC5" s="87" t="str">
        <f t="shared" si="4"/>
        <v/>
      </c>
      <c r="CD5" s="87" t="str">
        <f t="shared" si="5"/>
        <v/>
      </c>
      <c r="CE5" s="87" t="str">
        <f t="shared" si="6"/>
        <v/>
      </c>
      <c r="CF5" s="87" t="str">
        <f t="shared" si="7"/>
        <v/>
      </c>
      <c r="CG5" s="87" t="str">
        <f t="shared" si="8"/>
        <v/>
      </c>
      <c r="CH5" s="87" t="str">
        <f t="shared" si="9"/>
        <v/>
      </c>
      <c r="CI5" s="87" t="str">
        <f>IF(M5=0,"",(#REF!-M5)/M5)</f>
        <v/>
      </c>
      <c r="CJ5" s="87" t="str">
        <f>IF(N5=0,"",(#REF!-N5)/N5)</f>
        <v/>
      </c>
      <c r="CK5" s="87" t="str">
        <f t="shared" si="10"/>
        <v/>
      </c>
    </row>
    <row r="6" spans="1:89" x14ac:dyDescent="0.4">
      <c r="A6" s="101" t="s">
        <v>4</v>
      </c>
      <c r="B6" s="101">
        <v>3.5425172945000001</v>
      </c>
      <c r="C6" s="101">
        <v>2.1508574000000001E-3</v>
      </c>
      <c r="D6" s="101">
        <v>15.644273275</v>
      </c>
      <c r="E6" s="101">
        <v>0.51884533499999996</v>
      </c>
      <c r="F6" s="101">
        <v>0.46582232060000001</v>
      </c>
      <c r="G6" s="101">
        <v>0.96391645260000003</v>
      </c>
      <c r="H6" s="101">
        <v>1.6058658700999999</v>
      </c>
      <c r="I6" s="101">
        <v>3.5291430000000001E-4</v>
      </c>
      <c r="J6" s="101">
        <v>1.5583032999999999E-3</v>
      </c>
      <c r="K6" s="101">
        <v>2.4913479E-3</v>
      </c>
      <c r="L6" s="31"/>
      <c r="M6" s="101"/>
      <c r="N6" s="31"/>
      <c r="O6" s="31">
        <v>7.0093199999999995E-5</v>
      </c>
      <c r="P6" s="101"/>
      <c r="Q6" s="100" t="s">
        <v>4</v>
      </c>
      <c r="R6" s="101">
        <v>0</v>
      </c>
      <c r="S6" s="101">
        <v>3.5374361384348202E-4</v>
      </c>
      <c r="T6" s="101">
        <v>3.5374361384348202E-4</v>
      </c>
      <c r="U6" s="101">
        <v>0</v>
      </c>
      <c r="V6" s="101">
        <v>1.5619422312313799E-3</v>
      </c>
      <c r="W6" s="101">
        <v>0</v>
      </c>
      <c r="X6" s="101">
        <v>3.5508779708659199</v>
      </c>
      <c r="Y6" s="101">
        <v>2.47092383144231E-2</v>
      </c>
      <c r="Z6" s="101">
        <v>5.3233692769060301E-2</v>
      </c>
      <c r="AA6" s="101">
        <v>3.6151706558970799E-2</v>
      </c>
      <c r="AB6" s="101">
        <v>0</v>
      </c>
      <c r="AC6" s="101">
        <v>2.4970538546713202E-3</v>
      </c>
      <c r="AD6" s="101">
        <v>2.4970538546713202E-3</v>
      </c>
      <c r="AE6" s="101">
        <v>0.12544987494281801</v>
      </c>
      <c r="AF6" s="101">
        <v>1.9678903331624701E-2</v>
      </c>
      <c r="AG6" s="101">
        <v>1.5871731414529501E-2</v>
      </c>
      <c r="AH6" s="101">
        <v>0</v>
      </c>
      <c r="AI6" s="101">
        <v>0</v>
      </c>
      <c r="AJ6" s="101">
        <v>7.0254181775888905E-5</v>
      </c>
      <c r="AK6" s="101">
        <v>2.1559793206457302E-3</v>
      </c>
      <c r="AL6" s="101">
        <v>0</v>
      </c>
      <c r="AM6" s="101">
        <v>14.1130836003681</v>
      </c>
      <c r="AN6" s="101">
        <v>1.4426763659011099</v>
      </c>
      <c r="AO6" s="101">
        <v>15.681209841212</v>
      </c>
      <c r="AP6" s="101">
        <v>0</v>
      </c>
      <c r="AQ6" s="101">
        <v>4.86612782343184E-2</v>
      </c>
      <c r="AR6" s="101">
        <v>0</v>
      </c>
      <c r="AS6" s="101">
        <v>0.88878354142429805</v>
      </c>
      <c r="AT6" s="101">
        <v>8.9300434861687393E-3</v>
      </c>
      <c r="AU6" s="101">
        <v>0</v>
      </c>
      <c r="AV6" s="101">
        <v>3.3115221812529898E-2</v>
      </c>
      <c r="AW6" s="101">
        <v>3.6426419087617201E-4</v>
      </c>
      <c r="AX6" s="101">
        <v>0</v>
      </c>
      <c r="AY6" s="101">
        <v>0</v>
      </c>
      <c r="AZ6" s="101">
        <v>0.520072443779384</v>
      </c>
      <c r="BA6" s="101">
        <v>0.46692384354900102</v>
      </c>
      <c r="BB6" s="101">
        <v>5.3148600230383002E-2</v>
      </c>
      <c r="BC6" s="101">
        <v>1.55642112689252E-3</v>
      </c>
      <c r="BD6" s="101">
        <v>0</v>
      </c>
      <c r="BE6" s="101">
        <v>0.116543181379762</v>
      </c>
      <c r="BF6" s="101">
        <v>0</v>
      </c>
      <c r="BG6" s="101">
        <v>4.96727922088658E-2</v>
      </c>
      <c r="BH6" s="101">
        <v>0</v>
      </c>
      <c r="BI6" s="101">
        <v>0</v>
      </c>
      <c r="BJ6" s="101">
        <v>0.19869131874975901</v>
      </c>
      <c r="BK6" s="101">
        <v>6.0199141656001501E-2</v>
      </c>
      <c r="BL6" s="101">
        <v>1.5895256204632999E-3</v>
      </c>
      <c r="BM6" s="101">
        <v>5.63948411845435E-2</v>
      </c>
      <c r="BN6" s="101">
        <v>6.6233789138929605E-5</v>
      </c>
      <c r="BO6" s="101">
        <v>0.96620022244635595</v>
      </c>
      <c r="BP6" s="101">
        <v>0.42028111360439202</v>
      </c>
      <c r="BQ6" s="101">
        <v>0</v>
      </c>
      <c r="BR6" s="101">
        <v>0</v>
      </c>
      <c r="BS6" s="101">
        <v>0.176406774840633</v>
      </c>
      <c r="BT6" s="101">
        <v>0.16671105447510701</v>
      </c>
      <c r="BU6" s="101">
        <v>1.60966181098673</v>
      </c>
      <c r="BV6" s="101">
        <v>0.184809451792082</v>
      </c>
      <c r="BX6" s="37">
        <f t="shared" si="0"/>
        <v>8.0000125126265115E-3</v>
      </c>
      <c r="BY6" s="87">
        <f t="shared" si="1"/>
        <v>2.3600947210336508E-3</v>
      </c>
      <c r="BZ6" s="87">
        <f t="shared" si="2"/>
        <v>2.3813390165847732E-3</v>
      </c>
      <c r="CA6" s="87">
        <f t="shared" si="3"/>
        <v>2.3610279341659416E-3</v>
      </c>
      <c r="CB6" s="87">
        <f t="shared" si="4"/>
        <v>2.3650762502934216E-3</v>
      </c>
      <c r="CC6" s="87">
        <f t="shared" si="4"/>
        <v>2.3646847741907247E-3</v>
      </c>
      <c r="CD6" s="87">
        <f t="shared" si="5"/>
        <v>2.3692611949882605E-3</v>
      </c>
      <c r="CE6" s="87">
        <f t="shared" si="6"/>
        <v>2.3637969754557995E-3</v>
      </c>
      <c r="CF6" s="87">
        <f t="shared" si="7"/>
        <v>2.3499015015316944E-3</v>
      </c>
      <c r="CG6" s="87">
        <f t="shared" si="8"/>
        <v>2.3351880416219491E-3</v>
      </c>
      <c r="CH6" s="87">
        <f t="shared" si="9"/>
        <v>2.2903082589630463E-3</v>
      </c>
      <c r="CI6" s="87" t="str">
        <f>IF(M6=0,"",(#REF!-M6)/M6)</f>
        <v/>
      </c>
      <c r="CJ6" s="87" t="str">
        <f>IF(N6=0,"",(#REF!-N6)/N6)</f>
        <v/>
      </c>
      <c r="CK6" s="87">
        <f t="shared" si="10"/>
        <v>2.2966817878041033E-3</v>
      </c>
    </row>
    <row r="7" spans="1:89" x14ac:dyDescent="0.4">
      <c r="A7" s="101" t="s">
        <v>5</v>
      </c>
      <c r="B7" s="101"/>
      <c r="C7" s="101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31"/>
      <c r="O7" s="31"/>
      <c r="P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  <c r="AC7" s="101"/>
      <c r="AD7" s="101"/>
      <c r="AE7" s="101"/>
      <c r="AF7" s="101"/>
      <c r="AG7" s="101"/>
      <c r="AH7" s="101"/>
      <c r="AI7" s="101"/>
      <c r="AJ7" s="101"/>
      <c r="AK7" s="101"/>
      <c r="AL7" s="101"/>
      <c r="AM7" s="101"/>
      <c r="AN7" s="101"/>
      <c r="AO7" s="101"/>
      <c r="AP7" s="101"/>
      <c r="AQ7" s="101"/>
      <c r="AR7" s="101"/>
      <c r="AS7" s="101"/>
      <c r="AT7" s="101"/>
      <c r="AU7" s="101"/>
      <c r="AV7" s="101"/>
      <c r="AW7" s="101"/>
      <c r="AX7" s="101"/>
      <c r="AY7" s="101"/>
      <c r="AZ7" s="101"/>
      <c r="BA7" s="101"/>
      <c r="BB7" s="101"/>
      <c r="BC7" s="101"/>
      <c r="BD7" s="101"/>
      <c r="BE7" s="101"/>
      <c r="BF7" s="101"/>
      <c r="BG7" s="101"/>
      <c r="BH7" s="101"/>
      <c r="BI7" s="101"/>
      <c r="BJ7" s="101"/>
      <c r="BK7" s="101"/>
      <c r="BL7" s="101"/>
      <c r="BM7" s="101"/>
      <c r="BN7" s="101"/>
      <c r="BO7" s="101"/>
      <c r="BP7" s="101"/>
      <c r="BQ7" s="101"/>
      <c r="BR7" s="101"/>
      <c r="BS7" s="101"/>
      <c r="BT7" s="101"/>
      <c r="BU7" s="101"/>
      <c r="BV7" s="101"/>
      <c r="BX7" s="37" t="e">
        <f t="shared" si="0"/>
        <v>#DIV/0!</v>
      </c>
      <c r="BY7" s="87" t="str">
        <f t="shared" si="1"/>
        <v/>
      </c>
      <c r="BZ7" s="87" t="str">
        <f t="shared" si="2"/>
        <v/>
      </c>
      <c r="CA7" s="87" t="str">
        <f t="shared" si="3"/>
        <v/>
      </c>
      <c r="CB7" s="87" t="str">
        <f t="shared" si="4"/>
        <v/>
      </c>
      <c r="CC7" s="87" t="str">
        <f t="shared" si="4"/>
        <v/>
      </c>
      <c r="CD7" s="87" t="str">
        <f t="shared" si="5"/>
        <v/>
      </c>
      <c r="CE7" s="87" t="str">
        <f t="shared" si="6"/>
        <v/>
      </c>
      <c r="CF7" s="87" t="str">
        <f t="shared" si="7"/>
        <v/>
      </c>
      <c r="CG7" s="87" t="str">
        <f t="shared" si="8"/>
        <v/>
      </c>
      <c r="CH7" s="87" t="str">
        <f t="shared" si="9"/>
        <v/>
      </c>
      <c r="CI7" s="87" t="str">
        <f>IF(M7=0,"",(#REF!-M7)/M7)</f>
        <v/>
      </c>
      <c r="CJ7" s="87" t="str">
        <f>IF(N7=0,"",(#REF!-N7)/N7)</f>
        <v/>
      </c>
      <c r="CK7" s="87" t="str">
        <f t="shared" si="10"/>
        <v/>
      </c>
    </row>
    <row r="8" spans="1:89" x14ac:dyDescent="0.4">
      <c r="A8" s="101" t="s">
        <v>6</v>
      </c>
      <c r="B8" s="101">
        <v>85.799861351999994</v>
      </c>
      <c r="C8" s="101">
        <v>0.15343515160000001</v>
      </c>
      <c r="D8" s="101">
        <v>549.13997164</v>
      </c>
      <c r="E8" s="101">
        <v>11.719708851</v>
      </c>
      <c r="F8" s="101">
        <v>10.518544027000001</v>
      </c>
      <c r="G8" s="101">
        <v>22.504172038</v>
      </c>
      <c r="H8" s="101">
        <v>38.259941099999999</v>
      </c>
      <c r="I8" s="101">
        <v>8.7615327999999992E-3</v>
      </c>
      <c r="J8" s="101">
        <v>3.7496369999999999E-4</v>
      </c>
      <c r="K8" s="101">
        <v>6.0068225099999997E-2</v>
      </c>
      <c r="L8" s="101"/>
      <c r="M8" s="101"/>
      <c r="N8" s="31"/>
      <c r="O8" s="31">
        <v>5.2205030000000003E-4</v>
      </c>
      <c r="P8" s="101"/>
      <c r="Q8" s="100" t="s">
        <v>6</v>
      </c>
      <c r="R8" s="101">
        <v>0</v>
      </c>
      <c r="S8" s="101">
        <v>8.7823641348435105E-3</v>
      </c>
      <c r="T8" s="101">
        <v>8.7823641348435105E-3</v>
      </c>
      <c r="U8" s="101">
        <v>0</v>
      </c>
      <c r="V8" s="101">
        <v>3.7583917684485499E-4</v>
      </c>
      <c r="W8" s="101">
        <v>0</v>
      </c>
      <c r="X8" s="101">
        <v>86.002445146249102</v>
      </c>
      <c r="Y8" s="101">
        <v>0.58927417753997102</v>
      </c>
      <c r="Z8" s="101">
        <v>1.2695161730286499</v>
      </c>
      <c r="AA8" s="101">
        <v>0.86215591666594904</v>
      </c>
      <c r="AB8" s="101">
        <v>0</v>
      </c>
      <c r="AC8" s="101">
        <v>6.0210132266516697E-2</v>
      </c>
      <c r="AD8" s="101">
        <v>6.0210132266516697E-2</v>
      </c>
      <c r="AE8" s="101">
        <v>4.4034957742907999</v>
      </c>
      <c r="AF8" s="101">
        <v>0.46929806275125902</v>
      </c>
      <c r="AG8" s="101">
        <v>0.37849724244845301</v>
      </c>
      <c r="AH8" s="101">
        <v>0</v>
      </c>
      <c r="AI8" s="101">
        <v>0</v>
      </c>
      <c r="AJ8" s="101">
        <v>5.2328040061012796E-4</v>
      </c>
      <c r="AK8" s="101">
        <v>0.15379749158109901</v>
      </c>
      <c r="AL8" s="101">
        <v>0</v>
      </c>
      <c r="AM8" s="101">
        <v>495.39448205162103</v>
      </c>
      <c r="AN8" s="101">
        <v>50.640688260939001</v>
      </c>
      <c r="AO8" s="101">
        <v>550.43866608685096</v>
      </c>
      <c r="AP8" s="101">
        <v>0</v>
      </c>
      <c r="AQ8" s="101">
        <v>1.16048447609914</v>
      </c>
      <c r="AR8" s="101">
        <v>0</v>
      </c>
      <c r="AS8" s="101">
        <v>21.195837032027601</v>
      </c>
      <c r="AT8" s="101">
        <v>0.20164588589978899</v>
      </c>
      <c r="AU8" s="101">
        <v>0</v>
      </c>
      <c r="AV8" s="101">
        <v>0.747759078908935</v>
      </c>
      <c r="AW8" s="101">
        <v>8.2253531528850097E-3</v>
      </c>
      <c r="AX8" s="101">
        <v>0</v>
      </c>
      <c r="AY8" s="101">
        <v>0</v>
      </c>
      <c r="AZ8" s="101">
        <v>11.7474009191069</v>
      </c>
      <c r="BA8" s="101">
        <v>10.5433895763267</v>
      </c>
      <c r="BB8" s="101">
        <v>1.20401134278013</v>
      </c>
      <c r="BC8" s="101">
        <v>3.5144769258750999E-2</v>
      </c>
      <c r="BD8" s="101">
        <v>0</v>
      </c>
      <c r="BE8" s="101">
        <v>2.6316100354393002</v>
      </c>
      <c r="BF8" s="101">
        <v>0</v>
      </c>
      <c r="BG8" s="101">
        <v>1.12163958839707</v>
      </c>
      <c r="BH8" s="101">
        <v>0</v>
      </c>
      <c r="BI8" s="101">
        <v>0</v>
      </c>
      <c r="BJ8" s="101">
        <v>4.4865446408395204</v>
      </c>
      <c r="BK8" s="101">
        <v>1.4356362015544699</v>
      </c>
      <c r="BL8" s="101">
        <v>3.5892426241615601E-2</v>
      </c>
      <c r="BM8" s="101">
        <v>1.27343227676824</v>
      </c>
      <c r="BN8" s="101">
        <v>1.4955214206583999E-3</v>
      </c>
      <c r="BO8" s="101">
        <v>22.557430257334499</v>
      </c>
      <c r="BP8" s="101">
        <v>10.0228851937207</v>
      </c>
      <c r="BQ8" s="101">
        <v>0</v>
      </c>
      <c r="BR8" s="101">
        <v>0</v>
      </c>
      <c r="BS8" s="101">
        <v>4.20696348264135</v>
      </c>
      <c r="BT8" s="101">
        <v>3.97571120640221</v>
      </c>
      <c r="BU8" s="101">
        <v>38.350403611170798</v>
      </c>
      <c r="BV8" s="101">
        <v>4.4073563856490097</v>
      </c>
      <c r="BX8" s="37">
        <f t="shared" si="0"/>
        <v>7.9999753752691399E-3</v>
      </c>
      <c r="BY8" s="87">
        <f t="shared" si="1"/>
        <v>2.3611202985281488E-3</v>
      </c>
      <c r="BZ8" s="87">
        <f t="shared" si="2"/>
        <v>2.3615187088523518E-3</v>
      </c>
      <c r="CA8" s="87">
        <f t="shared" si="3"/>
        <v>2.3649606911192852E-3</v>
      </c>
      <c r="CB8" s="87">
        <f t="shared" si="4"/>
        <v>2.3628631443806613E-3</v>
      </c>
      <c r="CC8" s="87">
        <f t="shared" si="4"/>
        <v>2.3620711443449664E-3</v>
      </c>
      <c r="CD8" s="87">
        <f t="shared" si="5"/>
        <v>2.366593147464748E-3</v>
      </c>
      <c r="CE8" s="87">
        <f t="shared" si="6"/>
        <v>2.3644184640628898E-3</v>
      </c>
      <c r="CF8" s="87">
        <f t="shared" si="7"/>
        <v>2.3775902366662631E-3</v>
      </c>
      <c r="CG8" s="87">
        <f t="shared" si="8"/>
        <v>2.3348309312474914E-3</v>
      </c>
      <c r="CH8" s="87">
        <f t="shared" si="9"/>
        <v>2.3624331546413528E-3</v>
      </c>
      <c r="CI8" s="87" t="str">
        <f>IF(M8=0,"",(#REF!-M8)/M8)</f>
        <v/>
      </c>
      <c r="CJ8" s="87" t="str">
        <f>IF(N8=0,"",(#REF!-N8)/N8)</f>
        <v/>
      </c>
      <c r="CK8" s="87">
        <f t="shared" si="10"/>
        <v>2.3562875265619723E-3</v>
      </c>
    </row>
    <row r="9" spans="1:89" x14ac:dyDescent="0.4">
      <c r="A9" s="101" t="s">
        <v>7</v>
      </c>
      <c r="B9" s="101">
        <v>329.04486558000002</v>
      </c>
      <c r="C9" s="101">
        <v>1.1851885823999999</v>
      </c>
      <c r="D9" s="101">
        <v>2134.9442472000001</v>
      </c>
      <c r="E9" s="101">
        <v>138.31313777</v>
      </c>
      <c r="F9" s="101">
        <v>122.88897498</v>
      </c>
      <c r="G9" s="101">
        <v>251.85723475</v>
      </c>
      <c r="H9" s="101">
        <v>139.38863039</v>
      </c>
      <c r="I9" s="101">
        <v>3.1920076800000002E-2</v>
      </c>
      <c r="J9" s="101">
        <v>1.3659398000000001E-3</v>
      </c>
      <c r="K9" s="101">
        <v>0.21884008739999999</v>
      </c>
      <c r="L9" s="101"/>
      <c r="M9" s="101"/>
      <c r="N9" s="31"/>
      <c r="O9" s="31">
        <v>6.0987715E-3</v>
      </c>
      <c r="P9" s="101"/>
      <c r="Q9" s="100" t="s">
        <v>7</v>
      </c>
      <c r="R9" s="101">
        <v>0</v>
      </c>
      <c r="S9" s="101">
        <v>3.1995497318672503E-2</v>
      </c>
      <c r="T9" s="101">
        <v>3.1995497318672503E-2</v>
      </c>
      <c r="U9" s="101">
        <v>0</v>
      </c>
      <c r="V9" s="101">
        <v>1.3691254901154601E-3</v>
      </c>
      <c r="W9" s="101">
        <v>0</v>
      </c>
      <c r="X9" s="101">
        <v>329.82332688481301</v>
      </c>
      <c r="Y9" s="101">
        <v>2.1467762304006301</v>
      </c>
      <c r="Z9" s="101">
        <v>4.6249938360124903</v>
      </c>
      <c r="AA9" s="101">
        <v>3.1408891869078399</v>
      </c>
      <c r="AB9" s="101">
        <v>0</v>
      </c>
      <c r="AC9" s="101">
        <v>0.219358060251437</v>
      </c>
      <c r="AD9" s="101">
        <v>0.219358060251437</v>
      </c>
      <c r="AE9" s="101">
        <v>17.119950748744699</v>
      </c>
      <c r="AF9" s="101">
        <v>1.70969458784041</v>
      </c>
      <c r="AG9" s="101">
        <v>1.37890560448398</v>
      </c>
      <c r="AH9" s="101">
        <v>0</v>
      </c>
      <c r="AI9" s="101">
        <v>0</v>
      </c>
      <c r="AJ9" s="101">
        <v>6.11348214198317E-3</v>
      </c>
      <c r="AK9" s="101">
        <v>1.1879911109641299</v>
      </c>
      <c r="AL9" s="101">
        <v>0</v>
      </c>
      <c r="AM9" s="101">
        <v>1925.9931028400999</v>
      </c>
      <c r="AN9" s="101">
        <v>196.87921405226001</v>
      </c>
      <c r="AO9" s="101">
        <v>2139.9922676411002</v>
      </c>
      <c r="AP9" s="101">
        <v>0</v>
      </c>
      <c r="AQ9" s="101">
        <v>4.2277570063988996</v>
      </c>
      <c r="AR9" s="101">
        <v>0</v>
      </c>
      <c r="AS9" s="101">
        <v>77.218463833727398</v>
      </c>
      <c r="AT9" s="101">
        <v>2.3558462386393102</v>
      </c>
      <c r="AU9" s="101">
        <v>0</v>
      </c>
      <c r="AV9" s="101">
        <v>8.7361412501309204</v>
      </c>
      <c r="AW9" s="101">
        <v>9.6097199578917006E-2</v>
      </c>
      <c r="AX9" s="101">
        <v>0</v>
      </c>
      <c r="AY9" s="101">
        <v>0</v>
      </c>
      <c r="AZ9" s="101">
        <v>138.64016620612099</v>
      </c>
      <c r="BA9" s="101">
        <v>123.17952873967199</v>
      </c>
      <c r="BB9" s="101">
        <v>15.4606374664484</v>
      </c>
      <c r="BC9" s="101">
        <v>0.41060002094390802</v>
      </c>
      <c r="BD9" s="101">
        <v>0</v>
      </c>
      <c r="BE9" s="101">
        <v>30.745381372046499</v>
      </c>
      <c r="BF9" s="101">
        <v>0</v>
      </c>
      <c r="BG9" s="101">
        <v>13.1042066392191</v>
      </c>
      <c r="BH9" s="101">
        <v>0</v>
      </c>
      <c r="BI9" s="101">
        <v>0</v>
      </c>
      <c r="BJ9" s="101">
        <v>52.416799770719201</v>
      </c>
      <c r="BK9" s="101">
        <v>5.2301456844017302</v>
      </c>
      <c r="BL9" s="101">
        <v>0.419334645083416</v>
      </c>
      <c r="BM9" s="101">
        <v>14.8776494320342</v>
      </c>
      <c r="BN9" s="101">
        <v>1.74721712770823E-2</v>
      </c>
      <c r="BO9" s="101">
        <v>252.451602705071</v>
      </c>
      <c r="BP9" s="101">
        <v>36.514398283357799</v>
      </c>
      <c r="BQ9" s="101">
        <v>0</v>
      </c>
      <c r="BR9" s="101">
        <v>0</v>
      </c>
      <c r="BS9" s="101">
        <v>15.326378237991101</v>
      </c>
      <c r="BT9" s="101">
        <v>14.483799085302399</v>
      </c>
      <c r="BU9" s="101">
        <v>139.718087821116</v>
      </c>
      <c r="BV9" s="101">
        <v>16.0562844309264</v>
      </c>
      <c r="BX9" s="37">
        <f t="shared" si="0"/>
        <v>8.0000058914305849E-3</v>
      </c>
      <c r="BY9" s="87">
        <f t="shared" si="1"/>
        <v>2.3658211576734873E-3</v>
      </c>
      <c r="BZ9" s="87">
        <f t="shared" si="2"/>
        <v>2.364626698018713E-3</v>
      </c>
      <c r="CA9" s="87">
        <f t="shared" si="3"/>
        <v>2.3644741298142254E-3</v>
      </c>
      <c r="CB9" s="87">
        <f t="shared" si="4"/>
        <v>2.3644061684495281E-3</v>
      </c>
      <c r="CC9" s="87">
        <f t="shared" si="4"/>
        <v>2.3643598599409022E-3</v>
      </c>
      <c r="CD9" s="87">
        <f t="shared" si="5"/>
        <v>2.3599399702016821E-3</v>
      </c>
      <c r="CE9" s="87">
        <f t="shared" si="6"/>
        <v>2.3635889827900453E-3</v>
      </c>
      <c r="CF9" s="87">
        <f t="shared" si="7"/>
        <v>2.3627925191113709E-3</v>
      </c>
      <c r="CG9" s="87">
        <f t="shared" si="8"/>
        <v>2.3322331741559574E-3</v>
      </c>
      <c r="CH9" s="87">
        <f t="shared" si="9"/>
        <v>2.366901135851994E-3</v>
      </c>
      <c r="CI9" s="87" t="str">
        <f>IF(M9=0,"",(#REF!-M9)/M9)</f>
        <v/>
      </c>
      <c r="CJ9" s="87" t="str">
        <f>IF(N9=0,"",(#REF!-N9)/N9)</f>
        <v/>
      </c>
      <c r="CK9" s="87">
        <f t="shared" si="10"/>
        <v>2.4120664273403246E-3</v>
      </c>
    </row>
    <row r="10" spans="1:89" x14ac:dyDescent="0.4">
      <c r="A10" s="101" t="s">
        <v>8</v>
      </c>
      <c r="B10" s="101">
        <v>1.0743445000000001E-2</v>
      </c>
      <c r="C10" s="101">
        <v>1.6484999999999999E-5</v>
      </c>
      <c r="D10" s="101">
        <v>6.9119430499999995E-2</v>
      </c>
      <c r="E10" s="101">
        <v>1.4353513E-3</v>
      </c>
      <c r="F10" s="101">
        <v>1.2912384E-3</v>
      </c>
      <c r="G10" s="101">
        <v>2.7507667000000002E-3</v>
      </c>
      <c r="H10" s="101">
        <v>4.8441120000000002E-3</v>
      </c>
      <c r="I10" s="101">
        <v>1.1093013999999999E-6</v>
      </c>
      <c r="J10" s="101">
        <v>4.7472375999999997E-8</v>
      </c>
      <c r="K10" s="101">
        <v>7.6052466000000001E-6</v>
      </c>
      <c r="L10" s="101"/>
      <c r="M10" s="101"/>
      <c r="N10" s="31"/>
      <c r="O10" s="31">
        <v>6.4082094000000001E-8</v>
      </c>
      <c r="P10" s="101"/>
      <c r="Q10" s="100" t="s">
        <v>8</v>
      </c>
      <c r="R10" s="101">
        <v>0</v>
      </c>
      <c r="S10" s="101">
        <v>1.11188619634584E-6</v>
      </c>
      <c r="T10" s="101">
        <v>1.11188619634584E-6</v>
      </c>
      <c r="U10" s="101">
        <v>0</v>
      </c>
      <c r="V10" s="101">
        <v>4.7582944465571903E-8</v>
      </c>
      <c r="W10" s="101">
        <v>0</v>
      </c>
      <c r="X10" s="101">
        <v>1.0769029911208801E-2</v>
      </c>
      <c r="Y10" s="101">
        <v>7.4609102425635102E-5</v>
      </c>
      <c r="Z10" s="101">
        <v>1.6072232421170899E-4</v>
      </c>
      <c r="AA10" s="101">
        <v>1.0916198482779099E-4</v>
      </c>
      <c r="AB10" s="101">
        <v>0</v>
      </c>
      <c r="AC10" s="101">
        <v>7.6233011515842799E-6</v>
      </c>
      <c r="AD10" s="101">
        <v>7.6233011515842799E-6</v>
      </c>
      <c r="AE10" s="101">
        <v>5.5424172577809205E-4</v>
      </c>
      <c r="AF10" s="101">
        <v>5.9416722366441202E-5</v>
      </c>
      <c r="AG10" s="101">
        <v>4.7920185795620502E-5</v>
      </c>
      <c r="AH10" s="101">
        <v>0</v>
      </c>
      <c r="AI10" s="101">
        <v>0</v>
      </c>
      <c r="AJ10" s="101">
        <v>6.4235505269597906E-8</v>
      </c>
      <c r="AK10" s="101">
        <v>1.6524584290965901E-5</v>
      </c>
      <c r="AL10" s="101">
        <v>0</v>
      </c>
      <c r="AM10" s="101">
        <v>6.2354147610465302E-2</v>
      </c>
      <c r="AN10" s="101">
        <v>6.3739144716898899E-3</v>
      </c>
      <c r="AO10" s="101">
        <v>6.9282303807933293E-2</v>
      </c>
      <c r="AP10" s="101">
        <v>0</v>
      </c>
      <c r="AQ10" s="101">
        <v>1.46927494943148E-4</v>
      </c>
      <c r="AR10" s="101">
        <v>0</v>
      </c>
      <c r="AS10" s="101">
        <v>2.6835360538368701E-3</v>
      </c>
      <c r="AT10" s="101">
        <v>2.47541791365598E-5</v>
      </c>
      <c r="AU10" s="101">
        <v>0</v>
      </c>
      <c r="AV10" s="101">
        <v>9.1800349432585794E-5</v>
      </c>
      <c r="AW10" s="101">
        <v>1.0096793928470999E-6</v>
      </c>
      <c r="AX10" s="101">
        <v>0</v>
      </c>
      <c r="AY10" s="101">
        <v>0</v>
      </c>
      <c r="AZ10" s="101">
        <v>1.4387581823994001E-3</v>
      </c>
      <c r="BA10" s="101">
        <v>1.29430065719781E-3</v>
      </c>
      <c r="BB10" s="101">
        <v>1.4445752520158401E-4</v>
      </c>
      <c r="BC10" s="101">
        <v>4.3143515379994104E-6</v>
      </c>
      <c r="BD10" s="101">
        <v>0</v>
      </c>
      <c r="BE10" s="101">
        <v>3.2304899221217298E-4</v>
      </c>
      <c r="BF10" s="101">
        <v>0</v>
      </c>
      <c r="BG10" s="101">
        <v>1.3768867430568099E-4</v>
      </c>
      <c r="BH10" s="101">
        <v>0</v>
      </c>
      <c r="BI10" s="101">
        <v>0</v>
      </c>
      <c r="BJ10" s="101">
        <v>5.5076869657236498E-4</v>
      </c>
      <c r="BK10" s="101">
        <v>1.8176173999349599E-4</v>
      </c>
      <c r="BL10" s="101">
        <v>4.40548509951113E-6</v>
      </c>
      <c r="BM10" s="101">
        <v>1.5632665884025799E-4</v>
      </c>
      <c r="BN10" s="101">
        <v>1.8359066783511501E-7</v>
      </c>
      <c r="BO10" s="101">
        <v>2.7573309523415798E-3</v>
      </c>
      <c r="BP10" s="101">
        <v>1.2689899928702501E-3</v>
      </c>
      <c r="BQ10" s="101">
        <v>0</v>
      </c>
      <c r="BR10" s="101">
        <v>0</v>
      </c>
      <c r="BS10" s="101">
        <v>5.3266232276768003E-4</v>
      </c>
      <c r="BT10" s="101">
        <v>5.03375141123364E-4</v>
      </c>
      <c r="BU10" s="101">
        <v>4.8556259197407104E-3</v>
      </c>
      <c r="BV10" s="101">
        <v>5.5800038922601005E-4</v>
      </c>
      <c r="BX10" s="37">
        <f t="shared" si="0"/>
        <v>7.9997588895799332E-3</v>
      </c>
      <c r="BY10" s="87">
        <f t="shared" si="1"/>
        <v>2.3814438672883562E-3</v>
      </c>
      <c r="BZ10" s="87">
        <f t="shared" si="2"/>
        <v>2.4012308744860269E-3</v>
      </c>
      <c r="CA10" s="87">
        <f t="shared" si="3"/>
        <v>2.3564040784927734E-3</v>
      </c>
      <c r="CB10" s="87">
        <f t="shared" si="4"/>
        <v>2.3735530106115104E-3</v>
      </c>
      <c r="CC10" s="87">
        <f t="shared" si="4"/>
        <v>2.3715660855578627E-3</v>
      </c>
      <c r="CD10" s="87">
        <f t="shared" si="5"/>
        <v>2.3863355411346317E-3</v>
      </c>
      <c r="CE10" s="87">
        <f t="shared" si="6"/>
        <v>2.3768896633088025E-3</v>
      </c>
      <c r="CF10" s="87">
        <f t="shared" si="7"/>
        <v>2.3301118576430652E-3</v>
      </c>
      <c r="CG10" s="87">
        <f t="shared" si="8"/>
        <v>2.3291116832219582E-3</v>
      </c>
      <c r="CH10" s="87">
        <f t="shared" si="9"/>
        <v>2.3739600480909857E-3</v>
      </c>
      <c r="CI10" s="87" t="str">
        <f>IF(M10=0,"",(#REF!-M10)/M10)</f>
        <v/>
      </c>
      <c r="CJ10" s="87" t="str">
        <f>IF(N10=0,"",(#REF!-N10)/N10)</f>
        <v/>
      </c>
      <c r="CK10" s="87">
        <f t="shared" si="10"/>
        <v>2.3939802840697573E-3</v>
      </c>
    </row>
    <row r="11" spans="1:89" x14ac:dyDescent="0.4">
      <c r="A11" s="101" t="s">
        <v>9</v>
      </c>
      <c r="B11" s="101">
        <v>4507.6385846000003</v>
      </c>
      <c r="C11" s="101">
        <v>9.1502169586999997</v>
      </c>
      <c r="D11" s="101">
        <v>29461.092420000001</v>
      </c>
      <c r="E11" s="101">
        <v>636.08717095999998</v>
      </c>
      <c r="F11" s="101">
        <v>568.90675864000002</v>
      </c>
      <c r="G11" s="101">
        <v>1222.7267245999999</v>
      </c>
      <c r="H11" s="101">
        <v>1989.9217781</v>
      </c>
      <c r="I11" s="101">
        <v>0.45569270179999999</v>
      </c>
      <c r="J11" s="101">
        <v>1.95011935E-2</v>
      </c>
      <c r="K11" s="101">
        <v>3.1241787212999999</v>
      </c>
      <c r="L11" s="101"/>
      <c r="M11" s="101"/>
      <c r="N11" s="31"/>
      <c r="O11" s="31">
        <v>2.8157561000000001E-2</v>
      </c>
      <c r="P11" s="101"/>
      <c r="Q11" s="100" t="s">
        <v>9</v>
      </c>
      <c r="R11" s="101">
        <v>0</v>
      </c>
      <c r="S11" s="101">
        <v>0.45676753853069002</v>
      </c>
      <c r="T11" s="101">
        <v>0.45676753853069002</v>
      </c>
      <c r="U11" s="101">
        <v>0</v>
      </c>
      <c r="V11" s="101">
        <v>1.9547354723153901E-2</v>
      </c>
      <c r="W11" s="101">
        <v>0</v>
      </c>
      <c r="X11" s="101">
        <v>4518.2691814366399</v>
      </c>
      <c r="Y11" s="101">
        <v>30.648448007211499</v>
      </c>
      <c r="Z11" s="101">
        <v>66.028264250397797</v>
      </c>
      <c r="AA11" s="101">
        <v>44.841129729579897</v>
      </c>
      <c r="AB11" s="101">
        <v>0</v>
      </c>
      <c r="AC11" s="101">
        <v>3.1315657720324799</v>
      </c>
      <c r="AD11" s="101">
        <v>3.1315657720324799</v>
      </c>
      <c r="AE11" s="101">
        <v>236.24438808864701</v>
      </c>
      <c r="AF11" s="101">
        <v>24.4084160257873</v>
      </c>
      <c r="AG11" s="101">
        <v>19.685832095150602</v>
      </c>
      <c r="AH11" s="101">
        <v>0</v>
      </c>
      <c r="AI11" s="101">
        <v>0</v>
      </c>
      <c r="AJ11" s="101">
        <v>2.82244889592606E-2</v>
      </c>
      <c r="AK11" s="101">
        <v>9.1717411871779095</v>
      </c>
      <c r="AL11" s="101">
        <v>0</v>
      </c>
      <c r="AM11" s="101">
        <v>26577.611369654402</v>
      </c>
      <c r="AN11" s="101">
        <v>2716.8201885776298</v>
      </c>
      <c r="AO11" s="101">
        <v>29530.675946320702</v>
      </c>
      <c r="AP11" s="101">
        <v>0</v>
      </c>
      <c r="AQ11" s="101">
        <v>60.356747968858002</v>
      </c>
      <c r="AR11" s="101">
        <v>0</v>
      </c>
      <c r="AS11" s="101">
        <v>1102.4024675952101</v>
      </c>
      <c r="AT11" s="101">
        <v>10.906205737749101</v>
      </c>
      <c r="AU11" s="101">
        <v>0</v>
      </c>
      <c r="AV11" s="101">
        <v>40.443112826931603</v>
      </c>
      <c r="AW11" s="101">
        <v>0.44487743524198298</v>
      </c>
      <c r="AX11" s="101">
        <v>0</v>
      </c>
      <c r="AY11" s="101">
        <v>0</v>
      </c>
      <c r="AZ11" s="101">
        <v>637.58834497317298</v>
      </c>
      <c r="BA11" s="101">
        <v>570.24920167120001</v>
      </c>
      <c r="BB11" s="101">
        <v>67.339143301972499</v>
      </c>
      <c r="BC11" s="101">
        <v>1.90083489804174</v>
      </c>
      <c r="BD11" s="101">
        <v>0</v>
      </c>
      <c r="BE11" s="101">
        <v>142.33259868483199</v>
      </c>
      <c r="BF11" s="101">
        <v>0</v>
      </c>
      <c r="BG11" s="101">
        <v>60.664928222247802</v>
      </c>
      <c r="BH11" s="101">
        <v>0</v>
      </c>
      <c r="BI11" s="101">
        <v>0</v>
      </c>
      <c r="BJ11" s="101">
        <v>242.65967057204401</v>
      </c>
      <c r="BK11" s="101">
        <v>74.668138236706895</v>
      </c>
      <c r="BL11" s="101">
        <v>1.94129215971383</v>
      </c>
      <c r="BM11" s="101">
        <v>68.874794853309893</v>
      </c>
      <c r="BN11" s="101">
        <v>8.0886281087098999E-2</v>
      </c>
      <c r="BO11" s="101">
        <v>1225.60730062159</v>
      </c>
      <c r="BP11" s="101">
        <v>521.295462100431</v>
      </c>
      <c r="BQ11" s="101">
        <v>0</v>
      </c>
      <c r="BR11" s="101">
        <v>0</v>
      </c>
      <c r="BS11" s="101">
        <v>218.80556885092801</v>
      </c>
      <c r="BT11" s="101">
        <v>206.777924835112</v>
      </c>
      <c r="BU11" s="101">
        <v>1994.63382148293</v>
      </c>
      <c r="BV11" s="101">
        <v>229.22573550076399</v>
      </c>
      <c r="BX11" s="37">
        <f t="shared" si="0"/>
        <v>7.9999654771898739E-3</v>
      </c>
      <c r="BY11" s="87">
        <f t="shared" si="1"/>
        <v>2.3583516373646752E-3</v>
      </c>
      <c r="BZ11" s="87">
        <f t="shared" si="2"/>
        <v>2.3523189204212942E-3</v>
      </c>
      <c r="CA11" s="87">
        <f t="shared" si="3"/>
        <v>2.3618786882954597E-3</v>
      </c>
      <c r="CB11" s="87">
        <f t="shared" si="4"/>
        <v>2.3600130323449017E-3</v>
      </c>
      <c r="CC11" s="87">
        <f t="shared" si="4"/>
        <v>2.3596890190040426E-3</v>
      </c>
      <c r="CD11" s="87">
        <f t="shared" si="5"/>
        <v>2.3558624863886934E-3</v>
      </c>
      <c r="CE11" s="87">
        <f t="shared" si="6"/>
        <v>2.367954074772285E-3</v>
      </c>
      <c r="CF11" s="87">
        <f t="shared" si="7"/>
        <v>2.3586876121658175E-3</v>
      </c>
      <c r="CG11" s="87">
        <f t="shared" si="8"/>
        <v>2.367097334524732E-3</v>
      </c>
      <c r="CH11" s="87">
        <f t="shared" si="9"/>
        <v>2.3644776408329824E-3</v>
      </c>
      <c r="CI11" s="87" t="str">
        <f>IF(M11=0,"",(#REF!-M11)/M11)</f>
        <v/>
      </c>
      <c r="CJ11" s="87" t="str">
        <f>IF(N11=0,"",(#REF!-N11)/N11)</f>
        <v/>
      </c>
      <c r="CK11" s="87">
        <f t="shared" si="10"/>
        <v>2.3769089680956168E-3</v>
      </c>
    </row>
    <row r="12" spans="1:89" x14ac:dyDescent="0.4">
      <c r="A12" s="101" t="s">
        <v>10</v>
      </c>
      <c r="B12" s="101">
        <v>514.01406041999996</v>
      </c>
      <c r="C12" s="101">
        <v>1.325115469</v>
      </c>
      <c r="D12" s="101">
        <v>3310.6222963</v>
      </c>
      <c r="E12" s="101">
        <v>76.859310719000007</v>
      </c>
      <c r="F12" s="101">
        <v>68.487354543999999</v>
      </c>
      <c r="G12" s="101">
        <v>149.07871674</v>
      </c>
      <c r="H12" s="101">
        <v>220.35437844</v>
      </c>
      <c r="I12" s="101">
        <v>5.0461182399999999E-2</v>
      </c>
      <c r="J12" s="101">
        <v>2.1594337999999999E-3</v>
      </c>
      <c r="K12" s="101">
        <v>0.34595650010000001</v>
      </c>
      <c r="L12" s="101"/>
      <c r="M12" s="101"/>
      <c r="N12" s="31"/>
      <c r="O12" s="31">
        <v>3.3989754E-3</v>
      </c>
      <c r="P12" s="101"/>
      <c r="Q12" s="100" t="s">
        <v>10</v>
      </c>
      <c r="R12" s="101">
        <v>0</v>
      </c>
      <c r="S12" s="101">
        <v>5.0580705498655801E-2</v>
      </c>
      <c r="T12" s="101">
        <v>5.0580705498655801E-2</v>
      </c>
      <c r="U12" s="101">
        <v>0</v>
      </c>
      <c r="V12" s="101">
        <v>2.1645272851669702E-3</v>
      </c>
      <c r="W12" s="101">
        <v>0</v>
      </c>
      <c r="X12" s="101">
        <v>515.22923968098905</v>
      </c>
      <c r="Y12" s="101">
        <v>3.3938529666479198</v>
      </c>
      <c r="Z12" s="101">
        <v>7.3116362234164098</v>
      </c>
      <c r="AA12" s="101">
        <v>4.9654940196494604</v>
      </c>
      <c r="AB12" s="101">
        <v>0</v>
      </c>
      <c r="AC12" s="101">
        <v>0.34677545168405499</v>
      </c>
      <c r="AD12" s="101">
        <v>0.34677545168405499</v>
      </c>
      <c r="AE12" s="101">
        <v>26.547602286193001</v>
      </c>
      <c r="AF12" s="101">
        <v>2.70287187611346</v>
      </c>
      <c r="AG12" s="101">
        <v>2.1799232981412802</v>
      </c>
      <c r="AH12" s="101">
        <v>0</v>
      </c>
      <c r="AI12" s="101">
        <v>0</v>
      </c>
      <c r="AJ12" s="101">
        <v>3.40689094981728E-3</v>
      </c>
      <c r="AK12" s="101">
        <v>1.3282316092087001</v>
      </c>
      <c r="AL12" s="101">
        <v>0</v>
      </c>
      <c r="AM12" s="101">
        <v>2986.6045942117598</v>
      </c>
      <c r="AN12" s="101">
        <v>305.29753099974101</v>
      </c>
      <c r="AO12" s="101">
        <v>3318.4497274976902</v>
      </c>
      <c r="AP12" s="101">
        <v>0</v>
      </c>
      <c r="AQ12" s="101">
        <v>6.6836809153039196</v>
      </c>
      <c r="AR12" s="101">
        <v>0</v>
      </c>
      <c r="AS12" s="101">
        <v>122.075263414738</v>
      </c>
      <c r="AT12" s="101">
        <v>1.3129314086983399</v>
      </c>
      <c r="AU12" s="101">
        <v>0</v>
      </c>
      <c r="AV12" s="101">
        <v>4.8687401467175899</v>
      </c>
      <c r="AW12" s="101">
        <v>5.3556216648203002E-2</v>
      </c>
      <c r="AX12" s="101">
        <v>0</v>
      </c>
      <c r="AY12" s="101">
        <v>0</v>
      </c>
      <c r="AZ12" s="101">
        <v>77.041023430171407</v>
      </c>
      <c r="BA12" s="101">
        <v>68.649273952391198</v>
      </c>
      <c r="BB12" s="101">
        <v>8.3917494777801593</v>
      </c>
      <c r="BC12" s="101">
        <v>0.228831009441293</v>
      </c>
      <c r="BD12" s="101">
        <v>0</v>
      </c>
      <c r="BE12" s="101">
        <v>17.1347283078975</v>
      </c>
      <c r="BF12" s="101">
        <v>0</v>
      </c>
      <c r="BG12" s="101">
        <v>7.3031275869861103</v>
      </c>
      <c r="BH12" s="101">
        <v>0</v>
      </c>
      <c r="BI12" s="101">
        <v>0</v>
      </c>
      <c r="BJ12" s="101">
        <v>29.212449500377598</v>
      </c>
      <c r="BK12" s="101">
        <v>8.2684059018365605</v>
      </c>
      <c r="BL12" s="101">
        <v>0.23369966544861301</v>
      </c>
      <c r="BM12" s="101">
        <v>8.2914725993044307</v>
      </c>
      <c r="BN12" s="101">
        <v>9.7375108715421904E-3</v>
      </c>
      <c r="BO12" s="101">
        <v>149.43099089160401</v>
      </c>
      <c r="BP12" s="101">
        <v>57.725682050473097</v>
      </c>
      <c r="BQ12" s="101">
        <v>0</v>
      </c>
      <c r="BR12" s="101">
        <v>0</v>
      </c>
      <c r="BS12" s="101">
        <v>24.2296082222678</v>
      </c>
      <c r="BT12" s="101">
        <v>22.897647528695799</v>
      </c>
      <c r="BU12" s="101">
        <v>220.87529555713499</v>
      </c>
      <c r="BV12" s="101">
        <v>25.383705978234801</v>
      </c>
      <c r="BX12" s="37">
        <f t="shared" si="0"/>
        <v>8.0000013458728769E-3</v>
      </c>
      <c r="BY12" s="87">
        <f t="shared" si="1"/>
        <v>2.3640973167079675E-3</v>
      </c>
      <c r="BZ12" s="87">
        <f t="shared" si="2"/>
        <v>2.3515989976720304E-3</v>
      </c>
      <c r="CA12" s="87">
        <f t="shared" si="3"/>
        <v>2.3643383319318107E-3</v>
      </c>
      <c r="CB12" s="87">
        <f t="shared" si="4"/>
        <v>2.3642250948066306E-3</v>
      </c>
      <c r="CC12" s="87">
        <f t="shared" si="4"/>
        <v>2.3642234317456869E-3</v>
      </c>
      <c r="CD12" s="87">
        <f t="shared" si="5"/>
        <v>2.3630076734453588E-3</v>
      </c>
      <c r="CE12" s="87">
        <f t="shared" si="6"/>
        <v>2.3639971250983102E-3</v>
      </c>
      <c r="CF12" s="87">
        <f t="shared" si="7"/>
        <v>2.368614704831057E-3</v>
      </c>
      <c r="CG12" s="87">
        <f t="shared" si="8"/>
        <v>2.3587132733451947E-3</v>
      </c>
      <c r="CH12" s="87">
        <f t="shared" si="9"/>
        <v>2.3672097035848791E-3</v>
      </c>
      <c r="CI12" s="87" t="str">
        <f>IF(M12=0,"",(#REF!-M12)/M12)</f>
        <v/>
      </c>
      <c r="CJ12" s="87" t="str">
        <f>IF(N12=0,"",(#REF!-N12)/N12)</f>
        <v/>
      </c>
      <c r="CK12" s="87">
        <f t="shared" si="10"/>
        <v>2.3288046795749326E-3</v>
      </c>
    </row>
    <row r="13" spans="1:89" x14ac:dyDescent="0.4">
      <c r="A13" s="101" t="s">
        <v>12</v>
      </c>
      <c r="B13" s="101"/>
      <c r="C13" s="101"/>
      <c r="D13" s="101"/>
      <c r="E13" s="101"/>
      <c r="F13" s="101"/>
      <c r="G13" s="101"/>
      <c r="H13" s="101"/>
      <c r="I13" s="101"/>
      <c r="J13" s="101"/>
      <c r="K13" s="101"/>
      <c r="L13" s="101"/>
      <c r="M13" s="101"/>
      <c r="N13" s="31"/>
      <c r="O13" s="31"/>
      <c r="P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1"/>
      <c r="AD13" s="101"/>
      <c r="AE13" s="101"/>
      <c r="AF13" s="101"/>
      <c r="AG13" s="101"/>
      <c r="AH13" s="101"/>
      <c r="AI13" s="101"/>
      <c r="AJ13" s="101"/>
      <c r="AK13" s="101"/>
      <c r="AL13" s="101"/>
      <c r="AM13" s="101"/>
      <c r="AN13" s="101"/>
      <c r="AO13" s="101"/>
      <c r="AP13" s="101"/>
      <c r="AQ13" s="101"/>
      <c r="AR13" s="101"/>
      <c r="AS13" s="101"/>
      <c r="AT13" s="101"/>
      <c r="AU13" s="101"/>
      <c r="AV13" s="101"/>
      <c r="AW13" s="101"/>
      <c r="AX13" s="101"/>
      <c r="AY13" s="101"/>
      <c r="AZ13" s="101"/>
      <c r="BA13" s="101"/>
      <c r="BB13" s="101"/>
      <c r="BC13" s="101"/>
      <c r="BD13" s="101"/>
      <c r="BE13" s="101"/>
      <c r="BF13" s="101"/>
      <c r="BG13" s="101"/>
      <c r="BH13" s="101"/>
      <c r="BI13" s="101"/>
      <c r="BJ13" s="101"/>
      <c r="BK13" s="101"/>
      <c r="BL13" s="101"/>
      <c r="BM13" s="101"/>
      <c r="BN13" s="101"/>
      <c r="BO13" s="101"/>
      <c r="BP13" s="101"/>
      <c r="BQ13" s="101"/>
      <c r="BR13" s="101"/>
      <c r="BS13" s="101"/>
      <c r="BT13" s="101"/>
      <c r="BU13" s="101"/>
      <c r="BV13" s="101"/>
      <c r="BX13" s="37" t="e">
        <f t="shared" si="0"/>
        <v>#DIV/0!</v>
      </c>
      <c r="BY13" s="87" t="str">
        <f t="shared" si="1"/>
        <v/>
      </c>
      <c r="BZ13" s="87" t="str">
        <f t="shared" si="2"/>
        <v/>
      </c>
      <c r="CA13" s="87" t="str">
        <f t="shared" si="3"/>
        <v/>
      </c>
      <c r="CB13" s="87" t="str">
        <f t="shared" si="4"/>
        <v/>
      </c>
      <c r="CC13" s="87" t="str">
        <f t="shared" si="4"/>
        <v/>
      </c>
      <c r="CD13" s="87" t="str">
        <f t="shared" si="5"/>
        <v/>
      </c>
      <c r="CE13" s="87" t="str">
        <f t="shared" si="6"/>
        <v/>
      </c>
      <c r="CF13" s="87" t="str">
        <f t="shared" si="7"/>
        <v/>
      </c>
      <c r="CG13" s="87" t="str">
        <f t="shared" si="8"/>
        <v/>
      </c>
      <c r="CH13" s="87" t="str">
        <f t="shared" si="9"/>
        <v/>
      </c>
      <c r="CI13" s="87" t="str">
        <f>IF(M13=0,"",(#REF!-M13)/M13)</f>
        <v/>
      </c>
      <c r="CJ13" s="87" t="str">
        <f>IF(N13=0,"",(#REF!-N13)/N13)</f>
        <v/>
      </c>
      <c r="CK13" s="87" t="str">
        <f t="shared" si="10"/>
        <v/>
      </c>
    </row>
    <row r="14" spans="1:89" x14ac:dyDescent="0.4">
      <c r="A14" s="101" t="s">
        <v>13</v>
      </c>
      <c r="B14" s="101">
        <v>12.69132009</v>
      </c>
      <c r="C14" s="101">
        <v>4.9935271400000002E-2</v>
      </c>
      <c r="D14" s="101">
        <v>99.614857373999996</v>
      </c>
      <c r="E14" s="101">
        <v>1.8394462511</v>
      </c>
      <c r="F14" s="101">
        <v>1.6392542267000001</v>
      </c>
      <c r="G14" s="101">
        <v>3.4966969165999999</v>
      </c>
      <c r="H14" s="101">
        <v>2.9887440000000001</v>
      </c>
      <c r="I14" s="101">
        <v>6.8442299999999998E-4</v>
      </c>
      <c r="J14" s="101">
        <v>2.9289699999999998E-5</v>
      </c>
      <c r="K14" s="101">
        <v>4.6923316999999999E-3</v>
      </c>
      <c r="L14" s="101"/>
      <c r="M14" s="101"/>
      <c r="N14" s="31"/>
      <c r="O14" s="31">
        <v>8.0982600000000006E-5</v>
      </c>
      <c r="P14" s="101"/>
      <c r="Q14" s="100" t="s">
        <v>13</v>
      </c>
      <c r="R14" s="101">
        <v>0</v>
      </c>
      <c r="S14" s="101">
        <v>6.8492189112187205E-4</v>
      </c>
      <c r="T14" s="101">
        <v>6.8492189112187205E-4</v>
      </c>
      <c r="U14" s="101">
        <v>0</v>
      </c>
      <c r="V14" s="101">
        <v>2.9311765398060999E-5</v>
      </c>
      <c r="W14" s="101">
        <v>0</v>
      </c>
      <c r="X14" s="101">
        <v>12.7003584494893</v>
      </c>
      <c r="Y14" s="101">
        <v>4.5955281464640299E-2</v>
      </c>
      <c r="Z14" s="101">
        <v>9.90049165803005E-2</v>
      </c>
      <c r="AA14" s="101">
        <v>6.7235878204335006E-2</v>
      </c>
      <c r="AB14" s="101">
        <v>0</v>
      </c>
      <c r="AC14" s="101">
        <v>4.6956316910001699E-3</v>
      </c>
      <c r="AD14" s="101">
        <v>4.6956316910001699E-3</v>
      </c>
      <c r="AE14" s="101">
        <v>0.79748129433356996</v>
      </c>
      <c r="AF14" s="101">
        <v>3.6598785586181501E-2</v>
      </c>
      <c r="AG14" s="101">
        <v>2.95177871489277E-2</v>
      </c>
      <c r="AH14" s="101">
        <v>0</v>
      </c>
      <c r="AI14" s="101">
        <v>0</v>
      </c>
      <c r="AJ14" s="101">
        <v>8.1030724242463895E-5</v>
      </c>
      <c r="AK14" s="101">
        <v>4.9970478568318301E-2</v>
      </c>
      <c r="AL14" s="101">
        <v>0</v>
      </c>
      <c r="AM14" s="101">
        <v>89.716411095862199</v>
      </c>
      <c r="AN14" s="101">
        <v>9.1710015707931394</v>
      </c>
      <c r="AO14" s="101">
        <v>99.684893960988902</v>
      </c>
      <c r="AP14" s="101">
        <v>0</v>
      </c>
      <c r="AQ14" s="101">
        <v>9.0501278289433398E-2</v>
      </c>
      <c r="AR14" s="101">
        <v>0</v>
      </c>
      <c r="AS14" s="101">
        <v>1.6529844673357601</v>
      </c>
      <c r="AT14" s="101">
        <v>3.1373356040939798E-2</v>
      </c>
      <c r="AU14" s="101">
        <v>0</v>
      </c>
      <c r="AV14" s="101">
        <v>0.11634114210442099</v>
      </c>
      <c r="AW14" s="101">
        <v>1.27975440511031E-3</v>
      </c>
      <c r="AX14" s="101">
        <v>0</v>
      </c>
      <c r="AY14" s="101">
        <v>0</v>
      </c>
      <c r="AZ14" s="101">
        <v>1.8407430580311599</v>
      </c>
      <c r="BA14" s="101">
        <v>1.64041039159598</v>
      </c>
      <c r="BB14" s="101">
        <v>0.20033266643518</v>
      </c>
      <c r="BC14" s="101">
        <v>5.4680176590221098E-3</v>
      </c>
      <c r="BD14" s="101">
        <v>0</v>
      </c>
      <c r="BE14" s="101">
        <v>0.409443112485328</v>
      </c>
      <c r="BF14" s="101">
        <v>0</v>
      </c>
      <c r="BG14" s="101">
        <v>0.1745114943479</v>
      </c>
      <c r="BH14" s="101">
        <v>0</v>
      </c>
      <c r="BI14" s="101">
        <v>0</v>
      </c>
      <c r="BJ14" s="101">
        <v>0.69804804973627099</v>
      </c>
      <c r="BK14" s="101">
        <v>0.11195968008113</v>
      </c>
      <c r="BL14" s="101">
        <v>5.5843577660565497E-3</v>
      </c>
      <c r="BM14" s="101">
        <v>0.19812843025402699</v>
      </c>
      <c r="BN14" s="101">
        <v>2.3267679690470899E-4</v>
      </c>
      <c r="BO14" s="101">
        <v>3.49918604033356</v>
      </c>
      <c r="BP14" s="101">
        <v>0.78165238150484795</v>
      </c>
      <c r="BQ14" s="101">
        <v>0</v>
      </c>
      <c r="BR14" s="101">
        <v>0</v>
      </c>
      <c r="BS14" s="101">
        <v>0.32808938327772202</v>
      </c>
      <c r="BT14" s="101">
        <v>0.31005134498917097</v>
      </c>
      <c r="BU14" s="101">
        <v>2.9908507085103802</v>
      </c>
      <c r="BV14" s="101">
        <v>0.34371183962091401</v>
      </c>
      <c r="BX14" s="37">
        <f t="shared" si="0"/>
        <v>8.0000214941860666E-3</v>
      </c>
      <c r="BY14" s="87">
        <f t="shared" si="1"/>
        <v>7.1216858649893796E-4</v>
      </c>
      <c r="BZ14" s="87">
        <f t="shared" si="2"/>
        <v>7.0505611226735364E-4</v>
      </c>
      <c r="CA14" s="87">
        <f t="shared" si="3"/>
        <v>7.0307370642469437E-4</v>
      </c>
      <c r="CB14" s="87">
        <f t="shared" si="4"/>
        <v>7.0499854528739648E-4</v>
      </c>
      <c r="CC14" s="87">
        <f t="shared" si="4"/>
        <v>7.0529932279473457E-4</v>
      </c>
      <c r="CD14" s="87">
        <f t="shared" si="5"/>
        <v>7.1185000957426931E-4</v>
      </c>
      <c r="CE14" s="87">
        <f t="shared" si="6"/>
        <v>7.0488088320046281E-4</v>
      </c>
      <c r="CF14" s="87">
        <f t="shared" si="7"/>
        <v>7.2892220435618693E-4</v>
      </c>
      <c r="CG14" s="87">
        <f t="shared" si="8"/>
        <v>7.5335008760762337E-4</v>
      </c>
      <c r="CH14" s="87">
        <f t="shared" si="9"/>
        <v>7.0327317230577634E-4</v>
      </c>
      <c r="CI14" s="87" t="str">
        <f>IF(M14=0,"",(#REF!-M14)/M14)</f>
        <v/>
      </c>
      <c r="CJ14" s="87" t="str">
        <f>IF(N14=0,"",(#REF!-N14)/N14)</f>
        <v/>
      </c>
      <c r="CK14" s="87">
        <f t="shared" si="10"/>
        <v>5.9425410475693143E-4</v>
      </c>
    </row>
    <row r="15" spans="1:89" x14ac:dyDescent="0.4">
      <c r="A15" s="101" t="s">
        <v>14</v>
      </c>
      <c r="B15" s="101">
        <v>2.5842565932000001</v>
      </c>
      <c r="C15" s="101">
        <v>1.84037586E-2</v>
      </c>
      <c r="D15" s="101">
        <v>20.315720956</v>
      </c>
      <c r="E15" s="101">
        <v>0.67793137010000004</v>
      </c>
      <c r="F15" s="101">
        <v>0.6041511624</v>
      </c>
      <c r="G15" s="101">
        <v>0.71312743769999998</v>
      </c>
      <c r="H15" s="101">
        <v>1.1015075623999999</v>
      </c>
      <c r="I15" s="101">
        <v>2.5224509999999999E-4</v>
      </c>
      <c r="J15" s="101">
        <v>1.07948E-5</v>
      </c>
      <c r="K15" s="101">
        <v>1.7293673E-3</v>
      </c>
      <c r="L15" s="101"/>
      <c r="M15" s="101"/>
      <c r="N15" s="31"/>
      <c r="O15" s="31">
        <v>2.9846199999999999E-5</v>
      </c>
      <c r="P15" s="101"/>
      <c r="Q15" s="100" t="s">
        <v>14</v>
      </c>
      <c r="R15" s="101">
        <v>0</v>
      </c>
      <c r="S15" s="101">
        <v>2.5242314371996902E-4</v>
      </c>
      <c r="T15" s="101">
        <v>2.5242314371996902E-4</v>
      </c>
      <c r="U15" s="101">
        <v>0</v>
      </c>
      <c r="V15" s="101">
        <v>1.08022105240012E-5</v>
      </c>
      <c r="W15" s="101">
        <v>0</v>
      </c>
      <c r="X15" s="101">
        <v>2.5860829444931301</v>
      </c>
      <c r="Y15" s="101">
        <v>1.6936985027860799E-2</v>
      </c>
      <c r="Z15" s="101">
        <v>3.6488300692802303E-2</v>
      </c>
      <c r="AA15" s="101">
        <v>2.4780030987615401E-2</v>
      </c>
      <c r="AB15" s="101">
        <v>0</v>
      </c>
      <c r="AC15" s="101">
        <v>1.73050358030611E-3</v>
      </c>
      <c r="AD15" s="101">
        <v>1.73050358030611E-3</v>
      </c>
      <c r="AE15" s="101">
        <v>0.16264039969796601</v>
      </c>
      <c r="AF15" s="101">
        <v>1.3488548106395E-2</v>
      </c>
      <c r="AG15" s="101">
        <v>1.08787936459928E-2</v>
      </c>
      <c r="AH15" s="101">
        <v>0</v>
      </c>
      <c r="AI15" s="101">
        <v>0</v>
      </c>
      <c r="AJ15" s="101">
        <v>2.9866410184857399E-5</v>
      </c>
      <c r="AK15" s="101">
        <v>1.84166151336277E-2</v>
      </c>
      <c r="AL15" s="101">
        <v>0</v>
      </c>
      <c r="AM15" s="101">
        <v>18.297029285096201</v>
      </c>
      <c r="AN15" s="101">
        <v>1.8703552944548201</v>
      </c>
      <c r="AO15" s="101">
        <v>20.330024979249</v>
      </c>
      <c r="AP15" s="101">
        <v>0</v>
      </c>
      <c r="AQ15" s="101">
        <v>3.3354787342162698E-2</v>
      </c>
      <c r="AR15" s="101">
        <v>0</v>
      </c>
      <c r="AS15" s="101">
        <v>0.60921492861985105</v>
      </c>
      <c r="AT15" s="101">
        <v>1.1562769887068201E-2</v>
      </c>
      <c r="AU15" s="101">
        <v>0</v>
      </c>
      <c r="AV15" s="101">
        <v>4.2877781268428998E-2</v>
      </c>
      <c r="AW15" s="101">
        <v>4.7166046616731801E-4</v>
      </c>
      <c r="AX15" s="101">
        <v>0</v>
      </c>
      <c r="AY15" s="101">
        <v>0</v>
      </c>
      <c r="AZ15" s="101">
        <v>0.67840990907036602</v>
      </c>
      <c r="BA15" s="101">
        <v>0.60457727184642596</v>
      </c>
      <c r="BB15" s="101">
        <v>7.3832637223939901E-2</v>
      </c>
      <c r="BC15" s="101">
        <v>2.01525565347751E-3</v>
      </c>
      <c r="BD15" s="101">
        <v>0</v>
      </c>
      <c r="BE15" s="101">
        <v>0.15090124836720201</v>
      </c>
      <c r="BF15" s="101">
        <v>0</v>
      </c>
      <c r="BG15" s="101">
        <v>6.4316674107265895E-2</v>
      </c>
      <c r="BH15" s="101">
        <v>0</v>
      </c>
      <c r="BI15" s="101">
        <v>0</v>
      </c>
      <c r="BJ15" s="101">
        <v>0.25726652557085899</v>
      </c>
      <c r="BK15" s="101">
        <v>4.12630767995502E-2</v>
      </c>
      <c r="BL15" s="101">
        <v>2.05813566141416E-3</v>
      </c>
      <c r="BM15" s="101">
        <v>7.3021457585828495E-2</v>
      </c>
      <c r="BN15" s="101">
        <v>8.5763278713823395E-5</v>
      </c>
      <c r="BO15" s="101">
        <v>0.71362963364693899</v>
      </c>
      <c r="BP15" s="101">
        <v>0.28807870920934497</v>
      </c>
      <c r="BQ15" s="101">
        <v>0</v>
      </c>
      <c r="BR15" s="101">
        <v>0</v>
      </c>
      <c r="BS15" s="101">
        <v>0.120916894511703</v>
      </c>
      <c r="BT15" s="101">
        <v>0.11426964275203</v>
      </c>
      <c r="BU15" s="101">
        <v>1.10228584026411</v>
      </c>
      <c r="BV15" s="101">
        <v>0.126675148572782</v>
      </c>
      <c r="BX15" s="37">
        <f t="shared" si="0"/>
        <v>8.0000098309753291E-3</v>
      </c>
      <c r="BY15" s="87">
        <f t="shared" si="1"/>
        <v>7.0672211804962955E-4</v>
      </c>
      <c r="BZ15" s="87">
        <f t="shared" si="2"/>
        <v>6.9858195312883778E-4</v>
      </c>
      <c r="CA15" s="87">
        <f t="shared" si="3"/>
        <v>7.0408642055972098E-4</v>
      </c>
      <c r="CB15" s="87">
        <f t="shared" si="4"/>
        <v>7.0588114294724909E-4</v>
      </c>
      <c r="CC15" s="87">
        <f t="shared" si="4"/>
        <v>7.0530270062418344E-4</v>
      </c>
      <c r="CD15" s="87">
        <f t="shared" si="5"/>
        <v>7.0421627382436403E-4</v>
      </c>
      <c r="CE15" s="87">
        <f t="shared" si="6"/>
        <v>7.0655698669410305E-4</v>
      </c>
      <c r="CF15" s="87">
        <f t="shared" si="7"/>
        <v>7.0583618856832127E-4</v>
      </c>
      <c r="CG15" s="87">
        <f t="shared" si="8"/>
        <v>6.8649016204098392E-4</v>
      </c>
      <c r="CH15" s="87">
        <f t="shared" si="9"/>
        <v>6.5704972339307335E-4</v>
      </c>
      <c r="CI15" s="87" t="str">
        <f>IF(M15=0,"",(#REF!-M15)/M15)</f>
        <v/>
      </c>
      <c r="CJ15" s="87" t="str">
        <f>IF(N15=0,"",(#REF!-N15)/N15)</f>
        <v/>
      </c>
      <c r="CK15" s="87">
        <f t="shared" si="10"/>
        <v>6.7714432180310073E-4</v>
      </c>
    </row>
    <row r="16" spans="1:89" x14ac:dyDescent="0.4">
      <c r="A16" s="101" t="s">
        <v>15</v>
      </c>
      <c r="B16" s="101"/>
      <c r="C16" s="101"/>
      <c r="D16" s="101"/>
      <c r="E16" s="101"/>
      <c r="F16" s="101"/>
      <c r="G16" s="101"/>
      <c r="H16" s="101"/>
      <c r="I16" s="101"/>
      <c r="J16" s="101"/>
      <c r="K16" s="101"/>
      <c r="L16" s="101"/>
      <c r="M16" s="101"/>
      <c r="N16" s="31"/>
      <c r="O16" s="31"/>
      <c r="P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  <c r="BU16" s="101"/>
      <c r="BV16" s="101"/>
      <c r="BX16" s="37" t="e">
        <f t="shared" si="0"/>
        <v>#DIV/0!</v>
      </c>
      <c r="BY16" s="87" t="str">
        <f t="shared" si="1"/>
        <v/>
      </c>
      <c r="BZ16" s="87" t="str">
        <f t="shared" si="2"/>
        <v/>
      </c>
      <c r="CA16" s="87" t="str">
        <f t="shared" si="3"/>
        <v/>
      </c>
      <c r="CB16" s="87" t="str">
        <f t="shared" si="4"/>
        <v/>
      </c>
      <c r="CC16" s="87" t="str">
        <f t="shared" si="4"/>
        <v/>
      </c>
      <c r="CD16" s="87" t="str">
        <f t="shared" si="5"/>
        <v/>
      </c>
      <c r="CE16" s="87" t="str">
        <f t="shared" si="6"/>
        <v/>
      </c>
      <c r="CF16" s="87" t="str">
        <f t="shared" si="7"/>
        <v/>
      </c>
      <c r="CG16" s="87" t="str">
        <f t="shared" si="8"/>
        <v/>
      </c>
      <c r="CH16" s="87" t="str">
        <f t="shared" si="9"/>
        <v/>
      </c>
      <c r="CI16" s="87" t="str">
        <f>IF(M16=0,"",(#REF!-M16)/M16)</f>
        <v/>
      </c>
      <c r="CJ16" s="87" t="str">
        <f>IF(N16=0,"",(#REF!-N16)/N16)</f>
        <v/>
      </c>
      <c r="CK16" s="87" t="str">
        <f t="shared" si="10"/>
        <v/>
      </c>
    </row>
    <row r="17" spans="1:89" x14ac:dyDescent="0.4">
      <c r="A17" s="101" t="s">
        <v>16</v>
      </c>
      <c r="B17" s="101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31"/>
      <c r="O17" s="31"/>
      <c r="P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  <c r="AC17" s="101"/>
      <c r="AD17" s="101"/>
      <c r="AE17" s="101"/>
      <c r="AF17" s="101"/>
      <c r="AG17" s="101"/>
      <c r="AH17" s="101"/>
      <c r="AI17" s="101"/>
      <c r="AJ17" s="101"/>
      <c r="AK17" s="101"/>
      <c r="AL17" s="101"/>
      <c r="AM17" s="101"/>
      <c r="AN17" s="101"/>
      <c r="AO17" s="101"/>
      <c r="AP17" s="101"/>
      <c r="AQ17" s="101"/>
      <c r="AR17" s="101"/>
      <c r="AS17" s="101"/>
      <c r="AT17" s="101"/>
      <c r="AU17" s="101"/>
      <c r="AV17" s="101"/>
      <c r="AW17" s="101"/>
      <c r="AX17" s="101"/>
      <c r="AY17" s="101"/>
      <c r="AZ17" s="101"/>
      <c r="BA17" s="101"/>
      <c r="BB17" s="101"/>
      <c r="BC17" s="101"/>
      <c r="BD17" s="101"/>
      <c r="BE17" s="101"/>
      <c r="BF17" s="101"/>
      <c r="BG17" s="101"/>
      <c r="BH17" s="101"/>
      <c r="BI17" s="101"/>
      <c r="BJ17" s="101"/>
      <c r="BK17" s="101"/>
      <c r="BL17" s="101"/>
      <c r="BM17" s="101"/>
      <c r="BN17" s="101"/>
      <c r="BO17" s="101"/>
      <c r="BP17" s="101"/>
      <c r="BQ17" s="101"/>
      <c r="BR17" s="101"/>
      <c r="BS17" s="101"/>
      <c r="BT17" s="101"/>
      <c r="BU17" s="101"/>
      <c r="BV17" s="101"/>
      <c r="BX17" s="37" t="e">
        <f t="shared" si="0"/>
        <v>#DIV/0!</v>
      </c>
      <c r="BY17" s="87" t="str">
        <f t="shared" si="1"/>
        <v/>
      </c>
      <c r="BZ17" s="87" t="str">
        <f t="shared" si="2"/>
        <v/>
      </c>
      <c r="CA17" s="87" t="str">
        <f t="shared" si="3"/>
        <v/>
      </c>
      <c r="CB17" s="87" t="str">
        <f t="shared" si="4"/>
        <v/>
      </c>
      <c r="CC17" s="87" t="str">
        <f t="shared" si="4"/>
        <v/>
      </c>
      <c r="CD17" s="87" t="str">
        <f t="shared" si="5"/>
        <v/>
      </c>
      <c r="CE17" s="87" t="str">
        <f t="shared" si="6"/>
        <v/>
      </c>
      <c r="CF17" s="87" t="str">
        <f t="shared" si="7"/>
        <v/>
      </c>
      <c r="CG17" s="87" t="str">
        <f t="shared" si="8"/>
        <v/>
      </c>
      <c r="CH17" s="87" t="str">
        <f t="shared" si="9"/>
        <v/>
      </c>
      <c r="CI17" s="87" t="str">
        <f>IF(M17=0,"",(#REF!-M17)/M17)</f>
        <v/>
      </c>
      <c r="CJ17" s="87" t="str">
        <f>IF(N17=0,"",(#REF!-N17)/N17)</f>
        <v/>
      </c>
      <c r="CK17" s="87" t="str">
        <f t="shared" si="10"/>
        <v/>
      </c>
    </row>
    <row r="18" spans="1:89" x14ac:dyDescent="0.4">
      <c r="A18" s="101" t="s">
        <v>17</v>
      </c>
      <c r="B18" s="101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31"/>
      <c r="O18" s="31"/>
      <c r="P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X18" s="37" t="e">
        <f t="shared" si="0"/>
        <v>#DIV/0!</v>
      </c>
      <c r="BY18" s="87" t="str">
        <f t="shared" si="1"/>
        <v/>
      </c>
      <c r="BZ18" s="87" t="str">
        <f t="shared" si="2"/>
        <v/>
      </c>
      <c r="CA18" s="87" t="str">
        <f t="shared" si="3"/>
        <v/>
      </c>
      <c r="CB18" s="87" t="str">
        <f t="shared" si="4"/>
        <v/>
      </c>
      <c r="CC18" s="87" t="str">
        <f t="shared" si="4"/>
        <v/>
      </c>
      <c r="CD18" s="87" t="str">
        <f t="shared" si="5"/>
        <v/>
      </c>
      <c r="CE18" s="87" t="str">
        <f t="shared" si="6"/>
        <v/>
      </c>
      <c r="CF18" s="87" t="str">
        <f t="shared" si="7"/>
        <v/>
      </c>
      <c r="CG18" s="87" t="str">
        <f t="shared" si="8"/>
        <v/>
      </c>
      <c r="CH18" s="87" t="str">
        <f t="shared" si="9"/>
        <v/>
      </c>
      <c r="CI18" s="87" t="str">
        <f>IF(M18=0,"",(#REF!-M18)/M18)</f>
        <v/>
      </c>
      <c r="CJ18" s="87" t="str">
        <f>IF(N18=0,"",(#REF!-N18)/N18)</f>
        <v/>
      </c>
      <c r="CK18" s="87" t="str">
        <f t="shared" si="10"/>
        <v/>
      </c>
    </row>
    <row r="19" spans="1:89" x14ac:dyDescent="0.4">
      <c r="A19" s="101" t="s">
        <v>18</v>
      </c>
      <c r="B19" s="101">
        <v>1874.2974045999999</v>
      </c>
      <c r="C19" s="101">
        <v>3.9131620402</v>
      </c>
      <c r="D19" s="101">
        <v>11881.297965</v>
      </c>
      <c r="E19" s="101">
        <v>258.79722199000003</v>
      </c>
      <c r="F19" s="101">
        <v>230.86862174000001</v>
      </c>
      <c r="G19" s="101">
        <v>491.54291826000002</v>
      </c>
      <c r="H19" s="101">
        <v>839.17150928000001</v>
      </c>
      <c r="I19" s="101">
        <v>0.1921704202</v>
      </c>
      <c r="J19" s="101">
        <v>8.2238932000000004E-3</v>
      </c>
      <c r="K19" s="101">
        <v>1.3174993517</v>
      </c>
      <c r="L19" s="101"/>
      <c r="M19" s="101"/>
      <c r="N19" s="31"/>
      <c r="O19" s="31">
        <v>1.1389172499999999E-2</v>
      </c>
      <c r="P19" s="101"/>
      <c r="Q19" s="100" t="s">
        <v>18</v>
      </c>
      <c r="R19" s="101">
        <v>0</v>
      </c>
      <c r="S19" s="101">
        <v>0.192625789411695</v>
      </c>
      <c r="T19" s="101">
        <v>0.192625789411695</v>
      </c>
      <c r="U19" s="101">
        <v>0</v>
      </c>
      <c r="V19" s="101">
        <v>8.2434591841164199E-3</v>
      </c>
      <c r="W19" s="101">
        <v>0</v>
      </c>
      <c r="X19" s="101">
        <v>1878.7292913926001</v>
      </c>
      <c r="Y19" s="101">
        <v>12.9247798159175</v>
      </c>
      <c r="Z19" s="101">
        <v>27.844862422097599</v>
      </c>
      <c r="AA19" s="101">
        <v>18.9100076186355</v>
      </c>
      <c r="AB19" s="101">
        <v>0</v>
      </c>
      <c r="AC19" s="101">
        <v>1.32061107767974</v>
      </c>
      <c r="AD19" s="101">
        <v>1.32061107767974</v>
      </c>
      <c r="AE19" s="101">
        <v>95.274876417709606</v>
      </c>
      <c r="AF19" s="101">
        <v>10.2933231614617</v>
      </c>
      <c r="AG19" s="101">
        <v>8.3017438085214508</v>
      </c>
      <c r="AH19" s="101">
        <v>0</v>
      </c>
      <c r="AI19" s="101">
        <v>0</v>
      </c>
      <c r="AJ19" s="101">
        <v>1.1416059847840099E-2</v>
      </c>
      <c r="AK19" s="101">
        <v>3.92240774847467</v>
      </c>
      <c r="AL19" s="101">
        <v>0</v>
      </c>
      <c r="AM19" s="101">
        <v>10718.4408979204</v>
      </c>
      <c r="AN19" s="101">
        <v>1095.66225474627</v>
      </c>
      <c r="AO19" s="101">
        <v>11909.378029084401</v>
      </c>
      <c r="AP19" s="101">
        <v>0</v>
      </c>
      <c r="AQ19" s="101">
        <v>25.453345964114199</v>
      </c>
      <c r="AR19" s="101">
        <v>0</v>
      </c>
      <c r="AS19" s="101">
        <v>464.89754428618198</v>
      </c>
      <c r="AT19" s="101">
        <v>4.4258673922077501</v>
      </c>
      <c r="AU19" s="101">
        <v>0</v>
      </c>
      <c r="AV19" s="101">
        <v>16.412370145449898</v>
      </c>
      <c r="AW19" s="101">
        <v>0.18053575634517699</v>
      </c>
      <c r="AX19" s="101">
        <v>0</v>
      </c>
      <c r="AY19" s="101">
        <v>0</v>
      </c>
      <c r="AZ19" s="101">
        <v>259.40903970304799</v>
      </c>
      <c r="BA19" s="101">
        <v>231.414441853657</v>
      </c>
      <c r="BB19" s="101">
        <v>27.994597849391202</v>
      </c>
      <c r="BC19" s="101">
        <v>0.77138077966456498</v>
      </c>
      <c r="BD19" s="101">
        <v>0</v>
      </c>
      <c r="BE19" s="101">
        <v>57.760566829257399</v>
      </c>
      <c r="BF19" s="101">
        <v>0</v>
      </c>
      <c r="BG19" s="101">
        <v>24.618572104917899</v>
      </c>
      <c r="BH19" s="101">
        <v>0</v>
      </c>
      <c r="BI19" s="101">
        <v>0</v>
      </c>
      <c r="BJ19" s="101">
        <v>98.474269286859993</v>
      </c>
      <c r="BK19" s="101">
        <v>31.488340445480901</v>
      </c>
      <c r="BL19" s="101">
        <v>0.78779218119787997</v>
      </c>
      <c r="BM19" s="101">
        <v>27.950262567172</v>
      </c>
      <c r="BN19" s="101">
        <v>3.2824810584390102E-2</v>
      </c>
      <c r="BO19" s="101">
        <v>492.70509395106802</v>
      </c>
      <c r="BP19" s="101">
        <v>219.836908193547</v>
      </c>
      <c r="BQ19" s="101">
        <v>0</v>
      </c>
      <c r="BR19" s="101">
        <v>0</v>
      </c>
      <c r="BS19" s="101">
        <v>92.2732165483892</v>
      </c>
      <c r="BT19" s="101">
        <v>87.200528731956496</v>
      </c>
      <c r="BU19" s="101">
        <v>841.15409203194497</v>
      </c>
      <c r="BV19" s="101">
        <v>96.668135058881504</v>
      </c>
      <c r="BX19" s="37">
        <f t="shared" si="0"/>
        <v>7.9999875883555605E-3</v>
      </c>
      <c r="BY19" s="87">
        <f t="shared" si="1"/>
        <v>2.3645589978000194E-3</v>
      </c>
      <c r="BZ19" s="87">
        <f t="shared" si="2"/>
        <v>2.3627205261853731E-3</v>
      </c>
      <c r="CA19" s="87">
        <f t="shared" si="3"/>
        <v>2.3633835433737372E-3</v>
      </c>
      <c r="CB19" s="87">
        <f t="shared" si="4"/>
        <v>2.3640814547522854E-3</v>
      </c>
      <c r="CC19" s="87">
        <f t="shared" si="4"/>
        <v>2.3642022443036001E-3</v>
      </c>
      <c r="CD19" s="87">
        <f t="shared" si="5"/>
        <v>2.3643422535349632E-3</v>
      </c>
      <c r="CE19" s="87">
        <f t="shared" si="6"/>
        <v>2.3625477390742146E-3</v>
      </c>
      <c r="CF19" s="87">
        <f t="shared" si="7"/>
        <v>2.3696113648556507E-3</v>
      </c>
      <c r="CG19" s="87">
        <f t="shared" si="8"/>
        <v>2.3791632065965382E-3</v>
      </c>
      <c r="CH19" s="87">
        <f t="shared" si="9"/>
        <v>2.3618425130341302E-3</v>
      </c>
      <c r="CI19" s="87" t="str">
        <f>IF(M19=0,"",(#REF!-M19)/M19)</f>
        <v/>
      </c>
      <c r="CJ19" s="87" t="str">
        <f>IF(N19=0,"",(#REF!-N19)/N19)</f>
        <v/>
      </c>
      <c r="CK19" s="87">
        <f t="shared" si="10"/>
        <v>2.360781508937565E-3</v>
      </c>
    </row>
    <row r="20" spans="1:89" x14ac:dyDescent="0.4">
      <c r="A20" s="101" t="s">
        <v>19</v>
      </c>
      <c r="B20" s="101">
        <v>67.380801356000006</v>
      </c>
      <c r="C20" s="101">
        <v>0.17619843530000001</v>
      </c>
      <c r="D20" s="101">
        <v>437.36185713999998</v>
      </c>
      <c r="E20" s="101">
        <v>10.094216198</v>
      </c>
      <c r="F20" s="101">
        <v>8.9975320180999994</v>
      </c>
      <c r="G20" s="101">
        <v>19.612977603000001</v>
      </c>
      <c r="H20" s="101">
        <v>28.680610708</v>
      </c>
      <c r="I20" s="101">
        <v>6.5678908999999997E-3</v>
      </c>
      <c r="J20" s="101">
        <v>2.8108709999999999E-4</v>
      </c>
      <c r="K20" s="101">
        <v>4.5028567300000003E-2</v>
      </c>
      <c r="L20" s="101"/>
      <c r="M20" s="101"/>
      <c r="N20" s="31"/>
      <c r="O20" s="31">
        <v>4.4658719999999999E-4</v>
      </c>
      <c r="P20" s="101"/>
      <c r="Q20" s="100" t="s">
        <v>19</v>
      </c>
      <c r="R20" s="101">
        <v>0</v>
      </c>
      <c r="S20" s="101">
        <v>6.5833285212718497E-3</v>
      </c>
      <c r="T20" s="101">
        <v>6.5833285212718497E-3</v>
      </c>
      <c r="U20" s="101">
        <v>0</v>
      </c>
      <c r="V20" s="101">
        <v>2.8174980548254099E-4</v>
      </c>
      <c r="W20" s="101">
        <v>0</v>
      </c>
      <c r="X20" s="101">
        <v>67.539874446777503</v>
      </c>
      <c r="Y20" s="101">
        <v>0.441734115310769</v>
      </c>
      <c r="Z20" s="101">
        <v>0.95166586033995304</v>
      </c>
      <c r="AA20" s="101">
        <v>0.64629093434679996</v>
      </c>
      <c r="AB20" s="101">
        <v>0</v>
      </c>
      <c r="AC20" s="101">
        <v>4.5135652750210802E-2</v>
      </c>
      <c r="AD20" s="101">
        <v>4.5135652750210802E-2</v>
      </c>
      <c r="AE20" s="101">
        <v>3.5071622731857302</v>
      </c>
      <c r="AF20" s="101">
        <v>0.35179719070200499</v>
      </c>
      <c r="AG20" s="101">
        <v>0.28373178870594101</v>
      </c>
      <c r="AH20" s="101">
        <v>0</v>
      </c>
      <c r="AI20" s="101">
        <v>0</v>
      </c>
      <c r="AJ20" s="101">
        <v>4.47643423759155E-4</v>
      </c>
      <c r="AK20" s="101">
        <v>0.17661376334485199</v>
      </c>
      <c r="AL20" s="101">
        <v>0</v>
      </c>
      <c r="AM20" s="101">
        <v>394.55667415135702</v>
      </c>
      <c r="AN20" s="101">
        <v>40.332328786300501</v>
      </c>
      <c r="AO20" s="101">
        <v>438.396165210844</v>
      </c>
      <c r="AP20" s="101">
        <v>0</v>
      </c>
      <c r="AQ20" s="101">
        <v>0.86992735185215897</v>
      </c>
      <c r="AR20" s="101">
        <v>0</v>
      </c>
      <c r="AS20" s="101">
        <v>15.8889436957621</v>
      </c>
      <c r="AT20" s="101">
        <v>0.172486991076792</v>
      </c>
      <c r="AU20" s="101">
        <v>0</v>
      </c>
      <c r="AV20" s="101">
        <v>0.639631897573262</v>
      </c>
      <c r="AW20" s="101">
        <v>7.03592189024288E-3</v>
      </c>
      <c r="AX20" s="101">
        <v>0</v>
      </c>
      <c r="AY20" s="101">
        <v>0</v>
      </c>
      <c r="AZ20" s="101">
        <v>10.1181024986083</v>
      </c>
      <c r="BA20" s="101">
        <v>9.0188243149963903</v>
      </c>
      <c r="BB20" s="101">
        <v>1.0992781836119401</v>
      </c>
      <c r="BC20" s="101">
        <v>3.0062689749058801E-2</v>
      </c>
      <c r="BD20" s="101">
        <v>0</v>
      </c>
      <c r="BE20" s="101">
        <v>2.2510897446496601</v>
      </c>
      <c r="BF20" s="101">
        <v>0</v>
      </c>
      <c r="BG20" s="101">
        <v>0.95944962273405998</v>
      </c>
      <c r="BH20" s="101">
        <v>0</v>
      </c>
      <c r="BI20" s="101">
        <v>0</v>
      </c>
      <c r="BJ20" s="101">
        <v>3.8377913876441898</v>
      </c>
      <c r="BK20" s="101">
        <v>1.07618448968181</v>
      </c>
      <c r="BL20" s="101">
        <v>3.0702342190402101E-2</v>
      </c>
      <c r="BM20" s="101">
        <v>1.08929446694996</v>
      </c>
      <c r="BN20" s="101">
        <v>1.2792505387545E-3</v>
      </c>
      <c r="BO20" s="101">
        <v>19.659372674812801</v>
      </c>
      <c r="BP20" s="101">
        <v>7.5133724086615601</v>
      </c>
      <c r="BQ20" s="101">
        <v>0</v>
      </c>
      <c r="BR20" s="101">
        <v>0</v>
      </c>
      <c r="BS20" s="101">
        <v>3.1536494961838999</v>
      </c>
      <c r="BT20" s="101">
        <v>2.9802588020569099</v>
      </c>
      <c r="BU20" s="101">
        <v>28.748461890352999</v>
      </c>
      <c r="BV20" s="101">
        <v>3.3038426292079399</v>
      </c>
      <c r="BX20" s="37">
        <f t="shared" si="0"/>
        <v>7.9999839220741848E-3</v>
      </c>
      <c r="BY20" s="87">
        <f t="shared" si="1"/>
        <v>2.3608073453601336E-3</v>
      </c>
      <c r="BZ20" s="87">
        <f t="shared" si="2"/>
        <v>2.3571608008029557E-3</v>
      </c>
      <c r="CA20" s="87">
        <f t="shared" si="3"/>
        <v>2.3648794561271875E-3</v>
      </c>
      <c r="CB20" s="87">
        <f t="shared" si="4"/>
        <v>2.3663353488538093E-3</v>
      </c>
      <c r="CC20" s="87">
        <f t="shared" si="4"/>
        <v>2.3664596973434465E-3</v>
      </c>
      <c r="CD20" s="87">
        <f t="shared" si="5"/>
        <v>2.3655292302838852E-3</v>
      </c>
      <c r="CE20" s="87">
        <f t="shared" si="6"/>
        <v>2.3657509612957255E-3</v>
      </c>
      <c r="CF20" s="87">
        <f t="shared" si="7"/>
        <v>2.3504685913479512E-3</v>
      </c>
      <c r="CG20" s="87">
        <f t="shared" si="8"/>
        <v>2.3576517120173744E-3</v>
      </c>
      <c r="CH20" s="87">
        <f t="shared" si="9"/>
        <v>2.3781669422735332E-3</v>
      </c>
      <c r="CI20" s="87" t="str">
        <f>IF(M20=0,"",(#REF!-M20)/M20)</f>
        <v/>
      </c>
      <c r="CJ20" s="87" t="str">
        <f>IF(N20=0,"",(#REF!-N20)/N20)</f>
        <v/>
      </c>
      <c r="CK20" s="87">
        <f t="shared" si="10"/>
        <v>2.3651008339581055E-3</v>
      </c>
    </row>
    <row r="21" spans="1:89" x14ac:dyDescent="0.4">
      <c r="A21" s="101" t="s">
        <v>20</v>
      </c>
      <c r="B21" s="101">
        <v>518.62168788999998</v>
      </c>
      <c r="C21" s="101">
        <v>1.0761319981999999</v>
      </c>
      <c r="D21" s="101">
        <v>2960.3728339999998</v>
      </c>
      <c r="E21" s="101">
        <v>68.251109619000005</v>
      </c>
      <c r="F21" s="101">
        <v>60.992452342</v>
      </c>
      <c r="G21" s="101">
        <v>129.25368649000001</v>
      </c>
      <c r="H21" s="101">
        <v>239.42529497000001</v>
      </c>
      <c r="I21" s="101">
        <v>5.4828469999999997E-2</v>
      </c>
      <c r="J21" s="101">
        <v>2.3462691999999999E-3</v>
      </c>
      <c r="K21" s="101">
        <v>0.37589785590000002</v>
      </c>
      <c r="L21" s="101"/>
      <c r="M21" s="101"/>
      <c r="N21" s="31"/>
      <c r="O21" s="31">
        <v>3.0270420000000002E-3</v>
      </c>
      <c r="P21" s="101"/>
      <c r="Q21" s="100" t="s">
        <v>20</v>
      </c>
      <c r="R21" s="101">
        <v>0</v>
      </c>
      <c r="S21" s="101">
        <v>5.4958372698357898E-2</v>
      </c>
      <c r="T21" s="101">
        <v>5.4958372698357898E-2</v>
      </c>
      <c r="U21" s="101">
        <v>0</v>
      </c>
      <c r="V21" s="101">
        <v>2.3517687362316201E-3</v>
      </c>
      <c r="W21" s="101">
        <v>0</v>
      </c>
      <c r="X21" s="101">
        <v>519.84811361299001</v>
      </c>
      <c r="Y21" s="101">
        <v>3.6875929749428198</v>
      </c>
      <c r="Z21" s="101">
        <v>7.9444547584201404</v>
      </c>
      <c r="AA21" s="101">
        <v>5.3952518946058596</v>
      </c>
      <c r="AB21" s="101">
        <v>0</v>
      </c>
      <c r="AC21" s="101">
        <v>0.376786416902267</v>
      </c>
      <c r="AD21" s="101">
        <v>0.376786416902267</v>
      </c>
      <c r="AE21" s="101">
        <v>23.738967058692499</v>
      </c>
      <c r="AF21" s="101">
        <v>2.9368113138030099</v>
      </c>
      <c r="AG21" s="101">
        <v>2.3685919867770902</v>
      </c>
      <c r="AH21" s="101">
        <v>0</v>
      </c>
      <c r="AI21" s="101">
        <v>0</v>
      </c>
      <c r="AJ21" s="101">
        <v>3.0343196929974699E-3</v>
      </c>
      <c r="AK21" s="101">
        <v>1.0786766161775101</v>
      </c>
      <c r="AL21" s="101">
        <v>0</v>
      </c>
      <c r="AM21" s="101">
        <v>2670.63466374267</v>
      </c>
      <c r="AN21" s="101">
        <v>272.997638613954</v>
      </c>
      <c r="AO21" s="101">
        <v>2967.3712694153201</v>
      </c>
      <c r="AP21" s="101">
        <v>0</v>
      </c>
      <c r="AQ21" s="101">
        <v>7.2621410755970199</v>
      </c>
      <c r="AR21" s="101">
        <v>0</v>
      </c>
      <c r="AS21" s="101">
        <v>132.64102547222299</v>
      </c>
      <c r="AT21" s="101">
        <v>1.1692557194067299</v>
      </c>
      <c r="AU21" s="101">
        <v>0</v>
      </c>
      <c r="AV21" s="101">
        <v>4.3359378965701598</v>
      </c>
      <c r="AW21" s="101">
        <v>4.7695361914052797E-2</v>
      </c>
      <c r="AX21" s="101">
        <v>0</v>
      </c>
      <c r="AY21" s="101">
        <v>0</v>
      </c>
      <c r="AZ21" s="101">
        <v>68.412477299027302</v>
      </c>
      <c r="BA21" s="101">
        <v>61.136662528611197</v>
      </c>
      <c r="BB21" s="101">
        <v>7.2758147704161704</v>
      </c>
      <c r="BC21" s="101">
        <v>0.203789310041501</v>
      </c>
      <c r="BD21" s="101">
        <v>0</v>
      </c>
      <c r="BE21" s="101">
        <v>15.259597298676701</v>
      </c>
      <c r="BF21" s="101">
        <v>0</v>
      </c>
      <c r="BG21" s="101">
        <v>6.5038885990178397</v>
      </c>
      <c r="BH21" s="101">
        <v>0</v>
      </c>
      <c r="BI21" s="101">
        <v>0</v>
      </c>
      <c r="BJ21" s="101">
        <v>26.015602591643301</v>
      </c>
      <c r="BK21" s="101">
        <v>8.9840187889639296</v>
      </c>
      <c r="BL21" s="101">
        <v>0.208125002540826</v>
      </c>
      <c r="BM21" s="101">
        <v>7.3840988770757798</v>
      </c>
      <c r="BN21" s="101">
        <v>8.6718717241797399E-3</v>
      </c>
      <c r="BO21" s="101">
        <v>129.55872804422401</v>
      </c>
      <c r="BP21" s="101">
        <v>62.722037187623101</v>
      </c>
      <c r="BQ21" s="101">
        <v>0</v>
      </c>
      <c r="BR21" s="101">
        <v>0</v>
      </c>
      <c r="BS21" s="101">
        <v>26.326751997369399</v>
      </c>
      <c r="BT21" s="101">
        <v>24.879352061681502</v>
      </c>
      <c r="BU21" s="101">
        <v>239.99131421374901</v>
      </c>
      <c r="BV21" s="101">
        <v>27.580523212367002</v>
      </c>
      <c r="BX21" s="37">
        <f t="shared" si="0"/>
        <v>7.9999989564399666E-3</v>
      </c>
      <c r="BY21" s="87">
        <f t="shared" si="1"/>
        <v>2.3647790897054718E-3</v>
      </c>
      <c r="BZ21" s="87">
        <f t="shared" si="2"/>
        <v>2.3645965195407525E-3</v>
      </c>
      <c r="CA21" s="87">
        <f t="shared" si="3"/>
        <v>2.3640385207373085E-3</v>
      </c>
      <c r="CB21" s="87">
        <f t="shared" si="4"/>
        <v>2.3643231725916851E-3</v>
      </c>
      <c r="CC21" s="87">
        <f t="shared" si="4"/>
        <v>2.3643939712831049E-3</v>
      </c>
      <c r="CD21" s="87">
        <f t="shared" si="5"/>
        <v>2.360022081440631E-3</v>
      </c>
      <c r="CE21" s="87">
        <f t="shared" si="6"/>
        <v>2.3640745386569076E-3</v>
      </c>
      <c r="CF21" s="87">
        <f t="shared" si="7"/>
        <v>2.3692563071320517E-3</v>
      </c>
      <c r="CG21" s="87">
        <f t="shared" si="8"/>
        <v>2.3439493778549627E-3</v>
      </c>
      <c r="CH21" s="87">
        <f t="shared" si="9"/>
        <v>2.3638363143613085E-3</v>
      </c>
      <c r="CI21" s="87" t="str">
        <f>IF(M21=0,"",(#REF!-M21)/M21)</f>
        <v/>
      </c>
      <c r="CJ21" s="87" t="str">
        <f>IF(N21=0,"",(#REF!-N21)/N21)</f>
        <v/>
      </c>
      <c r="CK21" s="87">
        <f t="shared" si="10"/>
        <v>2.4042259729034868E-3</v>
      </c>
    </row>
    <row r="22" spans="1:89" x14ac:dyDescent="0.4">
      <c r="A22" s="101" t="s">
        <v>21</v>
      </c>
      <c r="B22" s="101">
        <v>221.21417635</v>
      </c>
      <c r="C22" s="101">
        <v>0.45153118580000001</v>
      </c>
      <c r="D22" s="101">
        <v>1359.9199475999999</v>
      </c>
      <c r="E22" s="101">
        <v>30.327498129999999</v>
      </c>
      <c r="F22" s="101">
        <v>27.138760389000002</v>
      </c>
      <c r="G22" s="101">
        <v>58.043072737000003</v>
      </c>
      <c r="H22" s="101">
        <v>99.697761376000003</v>
      </c>
      <c r="I22" s="101">
        <v>2.2830821099999999E-2</v>
      </c>
      <c r="J22" s="101">
        <v>9.7699589999999991E-4</v>
      </c>
      <c r="K22" s="101">
        <v>0.15652544669999999</v>
      </c>
      <c r="L22" s="101"/>
      <c r="M22" s="101"/>
      <c r="N22" s="31"/>
      <c r="O22" s="31">
        <v>1.3468035000000001E-3</v>
      </c>
      <c r="P22" s="101"/>
      <c r="Q22" s="100" t="s">
        <v>129</v>
      </c>
      <c r="R22" s="101">
        <v>0</v>
      </c>
      <c r="S22" s="101">
        <v>2.2884794093063598E-2</v>
      </c>
      <c r="T22" s="101">
        <v>2.2884794093063598E-2</v>
      </c>
      <c r="U22" s="101">
        <v>0</v>
      </c>
      <c r="V22" s="101">
        <v>9.7927238379620402E-4</v>
      </c>
      <c r="W22" s="101">
        <v>0</v>
      </c>
      <c r="X22" s="101">
        <v>221.73629158330399</v>
      </c>
      <c r="Y22" s="101">
        <v>1.5355172069587699</v>
      </c>
      <c r="Z22" s="101">
        <v>3.3080742939122598</v>
      </c>
      <c r="AA22" s="101">
        <v>2.2465902373488298</v>
      </c>
      <c r="AB22" s="101">
        <v>0</v>
      </c>
      <c r="AC22" s="101">
        <v>0.156894310011717</v>
      </c>
      <c r="AD22" s="101">
        <v>0.156894310011717</v>
      </c>
      <c r="AE22" s="101">
        <v>10.9049949780915</v>
      </c>
      <c r="AF22" s="101">
        <v>1.2228868725750499</v>
      </c>
      <c r="AG22" s="101">
        <v>0.98628868033829997</v>
      </c>
      <c r="AH22" s="101">
        <v>0</v>
      </c>
      <c r="AI22" s="101">
        <v>0</v>
      </c>
      <c r="AJ22" s="101">
        <v>1.3499576968145899E-3</v>
      </c>
      <c r="AK22" s="101">
        <v>0.45259647271504699</v>
      </c>
      <c r="AL22" s="101">
        <v>0</v>
      </c>
      <c r="AM22" s="101">
        <v>1226.81242295672</v>
      </c>
      <c r="AN22" s="101">
        <v>125.407517126054</v>
      </c>
      <c r="AO22" s="101">
        <v>1363.12493506087</v>
      </c>
      <c r="AP22" s="101">
        <v>0</v>
      </c>
      <c r="AQ22" s="101">
        <v>3.02396423671577</v>
      </c>
      <c r="AR22" s="101">
        <v>0</v>
      </c>
      <c r="AS22" s="101">
        <v>55.231763132525401</v>
      </c>
      <c r="AT22" s="101">
        <v>0.52026021737572703</v>
      </c>
      <c r="AU22" s="101">
        <v>0</v>
      </c>
      <c r="AV22" s="101">
        <v>1.92928185210293</v>
      </c>
      <c r="AW22" s="101">
        <v>2.1221911076572099E-2</v>
      </c>
      <c r="AX22" s="101">
        <v>0</v>
      </c>
      <c r="AY22" s="101">
        <v>0</v>
      </c>
      <c r="AZ22" s="101">
        <v>30.398965167071701</v>
      </c>
      <c r="BA22" s="101">
        <v>27.2027195776936</v>
      </c>
      <c r="BB22" s="101">
        <v>3.1962455893781199</v>
      </c>
      <c r="BC22" s="101">
        <v>9.0675811659143402E-2</v>
      </c>
      <c r="BD22" s="101">
        <v>0</v>
      </c>
      <c r="BE22" s="101">
        <v>6.78974176821706</v>
      </c>
      <c r="BF22" s="101">
        <v>0</v>
      </c>
      <c r="BG22" s="101">
        <v>2.89390955538286</v>
      </c>
      <c r="BH22" s="101">
        <v>0</v>
      </c>
      <c r="BI22" s="101">
        <v>0</v>
      </c>
      <c r="BJ22" s="101">
        <v>11.5756191846205</v>
      </c>
      <c r="BK22" s="101">
        <v>3.7409536942520001</v>
      </c>
      <c r="BL22" s="101">
        <v>9.2604780171629902E-2</v>
      </c>
      <c r="BM22" s="101">
        <v>3.28554596140809</v>
      </c>
      <c r="BN22" s="101">
        <v>3.8585356790511302E-3</v>
      </c>
      <c r="BO22" s="101">
        <v>58.179796182696897</v>
      </c>
      <c r="BP22" s="101">
        <v>26.117508287657301</v>
      </c>
      <c r="BQ22" s="101">
        <v>0</v>
      </c>
      <c r="BR22" s="101">
        <v>0</v>
      </c>
      <c r="BS22" s="101">
        <v>10.962455574784199</v>
      </c>
      <c r="BT22" s="101">
        <v>10.3598246596802</v>
      </c>
      <c r="BU22" s="101">
        <v>99.932662246399602</v>
      </c>
      <c r="BV22" s="101">
        <v>11.4845545587399</v>
      </c>
      <c r="BX22" s="37">
        <f t="shared" si="0"/>
        <v>7.9999966970045484E-3</v>
      </c>
      <c r="BY22" s="87">
        <f t="shared" si="1"/>
        <v>2.3602250177579653E-3</v>
      </c>
      <c r="BZ22" s="87">
        <f t="shared" si="2"/>
        <v>2.3592764986089722E-3</v>
      </c>
      <c r="CA22" s="87">
        <f t="shared" si="3"/>
        <v>2.3567471500997809E-3</v>
      </c>
      <c r="CB22" s="87">
        <f t="shared" si="4"/>
        <v>2.3565094873753216E-3</v>
      </c>
      <c r="CC22" s="87">
        <f t="shared" si="4"/>
        <v>2.3567468733583863E-3</v>
      </c>
      <c r="CD22" s="87">
        <f t="shared" si="5"/>
        <v>2.3555514766836079E-3</v>
      </c>
      <c r="CE22" s="87">
        <f t="shared" si="6"/>
        <v>2.3561298383992231E-3</v>
      </c>
      <c r="CF22" s="87">
        <f t="shared" si="7"/>
        <v>2.3640408212738111E-3</v>
      </c>
      <c r="CG22" s="87">
        <f t="shared" si="8"/>
        <v>2.3300853117235302E-3</v>
      </c>
      <c r="CH22" s="87">
        <f t="shared" si="9"/>
        <v>2.3565708930636795E-3</v>
      </c>
      <c r="CI22" s="87" t="str">
        <f>IF(M22=0,"",(#REF!-M22)/M22)</f>
        <v/>
      </c>
      <c r="CJ22" s="87" t="str">
        <f>IF(N22=0,"",(#REF!-N22)/N22)</f>
        <v/>
      </c>
      <c r="CK22" s="87">
        <f t="shared" si="10"/>
        <v>2.3419873905805881E-3</v>
      </c>
    </row>
    <row r="23" spans="1:89" x14ac:dyDescent="0.4">
      <c r="A23" s="101" t="s">
        <v>22</v>
      </c>
      <c r="B23" s="101">
        <v>5.6852445724000003</v>
      </c>
      <c r="C23" s="101">
        <v>1.5319887500000001E-2</v>
      </c>
      <c r="D23" s="101">
        <v>41.791022456999997</v>
      </c>
      <c r="E23" s="101">
        <v>0.56433181300000002</v>
      </c>
      <c r="F23" s="101">
        <v>0.5029149758</v>
      </c>
      <c r="G23" s="101">
        <v>1.4669570778000001</v>
      </c>
      <c r="H23" s="101">
        <v>0.91693067070000001</v>
      </c>
      <c r="I23" s="101">
        <v>2.09977E-4</v>
      </c>
      <c r="J23" s="101">
        <v>8.9859278999999998E-6</v>
      </c>
      <c r="K23" s="101">
        <v>1.4395809000000001E-3</v>
      </c>
      <c r="L23" s="101"/>
      <c r="M23" s="101"/>
      <c r="N23" s="31"/>
      <c r="O23" s="31">
        <v>2.4845E-5</v>
      </c>
      <c r="P23" s="101"/>
      <c r="Q23" s="100" t="s">
        <v>22</v>
      </c>
      <c r="R23" s="101">
        <v>0</v>
      </c>
      <c r="S23" s="101">
        <v>2.10027511484127E-4</v>
      </c>
      <c r="T23" s="101">
        <v>2.10027511484127E-4</v>
      </c>
      <c r="U23" s="101">
        <v>0</v>
      </c>
      <c r="V23" s="101">
        <v>8.9886401388707197E-6</v>
      </c>
      <c r="W23" s="101">
        <v>0</v>
      </c>
      <c r="X23" s="101">
        <v>5.6869095585398801</v>
      </c>
      <c r="Y23" s="101">
        <v>1.40929308559191E-2</v>
      </c>
      <c r="Z23" s="101">
        <v>3.0361351366682901E-2</v>
      </c>
      <c r="AA23" s="101">
        <v>2.06190815936306E-2</v>
      </c>
      <c r="AB23" s="101">
        <v>0</v>
      </c>
      <c r="AC23" s="101">
        <v>1.43993769077792E-3</v>
      </c>
      <c r="AD23" s="101">
        <v>1.43993769077792E-3</v>
      </c>
      <c r="AE23" s="101">
        <v>0.33442881497997001</v>
      </c>
      <c r="AF23" s="101">
        <v>1.1223485413902799E-2</v>
      </c>
      <c r="AG23" s="101">
        <v>9.0519725808124001E-3</v>
      </c>
      <c r="AH23" s="101">
        <v>0</v>
      </c>
      <c r="AI23" s="101">
        <v>0</v>
      </c>
      <c r="AJ23" s="101">
        <v>2.48521941771862E-5</v>
      </c>
      <c r="AK23" s="101">
        <v>1.5324241322574801E-2</v>
      </c>
      <c r="AL23" s="101">
        <v>0</v>
      </c>
      <c r="AM23" s="101">
        <v>37.623545095891203</v>
      </c>
      <c r="AN23" s="101">
        <v>3.8459275305012599</v>
      </c>
      <c r="AO23" s="101">
        <v>41.803901441372403</v>
      </c>
      <c r="AP23" s="101">
        <v>0</v>
      </c>
      <c r="AQ23" s="101">
        <v>2.7753466791533201E-2</v>
      </c>
      <c r="AR23" s="101">
        <v>0</v>
      </c>
      <c r="AS23" s="101">
        <v>0.50691336639787199</v>
      </c>
      <c r="AT23" s="101">
        <v>9.6210570339456698E-3</v>
      </c>
      <c r="AU23" s="101">
        <v>0</v>
      </c>
      <c r="AV23" s="101">
        <v>3.5677535913622702E-2</v>
      </c>
      <c r="AW23" s="101">
        <v>3.9245727916521799E-4</v>
      </c>
      <c r="AX23" s="101">
        <v>0</v>
      </c>
      <c r="AY23" s="101">
        <v>0</v>
      </c>
      <c r="AZ23" s="101">
        <v>0.564488038433135</v>
      </c>
      <c r="BA23" s="101">
        <v>0.50305447584645202</v>
      </c>
      <c r="BB23" s="101">
        <v>6.1433562586682797E-2</v>
      </c>
      <c r="BC23" s="101">
        <v>1.6768559913049701E-3</v>
      </c>
      <c r="BD23" s="101">
        <v>0</v>
      </c>
      <c r="BE23" s="101">
        <v>0.12556164766337599</v>
      </c>
      <c r="BF23" s="101">
        <v>0</v>
      </c>
      <c r="BG23" s="101">
        <v>5.35163294351758E-2</v>
      </c>
      <c r="BH23" s="101">
        <v>0</v>
      </c>
      <c r="BI23" s="101">
        <v>0</v>
      </c>
      <c r="BJ23" s="101">
        <v>0.21406551166630799</v>
      </c>
      <c r="BK23" s="101">
        <v>3.4334148041094997E-2</v>
      </c>
      <c r="BL23" s="101">
        <v>1.7125259390928999E-3</v>
      </c>
      <c r="BM23" s="101">
        <v>6.0759198339368603E-2</v>
      </c>
      <c r="BN23" s="101">
        <v>7.1356585091795094E-5</v>
      </c>
      <c r="BO23" s="101">
        <v>1.4673934250429601</v>
      </c>
      <c r="BP23" s="101">
        <v>0.23970392243392299</v>
      </c>
      <c r="BQ23" s="101">
        <v>0</v>
      </c>
      <c r="BR23" s="101">
        <v>0</v>
      </c>
      <c r="BS23" s="101">
        <v>0.100611912974546</v>
      </c>
      <c r="BT23" s="101">
        <v>9.5081510742210107E-2</v>
      </c>
      <c r="BU23" s="101">
        <v>0.91718708900168799</v>
      </c>
      <c r="BV23" s="101">
        <v>0.105404172550824</v>
      </c>
      <c r="BX23" s="37">
        <f t="shared" si="0"/>
        <v>7.9999426715945988E-3</v>
      </c>
      <c r="BY23" s="87">
        <f t="shared" si="1"/>
        <v>2.9286095236128048E-4</v>
      </c>
      <c r="BZ23" s="87">
        <f t="shared" si="2"/>
        <v>2.8419416100805464E-4</v>
      </c>
      <c r="CA23" s="87">
        <f t="shared" si="3"/>
        <v>3.0817586206841394E-4</v>
      </c>
      <c r="CB23" s="87">
        <f t="shared" si="4"/>
        <v>2.7683258242076485E-4</v>
      </c>
      <c r="CC23" s="87">
        <f t="shared" si="4"/>
        <v>2.7738296365129543E-4</v>
      </c>
      <c r="CD23" s="87">
        <f t="shared" si="5"/>
        <v>2.974505863623739E-4</v>
      </c>
      <c r="CE23" s="87">
        <f t="shared" si="6"/>
        <v>2.7964851638372448E-4</v>
      </c>
      <c r="CF23" s="87">
        <f t="shared" si="7"/>
        <v>2.4055722353876562E-4</v>
      </c>
      <c r="CG23" s="87">
        <f t="shared" si="8"/>
        <v>3.0183180867942721E-4</v>
      </c>
      <c r="CH23" s="87">
        <f t="shared" si="9"/>
        <v>2.4784350634263945E-4</v>
      </c>
      <c r="CI23" s="87" t="str">
        <f>IF(M23=0,"",(#REF!-M23)/M23)</f>
        <v/>
      </c>
      <c r="CJ23" s="87" t="str">
        <f>IF(N23=0,"",(#REF!-N23)/N23)</f>
        <v/>
      </c>
      <c r="CK23" s="87">
        <f t="shared" si="10"/>
        <v>2.8956237416783776E-4</v>
      </c>
    </row>
    <row r="24" spans="1:89" x14ac:dyDescent="0.4">
      <c r="A24" s="101" t="s">
        <v>23</v>
      </c>
      <c r="B24" s="101">
        <v>21.490100012999999</v>
      </c>
      <c r="C24" s="101">
        <v>0.1119157219</v>
      </c>
      <c r="D24" s="101">
        <v>170.41729834</v>
      </c>
      <c r="E24" s="101">
        <v>4.1225907251000002</v>
      </c>
      <c r="F24" s="101">
        <v>3.6739276638999998</v>
      </c>
      <c r="G24" s="101">
        <v>5.9820469103000002</v>
      </c>
      <c r="H24" s="101">
        <v>6.6984236108999999</v>
      </c>
      <c r="I24" s="101">
        <v>1.5339405999999999E-3</v>
      </c>
      <c r="J24" s="101">
        <v>6.5644599999999998E-5</v>
      </c>
      <c r="K24" s="101">
        <v>1.05165222E-2</v>
      </c>
      <c r="L24" s="101"/>
      <c r="M24" s="101"/>
      <c r="N24" s="31"/>
      <c r="O24" s="31">
        <v>1.814993E-4</v>
      </c>
      <c r="P24" s="101"/>
      <c r="Q24" s="100" t="s">
        <v>23</v>
      </c>
      <c r="R24" s="101">
        <v>0</v>
      </c>
      <c r="S24" s="101">
        <v>1.5341237841217099E-3</v>
      </c>
      <c r="T24" s="101">
        <v>1.5341237841217099E-3</v>
      </c>
      <c r="U24" s="101">
        <v>0</v>
      </c>
      <c r="V24" s="101">
        <v>6.56445219143987E-5</v>
      </c>
      <c r="W24" s="101">
        <v>0</v>
      </c>
      <c r="X24" s="101">
        <v>21.490276501917499</v>
      </c>
      <c r="Y24" s="101">
        <v>0.10292297646283401</v>
      </c>
      <c r="Z24" s="101">
        <v>0.22173647050336301</v>
      </c>
      <c r="AA24" s="101">
        <v>0.15058636963794</v>
      </c>
      <c r="AB24" s="101">
        <v>0</v>
      </c>
      <c r="AC24" s="101">
        <v>1.0516485800004499E-2</v>
      </c>
      <c r="AD24" s="101">
        <v>1.0516485800004499E-2</v>
      </c>
      <c r="AE24" s="101">
        <v>1.36333207501028</v>
      </c>
      <c r="AF24" s="101">
        <v>8.1968428170061503E-2</v>
      </c>
      <c r="AG24" s="101">
        <v>6.6109137272250207E-2</v>
      </c>
      <c r="AH24" s="101">
        <v>0</v>
      </c>
      <c r="AI24" s="101">
        <v>0</v>
      </c>
      <c r="AJ24" s="101">
        <v>1.8149540678687499E-4</v>
      </c>
      <c r="AK24" s="101">
        <v>0.11191455130774799</v>
      </c>
      <c r="AL24" s="101">
        <v>0</v>
      </c>
      <c r="AM24" s="101">
        <v>153.37545522227501</v>
      </c>
      <c r="AN24" s="101">
        <v>15.6783923428981</v>
      </c>
      <c r="AO24" s="101">
        <v>170.41717964018301</v>
      </c>
      <c r="AP24" s="101">
        <v>0</v>
      </c>
      <c r="AQ24" s="101">
        <v>0.20269142628679801</v>
      </c>
      <c r="AR24" s="101">
        <v>0</v>
      </c>
      <c r="AS24" s="101">
        <v>3.7020869226978901</v>
      </c>
      <c r="AT24" s="101">
        <v>7.0265001770642099E-2</v>
      </c>
      <c r="AU24" s="101">
        <v>0</v>
      </c>
      <c r="AV24" s="101">
        <v>0.26056033089171399</v>
      </c>
      <c r="AW24" s="101">
        <v>2.8661701211439702E-3</v>
      </c>
      <c r="AX24" s="101">
        <v>0</v>
      </c>
      <c r="AY24" s="101">
        <v>0</v>
      </c>
      <c r="AZ24" s="101">
        <v>4.1225780576221798</v>
      </c>
      <c r="BA24" s="101">
        <v>3.67391526153318</v>
      </c>
      <c r="BB24" s="101">
        <v>0.448662796089</v>
      </c>
      <c r="BC24" s="101">
        <v>1.22464057277071E-2</v>
      </c>
      <c r="BD24" s="101">
        <v>0</v>
      </c>
      <c r="BE24" s="101">
        <v>0.91700099711745797</v>
      </c>
      <c r="BF24" s="101">
        <v>0</v>
      </c>
      <c r="BG24" s="101">
        <v>0.39083912281508298</v>
      </c>
      <c r="BH24" s="101">
        <v>0</v>
      </c>
      <c r="BI24" s="101">
        <v>0</v>
      </c>
      <c r="BJ24" s="101">
        <v>1.56337380808985</v>
      </c>
      <c r="BK24" s="101">
        <v>0.25074968333839898</v>
      </c>
      <c r="BL24" s="101">
        <v>1.250692545149E-2</v>
      </c>
      <c r="BM24" s="101">
        <v>0.443735375422872</v>
      </c>
      <c r="BN24" s="101">
        <v>5.2112412522252796E-4</v>
      </c>
      <c r="BO24" s="101">
        <v>5.98206861069706</v>
      </c>
      <c r="BP24" s="101">
        <v>1.7506118945126901</v>
      </c>
      <c r="BQ24" s="101">
        <v>0</v>
      </c>
      <c r="BR24" s="101">
        <v>0</v>
      </c>
      <c r="BS24" s="101">
        <v>0.73479420161018805</v>
      </c>
      <c r="BT24" s="101">
        <v>0.69439891624760297</v>
      </c>
      <c r="BU24" s="101">
        <v>6.6984247018854903</v>
      </c>
      <c r="BV24" s="101">
        <v>0.76978798967754003</v>
      </c>
      <c r="BX24" s="37">
        <f t="shared" si="0"/>
        <v>7.9999685353836069E-3</v>
      </c>
      <c r="BY24" s="87">
        <f t="shared" si="1"/>
        <v>8.2125684567885537E-6</v>
      </c>
      <c r="BZ24" s="87">
        <f t="shared" si="2"/>
        <v>-1.0459587197695665E-5</v>
      </c>
      <c r="CA24" s="87">
        <f t="shared" si="3"/>
        <v>-6.9652446172087578E-7</v>
      </c>
      <c r="CB24" s="87">
        <f t="shared" si="4"/>
        <v>-3.0726983746766049E-6</v>
      </c>
      <c r="CC24" s="87">
        <f t="shared" si="4"/>
        <v>-3.3757787181357193E-6</v>
      </c>
      <c r="CD24" s="87">
        <f t="shared" si="5"/>
        <v>3.6275872431504447E-6</v>
      </c>
      <c r="CE24" s="87">
        <f t="shared" si="6"/>
        <v>1.6287197611951224E-7</v>
      </c>
      <c r="CF24" s="87">
        <f t="shared" si="7"/>
        <v>1.1942060970941115E-4</v>
      </c>
      <c r="CG24" s="87">
        <f t="shared" si="8"/>
        <v>-1.1895205591741412E-6</v>
      </c>
      <c r="CH24" s="87">
        <f t="shared" si="9"/>
        <v>-3.4612198603447873E-6</v>
      </c>
      <c r="CI24" s="87" t="str">
        <f>IF(M24=0,"",(#REF!-M24)/M24)</f>
        <v/>
      </c>
      <c r="CJ24" s="87" t="str">
        <f>IF(N24=0,"",(#REF!-N24)/N24)</f>
        <v/>
      </c>
      <c r="CK24" s="87">
        <f t="shared" si="10"/>
        <v>-2.1450292783563452E-5</v>
      </c>
    </row>
    <row r="25" spans="1:89" x14ac:dyDescent="0.4">
      <c r="A25" s="101" t="s">
        <v>24</v>
      </c>
      <c r="B25" s="101">
        <v>135.89376648000001</v>
      </c>
      <c r="C25" s="101">
        <v>0.2973634362</v>
      </c>
      <c r="D25" s="101">
        <v>898.01157669999998</v>
      </c>
      <c r="E25" s="101">
        <v>19.506909136000001</v>
      </c>
      <c r="F25" s="101">
        <v>17.391569208</v>
      </c>
      <c r="G25" s="101">
        <v>37.386500063</v>
      </c>
      <c r="H25" s="101">
        <v>59.65643764</v>
      </c>
      <c r="I25" s="101">
        <v>1.36613272E-2</v>
      </c>
      <c r="J25" s="101">
        <v>5.8471439999999999E-4</v>
      </c>
      <c r="K25" s="101">
        <v>9.3660728499999998E-2</v>
      </c>
      <c r="L25" s="101"/>
      <c r="M25" s="101"/>
      <c r="N25" s="31"/>
      <c r="O25" s="31">
        <v>8.5782160000000003E-4</v>
      </c>
      <c r="P25" s="101"/>
      <c r="Q25" s="100" t="s">
        <v>24</v>
      </c>
      <c r="R25" s="101">
        <v>0</v>
      </c>
      <c r="S25" s="101">
        <v>1.3693628473182401E-2</v>
      </c>
      <c r="T25" s="101">
        <v>1.3693628473182401E-2</v>
      </c>
      <c r="U25" s="101">
        <v>0</v>
      </c>
      <c r="V25" s="101">
        <v>5.8607188352585E-4</v>
      </c>
      <c r="W25" s="101">
        <v>0</v>
      </c>
      <c r="X25" s="101">
        <v>136.21518433395499</v>
      </c>
      <c r="Y25" s="101">
        <v>0.91881899042841098</v>
      </c>
      <c r="Z25" s="101">
        <v>1.97948043525852</v>
      </c>
      <c r="AA25" s="101">
        <v>1.34430648150597</v>
      </c>
      <c r="AB25" s="101">
        <v>0</v>
      </c>
      <c r="AC25" s="101">
        <v>9.3881988391121898E-2</v>
      </c>
      <c r="AD25" s="101">
        <v>9.3881988391121898E-2</v>
      </c>
      <c r="AE25" s="101">
        <v>7.2010954634391098</v>
      </c>
      <c r="AF25" s="101">
        <v>0.73174909086900697</v>
      </c>
      <c r="AG25" s="101">
        <v>0.590168267959015</v>
      </c>
      <c r="AH25" s="101">
        <v>0</v>
      </c>
      <c r="AI25" s="101">
        <v>0</v>
      </c>
      <c r="AJ25" s="101">
        <v>8.5986025768283205E-4</v>
      </c>
      <c r="AK25" s="101">
        <v>0.29806566224088699</v>
      </c>
      <c r="AL25" s="101">
        <v>0</v>
      </c>
      <c r="AM25" s="101">
        <v>810.12181352204902</v>
      </c>
      <c r="AN25" s="101">
        <v>82.812216163186406</v>
      </c>
      <c r="AO25" s="101">
        <v>900.135125148675</v>
      </c>
      <c r="AP25" s="101">
        <v>0</v>
      </c>
      <c r="AQ25" s="101">
        <v>1.80947661033857</v>
      </c>
      <c r="AR25" s="101">
        <v>0</v>
      </c>
      <c r="AS25" s="101">
        <v>33.049375193703497</v>
      </c>
      <c r="AT25" s="101">
        <v>0.33340470576563602</v>
      </c>
      <c r="AU25" s="101">
        <v>0</v>
      </c>
      <c r="AV25" s="101">
        <v>1.2363590006448399</v>
      </c>
      <c r="AW25" s="101">
        <v>1.36001173961209E-2</v>
      </c>
      <c r="AX25" s="101">
        <v>0</v>
      </c>
      <c r="AY25" s="101">
        <v>0</v>
      </c>
      <c r="AZ25" s="101">
        <v>19.553024344869002</v>
      </c>
      <c r="BA25" s="101">
        <v>17.432682881992001</v>
      </c>
      <c r="BB25" s="101">
        <v>2.1203414628769099</v>
      </c>
      <c r="BC25" s="101">
        <v>5.8108996511185403E-2</v>
      </c>
      <c r="BD25" s="101">
        <v>0</v>
      </c>
      <c r="BE25" s="101">
        <v>4.3511634341396697</v>
      </c>
      <c r="BF25" s="101">
        <v>0</v>
      </c>
      <c r="BG25" s="101">
        <v>1.8545413890220901</v>
      </c>
      <c r="BH25" s="101">
        <v>0</v>
      </c>
      <c r="BI25" s="101">
        <v>0</v>
      </c>
      <c r="BJ25" s="101">
        <v>7.4181679591262801</v>
      </c>
      <c r="BK25" s="101">
        <v>2.2384992920120999</v>
      </c>
      <c r="BL25" s="101">
        <v>5.93454576519672E-2</v>
      </c>
      <c r="BM25" s="101">
        <v>2.1055191058053202</v>
      </c>
      <c r="BN25" s="101">
        <v>2.4727159289450302E-3</v>
      </c>
      <c r="BO25" s="101">
        <v>37.474830558265303</v>
      </c>
      <c r="BP25" s="101">
        <v>15.628006277457599</v>
      </c>
      <c r="BQ25" s="101">
        <v>0</v>
      </c>
      <c r="BR25" s="101">
        <v>0</v>
      </c>
      <c r="BS25" s="101">
        <v>6.5596747129019803</v>
      </c>
      <c r="BT25" s="101">
        <v>6.1991037587261602</v>
      </c>
      <c r="BU25" s="101">
        <v>59.797490919713098</v>
      </c>
      <c r="BV25" s="101">
        <v>6.87211919162573</v>
      </c>
      <c r="BX25" s="37">
        <f t="shared" si="0"/>
        <v>8.0000160667540975E-3</v>
      </c>
      <c r="BY25" s="87">
        <f t="shared" si="1"/>
        <v>2.3652141101136357E-3</v>
      </c>
      <c r="BZ25" s="87">
        <f t="shared" si="2"/>
        <v>2.3615076885736782E-3</v>
      </c>
      <c r="CA25" s="87">
        <f t="shared" si="3"/>
        <v>2.3647227984282889E-3</v>
      </c>
      <c r="CB25" s="87">
        <f t="shared" si="4"/>
        <v>2.3640448903252975E-3</v>
      </c>
      <c r="CC25" s="87">
        <f t="shared" si="4"/>
        <v>2.3640002520927813E-3</v>
      </c>
      <c r="CD25" s="87">
        <f t="shared" si="5"/>
        <v>2.3626307655559551E-3</v>
      </c>
      <c r="CE25" s="87">
        <f t="shared" si="6"/>
        <v>2.3644267960532942E-3</v>
      </c>
      <c r="CF25" s="87">
        <f t="shared" si="7"/>
        <v>2.3644315599439356E-3</v>
      </c>
      <c r="CG25" s="87">
        <f t="shared" si="8"/>
        <v>2.3216180854277045E-3</v>
      </c>
      <c r="CH25" s="87">
        <f t="shared" si="9"/>
        <v>2.3623550090356164E-3</v>
      </c>
      <c r="CI25" s="87" t="str">
        <f>IF(M25=0,"",(#REF!-M25)/M25)</f>
        <v/>
      </c>
      <c r="CJ25" s="87" t="str">
        <f>IF(N25=0,"",(#REF!-N25)/N25)</f>
        <v/>
      </c>
      <c r="CK25" s="87">
        <f t="shared" si="10"/>
        <v>2.3765520509532742E-3</v>
      </c>
    </row>
    <row r="26" spans="1:89" x14ac:dyDescent="0.4">
      <c r="A26" s="101" t="s">
        <v>25</v>
      </c>
      <c r="B26" s="101"/>
      <c r="C26" s="101"/>
      <c r="D26" s="101"/>
      <c r="E26" s="101"/>
      <c r="F26" s="101"/>
      <c r="G26" s="101"/>
      <c r="H26" s="101"/>
      <c r="I26" s="101"/>
      <c r="J26" s="101"/>
      <c r="K26" s="101"/>
      <c r="L26" s="101"/>
      <c r="M26" s="101"/>
      <c r="N26" s="31"/>
      <c r="O26" s="31"/>
      <c r="P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  <c r="AC26" s="101"/>
      <c r="AD26" s="101"/>
      <c r="AE26" s="101"/>
      <c r="AF26" s="101"/>
      <c r="AG26" s="101"/>
      <c r="AH26" s="101"/>
      <c r="AI26" s="101"/>
      <c r="AJ26" s="101"/>
      <c r="AK26" s="101"/>
      <c r="AL26" s="101"/>
      <c r="AM26" s="101"/>
      <c r="AN26" s="101"/>
      <c r="AO26" s="101"/>
      <c r="AP26" s="101"/>
      <c r="AQ26" s="101"/>
      <c r="AR26" s="101"/>
      <c r="AS26" s="101"/>
      <c r="AT26" s="101"/>
      <c r="AU26" s="101"/>
      <c r="AV26" s="101"/>
      <c r="AW26" s="101"/>
      <c r="AX26" s="101"/>
      <c r="AY26" s="101"/>
      <c r="AZ26" s="101"/>
      <c r="BA26" s="101"/>
      <c r="BB26" s="101"/>
      <c r="BC26" s="101"/>
      <c r="BD26" s="101"/>
      <c r="BE26" s="101"/>
      <c r="BF26" s="101"/>
      <c r="BG26" s="101"/>
      <c r="BH26" s="101"/>
      <c r="BI26" s="101"/>
      <c r="BJ26" s="101"/>
      <c r="BK26" s="101"/>
      <c r="BL26" s="101"/>
      <c r="BM26" s="101"/>
      <c r="BN26" s="101"/>
      <c r="BO26" s="101"/>
      <c r="BP26" s="101"/>
      <c r="BQ26" s="101"/>
      <c r="BR26" s="101"/>
      <c r="BS26" s="101"/>
      <c r="BT26" s="101"/>
      <c r="BU26" s="101"/>
      <c r="BV26" s="101"/>
      <c r="BX26" s="37" t="e">
        <f t="shared" si="0"/>
        <v>#DIV/0!</v>
      </c>
      <c r="BY26" s="87" t="str">
        <f t="shared" si="1"/>
        <v/>
      </c>
      <c r="BZ26" s="87" t="str">
        <f t="shared" si="2"/>
        <v/>
      </c>
      <c r="CA26" s="87" t="str">
        <f t="shared" si="3"/>
        <v/>
      </c>
      <c r="CB26" s="87" t="str">
        <f t="shared" si="4"/>
        <v/>
      </c>
      <c r="CC26" s="87" t="str">
        <f t="shared" si="4"/>
        <v/>
      </c>
      <c r="CD26" s="87" t="str">
        <f t="shared" si="5"/>
        <v/>
      </c>
      <c r="CE26" s="87" t="str">
        <f t="shared" si="6"/>
        <v/>
      </c>
      <c r="CF26" s="87" t="str">
        <f t="shared" si="7"/>
        <v/>
      </c>
      <c r="CG26" s="87" t="str">
        <f t="shared" si="8"/>
        <v/>
      </c>
      <c r="CH26" s="87" t="str">
        <f t="shared" si="9"/>
        <v/>
      </c>
      <c r="CI26" s="87" t="str">
        <f>IF(M26=0,"",(#REF!-M26)/M26)</f>
        <v/>
      </c>
      <c r="CJ26" s="87" t="str">
        <f>IF(N26=0,"",(#REF!-N26)/N26)</f>
        <v/>
      </c>
      <c r="CK26" s="87" t="str">
        <f t="shared" si="10"/>
        <v/>
      </c>
    </row>
    <row r="27" spans="1:89" x14ac:dyDescent="0.4">
      <c r="A27" s="101" t="s">
        <v>26</v>
      </c>
      <c r="B27" s="101"/>
      <c r="C27" s="101"/>
      <c r="D27" s="101"/>
      <c r="E27" s="101"/>
      <c r="F27" s="101"/>
      <c r="G27" s="101"/>
      <c r="H27" s="101"/>
      <c r="I27" s="101"/>
      <c r="J27" s="101"/>
      <c r="K27" s="101"/>
      <c r="L27" s="101"/>
      <c r="M27" s="101"/>
      <c r="N27" s="31"/>
      <c r="O27" s="31"/>
      <c r="P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  <c r="AC27" s="101"/>
      <c r="AD27" s="101"/>
      <c r="AE27" s="101"/>
      <c r="AF27" s="101"/>
      <c r="AG27" s="101"/>
      <c r="AH27" s="101"/>
      <c r="AI27" s="101"/>
      <c r="AJ27" s="101"/>
      <c r="AK27" s="101"/>
      <c r="AL27" s="101"/>
      <c r="AM27" s="101"/>
      <c r="AN27" s="101"/>
      <c r="AO27" s="101"/>
      <c r="AP27" s="101"/>
      <c r="AQ27" s="101"/>
      <c r="AR27" s="101"/>
      <c r="AS27" s="101"/>
      <c r="AT27" s="101"/>
      <c r="AU27" s="101"/>
      <c r="AV27" s="101"/>
      <c r="AW27" s="101"/>
      <c r="AX27" s="101"/>
      <c r="AY27" s="101"/>
      <c r="AZ27" s="101"/>
      <c r="BA27" s="101"/>
      <c r="BB27" s="101"/>
      <c r="BC27" s="101"/>
      <c r="BD27" s="101"/>
      <c r="BE27" s="101"/>
      <c r="BF27" s="101"/>
      <c r="BG27" s="101"/>
      <c r="BH27" s="101"/>
      <c r="BI27" s="101"/>
      <c r="BJ27" s="101"/>
      <c r="BK27" s="101"/>
      <c r="BL27" s="101"/>
      <c r="BM27" s="101"/>
      <c r="BN27" s="101"/>
      <c r="BO27" s="101"/>
      <c r="BP27" s="101"/>
      <c r="BQ27" s="101"/>
      <c r="BR27" s="101"/>
      <c r="BS27" s="101"/>
      <c r="BT27" s="101"/>
      <c r="BU27" s="101"/>
      <c r="BV27" s="101"/>
      <c r="BX27" s="37" t="e">
        <f t="shared" si="0"/>
        <v>#DIV/0!</v>
      </c>
      <c r="BY27" s="87" t="str">
        <f t="shared" si="1"/>
        <v/>
      </c>
      <c r="BZ27" s="87" t="str">
        <f t="shared" si="2"/>
        <v/>
      </c>
      <c r="CA27" s="87" t="str">
        <f t="shared" si="3"/>
        <v/>
      </c>
      <c r="CB27" s="87" t="str">
        <f t="shared" si="4"/>
        <v/>
      </c>
      <c r="CC27" s="87" t="str">
        <f t="shared" si="4"/>
        <v/>
      </c>
      <c r="CD27" s="87" t="str">
        <f t="shared" si="5"/>
        <v/>
      </c>
      <c r="CE27" s="87" t="str">
        <f t="shared" si="6"/>
        <v/>
      </c>
      <c r="CF27" s="87" t="str">
        <f t="shared" si="7"/>
        <v/>
      </c>
      <c r="CG27" s="87" t="str">
        <f t="shared" si="8"/>
        <v/>
      </c>
      <c r="CH27" s="87" t="str">
        <f t="shared" si="9"/>
        <v/>
      </c>
      <c r="CI27" s="87" t="str">
        <f>IF(M27=0,"",(#REF!-M27)/M27)</f>
        <v/>
      </c>
      <c r="CJ27" s="87" t="str">
        <f>IF(N27=0,"",(#REF!-N27)/N27)</f>
        <v/>
      </c>
      <c r="CK27" s="87" t="str">
        <f t="shared" si="10"/>
        <v/>
      </c>
    </row>
    <row r="28" spans="1:89" x14ac:dyDescent="0.4">
      <c r="A28" s="101" t="s">
        <v>27</v>
      </c>
      <c r="B28" s="101"/>
      <c r="C28" s="101"/>
      <c r="D28" s="101"/>
      <c r="E28" s="101"/>
      <c r="F28" s="101"/>
      <c r="G28" s="101"/>
      <c r="H28" s="101"/>
      <c r="I28" s="101"/>
      <c r="J28" s="101"/>
      <c r="K28" s="101"/>
      <c r="L28" s="101"/>
      <c r="M28" s="101"/>
      <c r="N28" s="31"/>
      <c r="O28" s="31"/>
      <c r="P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  <c r="AD28" s="101"/>
      <c r="AE28" s="101"/>
      <c r="AF28" s="101"/>
      <c r="AG28" s="101"/>
      <c r="AH28" s="101"/>
      <c r="AI28" s="101"/>
      <c r="AJ28" s="101"/>
      <c r="AK28" s="101"/>
      <c r="AL28" s="101"/>
      <c r="AM28" s="101"/>
      <c r="AN28" s="101"/>
      <c r="AO28" s="101"/>
      <c r="AP28" s="101"/>
      <c r="AQ28" s="101"/>
      <c r="AR28" s="101"/>
      <c r="AS28" s="101"/>
      <c r="AT28" s="101"/>
      <c r="AU28" s="101"/>
      <c r="AV28" s="101"/>
      <c r="AW28" s="101"/>
      <c r="AX28" s="101"/>
      <c r="AY28" s="101"/>
      <c r="AZ28" s="101"/>
      <c r="BA28" s="101"/>
      <c r="BB28" s="101"/>
      <c r="BC28" s="101"/>
      <c r="BD28" s="101"/>
      <c r="BE28" s="101"/>
      <c r="BF28" s="101"/>
      <c r="BG28" s="101"/>
      <c r="BH28" s="101"/>
      <c r="BI28" s="101"/>
      <c r="BJ28" s="101"/>
      <c r="BK28" s="101"/>
      <c r="BL28" s="101"/>
      <c r="BM28" s="101"/>
      <c r="BN28" s="101"/>
      <c r="BO28" s="101"/>
      <c r="BP28" s="101"/>
      <c r="BQ28" s="101"/>
      <c r="BR28" s="101"/>
      <c r="BS28" s="101"/>
      <c r="BT28" s="101"/>
      <c r="BU28" s="101"/>
      <c r="BV28" s="101"/>
      <c r="BX28" s="37" t="e">
        <f t="shared" si="0"/>
        <v>#DIV/0!</v>
      </c>
      <c r="BY28" s="87" t="str">
        <f t="shared" si="1"/>
        <v/>
      </c>
      <c r="BZ28" s="87" t="str">
        <f t="shared" si="2"/>
        <v/>
      </c>
      <c r="CA28" s="87" t="str">
        <f t="shared" si="3"/>
        <v/>
      </c>
      <c r="CB28" s="87" t="str">
        <f t="shared" si="4"/>
        <v/>
      </c>
      <c r="CC28" s="87" t="str">
        <f t="shared" si="4"/>
        <v/>
      </c>
      <c r="CD28" s="87" t="str">
        <f t="shared" si="5"/>
        <v/>
      </c>
      <c r="CE28" s="87" t="str">
        <f t="shared" si="6"/>
        <v/>
      </c>
      <c r="CF28" s="87" t="str">
        <f t="shared" si="7"/>
        <v/>
      </c>
      <c r="CG28" s="87" t="str">
        <f t="shared" si="8"/>
        <v/>
      </c>
      <c r="CH28" s="87" t="str">
        <f t="shared" si="9"/>
        <v/>
      </c>
      <c r="CI28" s="87" t="str">
        <f>IF(M28=0,"",(#REF!-M28)/M28)</f>
        <v/>
      </c>
      <c r="CJ28" s="87" t="str">
        <f>IF(N28=0,"",(#REF!-N28)/N28)</f>
        <v/>
      </c>
      <c r="CK28" s="87" t="str">
        <f t="shared" si="10"/>
        <v/>
      </c>
    </row>
    <row r="29" spans="1:89" x14ac:dyDescent="0.4">
      <c r="A29" s="101" t="s">
        <v>28</v>
      </c>
      <c r="B29" s="101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31"/>
      <c r="O29" s="31"/>
      <c r="P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1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1"/>
      <c r="AT29" s="101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1"/>
      <c r="BF29" s="101"/>
      <c r="BG29" s="101"/>
      <c r="BH29" s="101"/>
      <c r="BI29" s="101"/>
      <c r="BJ29" s="101"/>
      <c r="BK29" s="101"/>
      <c r="BL29" s="101"/>
      <c r="BM29" s="101"/>
      <c r="BN29" s="101"/>
      <c r="BO29" s="101"/>
      <c r="BP29" s="101"/>
      <c r="BQ29" s="101"/>
      <c r="BR29" s="101"/>
      <c r="BS29" s="101"/>
      <c r="BT29" s="101"/>
      <c r="BU29" s="101"/>
      <c r="BV29" s="101"/>
      <c r="BX29" s="37" t="e">
        <f t="shared" si="0"/>
        <v>#DIV/0!</v>
      </c>
      <c r="BY29" s="87" t="str">
        <f t="shared" si="1"/>
        <v/>
      </c>
      <c r="BZ29" s="87" t="str">
        <f t="shared" si="2"/>
        <v/>
      </c>
      <c r="CA29" s="87" t="str">
        <f t="shared" si="3"/>
        <v/>
      </c>
      <c r="CB29" s="87" t="str">
        <f t="shared" si="4"/>
        <v/>
      </c>
      <c r="CC29" s="87" t="str">
        <f t="shared" si="4"/>
        <v/>
      </c>
      <c r="CD29" s="87" t="str">
        <f t="shared" si="5"/>
        <v/>
      </c>
      <c r="CE29" s="87" t="str">
        <f t="shared" si="6"/>
        <v/>
      </c>
      <c r="CF29" s="87" t="str">
        <f t="shared" si="7"/>
        <v/>
      </c>
      <c r="CG29" s="87" t="str">
        <f t="shared" si="8"/>
        <v/>
      </c>
      <c r="CH29" s="87" t="str">
        <f t="shared" si="9"/>
        <v/>
      </c>
      <c r="CI29" s="87" t="str">
        <f>IF(M29=0,"",(#REF!-M29)/M29)</f>
        <v/>
      </c>
      <c r="CJ29" s="87" t="str">
        <f>IF(N29=0,"",(#REF!-N29)/N29)</f>
        <v/>
      </c>
      <c r="CK29" s="87" t="str">
        <f t="shared" si="10"/>
        <v/>
      </c>
    </row>
    <row r="30" spans="1:89" x14ac:dyDescent="0.4">
      <c r="A30" s="101" t="s">
        <v>29</v>
      </c>
      <c r="B30" s="101">
        <v>33.527460576000003</v>
      </c>
      <c r="C30" s="101">
        <v>0.34008555540000002</v>
      </c>
      <c r="D30" s="101">
        <v>245.34117853000001</v>
      </c>
      <c r="E30" s="101">
        <v>16.056110366999999</v>
      </c>
      <c r="F30" s="101">
        <v>14.209376339</v>
      </c>
      <c r="G30" s="101">
        <v>30.380479939000001</v>
      </c>
      <c r="H30" s="101">
        <v>13.262023661000001</v>
      </c>
      <c r="I30" s="101">
        <v>3.0370034000000001E-3</v>
      </c>
      <c r="J30" s="101">
        <v>1.2996780000000001E-4</v>
      </c>
      <c r="K30" s="101">
        <v>2.08213771E-2</v>
      </c>
      <c r="L30" s="101"/>
      <c r="M30" s="101"/>
      <c r="N30" s="31"/>
      <c r="O30" s="31">
        <v>7.0518920000000001E-4</v>
      </c>
      <c r="P30" s="101"/>
      <c r="Q30" s="100" t="s">
        <v>29</v>
      </c>
      <c r="R30" s="101">
        <v>0</v>
      </c>
      <c r="S30" s="101">
        <v>3.0441131566990099E-3</v>
      </c>
      <c r="T30" s="101">
        <v>3.0441131566990099E-3</v>
      </c>
      <c r="U30" s="101">
        <v>0</v>
      </c>
      <c r="V30" s="101">
        <v>1.30271834104841E-4</v>
      </c>
      <c r="W30" s="101">
        <v>0</v>
      </c>
      <c r="X30" s="101">
        <v>33.606750111609102</v>
      </c>
      <c r="Y30" s="101">
        <v>0.204251543305941</v>
      </c>
      <c r="Z30" s="101">
        <v>0.44003268632748599</v>
      </c>
      <c r="AA30" s="101">
        <v>0.298835797546254</v>
      </c>
      <c r="AB30" s="101">
        <v>0</v>
      </c>
      <c r="AC30" s="101">
        <v>2.0870619372674801E-2</v>
      </c>
      <c r="AD30" s="101">
        <v>2.0870619372674801E-2</v>
      </c>
      <c r="AE30" s="101">
        <v>1.9673775867105301</v>
      </c>
      <c r="AF30" s="101">
        <v>0.16266631559935299</v>
      </c>
      <c r="AG30" s="101">
        <v>0.13119297332716001</v>
      </c>
      <c r="AH30" s="101">
        <v>0</v>
      </c>
      <c r="AI30" s="101">
        <v>0</v>
      </c>
      <c r="AJ30" s="101">
        <v>7.0677761765241002E-4</v>
      </c>
      <c r="AK30" s="101">
        <v>0.34089015360703601</v>
      </c>
      <c r="AL30" s="101">
        <v>0</v>
      </c>
      <c r="AM30" s="101">
        <v>221.32935862034799</v>
      </c>
      <c r="AN30" s="101">
        <v>22.624656712798402</v>
      </c>
      <c r="AO30" s="101">
        <v>245.921392919857</v>
      </c>
      <c r="AP30" s="101">
        <v>0</v>
      </c>
      <c r="AQ30" s="101">
        <v>0.40224030164740399</v>
      </c>
      <c r="AR30" s="101">
        <v>0</v>
      </c>
      <c r="AS30" s="101">
        <v>7.3467840903454302</v>
      </c>
      <c r="AT30" s="101">
        <v>0.27240054674625302</v>
      </c>
      <c r="AU30" s="101">
        <v>0</v>
      </c>
      <c r="AV30" s="101">
        <v>1.0101405997674</v>
      </c>
      <c r="AW30" s="101">
        <v>1.11115230079862E-2</v>
      </c>
      <c r="AX30" s="101">
        <v>0</v>
      </c>
      <c r="AY30" s="101">
        <v>0</v>
      </c>
      <c r="AZ30" s="101">
        <v>16.094061650931099</v>
      </c>
      <c r="BA30" s="101">
        <v>14.2429654577621</v>
      </c>
      <c r="BB30" s="101">
        <v>1.85109619316897</v>
      </c>
      <c r="BC30" s="101">
        <v>4.7476666832013098E-2</v>
      </c>
      <c r="BD30" s="101">
        <v>0</v>
      </c>
      <c r="BE30" s="101">
        <v>3.5550097278945101</v>
      </c>
      <c r="BF30" s="101">
        <v>0</v>
      </c>
      <c r="BG30" s="101">
        <v>1.5152158600505901</v>
      </c>
      <c r="BH30" s="101">
        <v>0</v>
      </c>
      <c r="BI30" s="101">
        <v>0</v>
      </c>
      <c r="BJ30" s="101">
        <v>6.0608398507470804</v>
      </c>
      <c r="BK30" s="101">
        <v>0.497613700473444</v>
      </c>
      <c r="BL30" s="101">
        <v>4.84866151887429E-2</v>
      </c>
      <c r="BM30" s="101">
        <v>1.7202637830210901</v>
      </c>
      <c r="BN30" s="101">
        <v>2.0202845064678102E-3</v>
      </c>
      <c r="BO30" s="101">
        <v>30.4520308426616</v>
      </c>
      <c r="BP30" s="101">
        <v>3.4740971501737699</v>
      </c>
      <c r="BQ30" s="101">
        <v>0</v>
      </c>
      <c r="BR30" s="101">
        <v>0</v>
      </c>
      <c r="BS30" s="101">
        <v>1.4582087111405</v>
      </c>
      <c r="BT30" s="101">
        <v>1.37804165743481</v>
      </c>
      <c r="BU30" s="101">
        <v>13.293358686486201</v>
      </c>
      <c r="BV30" s="101">
        <v>1.5276451695795199</v>
      </c>
      <c r="BX30" s="37">
        <f t="shared" si="0"/>
        <v>8.0000262008587276E-3</v>
      </c>
      <c r="BY30" s="87">
        <f t="shared" si="1"/>
        <v>2.3649132456472822E-3</v>
      </c>
      <c r="BZ30" s="87">
        <f t="shared" si="2"/>
        <v>2.3658699825978824E-3</v>
      </c>
      <c r="CA30" s="87">
        <f t="shared" si="3"/>
        <v>2.3649286814934048E-3</v>
      </c>
      <c r="CB30" s="87">
        <f t="shared" si="4"/>
        <v>2.3636661098880747E-3</v>
      </c>
      <c r="CC30" s="87">
        <f t="shared" si="4"/>
        <v>2.3638700222126476E-3</v>
      </c>
      <c r="CD30" s="87">
        <f t="shared" si="5"/>
        <v>2.3551604123853175E-3</v>
      </c>
      <c r="CE30" s="87">
        <f t="shared" si="6"/>
        <v>2.362763503306658E-3</v>
      </c>
      <c r="CF30" s="87">
        <f t="shared" si="7"/>
        <v>2.3410433781568406E-3</v>
      </c>
      <c r="CG30" s="87">
        <f t="shared" si="8"/>
        <v>2.3393033108276315E-3</v>
      </c>
      <c r="CH30" s="87">
        <f t="shared" si="9"/>
        <v>2.3649863521659586E-3</v>
      </c>
      <c r="CI30" s="87" t="str">
        <f>IF(M30=0,"",(#REF!-M30)/M30)</f>
        <v/>
      </c>
      <c r="CJ30" s="87" t="str">
        <f>IF(N30=0,"",(#REF!-N30)/N30)</f>
        <v/>
      </c>
      <c r="CK30" s="87">
        <f t="shared" si="10"/>
        <v>2.2524701915599536E-3</v>
      </c>
    </row>
    <row r="31" spans="1:89" x14ac:dyDescent="0.4">
      <c r="A31" s="101" t="s">
        <v>30</v>
      </c>
      <c r="B31" s="101">
        <v>1116.8014083999999</v>
      </c>
      <c r="C31" s="101">
        <v>1.1672830996000001</v>
      </c>
      <c r="D31" s="101">
        <v>4060.6233358999998</v>
      </c>
      <c r="E31" s="101">
        <v>88.541018937000004</v>
      </c>
      <c r="F31" s="101">
        <v>78.655522813999994</v>
      </c>
      <c r="G31" s="101">
        <v>233.76611285000001</v>
      </c>
      <c r="H31" s="101">
        <v>776.23394810000002</v>
      </c>
      <c r="I31" s="101">
        <v>0.17775744590000001</v>
      </c>
      <c r="J31" s="101">
        <v>7.6071330999999999E-3</v>
      </c>
      <c r="K31" s="101">
        <v>1.2186881891000001</v>
      </c>
      <c r="L31" s="101"/>
      <c r="M31" s="101"/>
      <c r="N31" s="31"/>
      <c r="O31" s="31">
        <v>3.9035633000000002E-3</v>
      </c>
      <c r="P31" s="101"/>
      <c r="Q31" s="100" t="s">
        <v>30</v>
      </c>
      <c r="R31" s="101">
        <v>0</v>
      </c>
      <c r="S31" s="101">
        <v>0.178177745295757</v>
      </c>
      <c r="T31" s="101">
        <v>0.178177745295757</v>
      </c>
      <c r="U31" s="101">
        <v>0</v>
      </c>
      <c r="V31" s="101">
        <v>7.6250470759093199E-3</v>
      </c>
      <c r="W31" s="101">
        <v>0</v>
      </c>
      <c r="X31" s="101">
        <v>1119.4419661899101</v>
      </c>
      <c r="Y31" s="101">
        <v>11.955533686753199</v>
      </c>
      <c r="Z31" s="101">
        <v>25.756717130600698</v>
      </c>
      <c r="AA31" s="101">
        <v>17.491921661157399</v>
      </c>
      <c r="AB31" s="101">
        <v>0</v>
      </c>
      <c r="AC31" s="101">
        <v>1.2215711901522399</v>
      </c>
      <c r="AD31" s="101">
        <v>1.2215711901522399</v>
      </c>
      <c r="AE31" s="101">
        <v>32.561762100122799</v>
      </c>
      <c r="AF31" s="101">
        <v>9.5214175794251492</v>
      </c>
      <c r="AG31" s="101">
        <v>7.6791611811661902</v>
      </c>
      <c r="AH31" s="101">
        <v>0</v>
      </c>
      <c r="AI31" s="101">
        <v>0</v>
      </c>
      <c r="AJ31" s="101">
        <v>3.9127684908085601E-3</v>
      </c>
      <c r="AK31" s="101">
        <v>1.1700421648869801</v>
      </c>
      <c r="AL31" s="101">
        <v>0</v>
      </c>
      <c r="AM31" s="101">
        <v>3663.2015633327201</v>
      </c>
      <c r="AN31" s="101">
        <v>374.460833131941</v>
      </c>
      <c r="AO31" s="101">
        <v>4070.2241585647798</v>
      </c>
      <c r="AP31" s="101">
        <v>0</v>
      </c>
      <c r="AQ31" s="101">
        <v>23.5446163275445</v>
      </c>
      <c r="AR31" s="101">
        <v>0</v>
      </c>
      <c r="AS31" s="101">
        <v>430.03408979026102</v>
      </c>
      <c r="AT31" s="101">
        <v>1.5078678357777</v>
      </c>
      <c r="AU31" s="101">
        <v>0</v>
      </c>
      <c r="AV31" s="101">
        <v>5.5915975492319596</v>
      </c>
      <c r="AW31" s="101">
        <v>6.1507639136449598E-2</v>
      </c>
      <c r="AX31" s="101">
        <v>0</v>
      </c>
      <c r="AY31" s="101">
        <v>0</v>
      </c>
      <c r="AZ31" s="101">
        <v>88.750367992518505</v>
      </c>
      <c r="BA31" s="101">
        <v>78.841508411065902</v>
      </c>
      <c r="BB31" s="101">
        <v>9.9088595814525</v>
      </c>
      <c r="BC31" s="101">
        <v>0.26280474178916102</v>
      </c>
      <c r="BD31" s="101">
        <v>0</v>
      </c>
      <c r="BE31" s="101">
        <v>19.678694109690898</v>
      </c>
      <c r="BF31" s="101">
        <v>0</v>
      </c>
      <c r="BG31" s="101">
        <v>8.3873841282648893</v>
      </c>
      <c r="BH31" s="101">
        <v>0</v>
      </c>
      <c r="BI31" s="101">
        <v>0</v>
      </c>
      <c r="BJ31" s="101">
        <v>33.549566474864399</v>
      </c>
      <c r="BK31" s="101">
        <v>29.127114327113201</v>
      </c>
      <c r="BL31" s="101">
        <v>0.26839568857509699</v>
      </c>
      <c r="BM31" s="101">
        <v>9.5225070466332706</v>
      </c>
      <c r="BN31" s="101">
        <v>1.1183197102024299E-2</v>
      </c>
      <c r="BO31" s="101">
        <v>234.318772173702</v>
      </c>
      <c r="BP31" s="101">
        <v>203.350383307942</v>
      </c>
      <c r="BQ31" s="101">
        <v>0</v>
      </c>
      <c r="BR31" s="101">
        <v>0</v>
      </c>
      <c r="BS31" s="101">
        <v>85.353651067492905</v>
      </c>
      <c r="BT31" s="101">
        <v>80.661195930494998</v>
      </c>
      <c r="BU31" s="101">
        <v>778.06935956612801</v>
      </c>
      <c r="BV31" s="101">
        <v>89.418928685965994</v>
      </c>
      <c r="BX31" s="37">
        <f t="shared" si="0"/>
        <v>7.9999923423393349E-3</v>
      </c>
      <c r="BY31" s="87">
        <f t="shared" si="1"/>
        <v>2.3643933201098121E-3</v>
      </c>
      <c r="BZ31" s="87">
        <f t="shared" si="2"/>
        <v>2.3636642113001255E-3</v>
      </c>
      <c r="CA31" s="87">
        <f t="shared" si="3"/>
        <v>2.3643716421316609E-3</v>
      </c>
      <c r="CB31" s="87">
        <f t="shared" si="4"/>
        <v>2.3644301593983286E-3</v>
      </c>
      <c r="CC31" s="87">
        <f t="shared" si="4"/>
        <v>2.3645586528706478E-3</v>
      </c>
      <c r="CD31" s="87">
        <f t="shared" si="5"/>
        <v>2.3641549964797991E-3</v>
      </c>
      <c r="CE31" s="87">
        <f t="shared" si="6"/>
        <v>2.3645081107577927E-3</v>
      </c>
      <c r="CF31" s="87">
        <f t="shared" si="7"/>
        <v>2.364454516259426E-3</v>
      </c>
      <c r="CG31" s="87">
        <f t="shared" si="8"/>
        <v>2.3548918723822485E-3</v>
      </c>
      <c r="CH31" s="87">
        <f t="shared" si="9"/>
        <v>2.3656593031962615E-3</v>
      </c>
      <c r="CI31" s="87" t="str">
        <f>IF(M31=0,"",(#REF!-M31)/M31)</f>
        <v/>
      </c>
      <c r="CJ31" s="87" t="str">
        <f>IF(N31=0,"",(#REF!-N31)/N31)</f>
        <v/>
      </c>
      <c r="CK31" s="87">
        <f t="shared" si="10"/>
        <v>2.3581507717730364E-3</v>
      </c>
    </row>
    <row r="32" spans="1:89" x14ac:dyDescent="0.4">
      <c r="A32" s="101" t="s">
        <v>31</v>
      </c>
      <c r="B32" s="101"/>
      <c r="C32" s="101"/>
      <c r="D32" s="101"/>
      <c r="E32" s="101"/>
      <c r="F32" s="101"/>
      <c r="G32" s="101"/>
      <c r="H32" s="101"/>
      <c r="I32" s="101"/>
      <c r="J32" s="101"/>
      <c r="K32" s="101"/>
      <c r="L32" s="101"/>
      <c r="M32" s="101"/>
      <c r="N32" s="31"/>
      <c r="O32" s="31"/>
      <c r="P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  <c r="AD32" s="101"/>
      <c r="AE32" s="101"/>
      <c r="AF32" s="101"/>
      <c r="AG32" s="101"/>
      <c r="AH32" s="101"/>
      <c r="AI32" s="101"/>
      <c r="AJ32" s="101"/>
      <c r="AK32" s="101"/>
      <c r="AL32" s="101"/>
      <c r="AM32" s="101"/>
      <c r="AN32" s="101"/>
      <c r="AO32" s="101"/>
      <c r="AP32" s="101"/>
      <c r="AQ32" s="101"/>
      <c r="AR32" s="101"/>
      <c r="AS32" s="101"/>
      <c r="AT32" s="101"/>
      <c r="AU32" s="101"/>
      <c r="AV32" s="101"/>
      <c r="AW32" s="101"/>
      <c r="AX32" s="101"/>
      <c r="AY32" s="101"/>
      <c r="AZ32" s="101"/>
      <c r="BA32" s="101"/>
      <c r="BB32" s="101"/>
      <c r="BC32" s="101"/>
      <c r="BD32" s="101"/>
      <c r="BE32" s="101"/>
      <c r="BF32" s="101"/>
      <c r="BG32" s="101"/>
      <c r="BH32" s="101"/>
      <c r="BI32" s="101"/>
      <c r="BJ32" s="101"/>
      <c r="BK32" s="101"/>
      <c r="BL32" s="101"/>
      <c r="BM32" s="101"/>
      <c r="BN32" s="101"/>
      <c r="BO32" s="101"/>
      <c r="BP32" s="101"/>
      <c r="BQ32" s="101"/>
      <c r="BR32" s="101"/>
      <c r="BS32" s="101"/>
      <c r="BT32" s="101"/>
      <c r="BU32" s="101"/>
      <c r="BV32" s="101"/>
      <c r="BX32" s="37" t="e">
        <f t="shared" si="0"/>
        <v>#DIV/0!</v>
      </c>
      <c r="BY32" s="87" t="str">
        <f t="shared" si="1"/>
        <v/>
      </c>
      <c r="BZ32" s="87" t="str">
        <f t="shared" si="2"/>
        <v/>
      </c>
      <c r="CA32" s="87" t="str">
        <f t="shared" si="3"/>
        <v/>
      </c>
      <c r="CB32" s="87" t="str">
        <f t="shared" si="4"/>
        <v/>
      </c>
      <c r="CC32" s="87" t="str">
        <f t="shared" si="4"/>
        <v/>
      </c>
      <c r="CD32" s="87" t="str">
        <f t="shared" si="5"/>
        <v/>
      </c>
      <c r="CE32" s="87" t="str">
        <f t="shared" si="6"/>
        <v/>
      </c>
      <c r="CF32" s="87" t="str">
        <f t="shared" si="7"/>
        <v/>
      </c>
      <c r="CG32" s="87" t="str">
        <f t="shared" si="8"/>
        <v/>
      </c>
      <c r="CH32" s="87" t="str">
        <f t="shared" si="9"/>
        <v/>
      </c>
      <c r="CI32" s="87" t="str">
        <f>IF(M32=0,"",(#REF!-M32)/M32)</f>
        <v/>
      </c>
      <c r="CJ32" s="87" t="str">
        <f>IF(N32=0,"",(#REF!-N32)/N32)</f>
        <v/>
      </c>
      <c r="CK32" s="87" t="str">
        <f t="shared" si="10"/>
        <v/>
      </c>
    </row>
    <row r="33" spans="1:89" x14ac:dyDescent="0.4">
      <c r="A33" s="101" t="s">
        <v>32</v>
      </c>
      <c r="B33" s="101">
        <v>323.84296776999997</v>
      </c>
      <c r="C33" s="101">
        <v>0.59265435590000004</v>
      </c>
      <c r="D33" s="101">
        <v>2109.5432956</v>
      </c>
      <c r="E33" s="101">
        <v>41.522432295999998</v>
      </c>
      <c r="F33" s="101">
        <v>37.241242520999997</v>
      </c>
      <c r="G33" s="101">
        <v>78.575509053999994</v>
      </c>
      <c r="H33" s="101">
        <v>152.57438887000001</v>
      </c>
      <c r="I33" s="101">
        <v>3.4939406300000003E-2</v>
      </c>
      <c r="J33" s="101">
        <v>1.4953286E-3</v>
      </c>
      <c r="K33" s="101">
        <v>0.23954201959999999</v>
      </c>
      <c r="L33" s="101"/>
      <c r="M33" s="101"/>
      <c r="N33" s="31"/>
      <c r="O33" s="31">
        <v>1.8460872E-3</v>
      </c>
      <c r="P33" s="101"/>
      <c r="Q33" s="100" t="s">
        <v>32</v>
      </c>
      <c r="R33" s="101">
        <v>0</v>
      </c>
      <c r="S33" s="101">
        <v>3.5003954142156103E-2</v>
      </c>
      <c r="T33" s="101">
        <v>3.5003954142156103E-2</v>
      </c>
      <c r="U33" s="101">
        <v>0</v>
      </c>
      <c r="V33" s="101">
        <v>1.4980579651761999E-3</v>
      </c>
      <c r="W33" s="101">
        <v>0</v>
      </c>
      <c r="X33" s="101">
        <v>324.42829644626801</v>
      </c>
      <c r="Y33" s="101">
        <v>2.34868140811118</v>
      </c>
      <c r="Z33" s="101">
        <v>5.0599374012952696</v>
      </c>
      <c r="AA33" s="101">
        <v>3.4363028088860901</v>
      </c>
      <c r="AB33" s="101">
        <v>0</v>
      </c>
      <c r="AC33" s="101">
        <v>0.23998113711437399</v>
      </c>
      <c r="AD33" s="101">
        <v>0.23998113711437399</v>
      </c>
      <c r="AE33" s="101">
        <v>16.902081699649301</v>
      </c>
      <c r="AF33" s="101">
        <v>1.8704872233796599</v>
      </c>
      <c r="AG33" s="101">
        <v>1.50858679875908</v>
      </c>
      <c r="AH33" s="101">
        <v>0</v>
      </c>
      <c r="AI33" s="101">
        <v>0</v>
      </c>
      <c r="AJ33" s="101">
        <v>1.84938232674861E-3</v>
      </c>
      <c r="AK33" s="101">
        <v>0.593760416245107</v>
      </c>
      <c r="AL33" s="101">
        <v>0</v>
      </c>
      <c r="AM33" s="101">
        <v>1901.49600435152</v>
      </c>
      <c r="AN33" s="101">
        <v>194.374929814761</v>
      </c>
      <c r="AO33" s="101">
        <v>2112.7730158659301</v>
      </c>
      <c r="AP33" s="101">
        <v>0</v>
      </c>
      <c r="AQ33" s="101">
        <v>4.6253637877816898</v>
      </c>
      <c r="AR33" s="101">
        <v>0</v>
      </c>
      <c r="AS33" s="101">
        <v>84.480570239680802</v>
      </c>
      <c r="AT33" s="101">
        <v>0.71351549828656702</v>
      </c>
      <c r="AU33" s="101">
        <v>0</v>
      </c>
      <c r="AV33" s="101">
        <v>2.6459137446381802</v>
      </c>
      <c r="AW33" s="101">
        <v>2.91050397323191E-2</v>
      </c>
      <c r="AX33" s="101">
        <v>0</v>
      </c>
      <c r="AY33" s="101">
        <v>0</v>
      </c>
      <c r="AZ33" s="101">
        <v>41.5963540122019</v>
      </c>
      <c r="BA33" s="101">
        <v>37.307374937910502</v>
      </c>
      <c r="BB33" s="101">
        <v>4.2889790742913396</v>
      </c>
      <c r="BC33" s="101">
        <v>0.12435790038844299</v>
      </c>
      <c r="BD33" s="101">
        <v>0</v>
      </c>
      <c r="BE33" s="101">
        <v>9.3118468949078697</v>
      </c>
      <c r="BF33" s="101">
        <v>0</v>
      </c>
      <c r="BG33" s="101">
        <v>3.9688617062429299</v>
      </c>
      <c r="BH33" s="101">
        <v>0</v>
      </c>
      <c r="BI33" s="101">
        <v>0</v>
      </c>
      <c r="BJ33" s="101">
        <v>15.875475837845601</v>
      </c>
      <c r="BK33" s="101">
        <v>5.7220487569023604</v>
      </c>
      <c r="BL33" s="101">
        <v>0.12700381986539599</v>
      </c>
      <c r="BM33" s="101">
        <v>4.5060026527488803</v>
      </c>
      <c r="BN33" s="101">
        <v>5.2918432543152703E-3</v>
      </c>
      <c r="BO33" s="101">
        <v>78.714008215603201</v>
      </c>
      <c r="BP33" s="101">
        <v>39.948574584954898</v>
      </c>
      <c r="BQ33" s="101">
        <v>0</v>
      </c>
      <c r="BR33" s="101">
        <v>0</v>
      </c>
      <c r="BS33" s="101">
        <v>16.767748013544399</v>
      </c>
      <c r="BT33" s="101">
        <v>15.8459679011166</v>
      </c>
      <c r="BU33" s="101">
        <v>152.85357853315401</v>
      </c>
      <c r="BV33" s="101">
        <v>17.5663811377954</v>
      </c>
      <c r="BX33" s="37">
        <f t="shared" si="0"/>
        <v>7.9999515199799635E-3</v>
      </c>
      <c r="BY33" s="87">
        <f t="shared" si="1"/>
        <v>1.807445998591968E-3</v>
      </c>
      <c r="BZ33" s="87">
        <f t="shared" si="2"/>
        <v>1.8662823180086287E-3</v>
      </c>
      <c r="CA33" s="87">
        <f t="shared" si="3"/>
        <v>1.5310044940374415E-3</v>
      </c>
      <c r="CB33" s="87">
        <f t="shared" si="4"/>
        <v>1.7802838637904848E-3</v>
      </c>
      <c r="CC33" s="87">
        <f t="shared" si="4"/>
        <v>1.7757843840257017E-3</v>
      </c>
      <c r="CD33" s="87">
        <f t="shared" si="5"/>
        <v>1.762625063084542E-3</v>
      </c>
      <c r="CE33" s="87">
        <f t="shared" si="6"/>
        <v>1.8298592917313373E-3</v>
      </c>
      <c r="CF33" s="87">
        <f t="shared" si="7"/>
        <v>1.8474224090092774E-3</v>
      </c>
      <c r="CG33" s="87">
        <f t="shared" si="8"/>
        <v>1.8252611340410186E-3</v>
      </c>
      <c r="CH33" s="87">
        <f t="shared" si="9"/>
        <v>1.8331544298877762E-3</v>
      </c>
      <c r="CI33" s="87" t="str">
        <f>IF(M33=0,"",(#REF!-M33)/M33)</f>
        <v/>
      </c>
      <c r="CJ33" s="87" t="str">
        <f>IF(N33=0,"",(#REF!-N33)/N33)</f>
        <v/>
      </c>
      <c r="CK33" s="87">
        <f t="shared" si="10"/>
        <v>1.7849247579475311E-3</v>
      </c>
    </row>
    <row r="34" spans="1:89" x14ac:dyDescent="0.4">
      <c r="A34" s="101" t="s">
        <v>33</v>
      </c>
      <c r="B34" s="101">
        <v>1185.3107967999999</v>
      </c>
      <c r="C34" s="101">
        <v>1.9246539703000001</v>
      </c>
      <c r="D34" s="101">
        <v>7547.7206666000002</v>
      </c>
      <c r="E34" s="101">
        <v>158.81678833999999</v>
      </c>
      <c r="F34" s="101">
        <v>142.73421260000001</v>
      </c>
      <c r="G34" s="101">
        <v>304.10931756000002</v>
      </c>
      <c r="H34" s="101">
        <v>535.12939723</v>
      </c>
      <c r="I34" s="101">
        <v>0.12254457990000001</v>
      </c>
      <c r="J34" s="101">
        <v>5.2442087999999996E-3</v>
      </c>
      <c r="K34" s="101">
        <v>0.84015267549999995</v>
      </c>
      <c r="L34" s="101"/>
      <c r="M34" s="101"/>
      <c r="N34" s="31"/>
      <c r="O34" s="31">
        <v>7.0836654000000004E-3</v>
      </c>
      <c r="P34" s="101"/>
      <c r="Q34" s="100" t="s">
        <v>33</v>
      </c>
      <c r="R34" s="101">
        <v>0</v>
      </c>
      <c r="S34" s="101">
        <v>0.122835357209649</v>
      </c>
      <c r="T34" s="101">
        <v>0.122835357209649</v>
      </c>
      <c r="U34" s="101">
        <v>0</v>
      </c>
      <c r="V34" s="101">
        <v>5.2566025864942603E-3</v>
      </c>
      <c r="W34" s="101">
        <v>0</v>
      </c>
      <c r="X34" s="101">
        <v>1188.1131144804999</v>
      </c>
      <c r="Y34" s="101">
        <v>8.2419862833026301</v>
      </c>
      <c r="Z34" s="101">
        <v>17.756353397374198</v>
      </c>
      <c r="AA34" s="101">
        <v>12.0586355486003</v>
      </c>
      <c r="AB34" s="101">
        <v>0</v>
      </c>
      <c r="AC34" s="101">
        <v>0.84214036073634302</v>
      </c>
      <c r="AD34" s="101">
        <v>0.84214036073634302</v>
      </c>
      <c r="AE34" s="101">
        <v>60.524510661000797</v>
      </c>
      <c r="AF34" s="101">
        <v>6.5639256392312397</v>
      </c>
      <c r="AG34" s="101">
        <v>5.29393120253234</v>
      </c>
      <c r="AH34" s="101">
        <v>0</v>
      </c>
      <c r="AI34" s="101">
        <v>0</v>
      </c>
      <c r="AJ34" s="101">
        <v>7.1004849190909203E-3</v>
      </c>
      <c r="AK34" s="101">
        <v>1.92920337395349</v>
      </c>
      <c r="AL34" s="101">
        <v>0</v>
      </c>
      <c r="AM34" s="101">
        <v>6809.0091366148999</v>
      </c>
      <c r="AN34" s="101">
        <v>696.03171941775804</v>
      </c>
      <c r="AO34" s="101">
        <v>7565.5653666936596</v>
      </c>
      <c r="AP34" s="101">
        <v>0</v>
      </c>
      <c r="AQ34" s="101">
        <v>16.231323341104599</v>
      </c>
      <c r="AR34" s="101">
        <v>0</v>
      </c>
      <c r="AS34" s="101">
        <v>296.45976809702501</v>
      </c>
      <c r="AT34" s="101">
        <v>2.7362834438400099</v>
      </c>
      <c r="AU34" s="101">
        <v>0</v>
      </c>
      <c r="AV34" s="101">
        <v>10.1469116993777</v>
      </c>
      <c r="AW34" s="101">
        <v>0.11161618214586801</v>
      </c>
      <c r="AX34" s="101">
        <v>0</v>
      </c>
      <c r="AY34" s="101">
        <v>0</v>
      </c>
      <c r="AZ34" s="101">
        <v>159.19212723468701</v>
      </c>
      <c r="BA34" s="101">
        <v>143.071521977766</v>
      </c>
      <c r="BB34" s="101">
        <v>16.120605256921099</v>
      </c>
      <c r="BC34" s="101">
        <v>0.47690585161791699</v>
      </c>
      <c r="BD34" s="101">
        <v>0</v>
      </c>
      <c r="BE34" s="101">
        <v>35.710365250748197</v>
      </c>
      <c r="BF34" s="101">
        <v>0</v>
      </c>
      <c r="BG34" s="101">
        <v>15.2203683372189</v>
      </c>
      <c r="BH34" s="101">
        <v>0</v>
      </c>
      <c r="BI34" s="101">
        <v>0</v>
      </c>
      <c r="BJ34" s="101">
        <v>60.881514795769299</v>
      </c>
      <c r="BK34" s="101">
        <v>20.079762741085801</v>
      </c>
      <c r="BL34" s="101">
        <v>0.48705285250527702</v>
      </c>
      <c r="BM34" s="101">
        <v>17.280209692620499</v>
      </c>
      <c r="BN34" s="101">
        <v>2.0293871922485399E-2</v>
      </c>
      <c r="BO34" s="101">
        <v>304.82724401307303</v>
      </c>
      <c r="BP34" s="101">
        <v>140.18756605997399</v>
      </c>
      <c r="BQ34" s="101">
        <v>0</v>
      </c>
      <c r="BR34" s="101">
        <v>0</v>
      </c>
      <c r="BS34" s="101">
        <v>58.841476417519999</v>
      </c>
      <c r="BT34" s="101">
        <v>55.606814481985403</v>
      </c>
      <c r="BU34" s="101">
        <v>536.394736685461</v>
      </c>
      <c r="BV34" s="101">
        <v>61.644051753374498</v>
      </c>
      <c r="BX34" s="37">
        <f t="shared" si="0"/>
        <v>7.9999983778411936E-3</v>
      </c>
      <c r="BY34" s="87">
        <f t="shared" si="1"/>
        <v>2.3642049731306238E-3</v>
      </c>
      <c r="BZ34" s="87">
        <f t="shared" si="2"/>
        <v>2.3637514710141663E-3</v>
      </c>
      <c r="CA34" s="87">
        <f t="shared" si="3"/>
        <v>2.3642501997490936E-3</v>
      </c>
      <c r="CB34" s="87">
        <f t="shared" si="4"/>
        <v>2.3633452017898858E-3</v>
      </c>
      <c r="CC34" s="87">
        <f t="shared" si="4"/>
        <v>2.3631992051637261E-3</v>
      </c>
      <c r="CD34" s="87">
        <f t="shared" si="5"/>
        <v>2.3607512549541007E-3</v>
      </c>
      <c r="CE34" s="87">
        <f t="shared" si="6"/>
        <v>2.3645485783640417E-3</v>
      </c>
      <c r="CF34" s="87">
        <f t="shared" si="7"/>
        <v>2.3728288096158626E-3</v>
      </c>
      <c r="CG34" s="87">
        <f t="shared" si="8"/>
        <v>2.3633281905672109E-3</v>
      </c>
      <c r="CH34" s="87">
        <f t="shared" si="9"/>
        <v>2.3658619371296321E-3</v>
      </c>
      <c r="CI34" s="87" t="str">
        <f>IF(M34=0,"",(#REF!-M34)/M34)</f>
        <v/>
      </c>
      <c r="CJ34" s="87" t="str">
        <f>IF(N34=0,"",(#REF!-N34)/N34)</f>
        <v/>
      </c>
      <c r="CK34" s="87">
        <f t="shared" si="10"/>
        <v>2.3744090299521962E-3</v>
      </c>
    </row>
    <row r="35" spans="1:89" x14ac:dyDescent="0.4">
      <c r="A35" s="101" t="s">
        <v>34</v>
      </c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31"/>
      <c r="O35" s="31"/>
      <c r="P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  <c r="AC35" s="101"/>
      <c r="AD35" s="101"/>
      <c r="AE35" s="101"/>
      <c r="AF35" s="101"/>
      <c r="AG35" s="101"/>
      <c r="AH35" s="101"/>
      <c r="AI35" s="101"/>
      <c r="AJ35" s="101"/>
      <c r="AK35" s="101"/>
      <c r="AL35" s="101"/>
      <c r="AM35" s="101"/>
      <c r="AN35" s="101"/>
      <c r="AO35" s="101"/>
      <c r="AP35" s="101"/>
      <c r="AQ35" s="101"/>
      <c r="AR35" s="101"/>
      <c r="AS35" s="101"/>
      <c r="AT35" s="101"/>
      <c r="AU35" s="101"/>
      <c r="AV35" s="101"/>
      <c r="AW35" s="101"/>
      <c r="AX35" s="101"/>
      <c r="AY35" s="101"/>
      <c r="AZ35" s="101"/>
      <c r="BA35" s="101"/>
      <c r="BB35" s="101"/>
      <c r="BC35" s="101"/>
      <c r="BD35" s="101"/>
      <c r="BE35" s="101"/>
      <c r="BF35" s="101"/>
      <c r="BG35" s="101"/>
      <c r="BH35" s="101"/>
      <c r="BI35" s="101"/>
      <c r="BJ35" s="101"/>
      <c r="BK35" s="101"/>
      <c r="BL35" s="101"/>
      <c r="BM35" s="101"/>
      <c r="BN35" s="101"/>
      <c r="BO35" s="101"/>
      <c r="BP35" s="101"/>
      <c r="BQ35" s="101"/>
      <c r="BR35" s="101"/>
      <c r="BS35" s="101"/>
      <c r="BT35" s="101"/>
      <c r="BU35" s="101"/>
      <c r="BV35" s="101"/>
      <c r="BX35" s="37" t="e">
        <f t="shared" si="0"/>
        <v>#DIV/0!</v>
      </c>
      <c r="BY35" s="87" t="str">
        <f t="shared" si="1"/>
        <v/>
      </c>
      <c r="BZ35" s="87" t="str">
        <f t="shared" si="2"/>
        <v/>
      </c>
      <c r="CA35" s="87" t="str">
        <f t="shared" si="3"/>
        <v/>
      </c>
      <c r="CB35" s="87" t="str">
        <f t="shared" ref="CB35:CC60" si="11">IF(E35=0,"",(AZ35-E35)/E35)</f>
        <v/>
      </c>
      <c r="CC35" s="87" t="str">
        <f t="shared" si="11"/>
        <v/>
      </c>
      <c r="CD35" s="87" t="str">
        <f t="shared" si="5"/>
        <v/>
      </c>
      <c r="CE35" s="87" t="str">
        <f t="shared" si="6"/>
        <v/>
      </c>
      <c r="CF35" s="87" t="str">
        <f t="shared" si="7"/>
        <v/>
      </c>
      <c r="CG35" s="87" t="str">
        <f t="shared" si="8"/>
        <v/>
      </c>
      <c r="CH35" s="87" t="str">
        <f t="shared" si="9"/>
        <v/>
      </c>
      <c r="CI35" s="87" t="str">
        <f>IF(M35=0,"",(#REF!-M35)/M35)</f>
        <v/>
      </c>
      <c r="CJ35" s="87" t="str">
        <f>IF(N35=0,"",(#REF!-N35)/N35)</f>
        <v/>
      </c>
      <c r="CK35" s="87" t="str">
        <f t="shared" si="10"/>
        <v/>
      </c>
    </row>
    <row r="36" spans="1:89" x14ac:dyDescent="0.4">
      <c r="A36" s="101" t="s">
        <v>35</v>
      </c>
      <c r="B36" s="101">
        <v>7.6645667732999998</v>
      </c>
      <c r="C36" s="101">
        <v>5.1742405900000003E-2</v>
      </c>
      <c r="D36" s="101">
        <v>58.675008720999998</v>
      </c>
      <c r="E36" s="101">
        <v>1.9060141554000001</v>
      </c>
      <c r="F36" s="101">
        <v>1.6985804605000001</v>
      </c>
      <c r="G36" s="101">
        <v>2.0596210001999999</v>
      </c>
      <c r="H36" s="101">
        <v>3.0969115361999999</v>
      </c>
      <c r="I36" s="101">
        <v>7.0919039999999998E-4</v>
      </c>
      <c r="J36" s="101">
        <v>3.0349699999999998E-5</v>
      </c>
      <c r="K36" s="101">
        <v>4.8621424E-3</v>
      </c>
      <c r="L36" s="101"/>
      <c r="M36" s="101"/>
      <c r="N36" s="31"/>
      <c r="O36" s="31">
        <v>8.3913300000000002E-5</v>
      </c>
      <c r="P36" s="101"/>
      <c r="Q36" s="100" t="s">
        <v>35</v>
      </c>
      <c r="R36" s="101">
        <v>0</v>
      </c>
      <c r="S36" s="101">
        <v>7.0961212993024298E-4</v>
      </c>
      <c r="T36" s="101">
        <v>7.0961212993024298E-4</v>
      </c>
      <c r="U36" s="101">
        <v>0</v>
      </c>
      <c r="V36" s="101">
        <v>3.03676379456098E-5</v>
      </c>
      <c r="W36" s="101">
        <v>0</v>
      </c>
      <c r="X36" s="101">
        <v>7.6691162451274897</v>
      </c>
      <c r="Y36" s="101">
        <v>4.7613313726751802E-2</v>
      </c>
      <c r="Z36" s="101">
        <v>0.102577019031222</v>
      </c>
      <c r="AA36" s="101">
        <v>6.9661801601668696E-2</v>
      </c>
      <c r="AB36" s="101">
        <v>0</v>
      </c>
      <c r="AC36" s="101">
        <v>4.86511911071872E-3</v>
      </c>
      <c r="AD36" s="101">
        <v>4.86511911071872E-3</v>
      </c>
      <c r="AE36" s="101">
        <v>0.46967879417053698</v>
      </c>
      <c r="AF36" s="101">
        <v>3.7919639420597798E-2</v>
      </c>
      <c r="AG36" s="101">
        <v>3.0582854908381901E-2</v>
      </c>
      <c r="AH36" s="101">
        <v>0</v>
      </c>
      <c r="AI36" s="101">
        <v>0</v>
      </c>
      <c r="AJ36" s="101">
        <v>8.3963616425143794E-5</v>
      </c>
      <c r="AK36" s="101">
        <v>5.1773256394329698E-2</v>
      </c>
      <c r="AL36" s="101">
        <v>0</v>
      </c>
      <c r="AM36" s="101">
        <v>52.839010616665902</v>
      </c>
      <c r="AN36" s="101">
        <v>5.4012889654083702</v>
      </c>
      <c r="AO36" s="101">
        <v>58.709978376244798</v>
      </c>
      <c r="AP36" s="101">
        <v>0</v>
      </c>
      <c r="AQ36" s="101">
        <v>9.3766704565383094E-2</v>
      </c>
      <c r="AR36" s="101">
        <v>0</v>
      </c>
      <c r="AS36" s="101">
        <v>1.71262563074088</v>
      </c>
      <c r="AT36" s="101">
        <v>3.2505146013878002E-2</v>
      </c>
      <c r="AU36" s="101">
        <v>0</v>
      </c>
      <c r="AV36" s="101">
        <v>0.120538366331012</v>
      </c>
      <c r="AW36" s="101">
        <v>1.3259221815285699E-3</v>
      </c>
      <c r="AX36" s="101">
        <v>0</v>
      </c>
      <c r="AY36" s="101">
        <v>0</v>
      </c>
      <c r="AZ36" s="101">
        <v>1.9071470697284101</v>
      </c>
      <c r="BA36" s="101">
        <v>1.69959055366719</v>
      </c>
      <c r="BB36" s="101">
        <v>0.207556516061222</v>
      </c>
      <c r="BC36" s="101">
        <v>5.6652786006051604E-3</v>
      </c>
      <c r="BD36" s="101">
        <v>0</v>
      </c>
      <c r="BE36" s="101">
        <v>0.42421393430005999</v>
      </c>
      <c r="BF36" s="101">
        <v>0</v>
      </c>
      <c r="BG36" s="101">
        <v>0.180807130407799</v>
      </c>
      <c r="BH36" s="101">
        <v>0</v>
      </c>
      <c r="BI36" s="101">
        <v>0</v>
      </c>
      <c r="BJ36" s="101">
        <v>0.72323099562933602</v>
      </c>
      <c r="BK36" s="101">
        <v>0.115999345675078</v>
      </c>
      <c r="BL36" s="101">
        <v>5.78583243569943E-3</v>
      </c>
      <c r="BM36" s="101">
        <v>0.205276868860266</v>
      </c>
      <c r="BN36" s="101">
        <v>2.4107890700794099E-4</v>
      </c>
      <c r="BO36" s="101">
        <v>2.06083915121524</v>
      </c>
      <c r="BP36" s="101">
        <v>0.80985132554515404</v>
      </c>
      <c r="BQ36" s="101">
        <v>0</v>
      </c>
      <c r="BR36" s="101">
        <v>0</v>
      </c>
      <c r="BS36" s="101">
        <v>0.33992346747491903</v>
      </c>
      <c r="BT36" s="101">
        <v>0.32123706562034898</v>
      </c>
      <c r="BU36" s="101">
        <v>3.09874036118322</v>
      </c>
      <c r="BV36" s="101">
        <v>0.35611390635756102</v>
      </c>
      <c r="BX36" s="37">
        <f t="shared" si="0"/>
        <v>7.9999824077703653E-3</v>
      </c>
      <c r="BY36" s="87">
        <f t="shared" si="1"/>
        <v>5.9357194764591951E-4</v>
      </c>
      <c r="BZ36" s="87">
        <f t="shared" si="2"/>
        <v>5.9623231260868301E-4</v>
      </c>
      <c r="CA36" s="87">
        <f t="shared" si="3"/>
        <v>5.9598892283223683E-4</v>
      </c>
      <c r="CB36" s="87">
        <f t="shared" si="11"/>
        <v>5.9438925214710719E-4</v>
      </c>
      <c r="CC36" s="87">
        <f t="shared" si="11"/>
        <v>5.9466901373196276E-4</v>
      </c>
      <c r="CD36" s="87">
        <f t="shared" si="5"/>
        <v>5.9144425849306419E-4</v>
      </c>
      <c r="CE36" s="87">
        <f t="shared" si="6"/>
        <v>5.9053187727284718E-4</v>
      </c>
      <c r="CF36" s="87">
        <f t="shared" si="7"/>
        <v>5.9466390160244672E-4</v>
      </c>
      <c r="CG36" s="87">
        <f t="shared" si="8"/>
        <v>5.9104194142944497E-4</v>
      </c>
      <c r="CH36" s="87">
        <f t="shared" si="9"/>
        <v>6.1222203584987715E-4</v>
      </c>
      <c r="CI36" s="87" t="str">
        <f>IF(M36=0,"",(#REF!-M36)/M36)</f>
        <v/>
      </c>
      <c r="CJ36" s="87" t="str">
        <f>IF(N36=0,"",(#REF!-N36)/N36)</f>
        <v/>
      </c>
      <c r="CK36" s="87">
        <f t="shared" si="10"/>
        <v>5.9962395882169161E-4</v>
      </c>
    </row>
    <row r="37" spans="1:89" x14ac:dyDescent="0.4">
      <c r="A37" s="101" t="s">
        <v>36</v>
      </c>
      <c r="B37" s="101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31"/>
      <c r="O37" s="31"/>
      <c r="P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  <c r="AC37" s="101"/>
      <c r="AD37" s="101"/>
      <c r="AE37" s="101"/>
      <c r="AF37" s="101"/>
      <c r="AG37" s="101"/>
      <c r="AH37" s="101"/>
      <c r="AI37" s="101"/>
      <c r="AJ37" s="101"/>
      <c r="AK37" s="101"/>
      <c r="AL37" s="101"/>
      <c r="AM37" s="101"/>
      <c r="AN37" s="101"/>
      <c r="AO37" s="101"/>
      <c r="AP37" s="101"/>
      <c r="AQ37" s="101"/>
      <c r="AR37" s="101"/>
      <c r="AS37" s="101"/>
      <c r="AT37" s="101"/>
      <c r="AU37" s="101"/>
      <c r="AV37" s="101"/>
      <c r="AW37" s="101"/>
      <c r="AX37" s="101"/>
      <c r="AY37" s="101"/>
      <c r="AZ37" s="101"/>
      <c r="BA37" s="101"/>
      <c r="BB37" s="101"/>
      <c r="BC37" s="101"/>
      <c r="BD37" s="101"/>
      <c r="BE37" s="101"/>
      <c r="BF37" s="101"/>
      <c r="BG37" s="101"/>
      <c r="BH37" s="101"/>
      <c r="BI37" s="101"/>
      <c r="BJ37" s="101"/>
      <c r="BK37" s="101"/>
      <c r="BL37" s="101"/>
      <c r="BM37" s="101"/>
      <c r="BN37" s="101"/>
      <c r="BO37" s="101"/>
      <c r="BP37" s="101"/>
      <c r="BQ37" s="101"/>
      <c r="BR37" s="101"/>
      <c r="BS37" s="101"/>
      <c r="BT37" s="101"/>
      <c r="BU37" s="101"/>
      <c r="BV37" s="101"/>
      <c r="BX37" s="37" t="e">
        <f t="shared" si="0"/>
        <v>#DIV/0!</v>
      </c>
      <c r="BY37" s="87" t="str">
        <f t="shared" si="1"/>
        <v/>
      </c>
      <c r="BZ37" s="87" t="str">
        <f t="shared" si="2"/>
        <v/>
      </c>
      <c r="CA37" s="87" t="str">
        <f t="shared" si="3"/>
        <v/>
      </c>
      <c r="CB37" s="87" t="str">
        <f t="shared" si="11"/>
        <v/>
      </c>
      <c r="CC37" s="87" t="str">
        <f t="shared" si="11"/>
        <v/>
      </c>
      <c r="CD37" s="87" t="str">
        <f t="shared" si="5"/>
        <v/>
      </c>
      <c r="CE37" s="87" t="str">
        <f t="shared" si="6"/>
        <v/>
      </c>
      <c r="CF37" s="87" t="str">
        <f t="shared" si="7"/>
        <v/>
      </c>
      <c r="CG37" s="87" t="str">
        <f t="shared" si="8"/>
        <v/>
      </c>
      <c r="CH37" s="87" t="str">
        <f t="shared" si="9"/>
        <v/>
      </c>
      <c r="CI37" s="87" t="str">
        <f>IF(M37=0,"",(#REF!-M37)/M37)</f>
        <v/>
      </c>
      <c r="CJ37" s="87" t="str">
        <f>IF(N37=0,"",(#REF!-N37)/N37)</f>
        <v/>
      </c>
      <c r="CK37" s="87" t="str">
        <f t="shared" si="10"/>
        <v/>
      </c>
    </row>
    <row r="38" spans="1:89" x14ac:dyDescent="0.4">
      <c r="A38" s="101" t="s">
        <v>37</v>
      </c>
      <c r="B38" s="101">
        <v>119.69005468</v>
      </c>
      <c r="C38" s="101">
        <v>0.38394961770000002</v>
      </c>
      <c r="D38" s="101">
        <v>466.64159078</v>
      </c>
      <c r="E38" s="101">
        <v>16.728192298</v>
      </c>
      <c r="F38" s="101">
        <v>14.779541201000001</v>
      </c>
      <c r="G38" s="101">
        <v>31.266250283000002</v>
      </c>
      <c r="H38" s="101">
        <v>53.647228462000001</v>
      </c>
      <c r="I38" s="101">
        <v>1.22853445E-2</v>
      </c>
      <c r="J38" s="101">
        <v>5.2574610000000004E-4</v>
      </c>
      <c r="K38" s="101">
        <v>8.4226290499999995E-2</v>
      </c>
      <c r="L38" s="101"/>
      <c r="M38" s="101"/>
      <c r="N38" s="31"/>
      <c r="O38" s="31">
        <v>7.2640029999999998E-4</v>
      </c>
      <c r="P38" s="101"/>
      <c r="Q38" s="100" t="s">
        <v>37</v>
      </c>
      <c r="R38" s="101">
        <v>0</v>
      </c>
      <c r="S38" s="101">
        <v>1.2313913385049301E-2</v>
      </c>
      <c r="T38" s="101">
        <v>1.2313913385049301E-2</v>
      </c>
      <c r="U38" s="101">
        <v>0</v>
      </c>
      <c r="V38" s="101">
        <v>5.2698114655019498E-4</v>
      </c>
      <c r="W38" s="101">
        <v>0</v>
      </c>
      <c r="X38" s="101">
        <v>119.973025347641</v>
      </c>
      <c r="Y38" s="101">
        <v>0.82626547377304305</v>
      </c>
      <c r="Z38" s="101">
        <v>1.7800912235764399</v>
      </c>
      <c r="AA38" s="101">
        <v>1.20889497246581</v>
      </c>
      <c r="AB38" s="101">
        <v>0</v>
      </c>
      <c r="AC38" s="101">
        <v>8.4425356478998098E-2</v>
      </c>
      <c r="AD38" s="101">
        <v>8.4425356478998098E-2</v>
      </c>
      <c r="AE38" s="101">
        <v>3.74195931788995</v>
      </c>
      <c r="AF38" s="101">
        <v>0.65803763340553401</v>
      </c>
      <c r="AG38" s="101">
        <v>0.53072188249210495</v>
      </c>
      <c r="AH38" s="101">
        <v>0</v>
      </c>
      <c r="AI38" s="101">
        <v>0</v>
      </c>
      <c r="AJ38" s="101">
        <v>7.2811961618396296E-4</v>
      </c>
      <c r="AK38" s="101">
        <v>0.38485668645314902</v>
      </c>
      <c r="AL38" s="101">
        <v>0</v>
      </c>
      <c r="AM38" s="101">
        <v>420.97061005197401</v>
      </c>
      <c r="AN38" s="101">
        <v>43.032496461030597</v>
      </c>
      <c r="AO38" s="101">
        <v>467.74506583089499</v>
      </c>
      <c r="AP38" s="101">
        <v>0</v>
      </c>
      <c r="AQ38" s="101">
        <v>1.6272054274982499</v>
      </c>
      <c r="AR38" s="101">
        <v>0</v>
      </c>
      <c r="AS38" s="101">
        <v>29.720434152681001</v>
      </c>
      <c r="AT38" s="101">
        <v>0.28333097769473697</v>
      </c>
      <c r="AU38" s="101">
        <v>0</v>
      </c>
      <c r="AV38" s="101">
        <v>1.0506805161020101</v>
      </c>
      <c r="AW38" s="101">
        <v>1.15573867513241E-2</v>
      </c>
      <c r="AX38" s="101">
        <v>0</v>
      </c>
      <c r="AY38" s="101">
        <v>0</v>
      </c>
      <c r="AZ38" s="101">
        <v>16.7677506342146</v>
      </c>
      <c r="BA38" s="101">
        <v>14.8144966893191</v>
      </c>
      <c r="BB38" s="101">
        <v>1.95325394489547</v>
      </c>
      <c r="BC38" s="101">
        <v>4.9381489993771899E-2</v>
      </c>
      <c r="BD38" s="101">
        <v>0</v>
      </c>
      <c r="BE38" s="101">
        <v>3.6976718971323401</v>
      </c>
      <c r="BF38" s="101">
        <v>0</v>
      </c>
      <c r="BG38" s="101">
        <v>1.5760061178260201</v>
      </c>
      <c r="BH38" s="101">
        <v>0</v>
      </c>
      <c r="BI38" s="101">
        <v>0</v>
      </c>
      <c r="BJ38" s="101">
        <v>6.30404197600269</v>
      </c>
      <c r="BK38" s="101">
        <v>2.0130100698225801</v>
      </c>
      <c r="BL38" s="101">
        <v>5.0432364401968702E-2</v>
      </c>
      <c r="BM38" s="101">
        <v>1.7892926139651699</v>
      </c>
      <c r="BN38" s="101">
        <v>2.1013494491200799E-3</v>
      </c>
      <c r="BO38" s="101">
        <v>31.340178931530001</v>
      </c>
      <c r="BP38" s="101">
        <v>14.0539060735614</v>
      </c>
      <c r="BQ38" s="101">
        <v>0</v>
      </c>
      <c r="BR38" s="101">
        <v>0</v>
      </c>
      <c r="BS38" s="101">
        <v>5.89891665671853</v>
      </c>
      <c r="BT38" s="101">
        <v>5.5745918228145301</v>
      </c>
      <c r="BU38" s="101">
        <v>53.774013900141597</v>
      </c>
      <c r="BV38" s="101">
        <v>6.1798769202648902</v>
      </c>
      <c r="BX38" s="37">
        <f t="shared" si="0"/>
        <v>7.9999974157777421E-3</v>
      </c>
      <c r="BY38" s="87">
        <f t="shared" si="1"/>
        <v>2.364195324311097E-3</v>
      </c>
      <c r="BZ38" s="87">
        <f t="shared" si="2"/>
        <v>2.362468176378649E-3</v>
      </c>
      <c r="CA38" s="87">
        <f t="shared" si="3"/>
        <v>2.3647164605506052E-3</v>
      </c>
      <c r="CB38" s="87">
        <f t="shared" si="11"/>
        <v>2.364770532876414E-3</v>
      </c>
      <c r="CC38" s="87">
        <f t="shared" si="11"/>
        <v>2.3651267548639382E-3</v>
      </c>
      <c r="CD38" s="87">
        <f t="shared" si="5"/>
        <v>2.3644871982041351E-3</v>
      </c>
      <c r="CE38" s="87">
        <f t="shared" si="6"/>
        <v>2.3633175799827552E-3</v>
      </c>
      <c r="CF38" s="87">
        <f t="shared" si="7"/>
        <v>2.3254443576491372E-3</v>
      </c>
      <c r="CG38" s="87">
        <f t="shared" si="8"/>
        <v>2.349131168438422E-3</v>
      </c>
      <c r="CH38" s="87">
        <f t="shared" si="9"/>
        <v>2.3634660604945328E-3</v>
      </c>
      <c r="CI38" s="87" t="str">
        <f>IF(M38=0,"",(#REF!-M38)/M38)</f>
        <v/>
      </c>
      <c r="CJ38" s="87" t="str">
        <f>IF(N38=0,"",(#REF!-N38)/N38)</f>
        <v/>
      </c>
      <c r="CK38" s="87">
        <f t="shared" si="10"/>
        <v>2.3668990554697993E-3</v>
      </c>
    </row>
    <row r="39" spans="1:89" x14ac:dyDescent="0.4">
      <c r="A39" s="101" t="s">
        <v>38</v>
      </c>
      <c r="B39" s="101">
        <v>169.68681278</v>
      </c>
      <c r="C39" s="101">
        <v>0.62816299939999998</v>
      </c>
      <c r="D39" s="101">
        <v>1101.6813712000001</v>
      </c>
      <c r="E39" s="101">
        <v>27.676253403</v>
      </c>
      <c r="F39" s="101">
        <v>24.488386640000002</v>
      </c>
      <c r="G39" s="101">
        <v>54.167388684999999</v>
      </c>
      <c r="H39" s="101">
        <v>69.195592300000001</v>
      </c>
      <c r="I39" s="101">
        <v>1.5845792899999999E-2</v>
      </c>
      <c r="J39" s="101">
        <v>6.7816260000000005E-4</v>
      </c>
      <c r="K39" s="101">
        <v>0.1086369807</v>
      </c>
      <c r="L39" s="101"/>
      <c r="M39" s="101"/>
      <c r="N39" s="31"/>
      <c r="O39" s="31">
        <v>1.2151483E-3</v>
      </c>
      <c r="P39" s="101"/>
      <c r="Q39" s="100" t="s">
        <v>130</v>
      </c>
      <c r="R39" s="101">
        <v>0</v>
      </c>
      <c r="S39" s="101">
        <v>1.5882099771312799E-2</v>
      </c>
      <c r="T39" s="101">
        <v>1.5882099771312799E-2</v>
      </c>
      <c r="U39" s="101">
        <v>0</v>
      </c>
      <c r="V39" s="101">
        <v>6.7971200473168104E-4</v>
      </c>
      <c r="W39" s="101">
        <v>0</v>
      </c>
      <c r="X39" s="101">
        <v>170.07745515809901</v>
      </c>
      <c r="Y39" s="101">
        <v>1.0656626012975701</v>
      </c>
      <c r="Z39" s="101">
        <v>2.2958541685828799</v>
      </c>
      <c r="AA39" s="101">
        <v>1.5591450532176501</v>
      </c>
      <c r="AB39" s="101">
        <v>0</v>
      </c>
      <c r="AC39" s="101">
        <v>0.10888654860227601</v>
      </c>
      <c r="AD39" s="101">
        <v>0.10888654860227601</v>
      </c>
      <c r="AE39" s="101">
        <v>8.8334607573978392</v>
      </c>
      <c r="AF39" s="101">
        <v>0.84869445731135196</v>
      </c>
      <c r="AG39" s="101">
        <v>0.68449262980278602</v>
      </c>
      <c r="AH39" s="101">
        <v>0</v>
      </c>
      <c r="AI39" s="101">
        <v>0</v>
      </c>
      <c r="AJ39" s="101">
        <v>1.2178178655642201E-3</v>
      </c>
      <c r="AK39" s="101">
        <v>0.62962983961374797</v>
      </c>
      <c r="AL39" s="101">
        <v>0</v>
      </c>
      <c r="AM39" s="101">
        <v>993.76519480591298</v>
      </c>
      <c r="AN39" s="101">
        <v>101.585040832685</v>
      </c>
      <c r="AO39" s="101">
        <v>1104.18369639599</v>
      </c>
      <c r="AP39" s="101">
        <v>0</v>
      </c>
      <c r="AQ39" s="101">
        <v>2.09865759492219</v>
      </c>
      <c r="AR39" s="101">
        <v>0</v>
      </c>
      <c r="AS39" s="101">
        <v>38.3312484415911</v>
      </c>
      <c r="AT39" s="101">
        <v>0.46943113686844601</v>
      </c>
      <c r="AU39" s="101">
        <v>0</v>
      </c>
      <c r="AV39" s="101">
        <v>1.7407779113411199</v>
      </c>
      <c r="AW39" s="101">
        <v>1.9148580234461501E-2</v>
      </c>
      <c r="AX39" s="101">
        <v>0</v>
      </c>
      <c r="AY39" s="101">
        <v>0</v>
      </c>
      <c r="AZ39" s="101">
        <v>27.7402551033273</v>
      </c>
      <c r="BA39" s="101">
        <v>24.544985614303599</v>
      </c>
      <c r="BB39" s="101">
        <v>3.1952694890237301</v>
      </c>
      <c r="BC39" s="101">
        <v>8.1816543604667002E-2</v>
      </c>
      <c r="BD39" s="101">
        <v>0</v>
      </c>
      <c r="BE39" s="101">
        <v>6.1263779005384702</v>
      </c>
      <c r="BF39" s="101">
        <v>0</v>
      </c>
      <c r="BG39" s="101">
        <v>2.6111717262741401</v>
      </c>
      <c r="BH39" s="101">
        <v>0</v>
      </c>
      <c r="BI39" s="101">
        <v>0</v>
      </c>
      <c r="BJ39" s="101">
        <v>10.4446771550455</v>
      </c>
      <c r="BK39" s="101">
        <v>2.5962590451501599</v>
      </c>
      <c r="BL39" s="101">
        <v>8.3557676328422106E-2</v>
      </c>
      <c r="BM39" s="101">
        <v>2.96454543053511</v>
      </c>
      <c r="BN39" s="101">
        <v>3.48155353318232E-3</v>
      </c>
      <c r="BO39" s="101">
        <v>54.292759588397203</v>
      </c>
      <c r="BP39" s="101">
        <v>18.125728122759099</v>
      </c>
      <c r="BQ39" s="101">
        <v>0</v>
      </c>
      <c r="BR39" s="101">
        <v>0</v>
      </c>
      <c r="BS39" s="101">
        <v>7.6080225395166199</v>
      </c>
      <c r="BT39" s="101">
        <v>7.1897990739463102</v>
      </c>
      <c r="BU39" s="101">
        <v>69.354390471623802</v>
      </c>
      <c r="BV39" s="101">
        <v>7.9703530723961098</v>
      </c>
      <c r="BX39" s="37">
        <f t="shared" si="0"/>
        <v>7.9999920178407732E-3</v>
      </c>
      <c r="BY39" s="87">
        <f t="shared" si="1"/>
        <v>2.3021375185205873E-3</v>
      </c>
      <c r="BZ39" s="87">
        <f t="shared" si="2"/>
        <v>2.3351267348587306E-3</v>
      </c>
      <c r="CA39" s="87">
        <f t="shared" si="3"/>
        <v>2.2713692555809072E-3</v>
      </c>
      <c r="CB39" s="87">
        <f t="shared" si="11"/>
        <v>2.3125131640961893E-3</v>
      </c>
      <c r="CC39" s="87">
        <f t="shared" si="11"/>
        <v>2.3112577866255487E-3</v>
      </c>
      <c r="CD39" s="87">
        <f t="shared" si="5"/>
        <v>2.3145089036186455E-3</v>
      </c>
      <c r="CE39" s="87">
        <f t="shared" si="6"/>
        <v>2.2949174412052902E-3</v>
      </c>
      <c r="CF39" s="87">
        <f t="shared" si="7"/>
        <v>2.2912625162985392E-3</v>
      </c>
      <c r="CG39" s="87">
        <f t="shared" si="8"/>
        <v>2.2847097903673816E-3</v>
      </c>
      <c r="CH39" s="87">
        <f t="shared" si="9"/>
        <v>2.2972647128806849E-3</v>
      </c>
      <c r="CI39" s="87" t="str">
        <f>IF(M39=0,"",(#REF!-M39)/M39)</f>
        <v/>
      </c>
      <c r="CJ39" s="87" t="str">
        <f>IF(N39=0,"",(#REF!-N39)/N39)</f>
        <v/>
      </c>
      <c r="CK39" s="87">
        <f t="shared" si="10"/>
        <v>2.1969051548852824E-3</v>
      </c>
    </row>
    <row r="40" spans="1:89" x14ac:dyDescent="0.4">
      <c r="A40" s="101" t="s">
        <v>39</v>
      </c>
      <c r="B40" s="101">
        <v>62.833898640999998</v>
      </c>
      <c r="C40" s="101">
        <v>0.12283247210000001</v>
      </c>
      <c r="D40" s="101">
        <v>392.86764785999998</v>
      </c>
      <c r="E40" s="101">
        <v>8.6098649529000006</v>
      </c>
      <c r="F40" s="101">
        <v>7.7133039908000001</v>
      </c>
      <c r="G40" s="101">
        <v>16.507242400999999</v>
      </c>
      <c r="H40" s="101">
        <v>28.069958299</v>
      </c>
      <c r="I40" s="101">
        <v>6.4280863999999997E-3</v>
      </c>
      <c r="J40" s="101">
        <v>2.7515530000000001E-4</v>
      </c>
      <c r="K40" s="101">
        <v>4.4069905600000001E-2</v>
      </c>
      <c r="L40" s="101"/>
      <c r="M40" s="101"/>
      <c r="N40" s="31"/>
      <c r="O40" s="31">
        <v>3.8285069999999998E-4</v>
      </c>
      <c r="P40" s="101"/>
      <c r="Q40" s="100" t="s">
        <v>39</v>
      </c>
      <c r="R40" s="101">
        <v>0</v>
      </c>
      <c r="S40" s="101">
        <v>6.44348460032275E-3</v>
      </c>
      <c r="T40" s="101">
        <v>6.44348460032275E-3</v>
      </c>
      <c r="U40" s="101">
        <v>0</v>
      </c>
      <c r="V40" s="101">
        <v>2.75810926198808E-4</v>
      </c>
      <c r="W40" s="101">
        <v>0</v>
      </c>
      <c r="X40" s="101">
        <v>62.982274676058402</v>
      </c>
      <c r="Y40" s="101">
        <v>0.43232898127879099</v>
      </c>
      <c r="Z40" s="101">
        <v>0.93140497215198503</v>
      </c>
      <c r="AA40" s="101">
        <v>0.63253011213942101</v>
      </c>
      <c r="AB40" s="101">
        <v>0</v>
      </c>
      <c r="AC40" s="101">
        <v>4.4174355061492303E-2</v>
      </c>
      <c r="AD40" s="101">
        <v>4.4174355061492303E-2</v>
      </c>
      <c r="AE40" s="101">
        <v>3.1503726108787</v>
      </c>
      <c r="AF40" s="101">
        <v>0.34430798996345802</v>
      </c>
      <c r="AG40" s="101">
        <v>0.27769058340455299</v>
      </c>
      <c r="AH40" s="101">
        <v>0</v>
      </c>
      <c r="AI40" s="101">
        <v>0</v>
      </c>
      <c r="AJ40" s="101">
        <v>3.8376293206152502E-4</v>
      </c>
      <c r="AK40" s="101">
        <v>0.123122915590535</v>
      </c>
      <c r="AL40" s="101">
        <v>0</v>
      </c>
      <c r="AM40" s="101">
        <v>354.41632019929699</v>
      </c>
      <c r="AN40" s="101">
        <v>36.229283795477201</v>
      </c>
      <c r="AO40" s="101">
        <v>393.79597660565298</v>
      </c>
      <c r="AP40" s="101">
        <v>0</v>
      </c>
      <c r="AQ40" s="101">
        <v>0.85140260925279798</v>
      </c>
      <c r="AR40" s="101">
        <v>0</v>
      </c>
      <c r="AS40" s="101">
        <v>15.5506054692041</v>
      </c>
      <c r="AT40" s="101">
        <v>0.14786823723937201</v>
      </c>
      <c r="AU40" s="101">
        <v>0</v>
      </c>
      <c r="AV40" s="101">
        <v>0.54833615546994097</v>
      </c>
      <c r="AW40" s="101">
        <v>6.0317055617101203E-3</v>
      </c>
      <c r="AX40" s="101">
        <v>0</v>
      </c>
      <c r="AY40" s="101">
        <v>0</v>
      </c>
      <c r="AZ40" s="101">
        <v>8.63022925855255</v>
      </c>
      <c r="BA40" s="101">
        <v>7.7315474428258799</v>
      </c>
      <c r="BB40" s="101">
        <v>0.89868181572667105</v>
      </c>
      <c r="BC40" s="101">
        <v>2.5771796050419699E-2</v>
      </c>
      <c r="BD40" s="101">
        <v>0</v>
      </c>
      <c r="BE40" s="101">
        <v>1.9297728533871199</v>
      </c>
      <c r="BF40" s="101">
        <v>0</v>
      </c>
      <c r="BG40" s="101">
        <v>0.82250431720101103</v>
      </c>
      <c r="BH40" s="101">
        <v>0</v>
      </c>
      <c r="BI40" s="101">
        <v>0</v>
      </c>
      <c r="BJ40" s="101">
        <v>3.2900296224033601</v>
      </c>
      <c r="BK40" s="101">
        <v>1.05327466888539</v>
      </c>
      <c r="BL40" s="101">
        <v>2.6319994819138302E-2</v>
      </c>
      <c r="BM40" s="101">
        <v>0.93381607720586202</v>
      </c>
      <c r="BN40" s="101">
        <v>1.0966834879324401E-3</v>
      </c>
      <c r="BO40" s="101">
        <v>16.546290514062701</v>
      </c>
      <c r="BP40" s="101">
        <v>7.3534559861569004</v>
      </c>
      <c r="BQ40" s="101">
        <v>0</v>
      </c>
      <c r="BR40" s="101">
        <v>0</v>
      </c>
      <c r="BS40" s="101">
        <v>3.0865005027786001</v>
      </c>
      <c r="BT40" s="101">
        <v>2.9168263299723902</v>
      </c>
      <c r="BU40" s="101">
        <v>28.136330814552601</v>
      </c>
      <c r="BV40" s="101">
        <v>3.2335101496409</v>
      </c>
      <c r="BX40" s="37">
        <f t="shared" si="0"/>
        <v>8.0000121840591611E-3</v>
      </c>
      <c r="BY40" s="87">
        <f t="shared" si="1"/>
        <v>2.3614010632405273E-3</v>
      </c>
      <c r="BZ40" s="87">
        <f t="shared" si="2"/>
        <v>2.3645497446191099E-3</v>
      </c>
      <c r="CA40" s="87">
        <f t="shared" si="3"/>
        <v>2.362955439852911E-3</v>
      </c>
      <c r="CB40" s="87">
        <f t="shared" si="11"/>
        <v>2.365229392557447E-3</v>
      </c>
      <c r="CC40" s="87">
        <f t="shared" si="11"/>
        <v>2.3651929248010477E-3</v>
      </c>
      <c r="CD40" s="87">
        <f t="shared" si="5"/>
        <v>2.3655140037403283E-3</v>
      </c>
      <c r="CE40" s="87">
        <f t="shared" si="6"/>
        <v>2.3645391576860826E-3</v>
      </c>
      <c r="CF40" s="87">
        <f t="shared" si="7"/>
        <v>2.3954563402804256E-3</v>
      </c>
      <c r="CG40" s="87">
        <f t="shared" si="8"/>
        <v>2.3827496646729664E-3</v>
      </c>
      <c r="CH40" s="87">
        <f t="shared" si="9"/>
        <v>2.3700858912732098E-3</v>
      </c>
      <c r="CI40" s="87" t="str">
        <f>IF(M40=0,"",(#REF!-M40)/M40)</f>
        <v/>
      </c>
      <c r="CJ40" s="87" t="str">
        <f>IF(N40=0,"",(#REF!-N40)/N40)</f>
        <v/>
      </c>
      <c r="CK40" s="87">
        <f t="shared" si="10"/>
        <v>2.382735780619042E-3</v>
      </c>
    </row>
    <row r="41" spans="1:89" x14ac:dyDescent="0.4">
      <c r="A41" s="101" t="s">
        <v>40</v>
      </c>
      <c r="B41" s="101">
        <v>1017.7970924</v>
      </c>
      <c r="C41" s="101">
        <v>1.7855584654000001</v>
      </c>
      <c r="D41" s="101">
        <v>6515.9949717</v>
      </c>
      <c r="E41" s="101">
        <v>139.21523232000001</v>
      </c>
      <c r="F41" s="101">
        <v>124.93435890000001</v>
      </c>
      <c r="G41" s="101">
        <v>267.47541811000002</v>
      </c>
      <c r="H41" s="101">
        <v>454.62516446000001</v>
      </c>
      <c r="I41" s="101">
        <v>0.10410915179999999</v>
      </c>
      <c r="J41" s="101">
        <v>4.4553233000000003E-3</v>
      </c>
      <c r="K41" s="101">
        <v>0.71376128419999996</v>
      </c>
      <c r="L41" s="101"/>
      <c r="M41" s="101"/>
      <c r="N41" s="31"/>
      <c r="O41" s="31">
        <v>6.2002997000000001E-3</v>
      </c>
      <c r="P41" s="101"/>
      <c r="Q41" s="100" t="s">
        <v>40</v>
      </c>
      <c r="R41" s="101">
        <v>0</v>
      </c>
      <c r="S41" s="101">
        <v>0.104355696861455</v>
      </c>
      <c r="T41" s="101">
        <v>0.104355696861455</v>
      </c>
      <c r="U41" s="101">
        <v>0</v>
      </c>
      <c r="V41" s="101">
        <v>4.4658293709726104E-3</v>
      </c>
      <c r="W41" s="101">
        <v>0</v>
      </c>
      <c r="X41" s="101">
        <v>1020.20278509896</v>
      </c>
      <c r="Y41" s="101">
        <v>7.0020621351344996</v>
      </c>
      <c r="Z41" s="101">
        <v>15.085014136778</v>
      </c>
      <c r="AA41" s="101">
        <v>10.244598580475801</v>
      </c>
      <c r="AB41" s="101">
        <v>0</v>
      </c>
      <c r="AC41" s="101">
        <v>0.71544961581397504</v>
      </c>
      <c r="AD41" s="101">
        <v>0.71544961581397504</v>
      </c>
      <c r="AE41" s="101">
        <v>52.251130926988203</v>
      </c>
      <c r="AF41" s="101">
        <v>5.57645834914047</v>
      </c>
      <c r="AG41" s="101">
        <v>4.4975253207712802</v>
      </c>
      <c r="AH41" s="101">
        <v>0</v>
      </c>
      <c r="AI41" s="101">
        <v>0</v>
      </c>
      <c r="AJ41" s="101">
        <v>6.2150630399725199E-3</v>
      </c>
      <c r="AK41" s="101">
        <v>1.7897804426880899</v>
      </c>
      <c r="AL41" s="101">
        <v>0</v>
      </c>
      <c r="AM41" s="101">
        <v>5878.2523465445302</v>
      </c>
      <c r="AN41" s="101">
        <v>600.889289924325</v>
      </c>
      <c r="AO41" s="101">
        <v>6531.3927673958397</v>
      </c>
      <c r="AP41" s="101">
        <v>0</v>
      </c>
      <c r="AQ41" s="101">
        <v>13.789457489100901</v>
      </c>
      <c r="AR41" s="101">
        <v>0</v>
      </c>
      <c r="AS41" s="101">
        <v>251.86089789645999</v>
      </c>
      <c r="AT41" s="101">
        <v>2.3950525085842398</v>
      </c>
      <c r="AU41" s="101">
        <v>0</v>
      </c>
      <c r="AV41" s="101">
        <v>8.8815411520252194</v>
      </c>
      <c r="AW41" s="101">
        <v>9.7696823470405994E-2</v>
      </c>
      <c r="AX41" s="101">
        <v>0</v>
      </c>
      <c r="AY41" s="101">
        <v>0</v>
      </c>
      <c r="AZ41" s="101">
        <v>139.54444716711501</v>
      </c>
      <c r="BA41" s="101">
        <v>125.229805434723</v>
      </c>
      <c r="BB41" s="101">
        <v>14.3146417323919</v>
      </c>
      <c r="BC41" s="101">
        <v>0.41743282792374198</v>
      </c>
      <c r="BD41" s="101">
        <v>0</v>
      </c>
      <c r="BE41" s="101">
        <v>31.2571209841431</v>
      </c>
      <c r="BF41" s="101">
        <v>0</v>
      </c>
      <c r="BG41" s="101">
        <v>13.322311612295101</v>
      </c>
      <c r="BH41" s="101">
        <v>0</v>
      </c>
      <c r="BI41" s="101">
        <v>0</v>
      </c>
      <c r="BJ41" s="101">
        <v>53.289289064523601</v>
      </c>
      <c r="BK41" s="101">
        <v>17.059002567246999</v>
      </c>
      <c r="BL41" s="101">
        <v>0.42631411233651301</v>
      </c>
      <c r="BM41" s="101">
        <v>15.125283288414099</v>
      </c>
      <c r="BN41" s="101">
        <v>1.7763061007401999E-2</v>
      </c>
      <c r="BO41" s="101">
        <v>268.10713986672999</v>
      </c>
      <c r="BP41" s="101">
        <v>119.09670713829399</v>
      </c>
      <c r="BQ41" s="101">
        <v>0</v>
      </c>
      <c r="BR41" s="101">
        <v>0</v>
      </c>
      <c r="BS41" s="101">
        <v>49.989597764092302</v>
      </c>
      <c r="BT41" s="101">
        <v>47.241338450702003</v>
      </c>
      <c r="BU41" s="101">
        <v>455.70017923576597</v>
      </c>
      <c r="BV41" s="101">
        <v>52.370473790163899</v>
      </c>
      <c r="BX41" s="37">
        <f t="shared" si="0"/>
        <v>7.9999982833403368E-3</v>
      </c>
      <c r="BY41" s="87">
        <f t="shared" si="1"/>
        <v>2.3636270106523094E-3</v>
      </c>
      <c r="BZ41" s="87">
        <f t="shared" si="2"/>
        <v>2.3645136073122152E-3</v>
      </c>
      <c r="CA41" s="87">
        <f t="shared" si="3"/>
        <v>2.3630766694441563E-3</v>
      </c>
      <c r="CB41" s="87">
        <f t="shared" si="11"/>
        <v>2.3647904157374404E-3</v>
      </c>
      <c r="CC41" s="87">
        <f t="shared" si="11"/>
        <v>2.3648141097796791E-3</v>
      </c>
      <c r="CD41" s="87">
        <f t="shared" si="5"/>
        <v>2.3617936975059749E-3</v>
      </c>
      <c r="CE41" s="87">
        <f t="shared" si="6"/>
        <v>2.3646178430154837E-3</v>
      </c>
      <c r="CF41" s="87">
        <f t="shared" si="7"/>
        <v>2.3681401413070445E-3</v>
      </c>
      <c r="CG41" s="87">
        <f t="shared" si="8"/>
        <v>2.3580939620274329E-3</v>
      </c>
      <c r="CH41" s="87">
        <f t="shared" si="9"/>
        <v>2.3654009419513435E-3</v>
      </c>
      <c r="CI41" s="87" t="str">
        <f>IF(M41=0,"",(#REF!-M41)/M41)</f>
        <v/>
      </c>
      <c r="CJ41" s="87" t="str">
        <f>IF(N41=0,"",(#REF!-N41)/N41)</f>
        <v/>
      </c>
      <c r="CK41" s="87">
        <f t="shared" si="10"/>
        <v>2.3810687687435264E-3</v>
      </c>
    </row>
    <row r="42" spans="1:89" x14ac:dyDescent="0.4">
      <c r="A42" s="101" t="s">
        <v>41</v>
      </c>
      <c r="B42" s="101"/>
      <c r="C42" s="101"/>
      <c r="D42" s="101"/>
      <c r="E42" s="101"/>
      <c r="F42" s="101"/>
      <c r="G42" s="101"/>
      <c r="H42" s="101"/>
      <c r="I42" s="101"/>
      <c r="J42" s="101"/>
      <c r="K42" s="101"/>
      <c r="L42" s="101"/>
      <c r="M42" s="101"/>
      <c r="N42" s="31"/>
      <c r="O42" s="31"/>
      <c r="P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  <c r="AD42" s="101"/>
      <c r="AE42" s="101"/>
      <c r="AF42" s="101"/>
      <c r="AG42" s="101"/>
      <c r="AH42" s="101"/>
      <c r="AI42" s="101"/>
      <c r="AJ42" s="101"/>
      <c r="AK42" s="101"/>
      <c r="AL42" s="101"/>
      <c r="AM42" s="101"/>
      <c r="AN42" s="101"/>
      <c r="AO42" s="101"/>
      <c r="AP42" s="101"/>
      <c r="AQ42" s="101"/>
      <c r="AR42" s="101"/>
      <c r="AS42" s="101"/>
      <c r="AT42" s="101"/>
      <c r="AU42" s="101"/>
      <c r="AV42" s="101"/>
      <c r="AW42" s="101"/>
      <c r="AX42" s="101"/>
      <c r="AY42" s="101"/>
      <c r="AZ42" s="101"/>
      <c r="BA42" s="101"/>
      <c r="BB42" s="101"/>
      <c r="BC42" s="101"/>
      <c r="BD42" s="101"/>
      <c r="BE42" s="101"/>
      <c r="BF42" s="101"/>
      <c r="BG42" s="101"/>
      <c r="BH42" s="101"/>
      <c r="BI42" s="101"/>
      <c r="BJ42" s="101"/>
      <c r="BK42" s="101"/>
      <c r="BL42" s="101"/>
      <c r="BM42" s="101"/>
      <c r="BN42" s="101"/>
      <c r="BO42" s="101"/>
      <c r="BP42" s="101"/>
      <c r="BQ42" s="101"/>
      <c r="BR42" s="101"/>
      <c r="BS42" s="101"/>
      <c r="BT42" s="101"/>
      <c r="BU42" s="101"/>
      <c r="BV42" s="101"/>
      <c r="BX42" s="37" t="e">
        <f t="shared" si="0"/>
        <v>#DIV/0!</v>
      </c>
      <c r="BY42" s="87" t="str">
        <f t="shared" si="1"/>
        <v/>
      </c>
      <c r="BZ42" s="87" t="str">
        <f t="shared" si="2"/>
        <v/>
      </c>
      <c r="CA42" s="87" t="str">
        <f t="shared" si="3"/>
        <v/>
      </c>
      <c r="CB42" s="87" t="str">
        <f t="shared" si="11"/>
        <v/>
      </c>
      <c r="CC42" s="87" t="str">
        <f t="shared" si="11"/>
        <v/>
      </c>
      <c r="CD42" s="87" t="str">
        <f t="shared" si="5"/>
        <v/>
      </c>
      <c r="CE42" s="87" t="str">
        <f t="shared" si="6"/>
        <v/>
      </c>
      <c r="CF42" s="87" t="str">
        <f t="shared" si="7"/>
        <v/>
      </c>
      <c r="CG42" s="87" t="str">
        <f t="shared" si="8"/>
        <v/>
      </c>
      <c r="CH42" s="87" t="str">
        <f t="shared" si="9"/>
        <v/>
      </c>
      <c r="CI42" s="87" t="str">
        <f>IF(M42=0,"",(#REF!-M42)/M42)</f>
        <v/>
      </c>
      <c r="CJ42" s="87" t="str">
        <f>IF(N42=0,"",(#REF!-N42)/N42)</f>
        <v/>
      </c>
      <c r="CK42" s="87" t="str">
        <f t="shared" si="10"/>
        <v/>
      </c>
    </row>
    <row r="43" spans="1:89" x14ac:dyDescent="0.4">
      <c r="A43" s="101" t="s">
        <v>42</v>
      </c>
      <c r="B43" s="101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31"/>
      <c r="O43" s="31"/>
      <c r="P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  <c r="AC43" s="101"/>
      <c r="AD43" s="101"/>
      <c r="AE43" s="101"/>
      <c r="AF43" s="101"/>
      <c r="AG43" s="101"/>
      <c r="AH43" s="101"/>
      <c r="AI43" s="101"/>
      <c r="AJ43" s="101"/>
      <c r="AK43" s="101"/>
      <c r="AL43" s="101"/>
      <c r="AM43" s="101"/>
      <c r="AN43" s="101"/>
      <c r="AO43" s="101"/>
      <c r="AP43" s="101"/>
      <c r="AQ43" s="101"/>
      <c r="AR43" s="101"/>
      <c r="AS43" s="101"/>
      <c r="AT43" s="101"/>
      <c r="AU43" s="101"/>
      <c r="AV43" s="101"/>
      <c r="AW43" s="101"/>
      <c r="AX43" s="101"/>
      <c r="AY43" s="101"/>
      <c r="AZ43" s="101"/>
      <c r="BA43" s="101"/>
      <c r="BB43" s="101"/>
      <c r="BC43" s="101"/>
      <c r="BD43" s="101"/>
      <c r="BE43" s="101"/>
      <c r="BF43" s="101"/>
      <c r="BG43" s="101"/>
      <c r="BH43" s="101"/>
      <c r="BI43" s="101"/>
      <c r="BJ43" s="101"/>
      <c r="BK43" s="101"/>
      <c r="BL43" s="101"/>
      <c r="BM43" s="101"/>
      <c r="BN43" s="101"/>
      <c r="BO43" s="101"/>
      <c r="BP43" s="101"/>
      <c r="BQ43" s="101"/>
      <c r="BR43" s="101"/>
      <c r="BS43" s="101"/>
      <c r="BT43" s="101"/>
      <c r="BU43" s="101"/>
      <c r="BV43" s="101"/>
      <c r="BX43" s="37" t="e">
        <f t="shared" si="0"/>
        <v>#DIV/0!</v>
      </c>
      <c r="BY43" s="87" t="str">
        <f t="shared" si="1"/>
        <v/>
      </c>
      <c r="BZ43" s="87" t="str">
        <f t="shared" si="2"/>
        <v/>
      </c>
      <c r="CA43" s="87" t="str">
        <f t="shared" si="3"/>
        <v/>
      </c>
      <c r="CB43" s="87" t="str">
        <f t="shared" si="11"/>
        <v/>
      </c>
      <c r="CC43" s="87" t="str">
        <f t="shared" si="11"/>
        <v/>
      </c>
      <c r="CD43" s="87" t="str">
        <f t="shared" si="5"/>
        <v/>
      </c>
      <c r="CE43" s="87" t="str">
        <f t="shared" si="6"/>
        <v/>
      </c>
      <c r="CF43" s="87" t="str">
        <f t="shared" si="7"/>
        <v/>
      </c>
      <c r="CG43" s="87" t="str">
        <f t="shared" si="8"/>
        <v/>
      </c>
      <c r="CH43" s="87" t="str">
        <f t="shared" si="9"/>
        <v/>
      </c>
      <c r="CI43" s="87" t="str">
        <f>IF(M43=0,"",(#REF!-M43)/M43)</f>
        <v/>
      </c>
      <c r="CJ43" s="87" t="str">
        <f>IF(N43=0,"",(#REF!-N43)/N43)</f>
        <v/>
      </c>
      <c r="CK43" s="87" t="str">
        <f t="shared" si="10"/>
        <v/>
      </c>
    </row>
    <row r="44" spans="1:89" x14ac:dyDescent="0.4">
      <c r="A44" s="101" t="s">
        <v>43</v>
      </c>
      <c r="B44" s="101">
        <v>1026.1740901999999</v>
      </c>
      <c r="C44" s="101">
        <v>1.9594089133999999</v>
      </c>
      <c r="D44" s="101">
        <v>6382.9455184999997</v>
      </c>
      <c r="E44" s="101">
        <v>173.41892397999999</v>
      </c>
      <c r="F44" s="101">
        <v>152.35744536000001</v>
      </c>
      <c r="G44" s="101">
        <v>316.41149230000002</v>
      </c>
      <c r="H44" s="101">
        <v>491.76130293</v>
      </c>
      <c r="I44" s="101">
        <v>0.1126132267</v>
      </c>
      <c r="J44" s="101">
        <v>4.8192573999999997E-3</v>
      </c>
      <c r="K44" s="101">
        <v>0.77206402740000002</v>
      </c>
      <c r="L44" s="101"/>
      <c r="M44" s="101"/>
      <c r="N44" s="31"/>
      <c r="O44" s="31">
        <v>7.5159876999999998E-3</v>
      </c>
      <c r="P44" s="101"/>
      <c r="Q44" s="100" t="s">
        <v>43</v>
      </c>
      <c r="R44" s="101">
        <v>0</v>
      </c>
      <c r="S44" s="101">
        <v>0.11287814490197901</v>
      </c>
      <c r="T44" s="101">
        <v>0.11287814490197901</v>
      </c>
      <c r="U44" s="101">
        <v>0</v>
      </c>
      <c r="V44" s="101">
        <v>4.8306498231645602E-3</v>
      </c>
      <c r="W44" s="101">
        <v>0</v>
      </c>
      <c r="X44" s="101">
        <v>1028.59589517022</v>
      </c>
      <c r="Y44" s="101">
        <v>7.5739908330947898</v>
      </c>
      <c r="Z44" s="101">
        <v>16.317261942320101</v>
      </c>
      <c r="AA44" s="101">
        <v>11.0813881532733</v>
      </c>
      <c r="AB44" s="101">
        <v>0</v>
      </c>
      <c r="AC44" s="101">
        <v>0.77388823443575305</v>
      </c>
      <c r="AD44" s="101">
        <v>0.77388823443575305</v>
      </c>
      <c r="AE44" s="101">
        <v>51.184047627551003</v>
      </c>
      <c r="AF44" s="101">
        <v>6.0319534576563703</v>
      </c>
      <c r="AG44" s="101">
        <v>4.8648833799266997</v>
      </c>
      <c r="AH44" s="101">
        <v>0</v>
      </c>
      <c r="AI44" s="101">
        <v>0</v>
      </c>
      <c r="AJ44" s="101">
        <v>7.5337175132358398E-3</v>
      </c>
      <c r="AK44" s="101">
        <v>1.96402491366149</v>
      </c>
      <c r="AL44" s="101">
        <v>0</v>
      </c>
      <c r="AM44" s="101">
        <v>5758.2156998407199</v>
      </c>
      <c r="AN44" s="101">
        <v>588.61744163097796</v>
      </c>
      <c r="AO44" s="101">
        <v>6398.0171890992497</v>
      </c>
      <c r="AP44" s="101">
        <v>0</v>
      </c>
      <c r="AQ44" s="101">
        <v>14.9158265373104</v>
      </c>
      <c r="AR44" s="101">
        <v>0</v>
      </c>
      <c r="AS44" s="101">
        <v>272.43258225334301</v>
      </c>
      <c r="AT44" s="101">
        <v>2.9207576602346701</v>
      </c>
      <c r="AU44" s="101">
        <v>0</v>
      </c>
      <c r="AV44" s="101">
        <v>10.830998688249901</v>
      </c>
      <c r="AW44" s="101">
        <v>0.119140990646891</v>
      </c>
      <c r="AX44" s="101">
        <v>0</v>
      </c>
      <c r="AY44" s="101">
        <v>0</v>
      </c>
      <c r="AZ44" s="101">
        <v>173.82813811074899</v>
      </c>
      <c r="BA44" s="101">
        <v>152.716960401682</v>
      </c>
      <c r="BB44" s="101">
        <v>21.111177709067</v>
      </c>
      <c r="BC44" s="101">
        <v>0.50905679040107699</v>
      </c>
      <c r="BD44" s="101">
        <v>0</v>
      </c>
      <c r="BE44" s="101">
        <v>38.117827113543498</v>
      </c>
      <c r="BF44" s="101">
        <v>0</v>
      </c>
      <c r="BG44" s="101">
        <v>16.246496017901499</v>
      </c>
      <c r="BH44" s="101">
        <v>0</v>
      </c>
      <c r="BI44" s="101">
        <v>0</v>
      </c>
      <c r="BJ44" s="101">
        <v>64.985986221112597</v>
      </c>
      <c r="BK44" s="101">
        <v>18.452373920475299</v>
      </c>
      <c r="BL44" s="101">
        <v>0.51988706967156695</v>
      </c>
      <c r="BM44" s="101">
        <v>18.445147858485299</v>
      </c>
      <c r="BN44" s="101">
        <v>2.16619914350435E-2</v>
      </c>
      <c r="BO44" s="101">
        <v>317.15818243026399</v>
      </c>
      <c r="BP44" s="101">
        <v>128.824767467182</v>
      </c>
      <c r="BQ44" s="101">
        <v>0</v>
      </c>
      <c r="BR44" s="101">
        <v>0</v>
      </c>
      <c r="BS44" s="101">
        <v>54.0726976242277</v>
      </c>
      <c r="BT44" s="101">
        <v>51.099967453959202</v>
      </c>
      <c r="BU44" s="101">
        <v>492.92275478540699</v>
      </c>
      <c r="BV44" s="101">
        <v>56.647991990517497</v>
      </c>
      <c r="BX44" s="37">
        <f t="shared" si="0"/>
        <v>7.999985951078226E-3</v>
      </c>
      <c r="BY44" s="87">
        <f t="shared" si="1"/>
        <v>2.3600332471346362E-3</v>
      </c>
      <c r="BZ44" s="87">
        <f t="shared" si="2"/>
        <v>2.355812627942145E-3</v>
      </c>
      <c r="CA44" s="87">
        <f t="shared" si="3"/>
        <v>2.3612406772965558E-3</v>
      </c>
      <c r="CB44" s="87">
        <f t="shared" si="11"/>
        <v>2.359685560015356E-3</v>
      </c>
      <c r="CC44" s="87">
        <f t="shared" si="11"/>
        <v>2.3596814768881316E-3</v>
      </c>
      <c r="CD44" s="87">
        <f t="shared" si="5"/>
        <v>2.359870448561363E-3</v>
      </c>
      <c r="CE44" s="87">
        <f t="shared" si="6"/>
        <v>2.361820355702779E-3</v>
      </c>
      <c r="CF44" s="87">
        <f t="shared" si="7"/>
        <v>2.3524608053789638E-3</v>
      </c>
      <c r="CG44" s="87">
        <f t="shared" si="8"/>
        <v>2.3639374739686057E-3</v>
      </c>
      <c r="CH44" s="87">
        <f t="shared" si="9"/>
        <v>2.3627665206682751E-3</v>
      </c>
      <c r="CI44" s="87" t="str">
        <f>IF(M44=0,"",(#REF!-M44)/M44)</f>
        <v/>
      </c>
      <c r="CJ44" s="87" t="str">
        <f>IF(N44=0,"",(#REF!-N44)/N44)</f>
        <v/>
      </c>
      <c r="CK44" s="87">
        <f t="shared" si="10"/>
        <v>2.3589465474830357E-3</v>
      </c>
    </row>
    <row r="45" spans="1:89" x14ac:dyDescent="0.4">
      <c r="A45" s="101" t="s">
        <v>44</v>
      </c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31"/>
      <c r="O45" s="31"/>
      <c r="P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101"/>
      <c r="AG45" s="101"/>
      <c r="AH45" s="101"/>
      <c r="AI45" s="101"/>
      <c r="AJ45" s="101"/>
      <c r="AK45" s="101"/>
      <c r="AL45" s="101"/>
      <c r="AM45" s="101"/>
      <c r="AN45" s="101"/>
      <c r="AO45" s="101"/>
      <c r="AP45" s="101"/>
      <c r="AQ45" s="101"/>
      <c r="AR45" s="101"/>
      <c r="AS45" s="101"/>
      <c r="AT45" s="101"/>
      <c r="AU45" s="101"/>
      <c r="AV45" s="101"/>
      <c r="AW45" s="101"/>
      <c r="AX45" s="101"/>
      <c r="AY45" s="101"/>
      <c r="AZ45" s="101"/>
      <c r="BA45" s="101"/>
      <c r="BB45" s="101"/>
      <c r="BC45" s="101"/>
      <c r="BD45" s="101"/>
      <c r="BE45" s="101"/>
      <c r="BF45" s="101"/>
      <c r="BG45" s="101"/>
      <c r="BH45" s="101"/>
      <c r="BI45" s="101"/>
      <c r="BJ45" s="101"/>
      <c r="BK45" s="101"/>
      <c r="BL45" s="101"/>
      <c r="BM45" s="101"/>
      <c r="BN45" s="101"/>
      <c r="BO45" s="101"/>
      <c r="BP45" s="101"/>
      <c r="BQ45" s="101"/>
      <c r="BR45" s="101"/>
      <c r="BS45" s="101"/>
      <c r="BT45" s="101"/>
      <c r="BU45" s="101"/>
      <c r="BV45" s="101"/>
      <c r="BX45" s="37" t="e">
        <f t="shared" si="0"/>
        <v>#DIV/0!</v>
      </c>
      <c r="BY45" s="87" t="str">
        <f t="shared" si="1"/>
        <v/>
      </c>
      <c r="BZ45" s="87" t="str">
        <f t="shared" si="2"/>
        <v/>
      </c>
      <c r="CA45" s="87" t="str">
        <f t="shared" si="3"/>
        <v/>
      </c>
      <c r="CB45" s="87" t="str">
        <f t="shared" si="11"/>
        <v/>
      </c>
      <c r="CC45" s="87" t="str">
        <f t="shared" si="11"/>
        <v/>
      </c>
      <c r="CD45" s="87" t="str">
        <f t="shared" si="5"/>
        <v/>
      </c>
      <c r="CE45" s="87" t="str">
        <f t="shared" si="6"/>
        <v/>
      </c>
      <c r="CF45" s="87" t="str">
        <f t="shared" si="7"/>
        <v/>
      </c>
      <c r="CG45" s="87" t="str">
        <f t="shared" si="8"/>
        <v/>
      </c>
      <c r="CH45" s="87" t="str">
        <f t="shared" si="9"/>
        <v/>
      </c>
      <c r="CI45" s="87" t="str">
        <f>IF(M45=0,"",(#REF!-M45)/M45)</f>
        <v/>
      </c>
      <c r="CJ45" s="87" t="str">
        <f>IF(N45=0,"",(#REF!-N45)/N45)</f>
        <v/>
      </c>
      <c r="CK45" s="87" t="str">
        <f t="shared" si="10"/>
        <v/>
      </c>
    </row>
    <row r="46" spans="1:89" x14ac:dyDescent="0.4">
      <c r="A46" s="101" t="s">
        <v>45</v>
      </c>
      <c r="B46" s="101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31"/>
      <c r="O46" s="31"/>
      <c r="P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  <c r="AC46" s="101"/>
      <c r="AD46" s="101"/>
      <c r="AE46" s="101"/>
      <c r="AF46" s="101"/>
      <c r="AG46" s="101"/>
      <c r="AH46" s="101"/>
      <c r="AI46" s="101"/>
      <c r="AJ46" s="101"/>
      <c r="AK46" s="101"/>
      <c r="AL46" s="101"/>
      <c r="AM46" s="101"/>
      <c r="AN46" s="101"/>
      <c r="AO46" s="101"/>
      <c r="AP46" s="101"/>
      <c r="AQ46" s="101"/>
      <c r="AR46" s="101"/>
      <c r="AS46" s="101"/>
      <c r="AT46" s="101"/>
      <c r="AU46" s="101"/>
      <c r="AV46" s="101"/>
      <c r="AW46" s="101"/>
      <c r="AX46" s="101"/>
      <c r="AY46" s="101"/>
      <c r="AZ46" s="101"/>
      <c r="BA46" s="101"/>
      <c r="BB46" s="101"/>
      <c r="BC46" s="101"/>
      <c r="BD46" s="101"/>
      <c r="BE46" s="101"/>
      <c r="BF46" s="101"/>
      <c r="BG46" s="101"/>
      <c r="BH46" s="101"/>
      <c r="BI46" s="101"/>
      <c r="BJ46" s="101"/>
      <c r="BK46" s="101"/>
      <c r="BL46" s="101"/>
      <c r="BM46" s="101"/>
      <c r="BN46" s="101"/>
      <c r="BO46" s="101"/>
      <c r="BP46" s="101"/>
      <c r="BQ46" s="101"/>
      <c r="BR46" s="101"/>
      <c r="BS46" s="101"/>
      <c r="BT46" s="101"/>
      <c r="BU46" s="101"/>
      <c r="BV46" s="101"/>
      <c r="BX46" s="37" t="e">
        <f t="shared" si="0"/>
        <v>#DIV/0!</v>
      </c>
      <c r="BY46" s="87" t="str">
        <f t="shared" si="1"/>
        <v/>
      </c>
      <c r="BZ46" s="87" t="str">
        <f t="shared" si="2"/>
        <v/>
      </c>
      <c r="CA46" s="87" t="str">
        <f t="shared" si="3"/>
        <v/>
      </c>
      <c r="CB46" s="87" t="str">
        <f t="shared" si="11"/>
        <v/>
      </c>
      <c r="CC46" s="87" t="str">
        <f t="shared" si="11"/>
        <v/>
      </c>
      <c r="CD46" s="87" t="str">
        <f t="shared" si="5"/>
        <v/>
      </c>
      <c r="CE46" s="87" t="str">
        <f t="shared" si="6"/>
        <v/>
      </c>
      <c r="CF46" s="87" t="str">
        <f t="shared" si="7"/>
        <v/>
      </c>
      <c r="CG46" s="87" t="str">
        <f t="shared" si="8"/>
        <v/>
      </c>
      <c r="CH46" s="87" t="str">
        <f t="shared" si="9"/>
        <v/>
      </c>
      <c r="CI46" s="87" t="str">
        <f>IF(M46=0,"",(#REF!-M46)/M46)</f>
        <v/>
      </c>
      <c r="CJ46" s="87" t="str">
        <f>IF(N46=0,"",(#REF!-N46)/N46)</f>
        <v/>
      </c>
      <c r="CK46" s="87" t="str">
        <f t="shared" si="10"/>
        <v/>
      </c>
    </row>
    <row r="47" spans="1:89" x14ac:dyDescent="0.4">
      <c r="A47" s="101" t="s">
        <v>46</v>
      </c>
      <c r="B47" s="101">
        <v>678.05274058999998</v>
      </c>
      <c r="C47" s="101">
        <v>1.4140721782000001</v>
      </c>
      <c r="D47" s="101">
        <v>3787.4704723</v>
      </c>
      <c r="E47" s="101">
        <v>88.606992852000005</v>
      </c>
      <c r="F47" s="101">
        <v>79.126982980999998</v>
      </c>
      <c r="G47" s="101">
        <v>166.97925516999999</v>
      </c>
      <c r="H47" s="101">
        <v>315.52664057999999</v>
      </c>
      <c r="I47" s="101">
        <v>7.2255481400000002E-2</v>
      </c>
      <c r="J47" s="101">
        <v>3.0921938999999999E-3</v>
      </c>
      <c r="K47" s="101">
        <v>0.4953770361</v>
      </c>
      <c r="L47" s="101"/>
      <c r="M47" s="101"/>
      <c r="N47" s="31"/>
      <c r="O47" s="31">
        <v>3.9270008000000002E-3</v>
      </c>
      <c r="P47" s="101"/>
      <c r="Q47" s="100" t="s">
        <v>46</v>
      </c>
      <c r="R47" s="101">
        <v>0</v>
      </c>
      <c r="S47" s="101">
        <v>7.2426139357704394E-2</v>
      </c>
      <c r="T47" s="101">
        <v>7.2426139357704394E-2</v>
      </c>
      <c r="U47" s="101">
        <v>0</v>
      </c>
      <c r="V47" s="101">
        <v>3.0995253397158402E-3</v>
      </c>
      <c r="W47" s="101">
        <v>0</v>
      </c>
      <c r="X47" s="101">
        <v>679.65566727007104</v>
      </c>
      <c r="Y47" s="101">
        <v>4.8596956332926</v>
      </c>
      <c r="Z47" s="101">
        <v>10.4696184924194</v>
      </c>
      <c r="AA47" s="101">
        <v>7.1101223072563799</v>
      </c>
      <c r="AB47" s="101">
        <v>0</v>
      </c>
      <c r="AC47" s="101">
        <v>0.49654681775214399</v>
      </c>
      <c r="AD47" s="101">
        <v>0.49654681775214399</v>
      </c>
      <c r="AE47" s="101">
        <v>30.371320381734701</v>
      </c>
      <c r="AF47" s="101">
        <v>3.8702682855478301</v>
      </c>
      <c r="AG47" s="101">
        <v>3.1214520308559499</v>
      </c>
      <c r="AH47" s="101">
        <v>0</v>
      </c>
      <c r="AI47" s="101">
        <v>0</v>
      </c>
      <c r="AJ47" s="101">
        <v>3.9363249722438997E-3</v>
      </c>
      <c r="AK47" s="101">
        <v>1.41741252004012</v>
      </c>
      <c r="AL47" s="101">
        <v>0</v>
      </c>
      <c r="AM47" s="101">
        <v>3416.7809805688998</v>
      </c>
      <c r="AN47" s="101">
        <v>349.270431181292</v>
      </c>
      <c r="AO47" s="101">
        <v>3796.4227321319199</v>
      </c>
      <c r="AP47" s="101">
        <v>0</v>
      </c>
      <c r="AQ47" s="101">
        <v>9.5704137246084802</v>
      </c>
      <c r="AR47" s="101">
        <v>0</v>
      </c>
      <c r="AS47" s="101">
        <v>174.800555740372</v>
      </c>
      <c r="AT47" s="101">
        <v>1.51691048813637</v>
      </c>
      <c r="AU47" s="101">
        <v>0</v>
      </c>
      <c r="AV47" s="101">
        <v>5.6251197457519702</v>
      </c>
      <c r="AW47" s="101">
        <v>6.1876108878012898E-2</v>
      </c>
      <c r="AX47" s="101">
        <v>0</v>
      </c>
      <c r="AY47" s="101">
        <v>0</v>
      </c>
      <c r="AZ47" s="101">
        <v>88.816464279253196</v>
      </c>
      <c r="BA47" s="101">
        <v>79.314052649982401</v>
      </c>
      <c r="BB47" s="101">
        <v>9.5024116292707408</v>
      </c>
      <c r="BC47" s="101">
        <v>0.26438125017388903</v>
      </c>
      <c r="BD47" s="101">
        <v>0</v>
      </c>
      <c r="BE47" s="101">
        <v>19.796639176573599</v>
      </c>
      <c r="BF47" s="101">
        <v>0</v>
      </c>
      <c r="BG47" s="101">
        <v>8.4376639226838801</v>
      </c>
      <c r="BH47" s="101">
        <v>0</v>
      </c>
      <c r="BI47" s="101">
        <v>0</v>
      </c>
      <c r="BJ47" s="101">
        <v>33.750662008300303</v>
      </c>
      <c r="BK47" s="101">
        <v>11.8395525441512</v>
      </c>
      <c r="BL47" s="101">
        <v>0.270005314932455</v>
      </c>
      <c r="BM47" s="101">
        <v>9.5795444509113601</v>
      </c>
      <c r="BN47" s="101">
        <v>1.12501836404923E-2</v>
      </c>
      <c r="BO47" s="101">
        <v>167.374035319896</v>
      </c>
      <c r="BP47" s="101">
        <v>82.658012752179403</v>
      </c>
      <c r="BQ47" s="101">
        <v>0</v>
      </c>
      <c r="BR47" s="101">
        <v>0</v>
      </c>
      <c r="BS47" s="101">
        <v>34.694600411606501</v>
      </c>
      <c r="BT47" s="101">
        <v>32.787240662625301</v>
      </c>
      <c r="BU47" s="101">
        <v>316.27240874904197</v>
      </c>
      <c r="BV47" s="101">
        <v>36.346999556145299</v>
      </c>
      <c r="BX47" s="37">
        <f t="shared" si="0"/>
        <v>7.9999838070402077E-3</v>
      </c>
      <c r="BY47" s="87">
        <f t="shared" si="1"/>
        <v>2.3640147500565835E-3</v>
      </c>
      <c r="BZ47" s="87">
        <f t="shared" si="2"/>
        <v>2.3622145259741077E-3</v>
      </c>
      <c r="CA47" s="87">
        <f t="shared" si="3"/>
        <v>2.363651386167388E-3</v>
      </c>
      <c r="CB47" s="87">
        <f t="shared" si="11"/>
        <v>2.3640507426210839E-3</v>
      </c>
      <c r="CC47" s="87">
        <f t="shared" si="11"/>
        <v>2.3641703744387956E-3</v>
      </c>
      <c r="CD47" s="87">
        <f t="shared" si="5"/>
        <v>2.3642466813861736E-3</v>
      </c>
      <c r="CE47" s="87">
        <f t="shared" si="6"/>
        <v>2.3635664097050946E-3</v>
      </c>
      <c r="CF47" s="87">
        <f t="shared" si="7"/>
        <v>2.3618686693075248E-3</v>
      </c>
      <c r="CG47" s="87">
        <f t="shared" si="8"/>
        <v>2.3709508371516762E-3</v>
      </c>
      <c r="CH47" s="87">
        <f t="shared" si="9"/>
        <v>2.361396606821812E-3</v>
      </c>
      <c r="CI47" s="87" t="str">
        <f>IF(M47=0,"",(#REF!-M47)/M47)</f>
        <v/>
      </c>
      <c r="CJ47" s="87" t="str">
        <f>IF(N47=0,"",(#REF!-N47)/N47)</f>
        <v/>
      </c>
      <c r="CK47" s="87">
        <f t="shared" si="10"/>
        <v>2.3743749285458481E-3</v>
      </c>
    </row>
    <row r="48" spans="1:89" x14ac:dyDescent="0.4">
      <c r="A48" s="101" t="s">
        <v>47</v>
      </c>
      <c r="B48" s="101">
        <v>1310.825752</v>
      </c>
      <c r="C48" s="101">
        <v>7.8479037799000002</v>
      </c>
      <c r="D48" s="101">
        <v>9731.5739811999993</v>
      </c>
      <c r="E48" s="101">
        <v>460.84754612</v>
      </c>
      <c r="F48" s="101">
        <v>355.64165421000001</v>
      </c>
      <c r="G48" s="101">
        <v>1450.189079</v>
      </c>
      <c r="H48" s="101">
        <v>567.39507613000001</v>
      </c>
      <c r="I48" s="101">
        <v>0.12993342829999999</v>
      </c>
      <c r="J48" s="101">
        <v>5.5604731999999999E-3</v>
      </c>
      <c r="K48" s="101">
        <v>0.89080979540000005</v>
      </c>
      <c r="L48" s="101"/>
      <c r="M48" s="101"/>
      <c r="N48" s="31"/>
      <c r="O48" s="31">
        <v>1.7512427699999999E-2</v>
      </c>
      <c r="P48" s="101"/>
      <c r="Q48" s="100" t="s">
        <v>47</v>
      </c>
      <c r="R48" s="101">
        <v>0</v>
      </c>
      <c r="S48" s="101">
        <v>0.130240650850697</v>
      </c>
      <c r="T48" s="101">
        <v>0.130240650850697</v>
      </c>
      <c r="U48" s="101">
        <v>0</v>
      </c>
      <c r="V48" s="101">
        <v>5.5736749634722697E-3</v>
      </c>
      <c r="W48" s="101">
        <v>0</v>
      </c>
      <c r="X48" s="101">
        <v>1313.9208372149001</v>
      </c>
      <c r="Y48" s="101">
        <v>8.7387813587831893</v>
      </c>
      <c r="Z48" s="101">
        <v>18.8267003652198</v>
      </c>
      <c r="AA48" s="101">
        <v>12.7855155460307</v>
      </c>
      <c r="AB48" s="101">
        <v>0</v>
      </c>
      <c r="AC48" s="101">
        <v>0.89292037577794203</v>
      </c>
      <c r="AD48" s="101">
        <v>0.89292037577794203</v>
      </c>
      <c r="AE48" s="101">
        <v>78.036463181269298</v>
      </c>
      <c r="AF48" s="101">
        <v>6.9595536022065101</v>
      </c>
      <c r="AG48" s="101">
        <v>5.6130410943973903</v>
      </c>
      <c r="AH48" s="101">
        <v>0</v>
      </c>
      <c r="AI48" s="101">
        <v>0</v>
      </c>
      <c r="AJ48" s="101">
        <v>1.7553770656284402E-2</v>
      </c>
      <c r="AK48" s="101">
        <v>7.8664741889912202</v>
      </c>
      <c r="AL48" s="101">
        <v>0</v>
      </c>
      <c r="AM48" s="101">
        <v>8779.13694211457</v>
      </c>
      <c r="AN48" s="101">
        <v>897.42074800024204</v>
      </c>
      <c r="AO48" s="101">
        <v>9754.5941532960896</v>
      </c>
      <c r="AP48" s="101">
        <v>0</v>
      </c>
      <c r="AQ48" s="101">
        <v>17.209625214273199</v>
      </c>
      <c r="AR48" s="101">
        <v>0</v>
      </c>
      <c r="AS48" s="101">
        <v>314.32893768569198</v>
      </c>
      <c r="AT48" s="101">
        <v>6.8178254081581997</v>
      </c>
      <c r="AU48" s="101">
        <v>0</v>
      </c>
      <c r="AV48" s="101">
        <v>25.282429608403898</v>
      </c>
      <c r="AW48" s="101">
        <v>0.27810673516978301</v>
      </c>
      <c r="AX48" s="101">
        <v>0</v>
      </c>
      <c r="AY48" s="101">
        <v>0</v>
      </c>
      <c r="AZ48" s="101">
        <v>461.93674674824803</v>
      </c>
      <c r="BA48" s="101">
        <v>356.48222319671299</v>
      </c>
      <c r="BB48" s="101">
        <v>105.454523551535</v>
      </c>
      <c r="BC48" s="101">
        <v>1.1882724208292601</v>
      </c>
      <c r="BD48" s="101">
        <v>0</v>
      </c>
      <c r="BE48" s="101">
        <v>88.977332066777805</v>
      </c>
      <c r="BF48" s="101">
        <v>0</v>
      </c>
      <c r="BG48" s="101">
        <v>37.9236462169238</v>
      </c>
      <c r="BH48" s="101">
        <v>0</v>
      </c>
      <c r="BI48" s="101">
        <v>0</v>
      </c>
      <c r="BJ48" s="101">
        <v>151.69449461157299</v>
      </c>
      <c r="BK48" s="101">
        <v>21.290229788723501</v>
      </c>
      <c r="BL48" s="101">
        <v>1.21355470072807</v>
      </c>
      <c r="BM48" s="101">
        <v>43.055996448794801</v>
      </c>
      <c r="BN48" s="101">
        <v>5.0564979353714901E-2</v>
      </c>
      <c r="BO48" s="101">
        <v>1453.61792459971</v>
      </c>
      <c r="BP48" s="101">
        <v>148.63722045241701</v>
      </c>
      <c r="BQ48" s="101">
        <v>0</v>
      </c>
      <c r="BR48" s="101">
        <v>0</v>
      </c>
      <c r="BS48" s="101">
        <v>62.3882640830927</v>
      </c>
      <c r="BT48" s="101">
        <v>58.958855245349902</v>
      </c>
      <c r="BU48" s="101">
        <v>568.73682859615099</v>
      </c>
      <c r="BV48" s="101">
        <v>65.359857364086693</v>
      </c>
      <c r="BX48" s="37">
        <f t="shared" si="0"/>
        <v>7.9999702657952889E-3</v>
      </c>
      <c r="BY48" s="87">
        <f t="shared" si="1"/>
        <v>2.3611721162616504E-3</v>
      </c>
      <c r="BZ48" s="87">
        <f t="shared" si="2"/>
        <v>2.3662890896779848E-3</v>
      </c>
      <c r="CA48" s="87">
        <f t="shared" si="3"/>
        <v>2.3655137535368944E-3</v>
      </c>
      <c r="CB48" s="87">
        <f t="shared" si="11"/>
        <v>2.3634727740622615E-3</v>
      </c>
      <c r="CC48" s="87">
        <f t="shared" si="11"/>
        <v>2.3635279410117692E-3</v>
      </c>
      <c r="CD48" s="87">
        <f t="shared" si="5"/>
        <v>2.364412785451703E-3</v>
      </c>
      <c r="CE48" s="87">
        <f t="shared" si="6"/>
        <v>2.3647587414797376E-3</v>
      </c>
      <c r="CF48" s="87">
        <f t="shared" si="7"/>
        <v>2.3644612069164627E-3</v>
      </c>
      <c r="CG48" s="87">
        <f t="shared" si="8"/>
        <v>2.3742158261404428E-3</v>
      </c>
      <c r="CH48" s="87">
        <f t="shared" si="9"/>
        <v>2.3692828579576527E-3</v>
      </c>
      <c r="CI48" s="87" t="str">
        <f>IF(M48=0,"",(#REF!-M48)/M48)</f>
        <v/>
      </c>
      <c r="CJ48" s="87" t="str">
        <f>IF(N48=0,"",(#REF!-N48)/N48)</f>
        <v/>
      </c>
      <c r="CK48" s="87">
        <f t="shared" si="10"/>
        <v>2.3607781281176753E-3</v>
      </c>
    </row>
    <row r="49" spans="1:89" x14ac:dyDescent="0.4">
      <c r="A49" s="101" t="s">
        <v>48</v>
      </c>
      <c r="B49" s="101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31"/>
      <c r="O49" s="31"/>
      <c r="P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  <c r="AF49" s="101"/>
      <c r="AG49" s="101"/>
      <c r="AH49" s="101"/>
      <c r="AI49" s="101"/>
      <c r="AJ49" s="101"/>
      <c r="AK49" s="101"/>
      <c r="AL49" s="101"/>
      <c r="AM49" s="101"/>
      <c r="AN49" s="101"/>
      <c r="AO49" s="101"/>
      <c r="AP49" s="101"/>
      <c r="AQ49" s="101"/>
      <c r="AR49" s="101"/>
      <c r="AS49" s="101"/>
      <c r="AT49" s="101"/>
      <c r="AU49" s="101"/>
      <c r="AV49" s="101"/>
      <c r="AW49" s="101"/>
      <c r="AX49" s="101"/>
      <c r="AY49" s="101"/>
      <c r="AZ49" s="101"/>
      <c r="BA49" s="101"/>
      <c r="BB49" s="101"/>
      <c r="BC49" s="101"/>
      <c r="BD49" s="101"/>
      <c r="BE49" s="101"/>
      <c r="BF49" s="101"/>
      <c r="BG49" s="101"/>
      <c r="BH49" s="101"/>
      <c r="BI49" s="101"/>
      <c r="BJ49" s="101"/>
      <c r="BK49" s="101"/>
      <c r="BL49" s="101"/>
      <c r="BM49" s="101"/>
      <c r="BN49" s="101"/>
      <c r="BO49" s="101"/>
      <c r="BP49" s="101"/>
      <c r="BQ49" s="101"/>
      <c r="BR49" s="101"/>
      <c r="BS49" s="101"/>
      <c r="BT49" s="101"/>
      <c r="BU49" s="101"/>
      <c r="BV49" s="101"/>
      <c r="BX49" s="37" t="e">
        <f t="shared" si="0"/>
        <v>#DIV/0!</v>
      </c>
      <c r="BY49" s="87" t="str">
        <f t="shared" si="1"/>
        <v/>
      </c>
      <c r="BZ49" s="87" t="str">
        <f t="shared" si="2"/>
        <v/>
      </c>
      <c r="CA49" s="87" t="str">
        <f t="shared" si="3"/>
        <v/>
      </c>
      <c r="CB49" s="87" t="str">
        <f t="shared" si="11"/>
        <v/>
      </c>
      <c r="CC49" s="87" t="str">
        <f t="shared" si="11"/>
        <v/>
      </c>
      <c r="CD49" s="87" t="str">
        <f t="shared" si="5"/>
        <v/>
      </c>
      <c r="CE49" s="87" t="str">
        <f t="shared" si="6"/>
        <v/>
      </c>
      <c r="CF49" s="87" t="str">
        <f t="shared" si="7"/>
        <v/>
      </c>
      <c r="CG49" s="87" t="str">
        <f t="shared" si="8"/>
        <v/>
      </c>
      <c r="CH49" s="87" t="str">
        <f t="shared" si="9"/>
        <v/>
      </c>
      <c r="CI49" s="87" t="str">
        <f>IF(M49=0,"",(#REF!-M49)/M49)</f>
        <v/>
      </c>
      <c r="CJ49" s="87" t="str">
        <f>IF(N49=0,"",(#REF!-N49)/N49)</f>
        <v/>
      </c>
      <c r="CK49" s="87" t="str">
        <f t="shared" si="10"/>
        <v/>
      </c>
    </row>
    <row r="50" spans="1:89" x14ac:dyDescent="0.4">
      <c r="A50" s="101" t="s">
        <v>49</v>
      </c>
      <c r="B50" s="101">
        <v>11.737402413</v>
      </c>
      <c r="C50" s="101">
        <v>5.8501299999999999E-2</v>
      </c>
      <c r="D50" s="101">
        <v>88.103794735999998</v>
      </c>
      <c r="E50" s="101">
        <v>2.1549881864999998</v>
      </c>
      <c r="F50" s="101">
        <v>1.9204538037000001</v>
      </c>
      <c r="G50" s="101">
        <v>3.0926360742000001</v>
      </c>
      <c r="H50" s="101">
        <v>3.5014432827999999</v>
      </c>
      <c r="I50" s="101">
        <v>8.0182959999999998E-4</v>
      </c>
      <c r="J50" s="101">
        <v>3.4314099999999997E-5</v>
      </c>
      <c r="K50" s="101">
        <v>5.4972574000000003E-3</v>
      </c>
      <c r="L50" s="101"/>
      <c r="M50" s="101"/>
      <c r="N50" s="31"/>
      <c r="O50" s="31">
        <v>9.4874499999999994E-5</v>
      </c>
      <c r="P50" s="101"/>
      <c r="Q50" s="100" t="s">
        <v>49</v>
      </c>
      <c r="R50" s="101">
        <v>0</v>
      </c>
      <c r="S50" s="101">
        <v>8.0235681237723997E-4</v>
      </c>
      <c r="T50" s="101">
        <v>8.0235681237723997E-4</v>
      </c>
      <c r="U50" s="101">
        <v>0</v>
      </c>
      <c r="V50" s="101">
        <v>3.4339601328157798E-5</v>
      </c>
      <c r="W50" s="101">
        <v>0</v>
      </c>
      <c r="X50" s="101">
        <v>11.745362264146699</v>
      </c>
      <c r="Y50" s="101">
        <v>5.3837754899607897E-2</v>
      </c>
      <c r="Z50" s="101">
        <v>0.11598557860731799</v>
      </c>
      <c r="AA50" s="101">
        <v>7.8769421811108395E-2</v>
      </c>
      <c r="AB50" s="101">
        <v>0</v>
      </c>
      <c r="AC50" s="101">
        <v>5.5011779111943104E-3</v>
      </c>
      <c r="AD50" s="101">
        <v>5.5011779111943104E-3</v>
      </c>
      <c r="AE50" s="101">
        <v>0.70531361872164799</v>
      </c>
      <c r="AF50" s="101">
        <v>4.2876321495450301E-2</v>
      </c>
      <c r="AG50" s="101">
        <v>3.45804761668237E-2</v>
      </c>
      <c r="AH50" s="101">
        <v>0</v>
      </c>
      <c r="AI50" s="101">
        <v>0</v>
      </c>
      <c r="AJ50" s="101">
        <v>9.4934488027111706E-5</v>
      </c>
      <c r="AK50" s="101">
        <v>5.8540964334727899E-2</v>
      </c>
      <c r="AL50" s="101">
        <v>0</v>
      </c>
      <c r="AM50" s="101">
        <v>79.347599817016203</v>
      </c>
      <c r="AN50" s="101">
        <v>8.1110887463968009</v>
      </c>
      <c r="AO50" s="101">
        <v>88.164002182134695</v>
      </c>
      <c r="AP50" s="101">
        <v>0</v>
      </c>
      <c r="AQ50" s="101">
        <v>0.10602490725871801</v>
      </c>
      <c r="AR50" s="101">
        <v>0</v>
      </c>
      <c r="AS50" s="101">
        <v>1.9365067396451701</v>
      </c>
      <c r="AT50" s="101">
        <v>3.6754418668738902E-2</v>
      </c>
      <c r="AU50" s="101">
        <v>0</v>
      </c>
      <c r="AV50" s="101">
        <v>0.13629623593864501</v>
      </c>
      <c r="AW50" s="101">
        <v>1.4992628008620001E-3</v>
      </c>
      <c r="AX50" s="101">
        <v>0</v>
      </c>
      <c r="AY50" s="101">
        <v>0</v>
      </c>
      <c r="AZ50" s="101">
        <v>2.1564686249243499</v>
      </c>
      <c r="BA50" s="101">
        <v>1.9217748326989501</v>
      </c>
      <c r="BB50" s="101">
        <v>0.23469379222539999</v>
      </c>
      <c r="BC50" s="101">
        <v>6.4059461190385499E-3</v>
      </c>
      <c r="BD50" s="101">
        <v>0</v>
      </c>
      <c r="BE50" s="101">
        <v>0.47967349680605198</v>
      </c>
      <c r="BF50" s="101">
        <v>0</v>
      </c>
      <c r="BG50" s="101">
        <v>0.20444349432585299</v>
      </c>
      <c r="BH50" s="101">
        <v>0</v>
      </c>
      <c r="BI50" s="101">
        <v>0</v>
      </c>
      <c r="BJ50" s="101">
        <v>0.81777468719169699</v>
      </c>
      <c r="BK50" s="101">
        <v>0.13116369575669801</v>
      </c>
      <c r="BL50" s="101">
        <v>6.5422113130177003E-3</v>
      </c>
      <c r="BM50" s="101">
        <v>0.232112485766408</v>
      </c>
      <c r="BN50" s="101">
        <v>2.7259376863594603E-4</v>
      </c>
      <c r="BO50" s="101">
        <v>3.09472443217205</v>
      </c>
      <c r="BP50" s="101">
        <v>0.91571901327305105</v>
      </c>
      <c r="BQ50" s="101">
        <v>0</v>
      </c>
      <c r="BR50" s="101">
        <v>0</v>
      </c>
      <c r="BS50" s="101">
        <v>0.38436577681672301</v>
      </c>
      <c r="BT50" s="101">
        <v>0.36323144399807999</v>
      </c>
      <c r="BU50" s="101">
        <v>3.50385045387653</v>
      </c>
      <c r="BV50" s="101">
        <v>0.40266421316131901</v>
      </c>
      <c r="BX50" s="37">
        <f t="shared" si="0"/>
        <v>8.0000181623398527E-3</v>
      </c>
      <c r="BY50" s="87">
        <f t="shared" si="1"/>
        <v>6.7816122056812988E-4</v>
      </c>
      <c r="BZ50" s="87">
        <f t="shared" si="2"/>
        <v>6.7800774902267006E-4</v>
      </c>
      <c r="CA50" s="87">
        <f t="shared" si="3"/>
        <v>6.8336949974864142E-4</v>
      </c>
      <c r="CB50" s="87">
        <f t="shared" si="11"/>
        <v>6.8698215313863094E-4</v>
      </c>
      <c r="CC50" s="87">
        <f t="shared" si="11"/>
        <v>6.8787335389422239E-4</v>
      </c>
      <c r="CD50" s="87">
        <f t="shared" si="5"/>
        <v>6.7526793387420617E-4</v>
      </c>
      <c r="CE50" s="87">
        <f t="shared" si="6"/>
        <v>6.8747967112726103E-4</v>
      </c>
      <c r="CF50" s="87">
        <f t="shared" si="7"/>
        <v>6.5751174219557881E-4</v>
      </c>
      <c r="CG50" s="87">
        <f t="shared" si="8"/>
        <v>7.4317345224850109E-4</v>
      </c>
      <c r="CH50" s="87">
        <f t="shared" si="9"/>
        <v>7.1317584552437201E-4</v>
      </c>
      <c r="CI50" s="87" t="str">
        <f>IF(M50=0,"",(#REF!-M50)/M50)</f>
        <v/>
      </c>
      <c r="CJ50" s="87" t="str">
        <f>IF(N50=0,"",(#REF!-N50)/N50)</f>
        <v/>
      </c>
      <c r="CK50" s="87">
        <f t="shared" si="10"/>
        <v>6.3228820295982522E-4</v>
      </c>
    </row>
    <row r="51" spans="1:89" x14ac:dyDescent="0.4">
      <c r="A51" s="101" t="s">
        <v>50</v>
      </c>
      <c r="B51" s="101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31"/>
      <c r="O51" s="31"/>
      <c r="P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  <c r="AC51" s="101"/>
      <c r="AD51" s="101"/>
      <c r="AE51" s="101"/>
      <c r="AF51" s="101"/>
      <c r="AG51" s="101"/>
      <c r="AH51" s="101"/>
      <c r="AI51" s="101"/>
      <c r="AJ51" s="101"/>
      <c r="AK51" s="101"/>
      <c r="AL51" s="101"/>
      <c r="AM51" s="101"/>
      <c r="AN51" s="101"/>
      <c r="AO51" s="101"/>
      <c r="AP51" s="101"/>
      <c r="AQ51" s="101"/>
      <c r="AR51" s="101"/>
      <c r="AS51" s="101"/>
      <c r="AT51" s="101"/>
      <c r="AU51" s="101"/>
      <c r="AV51" s="101"/>
      <c r="AW51" s="101"/>
      <c r="AX51" s="101"/>
      <c r="AY51" s="101"/>
      <c r="AZ51" s="101"/>
      <c r="BA51" s="101"/>
      <c r="BB51" s="101"/>
      <c r="BC51" s="101"/>
      <c r="BD51" s="101"/>
      <c r="BE51" s="101"/>
      <c r="BF51" s="101"/>
      <c r="BG51" s="101"/>
      <c r="BH51" s="101"/>
      <c r="BI51" s="101"/>
      <c r="BJ51" s="101"/>
      <c r="BK51" s="101"/>
      <c r="BL51" s="101"/>
      <c r="BM51" s="101"/>
      <c r="BN51" s="101"/>
      <c r="BO51" s="101"/>
      <c r="BP51" s="101"/>
      <c r="BQ51" s="101"/>
      <c r="BR51" s="101"/>
      <c r="BS51" s="101"/>
      <c r="BT51" s="101"/>
      <c r="BU51" s="101"/>
      <c r="BV51" s="101"/>
      <c r="BX51" s="37" t="e">
        <f t="shared" si="0"/>
        <v>#DIV/0!</v>
      </c>
      <c r="BY51" s="87" t="str">
        <f t="shared" si="1"/>
        <v/>
      </c>
      <c r="BZ51" s="87" t="str">
        <f t="shared" si="2"/>
        <v/>
      </c>
      <c r="CA51" s="87" t="str">
        <f t="shared" si="3"/>
        <v/>
      </c>
      <c r="CB51" s="87" t="str">
        <f t="shared" si="11"/>
        <v/>
      </c>
      <c r="CC51" s="87" t="str">
        <f t="shared" si="11"/>
        <v/>
      </c>
      <c r="CD51" s="87" t="str">
        <f t="shared" si="5"/>
        <v/>
      </c>
      <c r="CE51" s="87" t="str">
        <f t="shared" si="6"/>
        <v/>
      </c>
      <c r="CF51" s="87" t="str">
        <f t="shared" si="7"/>
        <v/>
      </c>
      <c r="CG51" s="87" t="str">
        <f t="shared" si="8"/>
        <v/>
      </c>
      <c r="CH51" s="87" t="str">
        <f t="shared" si="9"/>
        <v/>
      </c>
      <c r="CI51" s="87" t="str">
        <f>IF(M51=0,"",(#REF!-M51)/M51)</f>
        <v/>
      </c>
      <c r="CJ51" s="87" t="str">
        <f>IF(N51=0,"",(#REF!-N51)/N51)</f>
        <v/>
      </c>
      <c r="CK51" s="87" t="str">
        <f t="shared" si="10"/>
        <v/>
      </c>
    </row>
    <row r="52" spans="1:89" x14ac:dyDescent="0.4">
      <c r="A52" s="43"/>
      <c r="B52" s="101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31"/>
      <c r="O52" s="31"/>
      <c r="P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  <c r="BE52" s="101"/>
      <c r="BF52" s="101"/>
      <c r="BG52" s="101"/>
      <c r="BH52" s="101"/>
      <c r="BI52" s="101"/>
      <c r="BJ52" s="101"/>
      <c r="BK52" s="101"/>
      <c r="BL52" s="101"/>
      <c r="BM52" s="101"/>
      <c r="BN52" s="101"/>
      <c r="BO52" s="101"/>
      <c r="BP52" s="101"/>
      <c r="BQ52" s="101"/>
      <c r="BR52" s="101"/>
      <c r="BS52" s="101"/>
      <c r="BT52" s="101"/>
      <c r="BU52" s="101"/>
      <c r="BV52" s="101"/>
      <c r="BX52" s="37" t="e">
        <f t="shared" si="0"/>
        <v>#DIV/0!</v>
      </c>
      <c r="BY52" s="87" t="str">
        <f t="shared" si="1"/>
        <v/>
      </c>
      <c r="BZ52" s="87" t="str">
        <f t="shared" si="2"/>
        <v/>
      </c>
      <c r="CA52" s="87" t="str">
        <f t="shared" si="3"/>
        <v/>
      </c>
      <c r="CB52" s="87" t="str">
        <f t="shared" si="11"/>
        <v/>
      </c>
      <c r="CC52" s="87" t="str">
        <f t="shared" si="11"/>
        <v/>
      </c>
      <c r="CD52" s="87" t="str">
        <f t="shared" si="5"/>
        <v/>
      </c>
      <c r="CE52" s="87" t="str">
        <f t="shared" si="6"/>
        <v/>
      </c>
      <c r="CF52" s="87" t="str">
        <f t="shared" si="7"/>
        <v/>
      </c>
      <c r="CG52" s="87" t="str">
        <f t="shared" si="8"/>
        <v/>
      </c>
      <c r="CH52" s="87" t="str">
        <f t="shared" si="9"/>
        <v/>
      </c>
      <c r="CI52" s="87" t="str">
        <f>IF(M52=0,"",(#REF!-M52)/M52)</f>
        <v/>
      </c>
      <c r="CJ52" s="87" t="str">
        <f>IF(N52=0,"",(#REF!-N52)/N52)</f>
        <v/>
      </c>
      <c r="CK52" s="87" t="str">
        <f t="shared" si="10"/>
        <v/>
      </c>
    </row>
    <row r="53" spans="1:89" x14ac:dyDescent="0.4">
      <c r="A53" s="43"/>
      <c r="B53" s="101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31"/>
      <c r="P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  <c r="BE53" s="101"/>
      <c r="BF53" s="101"/>
      <c r="BG53" s="101"/>
      <c r="BH53" s="101"/>
      <c r="BI53" s="101"/>
      <c r="BJ53" s="101"/>
      <c r="BK53" s="101"/>
      <c r="BL53" s="101"/>
      <c r="BM53" s="101"/>
      <c r="BN53" s="101"/>
      <c r="BO53" s="101"/>
      <c r="BP53" s="101"/>
      <c r="BQ53" s="101"/>
      <c r="BR53" s="101"/>
      <c r="BS53" s="101"/>
      <c r="BT53" s="101"/>
      <c r="BU53" s="101"/>
      <c r="BV53" s="101"/>
      <c r="BX53" s="37" t="e">
        <f t="shared" si="0"/>
        <v>#DIV/0!</v>
      </c>
      <c r="BY53" s="87" t="str">
        <f t="shared" si="1"/>
        <v/>
      </c>
      <c r="BZ53" s="87" t="str">
        <f t="shared" si="2"/>
        <v/>
      </c>
      <c r="CA53" s="87" t="str">
        <f t="shared" si="3"/>
        <v/>
      </c>
      <c r="CB53" s="87" t="str">
        <f t="shared" si="11"/>
        <v/>
      </c>
      <c r="CC53" s="87" t="str">
        <f t="shared" si="11"/>
        <v/>
      </c>
      <c r="CD53" s="87" t="str">
        <f t="shared" si="5"/>
        <v/>
      </c>
      <c r="CE53" s="87" t="str">
        <f t="shared" si="6"/>
        <v/>
      </c>
      <c r="CF53" s="87" t="str">
        <f t="shared" si="7"/>
        <v/>
      </c>
      <c r="CG53" s="87" t="str">
        <f t="shared" si="8"/>
        <v/>
      </c>
      <c r="CH53" s="87" t="str">
        <f t="shared" si="9"/>
        <v/>
      </c>
      <c r="CI53" s="87" t="str">
        <f>IF(M53=0,"",(#REF!-M53)/M53)</f>
        <v/>
      </c>
      <c r="CJ53" s="87" t="str">
        <f>IF(N53=0,"",(#REF!-N53)/N53)</f>
        <v/>
      </c>
      <c r="CK53" s="87" t="str">
        <f t="shared" si="10"/>
        <v/>
      </c>
    </row>
    <row r="54" spans="1:89" x14ac:dyDescent="0.4">
      <c r="A54" s="43" t="s">
        <v>230</v>
      </c>
      <c r="B54" s="101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31"/>
      <c r="P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  <c r="AC54" s="101"/>
      <c r="AD54" s="101"/>
      <c r="AE54" s="101"/>
      <c r="AF54" s="101"/>
      <c r="AG54" s="101"/>
      <c r="AH54" s="101"/>
      <c r="AI54" s="101"/>
      <c r="AJ54" s="101"/>
      <c r="AK54" s="101"/>
      <c r="AL54" s="101"/>
      <c r="AM54" s="101"/>
      <c r="AN54" s="101"/>
      <c r="AO54" s="101"/>
      <c r="AP54" s="101"/>
      <c r="AQ54" s="101"/>
      <c r="AR54" s="101"/>
      <c r="AS54" s="101"/>
      <c r="AT54" s="101"/>
      <c r="AU54" s="101"/>
      <c r="AV54" s="101"/>
      <c r="AW54" s="101"/>
      <c r="AX54" s="101"/>
      <c r="AY54" s="101"/>
      <c r="AZ54" s="101"/>
      <c r="BA54" s="101"/>
      <c r="BB54" s="101"/>
      <c r="BC54" s="101"/>
      <c r="BD54" s="101"/>
      <c r="BE54" s="101"/>
      <c r="BF54" s="101"/>
      <c r="BG54" s="101"/>
      <c r="BH54" s="101"/>
      <c r="BI54" s="101"/>
      <c r="BJ54" s="101"/>
      <c r="BK54" s="101"/>
      <c r="BL54" s="101"/>
      <c r="BM54" s="101"/>
      <c r="BN54" s="101"/>
      <c r="BO54" s="101"/>
      <c r="BP54" s="101"/>
      <c r="BQ54" s="101"/>
      <c r="BR54" s="101"/>
      <c r="BS54" s="101"/>
      <c r="BT54" s="101"/>
      <c r="BU54" s="101"/>
      <c r="BV54" s="101"/>
      <c r="BX54" s="37" t="e">
        <f t="shared" si="0"/>
        <v>#DIV/0!</v>
      </c>
      <c r="BY54" s="87" t="str">
        <f t="shared" si="1"/>
        <v/>
      </c>
      <c r="BZ54" s="87" t="str">
        <f t="shared" si="2"/>
        <v/>
      </c>
      <c r="CA54" s="87" t="str">
        <f t="shared" si="3"/>
        <v/>
      </c>
      <c r="CB54" s="87" t="str">
        <f t="shared" si="11"/>
        <v/>
      </c>
      <c r="CC54" s="87" t="str">
        <f t="shared" si="11"/>
        <v/>
      </c>
      <c r="CD54" s="87" t="str">
        <f t="shared" si="5"/>
        <v/>
      </c>
      <c r="CE54" s="87" t="str">
        <f t="shared" si="6"/>
        <v/>
      </c>
      <c r="CF54" s="87" t="str">
        <f t="shared" si="7"/>
        <v/>
      </c>
      <c r="CG54" s="87" t="str">
        <f t="shared" si="8"/>
        <v/>
      </c>
      <c r="CH54" s="87" t="str">
        <f t="shared" si="9"/>
        <v/>
      </c>
      <c r="CI54" s="87" t="str">
        <f>IF(M54=0,"",(#REF!-M54)/M54)</f>
        <v/>
      </c>
      <c r="CJ54" s="87" t="str">
        <f>IF(N54=0,"",(#REF!-N54)/N54)</f>
        <v/>
      </c>
      <c r="CK54" s="87" t="str">
        <f t="shared" si="10"/>
        <v/>
      </c>
    </row>
    <row r="55" spans="1:89" x14ac:dyDescent="0.4">
      <c r="A55" s="101" t="s">
        <v>1</v>
      </c>
      <c r="B55" s="101">
        <v>1252.7354353999999</v>
      </c>
      <c r="C55" s="101">
        <v>2.3488307958000001</v>
      </c>
      <c r="D55" s="101">
        <v>8902.0431425999996</v>
      </c>
      <c r="E55" s="101">
        <v>168.75210010999999</v>
      </c>
      <c r="F55" s="101">
        <v>153.30645704</v>
      </c>
      <c r="G55" s="101">
        <v>334.65897579</v>
      </c>
      <c r="H55" s="101">
        <v>556.09303202000001</v>
      </c>
      <c r="I55" s="101">
        <v>0.1273452216</v>
      </c>
      <c r="J55" s="101">
        <v>5.4498020000000001E-3</v>
      </c>
      <c r="K55" s="101">
        <v>0.87306570930000005</v>
      </c>
      <c r="L55" s="101"/>
      <c r="M55" s="101"/>
      <c r="N55" s="31"/>
      <c r="O55" s="31">
        <v>7.7109763000000001E-3</v>
      </c>
      <c r="P55" s="101"/>
      <c r="Q55" s="100" t="s">
        <v>1</v>
      </c>
      <c r="R55" s="101">
        <v>0</v>
      </c>
      <c r="S55" s="101">
        <v>0</v>
      </c>
      <c r="T55" s="101">
        <v>0</v>
      </c>
      <c r="U55" s="101">
        <v>0</v>
      </c>
      <c r="V55" s="101">
        <v>0</v>
      </c>
      <c r="W55" s="101">
        <v>0</v>
      </c>
      <c r="X55" s="101">
        <v>0</v>
      </c>
      <c r="Y55" s="101">
        <v>0</v>
      </c>
      <c r="Z55" s="101">
        <v>0</v>
      </c>
      <c r="AA55" s="101">
        <v>0</v>
      </c>
      <c r="AB55" s="101">
        <v>0</v>
      </c>
      <c r="AC55" s="101">
        <v>0</v>
      </c>
      <c r="AD55" s="101">
        <v>0</v>
      </c>
      <c r="AE55" s="101">
        <v>0</v>
      </c>
      <c r="AF55" s="101">
        <v>0</v>
      </c>
      <c r="AG55" s="101">
        <v>0</v>
      </c>
      <c r="AH55" s="101">
        <v>0</v>
      </c>
      <c r="AI55" s="101">
        <v>0</v>
      </c>
      <c r="AJ55" s="101">
        <v>0</v>
      </c>
      <c r="AK55" s="101">
        <v>0</v>
      </c>
      <c r="AL55" s="101">
        <v>0</v>
      </c>
      <c r="AM55" s="101">
        <v>0</v>
      </c>
      <c r="AN55" s="101">
        <v>0</v>
      </c>
      <c r="AO55" s="101">
        <v>0</v>
      </c>
      <c r="AP55" s="101">
        <v>0</v>
      </c>
      <c r="AQ55" s="101">
        <v>0</v>
      </c>
      <c r="AR55" s="101">
        <v>0</v>
      </c>
      <c r="AS55" s="101">
        <v>0</v>
      </c>
      <c r="AT55" s="101">
        <v>0</v>
      </c>
      <c r="AU55" s="101">
        <v>0</v>
      </c>
      <c r="AV55" s="101">
        <v>0</v>
      </c>
      <c r="AW55" s="101">
        <v>0</v>
      </c>
      <c r="AX55" s="101">
        <v>0</v>
      </c>
      <c r="AY55" s="101">
        <v>0</v>
      </c>
      <c r="AZ55" s="101">
        <v>0</v>
      </c>
      <c r="BA55" s="101">
        <v>0</v>
      </c>
      <c r="BB55" s="101">
        <v>0</v>
      </c>
      <c r="BC55" s="101">
        <v>0</v>
      </c>
      <c r="BD55" s="101">
        <v>0</v>
      </c>
      <c r="BE55" s="101">
        <v>0</v>
      </c>
      <c r="BF55" s="101">
        <v>0</v>
      </c>
      <c r="BG55" s="101">
        <v>0</v>
      </c>
      <c r="BH55" s="101">
        <v>0</v>
      </c>
      <c r="BI55" s="101">
        <v>0</v>
      </c>
      <c r="BJ55" s="101">
        <v>0</v>
      </c>
      <c r="BK55" s="101">
        <v>0</v>
      </c>
      <c r="BL55" s="101">
        <v>0</v>
      </c>
      <c r="BM55" s="101">
        <v>0</v>
      </c>
      <c r="BN55" s="101">
        <v>0</v>
      </c>
      <c r="BO55" s="101">
        <v>0</v>
      </c>
      <c r="BP55" s="101">
        <v>0</v>
      </c>
      <c r="BQ55" s="101">
        <v>0</v>
      </c>
      <c r="BR55" s="101">
        <v>0</v>
      </c>
      <c r="BS55" s="101">
        <v>0</v>
      </c>
      <c r="BT55" s="101">
        <v>0</v>
      </c>
      <c r="BU55" s="101">
        <v>0</v>
      </c>
      <c r="BV55" s="101">
        <v>0</v>
      </c>
      <c r="BX55" s="37" t="e">
        <f t="shared" si="0"/>
        <v>#DIV/0!</v>
      </c>
      <c r="BY55" s="87">
        <f t="shared" si="1"/>
        <v>-1</v>
      </c>
      <c r="BZ55" s="87">
        <f t="shared" si="2"/>
        <v>-1</v>
      </c>
      <c r="CA55" s="87">
        <f t="shared" si="3"/>
        <v>-1</v>
      </c>
      <c r="CB55" s="87">
        <f t="shared" si="11"/>
        <v>-1</v>
      </c>
      <c r="CC55" s="87">
        <f t="shared" si="11"/>
        <v>-1</v>
      </c>
      <c r="CD55" s="87">
        <f t="shared" si="5"/>
        <v>-1</v>
      </c>
      <c r="CE55" s="87">
        <f t="shared" si="6"/>
        <v>-1</v>
      </c>
      <c r="CF55" s="87">
        <f t="shared" si="7"/>
        <v>-1</v>
      </c>
      <c r="CG55" s="87">
        <f t="shared" si="8"/>
        <v>-1</v>
      </c>
      <c r="CH55" s="87">
        <f t="shared" si="9"/>
        <v>-1</v>
      </c>
      <c r="CI55" s="87" t="str">
        <f>IF(M55=0,"",(#REF!-M55)/M55)</f>
        <v/>
      </c>
      <c r="CJ55" s="87" t="str">
        <f>IF(N55=0,"",(#REF!-N55)/N55)</f>
        <v/>
      </c>
      <c r="CK55" s="87">
        <f t="shared" si="10"/>
        <v>-1</v>
      </c>
    </row>
    <row r="56" spans="1:89" x14ac:dyDescent="0.4">
      <c r="A56" s="101" t="s">
        <v>11</v>
      </c>
      <c r="B56" s="101">
        <v>100.27852190999999</v>
      </c>
      <c r="C56" s="101">
        <v>0.34518623939999998</v>
      </c>
      <c r="D56" s="101">
        <v>468.54721395000001</v>
      </c>
      <c r="E56" s="101">
        <v>15.48650879</v>
      </c>
      <c r="F56" s="101">
        <v>13.791753333000001</v>
      </c>
      <c r="G56" s="101">
        <v>30.405358395</v>
      </c>
      <c r="H56" s="101">
        <v>41.861203009</v>
      </c>
      <c r="I56" s="101">
        <v>9.5863851000000007E-3</v>
      </c>
      <c r="J56" s="101">
        <v>4.1033140000000003E-4</v>
      </c>
      <c r="K56" s="101">
        <v>6.5722101399999996E-2</v>
      </c>
      <c r="L56" s="101"/>
      <c r="M56" s="101"/>
      <c r="N56" s="31"/>
      <c r="O56" s="31">
        <v>6.8928670000000002E-4</v>
      </c>
      <c r="P56" s="101"/>
      <c r="Q56" s="100" t="s">
        <v>11</v>
      </c>
      <c r="R56" s="101">
        <v>0</v>
      </c>
      <c r="S56" s="101">
        <v>0</v>
      </c>
      <c r="T56" s="101">
        <v>0</v>
      </c>
      <c r="U56" s="101">
        <v>0</v>
      </c>
      <c r="V56" s="101">
        <v>0</v>
      </c>
      <c r="W56" s="101">
        <v>0</v>
      </c>
      <c r="X56" s="101">
        <v>0</v>
      </c>
      <c r="Y56" s="101">
        <v>0</v>
      </c>
      <c r="Z56" s="101">
        <v>0</v>
      </c>
      <c r="AA56" s="101">
        <v>0</v>
      </c>
      <c r="AB56" s="101">
        <v>0</v>
      </c>
      <c r="AC56" s="101">
        <v>0</v>
      </c>
      <c r="AD56" s="101">
        <v>0</v>
      </c>
      <c r="AE56" s="101">
        <v>0</v>
      </c>
      <c r="AF56" s="101">
        <v>0</v>
      </c>
      <c r="AG56" s="101">
        <v>0</v>
      </c>
      <c r="AH56" s="101">
        <v>0</v>
      </c>
      <c r="AI56" s="101">
        <v>0</v>
      </c>
      <c r="AJ56" s="101">
        <v>0</v>
      </c>
      <c r="AK56" s="101">
        <v>0</v>
      </c>
      <c r="AL56" s="101">
        <v>0</v>
      </c>
      <c r="AM56" s="101">
        <v>0</v>
      </c>
      <c r="AN56" s="101">
        <v>0</v>
      </c>
      <c r="AO56" s="101">
        <v>0</v>
      </c>
      <c r="AP56" s="101">
        <v>0</v>
      </c>
      <c r="AQ56" s="101">
        <v>0</v>
      </c>
      <c r="AR56" s="101">
        <v>0</v>
      </c>
      <c r="AS56" s="101">
        <v>0</v>
      </c>
      <c r="AT56" s="101">
        <v>0</v>
      </c>
      <c r="AU56" s="101">
        <v>0</v>
      </c>
      <c r="AV56" s="101">
        <v>0</v>
      </c>
      <c r="AW56" s="101">
        <v>0</v>
      </c>
      <c r="AX56" s="101">
        <v>0</v>
      </c>
      <c r="AY56" s="101">
        <v>0</v>
      </c>
      <c r="AZ56" s="101">
        <v>0</v>
      </c>
      <c r="BA56" s="101">
        <v>0</v>
      </c>
      <c r="BB56" s="101">
        <v>0</v>
      </c>
      <c r="BC56" s="101">
        <v>0</v>
      </c>
      <c r="BD56" s="101">
        <v>0</v>
      </c>
      <c r="BE56" s="101">
        <v>0</v>
      </c>
      <c r="BF56" s="101">
        <v>0</v>
      </c>
      <c r="BG56" s="101">
        <v>0</v>
      </c>
      <c r="BH56" s="101">
        <v>0</v>
      </c>
      <c r="BI56" s="101">
        <v>0</v>
      </c>
      <c r="BJ56" s="101">
        <v>0</v>
      </c>
      <c r="BK56" s="101">
        <v>0</v>
      </c>
      <c r="BL56" s="101">
        <v>0</v>
      </c>
      <c r="BM56" s="101">
        <v>0</v>
      </c>
      <c r="BN56" s="101">
        <v>0</v>
      </c>
      <c r="BO56" s="101">
        <v>0</v>
      </c>
      <c r="BP56" s="101">
        <v>0</v>
      </c>
      <c r="BQ56" s="101">
        <v>0</v>
      </c>
      <c r="BR56" s="101">
        <v>0</v>
      </c>
      <c r="BS56" s="101">
        <v>0</v>
      </c>
      <c r="BT56" s="101">
        <v>0</v>
      </c>
      <c r="BU56" s="101">
        <v>0</v>
      </c>
      <c r="BV56" s="101">
        <v>0</v>
      </c>
      <c r="BX56" s="37" t="e">
        <f t="shared" si="0"/>
        <v>#DIV/0!</v>
      </c>
      <c r="BY56" s="87">
        <f t="shared" si="1"/>
        <v>-1</v>
      </c>
      <c r="BZ56" s="87">
        <f t="shared" si="2"/>
        <v>-1</v>
      </c>
      <c r="CA56" s="87">
        <f t="shared" si="3"/>
        <v>-1</v>
      </c>
      <c r="CB56" s="87">
        <f t="shared" si="11"/>
        <v>-1</v>
      </c>
      <c r="CC56" s="87">
        <f t="shared" si="11"/>
        <v>-1</v>
      </c>
      <c r="CD56" s="87">
        <f t="shared" si="5"/>
        <v>-1</v>
      </c>
      <c r="CE56" s="87">
        <f t="shared" si="6"/>
        <v>-1</v>
      </c>
      <c r="CF56" s="87">
        <f t="shared" si="7"/>
        <v>-1</v>
      </c>
      <c r="CG56" s="87">
        <f t="shared" si="8"/>
        <v>-1</v>
      </c>
      <c r="CH56" s="87">
        <f t="shared" si="9"/>
        <v>-1</v>
      </c>
      <c r="CI56" s="87" t="str">
        <f>IF(M56=0,"",(#REF!-M56)/M56)</f>
        <v/>
      </c>
      <c r="CJ56" s="87" t="str">
        <f>IF(N56=0,"",(#REF!-N56)/N56)</f>
        <v/>
      </c>
      <c r="CK56" s="87">
        <f t="shared" si="10"/>
        <v>-1</v>
      </c>
    </row>
    <row r="57" spans="1:89" x14ac:dyDescent="0.4">
      <c r="A57" s="100" t="s">
        <v>58</v>
      </c>
      <c r="B57" s="101">
        <v>771.79918985999996</v>
      </c>
      <c r="C57" s="101">
        <v>1.4694725176000001</v>
      </c>
      <c r="D57" s="101">
        <v>5198.7012720000002</v>
      </c>
      <c r="E57" s="101">
        <v>107.38738506</v>
      </c>
      <c r="F57" s="101">
        <v>96.727682477000002</v>
      </c>
      <c r="G57" s="101">
        <v>209.71764873000001</v>
      </c>
      <c r="H57" s="101">
        <v>342.52290962000001</v>
      </c>
      <c r="I57" s="101">
        <v>7.8437820000000005E-2</v>
      </c>
      <c r="J57" s="101">
        <v>3.3567753999999999E-3</v>
      </c>
      <c r="K57" s="101">
        <v>0.53776157430000004</v>
      </c>
      <c r="L57" s="101"/>
      <c r="M57" s="101"/>
      <c r="N57" s="101"/>
      <c r="O57" s="101">
        <v>4.7882250000000001E-3</v>
      </c>
      <c r="P57" s="101"/>
      <c r="Q57" s="100" t="s">
        <v>58</v>
      </c>
      <c r="R57" s="101">
        <v>0</v>
      </c>
      <c r="S57" s="101">
        <v>0</v>
      </c>
      <c r="T57" s="101">
        <v>0</v>
      </c>
      <c r="U57" s="101">
        <v>0</v>
      </c>
      <c r="V57" s="101">
        <v>0</v>
      </c>
      <c r="W57" s="101">
        <v>0</v>
      </c>
      <c r="X57" s="101">
        <v>0</v>
      </c>
      <c r="Y57" s="101">
        <v>0</v>
      </c>
      <c r="Z57" s="101">
        <v>0</v>
      </c>
      <c r="AA57" s="101">
        <v>0</v>
      </c>
      <c r="AB57" s="101">
        <v>0</v>
      </c>
      <c r="AC57" s="101">
        <v>0</v>
      </c>
      <c r="AD57" s="101">
        <v>0</v>
      </c>
      <c r="AE57" s="101">
        <v>0</v>
      </c>
      <c r="AF57" s="101">
        <v>0</v>
      </c>
      <c r="AG57" s="101">
        <v>0</v>
      </c>
      <c r="AH57" s="101">
        <v>0</v>
      </c>
      <c r="AI57" s="101">
        <v>0</v>
      </c>
      <c r="AJ57" s="101">
        <v>0</v>
      </c>
      <c r="AK57" s="101">
        <v>0</v>
      </c>
      <c r="AL57" s="101">
        <v>0</v>
      </c>
      <c r="AM57" s="101">
        <v>0</v>
      </c>
      <c r="AN57" s="101">
        <v>0</v>
      </c>
      <c r="AO57" s="101">
        <v>0</v>
      </c>
      <c r="AP57" s="101">
        <v>0</v>
      </c>
      <c r="AQ57" s="101">
        <v>0</v>
      </c>
      <c r="AR57" s="101">
        <v>0</v>
      </c>
      <c r="AS57" s="101">
        <v>0</v>
      </c>
      <c r="AT57" s="101">
        <v>0</v>
      </c>
      <c r="AU57" s="101">
        <v>0</v>
      </c>
      <c r="AV57" s="101">
        <v>0</v>
      </c>
      <c r="AW57" s="101">
        <v>0</v>
      </c>
      <c r="AX57" s="101">
        <v>0</v>
      </c>
      <c r="AY57" s="101">
        <v>0</v>
      </c>
      <c r="AZ57" s="101">
        <v>0</v>
      </c>
      <c r="BA57" s="101">
        <v>0</v>
      </c>
      <c r="BB57" s="101">
        <v>0</v>
      </c>
      <c r="BC57" s="101">
        <v>0</v>
      </c>
      <c r="BD57" s="101">
        <v>0</v>
      </c>
      <c r="BE57" s="101">
        <v>0</v>
      </c>
      <c r="BF57" s="101">
        <v>0</v>
      </c>
      <c r="BG57" s="101">
        <v>0</v>
      </c>
      <c r="BH57" s="101">
        <v>0</v>
      </c>
      <c r="BI57" s="101">
        <v>0</v>
      </c>
      <c r="BJ57" s="101">
        <v>0</v>
      </c>
      <c r="BK57" s="101">
        <v>0</v>
      </c>
      <c r="BL57" s="101">
        <v>0</v>
      </c>
      <c r="BM57" s="101">
        <v>0</v>
      </c>
      <c r="BN57" s="101">
        <v>0</v>
      </c>
      <c r="BO57" s="101">
        <v>0</v>
      </c>
      <c r="BP57" s="101">
        <v>0</v>
      </c>
      <c r="BQ57" s="101">
        <v>0</v>
      </c>
      <c r="BR57" s="101">
        <v>0</v>
      </c>
      <c r="BS57" s="101">
        <v>0</v>
      </c>
      <c r="BT57" s="101">
        <v>0</v>
      </c>
      <c r="BU57" s="101">
        <v>0</v>
      </c>
      <c r="BV57" s="101">
        <v>0</v>
      </c>
      <c r="BX57" s="37" t="e">
        <f t="shared" si="0"/>
        <v>#DIV/0!</v>
      </c>
      <c r="BY57" s="87">
        <f t="shared" si="1"/>
        <v>-1</v>
      </c>
      <c r="BZ57" s="87">
        <f t="shared" si="2"/>
        <v>-1</v>
      </c>
      <c r="CA57" s="87">
        <f t="shared" si="3"/>
        <v>-1</v>
      </c>
      <c r="CB57" s="87">
        <f t="shared" si="11"/>
        <v>-1</v>
      </c>
      <c r="CC57" s="87">
        <f t="shared" si="11"/>
        <v>-1</v>
      </c>
      <c r="CD57" s="87">
        <f t="shared" si="5"/>
        <v>-1</v>
      </c>
      <c r="CE57" s="87">
        <f t="shared" si="6"/>
        <v>-1</v>
      </c>
      <c r="CF57" s="87">
        <f t="shared" si="7"/>
        <v>-1</v>
      </c>
      <c r="CG57" s="87">
        <f t="shared" si="8"/>
        <v>-1</v>
      </c>
      <c r="CH57" s="87">
        <f t="shared" si="9"/>
        <v>-1</v>
      </c>
      <c r="CI57" s="87" t="str">
        <f>IF(M57=0,"",(#REF!-M57)/M57)</f>
        <v/>
      </c>
      <c r="CJ57" s="87" t="str">
        <f>IF(N57=0,"",(#REF!-N57)/N57)</f>
        <v/>
      </c>
      <c r="CK57" s="87">
        <f t="shared" si="10"/>
        <v>-1</v>
      </c>
    </row>
    <row r="58" spans="1:89" x14ac:dyDescent="0.4">
      <c r="A58" s="100" t="s">
        <v>75</v>
      </c>
      <c r="B58" s="101">
        <v>385.35339349999998</v>
      </c>
      <c r="C58" s="101">
        <v>0.88936453339999999</v>
      </c>
      <c r="D58" s="101">
        <v>2618.1613321999998</v>
      </c>
      <c r="E58" s="101">
        <v>53.771655002000003</v>
      </c>
      <c r="F58" s="101">
        <v>48.660486323000001</v>
      </c>
      <c r="G58" s="101">
        <v>106.60705021</v>
      </c>
      <c r="H58" s="101">
        <v>171.73611195000001</v>
      </c>
      <c r="I58" s="101">
        <v>3.93275415E-2</v>
      </c>
      <c r="J58" s="101">
        <v>1.6829537999999999E-3</v>
      </c>
      <c r="K58" s="101">
        <v>0.26962553950000001</v>
      </c>
      <c r="L58" s="101"/>
      <c r="M58" s="101"/>
      <c r="N58" s="101"/>
      <c r="O58" s="101">
        <v>2.3948326000000002E-3</v>
      </c>
      <c r="P58" s="101"/>
      <c r="Q58" s="100" t="s">
        <v>176</v>
      </c>
      <c r="R58" s="101">
        <v>0</v>
      </c>
      <c r="S58" s="101">
        <v>0</v>
      </c>
      <c r="T58" s="101">
        <v>0</v>
      </c>
      <c r="U58" s="101">
        <v>0</v>
      </c>
      <c r="V58" s="101">
        <v>0</v>
      </c>
      <c r="W58" s="101">
        <v>0</v>
      </c>
      <c r="X58" s="101">
        <v>0</v>
      </c>
      <c r="Y58" s="101">
        <v>0</v>
      </c>
      <c r="Z58" s="101">
        <v>0</v>
      </c>
      <c r="AA58" s="101">
        <v>0</v>
      </c>
      <c r="AB58" s="101">
        <v>0</v>
      </c>
      <c r="AC58" s="101">
        <v>0</v>
      </c>
      <c r="AD58" s="101">
        <v>0</v>
      </c>
      <c r="AE58" s="101">
        <v>0</v>
      </c>
      <c r="AF58" s="101">
        <v>0</v>
      </c>
      <c r="AG58" s="101">
        <v>0</v>
      </c>
      <c r="AH58" s="101">
        <v>0</v>
      </c>
      <c r="AI58" s="101">
        <v>0</v>
      </c>
      <c r="AJ58" s="101">
        <v>0</v>
      </c>
      <c r="AK58" s="101">
        <v>0</v>
      </c>
      <c r="AL58" s="101">
        <v>0</v>
      </c>
      <c r="AM58" s="101">
        <v>0</v>
      </c>
      <c r="AN58" s="101">
        <v>0</v>
      </c>
      <c r="AO58" s="101">
        <v>0</v>
      </c>
      <c r="AP58" s="101">
        <v>0</v>
      </c>
      <c r="AQ58" s="101">
        <v>0</v>
      </c>
      <c r="AR58" s="101">
        <v>0</v>
      </c>
      <c r="AS58" s="101">
        <v>0</v>
      </c>
      <c r="AT58" s="101">
        <v>0</v>
      </c>
      <c r="AU58" s="101">
        <v>0</v>
      </c>
      <c r="AV58" s="101">
        <v>0</v>
      </c>
      <c r="AW58" s="101">
        <v>0</v>
      </c>
      <c r="AX58" s="101">
        <v>0</v>
      </c>
      <c r="AY58" s="101">
        <v>0</v>
      </c>
      <c r="AZ58" s="101">
        <v>0</v>
      </c>
      <c r="BA58" s="101">
        <v>0</v>
      </c>
      <c r="BB58" s="101">
        <v>0</v>
      </c>
      <c r="BC58" s="101">
        <v>0</v>
      </c>
      <c r="BD58" s="101">
        <v>0</v>
      </c>
      <c r="BE58" s="101">
        <v>0</v>
      </c>
      <c r="BF58" s="101">
        <v>0</v>
      </c>
      <c r="BG58" s="101">
        <v>0</v>
      </c>
      <c r="BH58" s="101">
        <v>0</v>
      </c>
      <c r="BI58" s="101">
        <v>0</v>
      </c>
      <c r="BJ58" s="101">
        <v>0</v>
      </c>
      <c r="BK58" s="101">
        <v>0</v>
      </c>
      <c r="BL58" s="101">
        <v>0</v>
      </c>
      <c r="BM58" s="101">
        <v>0</v>
      </c>
      <c r="BN58" s="101">
        <v>0</v>
      </c>
      <c r="BO58" s="101">
        <v>0</v>
      </c>
      <c r="BP58" s="101">
        <v>0</v>
      </c>
      <c r="BQ58" s="101">
        <v>0</v>
      </c>
      <c r="BR58" s="101">
        <v>0</v>
      </c>
      <c r="BS58" s="101">
        <v>0</v>
      </c>
      <c r="BT58" s="101">
        <v>0</v>
      </c>
      <c r="BU58" s="101">
        <v>0</v>
      </c>
      <c r="BV58" s="101">
        <v>0</v>
      </c>
      <c r="BX58" s="37" t="e">
        <f t="shared" si="0"/>
        <v>#DIV/0!</v>
      </c>
      <c r="BY58" s="87">
        <f t="shared" si="1"/>
        <v>-1</v>
      </c>
      <c r="BZ58" s="87">
        <f t="shared" si="2"/>
        <v>-1</v>
      </c>
      <c r="CA58" s="87">
        <f t="shared" si="3"/>
        <v>-1</v>
      </c>
      <c r="CB58" s="87">
        <f t="shared" si="11"/>
        <v>-1</v>
      </c>
      <c r="CC58" s="87">
        <f t="shared" si="11"/>
        <v>-1</v>
      </c>
      <c r="CD58" s="87">
        <f t="shared" si="5"/>
        <v>-1</v>
      </c>
      <c r="CE58" s="87">
        <f t="shared" si="6"/>
        <v>-1</v>
      </c>
      <c r="CF58" s="87">
        <f t="shared" si="7"/>
        <v>-1</v>
      </c>
      <c r="CG58" s="87">
        <f t="shared" si="8"/>
        <v>-1</v>
      </c>
      <c r="CH58" s="87">
        <f t="shared" si="9"/>
        <v>-1</v>
      </c>
      <c r="CI58" s="87" t="str">
        <f>IF(M58=0,"",(#REF!-M58)/M58)</f>
        <v/>
      </c>
      <c r="CJ58" s="87" t="str">
        <f>IF(N58=0,"",(#REF!-N58)/N58)</f>
        <v/>
      </c>
      <c r="CK58" s="87">
        <f t="shared" si="10"/>
        <v>-1</v>
      </c>
    </row>
    <row r="59" spans="1:89" x14ac:dyDescent="0.4">
      <c r="A59" s="100" t="s">
        <v>416</v>
      </c>
      <c r="B59" s="101">
        <v>65536.148306000003</v>
      </c>
      <c r="C59" s="101">
        <v>103.67714049999999</v>
      </c>
      <c r="D59" s="101">
        <v>395654.87800999999</v>
      </c>
      <c r="E59" s="101">
        <v>8796.7409050999995</v>
      </c>
      <c r="F59" s="101">
        <v>7902.8812766999999</v>
      </c>
      <c r="G59" s="101">
        <v>16816.815108999999</v>
      </c>
      <c r="H59" s="101">
        <v>29578.134761000001</v>
      </c>
      <c r="I59" s="101">
        <v>6.7733883585000001</v>
      </c>
      <c r="J59" s="101">
        <v>0.28986576530000002</v>
      </c>
      <c r="K59" s="101">
        <v>46.437684537000003</v>
      </c>
      <c r="L59" s="101"/>
      <c r="M59" s="101"/>
      <c r="N59" s="101"/>
      <c r="O59" s="101">
        <v>0.39085527399999997</v>
      </c>
      <c r="P59" s="101"/>
      <c r="Q59" s="100" t="s">
        <v>69</v>
      </c>
      <c r="R59" s="101">
        <v>0</v>
      </c>
      <c r="S59" s="101">
        <v>6.5215654635040803</v>
      </c>
      <c r="T59" s="101">
        <v>6.5215654635040803</v>
      </c>
      <c r="U59" s="101">
        <v>0</v>
      </c>
      <c r="V59" s="101">
        <v>0.27921010537548502</v>
      </c>
      <c r="W59" s="101">
        <v>0</v>
      </c>
      <c r="X59" s="101">
        <v>63115.219207548602</v>
      </c>
      <c r="Y59" s="101">
        <v>437.74732599282402</v>
      </c>
      <c r="Z59" s="101">
        <v>943.233352452453</v>
      </c>
      <c r="AA59" s="101">
        <v>640.44931024034599</v>
      </c>
      <c r="AB59" s="101">
        <v>0</v>
      </c>
      <c r="AC59" s="101">
        <v>44.719951462640999</v>
      </c>
      <c r="AD59" s="101">
        <v>44.719951462640999</v>
      </c>
      <c r="AE59" s="101">
        <v>3048.68500890115</v>
      </c>
      <c r="AF59" s="101">
        <v>348.61333778391497</v>
      </c>
      <c r="AG59" s="101">
        <v>281.22497708434298</v>
      </c>
      <c r="AH59" s="101">
        <v>0</v>
      </c>
      <c r="AI59" s="101">
        <v>0</v>
      </c>
      <c r="AJ59" s="101">
        <v>0.37648022797820702</v>
      </c>
      <c r="AK59" s="101">
        <v>99.726944923031297</v>
      </c>
      <c r="AL59" s="101">
        <v>0</v>
      </c>
      <c r="AM59" s="101">
        <v>343041.991645584</v>
      </c>
      <c r="AN59" s="101">
        <v>35071.061986033703</v>
      </c>
      <c r="AO59" s="101">
        <v>381161.73864051898</v>
      </c>
      <c r="AP59" s="101">
        <v>0</v>
      </c>
      <c r="AQ59" s="101">
        <v>862.08903975043495</v>
      </c>
      <c r="AR59" s="101">
        <v>0</v>
      </c>
      <c r="AS59" s="101">
        <v>15747.391740008899</v>
      </c>
      <c r="AT59" s="101">
        <v>145.635086889663</v>
      </c>
      <c r="AU59" s="101">
        <v>0</v>
      </c>
      <c r="AV59" s="101">
        <v>540.23343121854896</v>
      </c>
      <c r="AW59" s="101">
        <v>5.9393019395162003</v>
      </c>
      <c r="AX59" s="101">
        <v>0</v>
      </c>
      <c r="AY59" s="101">
        <v>0</v>
      </c>
      <c r="AZ59" s="101">
        <v>8480.2232881088094</v>
      </c>
      <c r="BA59" s="101">
        <v>7615.8042504263103</v>
      </c>
      <c r="BB59" s="101">
        <v>864.41903768250404</v>
      </c>
      <c r="BC59" s="101">
        <v>25.3840016203971</v>
      </c>
      <c r="BD59" s="101">
        <v>0</v>
      </c>
      <c r="BE59" s="101">
        <v>1900.6187344367399</v>
      </c>
      <c r="BF59" s="101">
        <v>0</v>
      </c>
      <c r="BG59" s="101">
        <v>810.244549678402</v>
      </c>
      <c r="BH59" s="101">
        <v>0</v>
      </c>
      <c r="BI59" s="101">
        <v>0</v>
      </c>
      <c r="BJ59" s="101">
        <v>3240.9782626476299</v>
      </c>
      <c r="BK59" s="101">
        <v>1066.5145547991999</v>
      </c>
      <c r="BL59" s="101">
        <v>25.923671489277201</v>
      </c>
      <c r="BM59" s="101">
        <v>919.76710406366703</v>
      </c>
      <c r="BN59" s="101">
        <v>1.08010644245661</v>
      </c>
      <c r="BO59" s="101">
        <v>16199.3247419213</v>
      </c>
      <c r="BP59" s="101">
        <v>7444.3648118954898</v>
      </c>
      <c r="BQ59" s="101">
        <v>0</v>
      </c>
      <c r="BR59" s="101">
        <v>0</v>
      </c>
      <c r="BS59" s="101">
        <v>3125.7334478867401</v>
      </c>
      <c r="BT59" s="101">
        <v>2953.3806979811102</v>
      </c>
      <c r="BU59" s="101">
        <v>28486.568698335999</v>
      </c>
      <c r="BV59" s="101">
        <v>3273.9844053707402</v>
      </c>
      <c r="BX59" s="37">
        <f t="shared" si="0"/>
        <v>7.9984025148348483E-3</v>
      </c>
      <c r="BY59" s="87">
        <f t="shared" si="1"/>
        <v>-3.6940362853606377E-2</v>
      </c>
      <c r="BZ59" s="87">
        <f t="shared" si="2"/>
        <v>-3.8100931004831251E-2</v>
      </c>
      <c r="CA59" s="87">
        <f t="shared" si="3"/>
        <v>-3.6630761239128971E-2</v>
      </c>
      <c r="CB59" s="87">
        <f t="shared" si="11"/>
        <v>-3.5981236733673247E-2</v>
      </c>
      <c r="CC59" s="87">
        <f t="shared" si="11"/>
        <v>-3.6325615458766475E-2</v>
      </c>
      <c r="CD59" s="87">
        <f t="shared" si="5"/>
        <v>-3.6718627342714333E-2</v>
      </c>
      <c r="CE59" s="87">
        <f t="shared" si="6"/>
        <v>-3.6904492845278303E-2</v>
      </c>
      <c r="CF59" s="87">
        <f t="shared" si="7"/>
        <v>-3.717827498845603E-2</v>
      </c>
      <c r="CG59" s="87">
        <f t="shared" si="8"/>
        <v>-3.6760670627960505E-2</v>
      </c>
      <c r="CH59" s="87">
        <f t="shared" si="9"/>
        <v>-3.6990067258637127E-2</v>
      </c>
      <c r="CI59" s="87" t="str">
        <f>IF(M59=0,"",(#REF!-M59)/M59)</f>
        <v/>
      </c>
      <c r="CJ59" s="87" t="str">
        <f>IF(N59=0,"",(#REF!-N59)/N59)</f>
        <v/>
      </c>
      <c r="CK59" s="87">
        <f t="shared" si="10"/>
        <v>-3.677843687429163E-2</v>
      </c>
    </row>
    <row r="60" spans="1:89" x14ac:dyDescent="0.4">
      <c r="A60" s="101" t="s">
        <v>417</v>
      </c>
      <c r="B60" s="101">
        <v>283161.47797290102</v>
      </c>
      <c r="C60" s="101"/>
      <c r="D60" s="101">
        <v>3338311.78992684</v>
      </c>
      <c r="E60" s="101">
        <v>283385.57872608502</v>
      </c>
      <c r="F60" s="101">
        <v>260714.732422609</v>
      </c>
      <c r="G60" s="101">
        <v>300346.31235501717</v>
      </c>
      <c r="H60" s="101">
        <v>120213.14452695</v>
      </c>
      <c r="I60" s="101">
        <v>27.4751946760911</v>
      </c>
      <c r="J60" s="101">
        <v>1.1775081986401199</v>
      </c>
      <c r="K60" s="101">
        <v>188.40131278954101</v>
      </c>
      <c r="L60" s="101"/>
      <c r="M60" s="101"/>
      <c r="N60" s="101"/>
      <c r="O60" s="101"/>
      <c r="P60" s="101"/>
      <c r="Q60" s="100" t="s">
        <v>70</v>
      </c>
      <c r="R60" s="101">
        <v>0</v>
      </c>
      <c r="S60" s="101">
        <v>4.8246324385852901</v>
      </c>
      <c r="T60" s="101">
        <v>4.8246324385852901</v>
      </c>
      <c r="U60" s="101">
        <v>0</v>
      </c>
      <c r="V60" s="101">
        <v>0.20726163666943301</v>
      </c>
      <c r="W60" s="101">
        <v>0</v>
      </c>
      <c r="X60" s="101">
        <v>49723.994436856803</v>
      </c>
      <c r="Y60" s="101">
        <v>325.27362354073199</v>
      </c>
      <c r="Z60" s="101">
        <v>700.67938021891803</v>
      </c>
      <c r="AA60" s="101">
        <v>475.726511941664</v>
      </c>
      <c r="AB60" s="101">
        <v>0</v>
      </c>
      <c r="AC60" s="101">
        <v>33.127966785385297</v>
      </c>
      <c r="AD60" s="101">
        <v>33.127966785385297</v>
      </c>
      <c r="AE60" s="101">
        <v>4694.8395936881498</v>
      </c>
      <c r="AF60" s="101">
        <v>258.739381785413</v>
      </c>
      <c r="AG60" s="101">
        <v>208.80170712137101</v>
      </c>
      <c r="AH60" s="101">
        <v>0</v>
      </c>
      <c r="AI60" s="101">
        <v>0</v>
      </c>
      <c r="AJ60" s="101">
        <v>0</v>
      </c>
      <c r="AK60" s="101">
        <v>0</v>
      </c>
      <c r="AL60" s="101">
        <v>0</v>
      </c>
      <c r="AM60" s="101">
        <v>529039.57333068701</v>
      </c>
      <c r="AN60" s="101">
        <v>54010.283794154398</v>
      </c>
      <c r="AO60" s="101">
        <v>587744.69671853003</v>
      </c>
      <c r="AP60" s="101">
        <v>0</v>
      </c>
      <c r="AQ60" s="101">
        <v>640.77171305742297</v>
      </c>
      <c r="AR60" s="101">
        <v>0</v>
      </c>
      <c r="AS60" s="101">
        <v>11675.0027737296</v>
      </c>
      <c r="AT60" s="101">
        <v>875.58116348925398</v>
      </c>
      <c r="AU60" s="101">
        <v>0</v>
      </c>
      <c r="AV60" s="101">
        <v>3250.7420096231699</v>
      </c>
      <c r="AW60" s="101">
        <v>35.769477669934801</v>
      </c>
      <c r="AX60" s="101">
        <v>0</v>
      </c>
      <c r="AY60" s="101">
        <v>0</v>
      </c>
      <c r="AZ60" s="101">
        <v>49874.738511549403</v>
      </c>
      <c r="BA60" s="101">
        <v>45894.110284671799</v>
      </c>
      <c r="BB60" s="101">
        <v>3980.6282268776399</v>
      </c>
      <c r="BC60" s="101">
        <v>152.991539322188</v>
      </c>
      <c r="BD60" s="101">
        <v>0</v>
      </c>
      <c r="BE60" s="101">
        <v>11455.430061123099</v>
      </c>
      <c r="BF60" s="101">
        <v>0</v>
      </c>
      <c r="BG60" s="101">
        <v>4883.37675997729</v>
      </c>
      <c r="BH60" s="101">
        <v>0</v>
      </c>
      <c r="BI60" s="101">
        <v>0</v>
      </c>
      <c r="BJ60" s="101">
        <v>19533.507039909098</v>
      </c>
      <c r="BK60" s="101">
        <v>791.18153055175799</v>
      </c>
      <c r="BL60" s="101">
        <v>156.25490511858101</v>
      </c>
      <c r="BM60" s="101">
        <v>5543.9579600632696</v>
      </c>
      <c r="BN60" s="101">
        <v>6.4993683757998699</v>
      </c>
      <c r="BO60" s="101">
        <v>52792.516600000003</v>
      </c>
      <c r="BP60" s="101">
        <v>5513.1614795792302</v>
      </c>
      <c r="BQ60" s="101">
        <v>0</v>
      </c>
      <c r="BR60" s="101">
        <v>0</v>
      </c>
      <c r="BS60" s="101">
        <v>2316.8478403229601</v>
      </c>
      <c r="BT60" s="101">
        <v>2193.6850366705899</v>
      </c>
      <c r="BU60" s="101">
        <v>21170.591691882</v>
      </c>
      <c r="BV60" s="101">
        <v>2433.6712537552999</v>
      </c>
      <c r="BX60" s="37">
        <f t="shared" si="0"/>
        <v>7.9878893334132464E-3</v>
      </c>
      <c r="BY60" s="87">
        <f t="shared" si="1"/>
        <v>-0.82439703736249226</v>
      </c>
      <c r="BZ60" s="87" t="str">
        <f t="shared" si="2"/>
        <v/>
      </c>
      <c r="CA60" s="87">
        <f t="shared" si="3"/>
        <v>-0.82393954378616907</v>
      </c>
      <c r="CB60" s="87">
        <f t="shared" si="11"/>
        <v>-0.82400396401343579</v>
      </c>
      <c r="CC60" s="87">
        <f t="shared" si="11"/>
        <v>-0.82396809778175817</v>
      </c>
      <c r="CD60" s="87">
        <f t="shared" si="5"/>
        <v>-0.82422785155558076</v>
      </c>
      <c r="CE60" s="87">
        <f t="shared" si="6"/>
        <v>-0.82389120777773295</v>
      </c>
      <c r="CF60" s="87">
        <f t="shared" si="7"/>
        <v>-0.82440042753241405</v>
      </c>
      <c r="CG60" s="87">
        <f t="shared" si="8"/>
        <v>-0.82398285047289255</v>
      </c>
      <c r="CH60" s="87">
        <f t="shared" si="9"/>
        <v>-0.82416276036042369</v>
      </c>
      <c r="CI60" s="87" t="str">
        <f>IF(M60=0,"",(#REF!-M60)/M60)</f>
        <v/>
      </c>
      <c r="CJ60" s="87" t="str">
        <f>IF(N60=0,"",(#REF!-N60)/N60)</f>
        <v/>
      </c>
      <c r="CK60" s="87" t="str">
        <f t="shared" si="10"/>
        <v/>
      </c>
    </row>
    <row r="61" spans="1:89" x14ac:dyDescent="0.4">
      <c r="A61" s="44" t="s">
        <v>55</v>
      </c>
      <c r="B61" s="1">
        <f>SUM(B3:B60)</f>
        <v>366725.70206616045</v>
      </c>
      <c r="C61" s="1">
        <f t="shared" ref="C61:O61" si="12">SUM(C3:C60)</f>
        <v>145.3267310395</v>
      </c>
      <c r="D61" s="1">
        <f t="shared" si="12"/>
        <v>3847937.2765769092</v>
      </c>
      <c r="E61" s="1">
        <f t="shared" si="12"/>
        <v>295031.52443984745</v>
      </c>
      <c r="F61" s="1">
        <f t="shared" si="12"/>
        <v>271108.24032462289</v>
      </c>
      <c r="G61" s="1">
        <f t="shared" si="12"/>
        <v>323236.12691603525</v>
      </c>
      <c r="H61" s="1">
        <f t="shared" si="12"/>
        <v>158103.19413485809</v>
      </c>
      <c r="I61" s="1">
        <f t="shared" si="12"/>
        <v>36.151997443392503</v>
      </c>
      <c r="J61" s="1">
        <f t="shared" si="12"/>
        <v>1.550373542840396</v>
      </c>
      <c r="K61" s="1">
        <f t="shared" si="12"/>
        <v>247.88867474408761</v>
      </c>
      <c r="L61" s="1">
        <f t="shared" si="12"/>
        <v>0</v>
      </c>
      <c r="M61" s="1">
        <f t="shared" si="12"/>
        <v>0</v>
      </c>
      <c r="N61" s="1">
        <f t="shared" si="12"/>
        <v>0</v>
      </c>
      <c r="O61" s="1">
        <f t="shared" si="12"/>
        <v>0.51423309818209395</v>
      </c>
      <c r="P61" s="101"/>
      <c r="Q61" s="101"/>
      <c r="R61" s="1">
        <f>SUM(R3:R60)</f>
        <v>0</v>
      </c>
      <c r="S61" s="1">
        <f t="shared" ref="S61:BV61" si="13">SUM(S3:S60)</f>
        <v>12.998784681388148</v>
      </c>
      <c r="T61" s="1">
        <f t="shared" si="13"/>
        <v>12.998784681388148</v>
      </c>
      <c r="U61" s="1">
        <f t="shared" si="13"/>
        <v>0</v>
      </c>
      <c r="V61" s="1">
        <f t="shared" si="13"/>
        <v>0.55874064618614649</v>
      </c>
      <c r="W61" s="1">
        <f t="shared" si="13"/>
        <v>0</v>
      </c>
      <c r="X61" s="1">
        <f t="shared" si="13"/>
        <v>128393.46336781912</v>
      </c>
      <c r="Y61" s="1">
        <f t="shared" si="13"/>
        <v>873.90752358324426</v>
      </c>
      <c r="Z61" s="1">
        <f t="shared" si="13"/>
        <v>1882.8042445351211</v>
      </c>
      <c r="AA61" s="1">
        <f t="shared" si="13"/>
        <v>1278.4117887272569</v>
      </c>
      <c r="AB61" s="1">
        <f t="shared" si="13"/>
        <v>0</v>
      </c>
      <c r="AC61" s="1">
        <f t="shared" si="13"/>
        <v>89.177958181513105</v>
      </c>
      <c r="AD61" s="1">
        <f t="shared" si="13"/>
        <v>89.177958181513105</v>
      </c>
      <c r="AE61" s="1">
        <f t="shared" si="13"/>
        <v>8519.5954061267184</v>
      </c>
      <c r="AF61" s="1">
        <f t="shared" si="13"/>
        <v>695.66290770911769</v>
      </c>
      <c r="AG61" s="1">
        <f t="shared" si="13"/>
        <v>561.25051583127879</v>
      </c>
      <c r="AH61" s="1">
        <f t="shared" si="13"/>
        <v>0</v>
      </c>
      <c r="AI61" s="1">
        <f t="shared" si="13"/>
        <v>0</v>
      </c>
      <c r="AJ61" s="1">
        <f t="shared" si="13"/>
        <v>0.48452789182434292</v>
      </c>
      <c r="AK61" s="1">
        <f t="shared" si="13"/>
        <v>136.40915028560156</v>
      </c>
      <c r="AL61" s="1">
        <f t="shared" si="13"/>
        <v>0</v>
      </c>
      <c r="AM61" s="1">
        <f t="shared" si="13"/>
        <v>959389.73348666495</v>
      </c>
      <c r="AN61" s="1">
        <f t="shared" si="13"/>
        <v>98006.175706391048</v>
      </c>
      <c r="AO61" s="1">
        <f t="shared" si="13"/>
        <v>1065915.5045991833</v>
      </c>
      <c r="AP61" s="1">
        <f t="shared" si="13"/>
        <v>0</v>
      </c>
      <c r="AQ61" s="1">
        <f t="shared" si="13"/>
        <v>1721.2340748310939</v>
      </c>
      <c r="AR61" s="1">
        <f t="shared" si="13"/>
        <v>0</v>
      </c>
      <c r="AS61" s="1">
        <f t="shared" si="13"/>
        <v>31410.919756965628</v>
      </c>
      <c r="AT61" s="1">
        <f t="shared" si="13"/>
        <v>1062.971433790422</v>
      </c>
      <c r="AU61" s="1">
        <f t="shared" si="13"/>
        <v>0</v>
      </c>
      <c r="AV61" s="1">
        <f t="shared" si="13"/>
        <v>3945.8153297595659</v>
      </c>
      <c r="AW61" s="1">
        <f t="shared" si="13"/>
        <v>43.412020742789252</v>
      </c>
      <c r="AX61" s="1">
        <f t="shared" si="13"/>
        <v>0</v>
      </c>
      <c r="AY61" s="1">
        <f t="shared" si="13"/>
        <v>0</v>
      </c>
      <c r="AZ61" s="1">
        <f t="shared" si="13"/>
        <v>60864.636641921577</v>
      </c>
      <c r="BA61" s="1">
        <f t="shared" si="13"/>
        <v>55693.157744238262</v>
      </c>
      <c r="BB61" s="1">
        <f t="shared" si="13"/>
        <v>5171.4788976833524</v>
      </c>
      <c r="BC61" s="1">
        <f t="shared" si="13"/>
        <v>185.65302385366468</v>
      </c>
      <c r="BD61" s="1">
        <f t="shared" si="13"/>
        <v>0</v>
      </c>
      <c r="BE61" s="1">
        <f t="shared" si="13"/>
        <v>13900.981587466616</v>
      </c>
      <c r="BF61" s="1">
        <f t="shared" si="13"/>
        <v>0</v>
      </c>
      <c r="BG61" s="1">
        <f t="shared" si="13"/>
        <v>5925.8813536697862</v>
      </c>
      <c r="BH61" s="1">
        <f t="shared" si="13"/>
        <v>0</v>
      </c>
      <c r="BI61" s="1">
        <f t="shared" si="13"/>
        <v>0</v>
      </c>
      <c r="BJ61" s="1">
        <f t="shared" si="13"/>
        <v>23703.525413747189</v>
      </c>
      <c r="BK61" s="1">
        <f t="shared" si="13"/>
        <v>2127.8469412713116</v>
      </c>
      <c r="BL61" s="1">
        <f t="shared" si="13"/>
        <v>189.61090887049428</v>
      </c>
      <c r="BM61" s="1">
        <f t="shared" si="13"/>
        <v>6727.4175176294848</v>
      </c>
      <c r="BN61" s="1">
        <f t="shared" si="13"/>
        <v>7.8891547081210671</v>
      </c>
      <c r="BO61" s="1">
        <f t="shared" si="13"/>
        <v>74396.100281144405</v>
      </c>
      <c r="BP61" s="1">
        <f t="shared" si="13"/>
        <v>14843.584177080982</v>
      </c>
      <c r="BQ61" s="1">
        <f t="shared" si="13"/>
        <v>0</v>
      </c>
      <c r="BR61" s="1">
        <f t="shared" si="13"/>
        <v>0</v>
      </c>
      <c r="BS61" s="1">
        <f t="shared" si="13"/>
        <v>6234.227046779115</v>
      </c>
      <c r="BT61" s="1">
        <f t="shared" si="13"/>
        <v>5895.1923176376804</v>
      </c>
      <c r="BU61" s="1">
        <f t="shared" si="13"/>
        <v>56873.765989946456</v>
      </c>
      <c r="BV61" s="1">
        <f t="shared" si="13"/>
        <v>6537.0050551000768</v>
      </c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</row>
    <row r="62" spans="1:89" x14ac:dyDescent="0.4">
      <c r="A62" s="10" t="s">
        <v>56</v>
      </c>
      <c r="B62" s="1">
        <f>SUM(B3:B51)</f>
        <v>15517.909246589403</v>
      </c>
      <c r="C62" s="1">
        <f>SUM(C3:C51)</f>
        <v>36.596736453300011</v>
      </c>
      <c r="D62" s="1">
        <f t="shared" ref="D62:O62" si="14">SUM(D3:D51)</f>
        <v>96783.155679319476</v>
      </c>
      <c r="E62" s="1">
        <f t="shared" si="14"/>
        <v>2503.8071597004</v>
      </c>
      <c r="F62" s="1">
        <f t="shared" si="14"/>
        <v>2178.1402461409002</v>
      </c>
      <c r="G62" s="1">
        <f t="shared" si="14"/>
        <v>5391.6104188930994</v>
      </c>
      <c r="H62" s="1">
        <f t="shared" si="14"/>
        <v>7199.7015903091014</v>
      </c>
      <c r="I62" s="1">
        <f t="shared" si="14"/>
        <v>1.6487174406014</v>
      </c>
      <c r="J62" s="1">
        <f t="shared" si="14"/>
        <v>7.2099716300276007E-2</v>
      </c>
      <c r="K62" s="1">
        <f t="shared" si="14"/>
        <v>11.303502493046603</v>
      </c>
      <c r="L62" s="1">
        <f t="shared" si="14"/>
        <v>0</v>
      </c>
      <c r="M62" s="1">
        <f t="shared" si="14"/>
        <v>0</v>
      </c>
      <c r="N62" s="1">
        <f t="shared" si="14"/>
        <v>0</v>
      </c>
      <c r="O62" s="1">
        <f t="shared" si="14"/>
        <v>0.107794503582094</v>
      </c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</row>
    <row r="63" spans="1:89" x14ac:dyDescent="0.4">
      <c r="A63" s="100" t="s">
        <v>239</v>
      </c>
      <c r="B63" s="101">
        <f>+B3+B5+B8+B9+B11+B12+B14+B15+B16+B17+B18+B19+B20+B21+B22+B23+B24+B25+B26+B28+B30+B31+B33+B34+B35+B36+B37+B39+B40+B41+B42+B43+B44+B46+B47+B49+B50+B10</f>
        <v>14083.8509226149</v>
      </c>
      <c r="C63" s="101">
        <f t="shared" ref="C63:O63" si="15">+C3+C5+C8+C9+C11+C12+C14+C15+C16+C17+C18+C19+C20+C21+C22+C23+C24+C25+C26+C28+C30+C31+C33+C34+C35+C36+C37+C39+C40+C41+C42+C43+C44+C46+C47+C49+C50+C10</f>
        <v>28.362732198300009</v>
      </c>
      <c r="D63" s="101">
        <f t="shared" si="15"/>
        <v>86569.295834064484</v>
      </c>
      <c r="E63" s="101">
        <f t="shared" si="15"/>
        <v>2025.7125759474004</v>
      </c>
      <c r="F63" s="101">
        <f t="shared" si="15"/>
        <v>1807.2532284092999</v>
      </c>
      <c r="G63" s="101">
        <f t="shared" si="15"/>
        <v>3909.1911731575005</v>
      </c>
      <c r="H63" s="101">
        <f t="shared" si="15"/>
        <v>6577.0534198470004</v>
      </c>
      <c r="I63" s="101">
        <f t="shared" si="15"/>
        <v>1.5061457535014</v>
      </c>
      <c r="J63" s="101">
        <f t="shared" si="15"/>
        <v>6.4455193700275998E-2</v>
      </c>
      <c r="K63" s="101">
        <f t="shared" si="15"/>
        <v>10.325975059246602</v>
      </c>
      <c r="L63" s="101">
        <f t="shared" si="15"/>
        <v>0</v>
      </c>
      <c r="M63" s="101">
        <f t="shared" si="15"/>
        <v>0</v>
      </c>
      <c r="N63" s="101">
        <f t="shared" si="15"/>
        <v>0</v>
      </c>
      <c r="O63" s="101">
        <f t="shared" si="15"/>
        <v>8.9485582382094003E-2</v>
      </c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</row>
    <row r="66" spans="1:9" x14ac:dyDescent="0.4">
      <c r="A66" s="5"/>
    </row>
    <row r="67" spans="1:9" x14ac:dyDescent="0.4">
      <c r="A67" s="41"/>
    </row>
    <row r="68" spans="1:9" x14ac:dyDescent="0.4">
      <c r="A68" s="21"/>
    </row>
    <row r="69" spans="1:9" x14ac:dyDescent="0.4">
      <c r="A69" s="21"/>
    </row>
    <row r="70" spans="1:9" x14ac:dyDescent="0.4">
      <c r="A70" s="21"/>
    </row>
    <row r="71" spans="1:9" x14ac:dyDescent="0.4">
      <c r="A71" s="21"/>
    </row>
    <row r="72" spans="1:9" x14ac:dyDescent="0.4">
      <c r="A72" s="21"/>
    </row>
    <row r="73" spans="1:9" x14ac:dyDescent="0.4">
      <c r="A73" s="21"/>
    </row>
    <row r="74" spans="1:9" x14ac:dyDescent="0.4">
      <c r="A74" s="21"/>
    </row>
    <row r="75" spans="1:9" x14ac:dyDescent="0.4">
      <c r="A75" s="21"/>
    </row>
    <row r="76" spans="1:9" x14ac:dyDescent="0.4">
      <c r="A76" s="21"/>
    </row>
    <row r="77" spans="1:9" x14ac:dyDescent="0.4">
      <c r="A77" s="21"/>
    </row>
    <row r="78" spans="1:9" x14ac:dyDescent="0.4">
      <c r="A78" s="24"/>
    </row>
    <row r="79" spans="1:9" x14ac:dyDescent="0.4">
      <c r="A79" s="24"/>
    </row>
    <row r="80" spans="1:9" x14ac:dyDescent="0.4">
      <c r="A80" s="18"/>
      <c r="B80" s="15"/>
      <c r="C80" s="15"/>
      <c r="D80" s="15"/>
      <c r="E80" s="15"/>
      <c r="F80" s="15"/>
      <c r="G80" s="15"/>
      <c r="H80" s="15"/>
      <c r="I80" s="15"/>
    </row>
    <row r="83" spans="1:1" x14ac:dyDescent="0.4">
      <c r="A83" s="5"/>
    </row>
    <row r="84" spans="1:1" x14ac:dyDescent="0.4">
      <c r="A84" s="9"/>
    </row>
    <row r="85" spans="1:1" x14ac:dyDescent="0.4">
      <c r="A85" s="21"/>
    </row>
    <row r="86" spans="1:1" x14ac:dyDescent="0.4">
      <c r="A86" s="21"/>
    </row>
    <row r="87" spans="1:1" x14ac:dyDescent="0.4">
      <c r="A87" s="21"/>
    </row>
    <row r="88" spans="1:1" x14ac:dyDescent="0.4">
      <c r="A88" s="21"/>
    </row>
    <row r="89" spans="1:1" x14ac:dyDescent="0.4">
      <c r="A89" s="21"/>
    </row>
    <row r="90" spans="1:1" x14ac:dyDescent="0.4">
      <c r="A90" s="21"/>
    </row>
    <row r="91" spans="1:1" x14ac:dyDescent="0.4">
      <c r="A91" s="21"/>
    </row>
    <row r="92" spans="1:1" x14ac:dyDescent="0.4">
      <c r="A92" s="21"/>
    </row>
    <row r="93" spans="1:1" x14ac:dyDescent="0.4">
      <c r="A93" s="21"/>
    </row>
    <row r="94" spans="1:1" x14ac:dyDescent="0.4">
      <c r="A94" s="21"/>
    </row>
    <row r="95" spans="1:1" x14ac:dyDescent="0.4">
      <c r="A95" s="24"/>
    </row>
    <row r="96" spans="1:1" x14ac:dyDescent="0.4">
      <c r="A96" s="24"/>
    </row>
    <row r="97" spans="1:3" x14ac:dyDescent="0.4">
      <c r="A97" s="18"/>
      <c r="B97" s="15"/>
      <c r="C97" s="56"/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S69"/>
  <sheetViews>
    <sheetView zoomScale="85" zoomScaleNormal="85" workbookViewId="0">
      <pane xSplit="1" ySplit="2" topLeftCell="D36" activePane="bottomRight" state="frozen"/>
      <selection pane="topRight" activeCell="B1" sqref="B1"/>
      <selection pane="bottomLeft" activeCell="A3" sqref="A3"/>
      <selection pane="bottomRight" activeCell="O53" sqref="O53"/>
    </sheetView>
  </sheetViews>
  <sheetFormatPr defaultRowHeight="14.6" x14ac:dyDescent="0.4"/>
  <cols>
    <col min="1" max="1" width="19.53515625" customWidth="1"/>
    <col min="2" max="2" width="10.3046875" bestFit="1" customWidth="1"/>
    <col min="3" max="3" width="7.84375" bestFit="1" customWidth="1"/>
    <col min="4" max="4" width="9.4609375" bestFit="1" customWidth="1"/>
    <col min="5" max="7" width="7.84375" bestFit="1" customWidth="1"/>
    <col min="8" max="8" width="9.4609375" bestFit="1" customWidth="1"/>
    <col min="9" max="9" width="9" bestFit="1" customWidth="1"/>
    <col min="10" max="10" width="9.07421875" bestFit="1" customWidth="1"/>
    <col min="11" max="11" width="6.84375" bestFit="1" customWidth="1"/>
    <col min="12" max="12" width="9.84375" bestFit="1" customWidth="1"/>
    <col min="13" max="13" width="6.84375" bestFit="1" customWidth="1"/>
    <col min="14" max="14" width="11.07421875" bestFit="1" customWidth="1"/>
    <col min="15" max="17" width="9.07421875" style="30" customWidth="1"/>
    <col min="19" max="19" width="15.4609375" bestFit="1" customWidth="1"/>
    <col min="20" max="20" width="10" style="30" bestFit="1" customWidth="1"/>
    <col min="21" max="21" width="6.84375" style="28" bestFit="1" customWidth="1"/>
    <col min="22" max="22" width="14.69140625" style="28" bestFit="1" customWidth="1"/>
    <col min="23" max="23" width="6.84375" style="28" bestFit="1" customWidth="1"/>
    <col min="24" max="24" width="9.07421875" style="28" bestFit="1" customWidth="1"/>
    <col min="25" max="25" width="13.53515625" style="28" bestFit="1" customWidth="1"/>
    <col min="26" max="26" width="9.4609375" style="28" bestFit="1" customWidth="1"/>
    <col min="27" max="27" width="7.69140625" style="28" bestFit="1" customWidth="1"/>
    <col min="28" max="28" width="9.4609375" style="28" bestFit="1" customWidth="1"/>
    <col min="29" max="29" width="9.3046875" style="28" bestFit="1" customWidth="1"/>
    <col min="30" max="30" width="9.4609375" style="28" bestFit="1" customWidth="1"/>
    <col min="31" max="32" width="7.84375" style="28" bestFit="1" customWidth="1"/>
    <col min="33" max="33" width="15.53515625" style="28" bestFit="1" customWidth="1"/>
    <col min="34" max="34" width="6.84375" style="28" bestFit="1" customWidth="1"/>
    <col min="35" max="35" width="6.53515625" style="28" customWidth="1"/>
    <col min="36" max="36" width="6.84375" style="28" bestFit="1" customWidth="1"/>
    <col min="37" max="37" width="5.84375" style="28" bestFit="1" customWidth="1"/>
    <col min="38" max="38" width="7.84375" style="28" bestFit="1" customWidth="1"/>
    <col min="39" max="39" width="6.3046875" style="28" bestFit="1" customWidth="1"/>
    <col min="40" max="40" width="7.84375" style="28" bestFit="1" customWidth="1"/>
    <col min="41" max="41" width="10.07421875" style="28" bestFit="1" customWidth="1"/>
    <col min="42" max="42" width="9.4609375" style="28" bestFit="1" customWidth="1"/>
    <col min="43" max="43" width="7.84375" style="28" bestFit="1" customWidth="1"/>
    <col min="44" max="44" width="9.4609375" style="28" bestFit="1" customWidth="1"/>
    <col min="45" max="45" width="7.69140625" style="28" bestFit="1" customWidth="1"/>
    <col min="46" max="46" width="6.84375" style="28" bestFit="1" customWidth="1"/>
    <col min="47" max="47" width="7.69140625" style="28" bestFit="1" customWidth="1"/>
    <col min="48" max="48" width="9.4609375" style="28" bestFit="1" customWidth="1"/>
    <col min="49" max="49" width="6.69140625" style="28" bestFit="1" customWidth="1"/>
    <col min="50" max="50" width="6.84375" style="28" bestFit="1" customWidth="1"/>
    <col min="51" max="51" width="9.3046875" style="28" bestFit="1" customWidth="1"/>
    <col min="52" max="52" width="5.84375" style="28" bestFit="1" customWidth="1"/>
    <col min="53" max="53" width="6.69140625" style="28" bestFit="1" customWidth="1"/>
    <col min="54" max="54" width="6.84375" style="28" bestFit="1" customWidth="1"/>
    <col min="55" max="57" width="7.84375" style="28" bestFit="1" customWidth="1"/>
    <col min="58" max="59" width="7.69140625" style="28" bestFit="1" customWidth="1"/>
    <col min="60" max="60" width="8.84375" style="28" bestFit="1" customWidth="1"/>
    <col min="61" max="61" width="5.84375" style="28" bestFit="1" customWidth="1"/>
    <col min="62" max="62" width="8" style="28" bestFit="1" customWidth="1"/>
    <col min="63" max="63" width="6.69140625" style="28" bestFit="1" customWidth="1"/>
    <col min="64" max="64" width="6.07421875" style="28" bestFit="1" customWidth="1"/>
    <col min="65" max="65" width="7.84375" style="28" bestFit="1" customWidth="1"/>
    <col min="66" max="67" width="6.84375" style="28" bestFit="1" customWidth="1"/>
    <col min="68" max="68" width="7.69140625" style="28" bestFit="1" customWidth="1"/>
    <col min="69" max="69" width="7.84375" style="28" bestFit="1" customWidth="1"/>
    <col min="70" max="70" width="9.4609375" style="28" bestFit="1" customWidth="1"/>
    <col min="71" max="72" width="6.84375" style="28" bestFit="1" customWidth="1"/>
    <col min="73" max="73" width="7.84375" style="28" bestFit="1" customWidth="1"/>
    <col min="74" max="74" width="9.3046875" style="28" bestFit="1" customWidth="1"/>
    <col min="75" max="75" width="5.69140625" style="28" bestFit="1" customWidth="1"/>
    <col min="76" max="77" width="9.4609375" style="28" bestFit="1" customWidth="1"/>
    <col min="78" max="78" width="7.69140625" style="28" customWidth="1"/>
    <col min="79" max="79" width="9.3046875" style="28" bestFit="1" customWidth="1"/>
    <col min="80" max="81" width="7.69140625" style="28" customWidth="1"/>
    <col min="82" max="94" width="9.07421875" style="8"/>
  </cols>
  <sheetData>
    <row r="1" spans="1:97" x14ac:dyDescent="0.4">
      <c r="B1" s="30" t="s">
        <v>499</v>
      </c>
      <c r="S1" s="30" t="s">
        <v>523</v>
      </c>
      <c r="CD1" s="8" t="s">
        <v>315</v>
      </c>
    </row>
    <row r="2" spans="1:97" x14ac:dyDescent="0.4">
      <c r="A2" s="30" t="s">
        <v>228</v>
      </c>
      <c r="B2" s="30" t="s">
        <v>59</v>
      </c>
      <c r="C2" s="30" t="s">
        <v>57</v>
      </c>
      <c r="D2" s="30" t="s">
        <v>60</v>
      </c>
      <c r="E2" s="30" t="s">
        <v>54</v>
      </c>
      <c r="F2" s="30" t="s">
        <v>53</v>
      </c>
      <c r="G2" s="30" t="s">
        <v>61</v>
      </c>
      <c r="H2" s="30" t="s">
        <v>62</v>
      </c>
      <c r="I2" s="30" t="s">
        <v>63</v>
      </c>
      <c r="J2" s="30" t="s">
        <v>64</v>
      </c>
      <c r="K2" s="30" t="s">
        <v>225</v>
      </c>
      <c r="L2" s="30" t="s">
        <v>65</v>
      </c>
      <c r="M2" s="30" t="s">
        <v>67</v>
      </c>
      <c r="N2" s="30" t="s">
        <v>68</v>
      </c>
      <c r="O2" s="30" t="s">
        <v>316</v>
      </c>
      <c r="P2" s="30" t="s">
        <v>319</v>
      </c>
      <c r="Q2" s="30" t="s">
        <v>326</v>
      </c>
      <c r="S2" s="30" t="s">
        <v>226</v>
      </c>
      <c r="T2" s="30" t="s">
        <v>390</v>
      </c>
      <c r="U2" s="30" t="s">
        <v>178</v>
      </c>
      <c r="V2" s="30" t="s">
        <v>131</v>
      </c>
      <c r="W2" s="30" t="s">
        <v>132</v>
      </c>
      <c r="X2" s="30" t="s">
        <v>133</v>
      </c>
      <c r="Y2" s="30" t="s">
        <v>391</v>
      </c>
      <c r="Z2" s="30" t="s">
        <v>179</v>
      </c>
      <c r="AA2" s="30" t="s">
        <v>134</v>
      </c>
      <c r="AB2" s="30" t="s">
        <v>135</v>
      </c>
      <c r="AC2" s="30" t="s">
        <v>59</v>
      </c>
      <c r="AD2" s="30" t="s">
        <v>136</v>
      </c>
      <c r="AE2" s="30" t="s">
        <v>137</v>
      </c>
      <c r="AF2" s="30" t="s">
        <v>392</v>
      </c>
      <c r="AG2" s="30" t="s">
        <v>138</v>
      </c>
      <c r="AH2" s="30" t="s">
        <v>139</v>
      </c>
      <c r="AI2" s="30" t="s">
        <v>140</v>
      </c>
      <c r="AJ2" s="30" t="s">
        <v>67</v>
      </c>
      <c r="AK2" s="30" t="s">
        <v>141</v>
      </c>
      <c r="AL2" s="30" t="s">
        <v>142</v>
      </c>
      <c r="AM2" s="30" t="s">
        <v>143</v>
      </c>
      <c r="AN2" s="30" t="s">
        <v>393</v>
      </c>
      <c r="AO2" s="30" t="s">
        <v>144</v>
      </c>
      <c r="AP2" s="30" t="s">
        <v>399</v>
      </c>
      <c r="AQ2" s="30" t="s">
        <v>57</v>
      </c>
      <c r="AR2" s="30" t="s">
        <v>128</v>
      </c>
      <c r="AS2" s="30" t="s">
        <v>145</v>
      </c>
      <c r="AT2" s="30" t="s">
        <v>146</v>
      </c>
      <c r="AU2" s="30" t="s">
        <v>60</v>
      </c>
      <c r="AV2" s="30" t="s">
        <v>147</v>
      </c>
      <c r="AW2" s="30" t="s">
        <v>148</v>
      </c>
      <c r="AX2" s="30" t="s">
        <v>149</v>
      </c>
      <c r="AY2" s="30" t="s">
        <v>150</v>
      </c>
      <c r="AZ2" s="30" t="s">
        <v>151</v>
      </c>
      <c r="BA2" s="30" t="s">
        <v>152</v>
      </c>
      <c r="BB2" s="30" t="s">
        <v>153</v>
      </c>
      <c r="BC2" s="30" t="s">
        <v>154</v>
      </c>
      <c r="BD2" s="30" t="s">
        <v>155</v>
      </c>
      <c r="BE2" s="30" t="s">
        <v>156</v>
      </c>
      <c r="BF2" s="30" t="s">
        <v>54</v>
      </c>
      <c r="BG2" s="30" t="s">
        <v>53</v>
      </c>
      <c r="BH2" s="30" t="s">
        <v>157</v>
      </c>
      <c r="BI2" s="30" t="s">
        <v>158</v>
      </c>
      <c r="BJ2" s="30" t="s">
        <v>159</v>
      </c>
      <c r="BK2" s="30" t="s">
        <v>160</v>
      </c>
      <c r="BL2" s="30" t="s">
        <v>161</v>
      </c>
      <c r="BM2" s="30" t="s">
        <v>162</v>
      </c>
      <c r="BN2" s="30" t="s">
        <v>163</v>
      </c>
      <c r="BO2" s="30" t="s">
        <v>164</v>
      </c>
      <c r="BP2" s="30" t="s">
        <v>165</v>
      </c>
      <c r="BQ2" s="30" t="s">
        <v>394</v>
      </c>
      <c r="BR2" s="30" t="s">
        <v>166</v>
      </c>
      <c r="BS2" s="30" t="s">
        <v>167</v>
      </c>
      <c r="BT2" s="30" t="s">
        <v>168</v>
      </c>
      <c r="BU2" s="30" t="s">
        <v>61</v>
      </c>
      <c r="BV2" s="30" t="s">
        <v>400</v>
      </c>
      <c r="BW2" s="30" t="s">
        <v>169</v>
      </c>
      <c r="BX2" s="30" t="s">
        <v>170</v>
      </c>
      <c r="BY2" s="30" t="s">
        <v>171</v>
      </c>
      <c r="BZ2" s="30" t="s">
        <v>173</v>
      </c>
      <c r="CA2" s="30" t="s">
        <v>174</v>
      </c>
      <c r="CB2" s="30" t="s">
        <v>401</v>
      </c>
      <c r="CC2" s="30"/>
      <c r="CD2" s="8" t="s">
        <v>59</v>
      </c>
      <c r="CE2" s="8" t="s">
        <v>57</v>
      </c>
      <c r="CF2" s="8" t="s">
        <v>60</v>
      </c>
      <c r="CG2" s="8" t="s">
        <v>54</v>
      </c>
      <c r="CH2" s="8" t="s">
        <v>53</v>
      </c>
      <c r="CI2" s="8" t="s">
        <v>61</v>
      </c>
      <c r="CJ2" s="8" t="s">
        <v>62</v>
      </c>
      <c r="CK2" s="8" t="s">
        <v>63</v>
      </c>
      <c r="CL2" s="8" t="s">
        <v>64</v>
      </c>
      <c r="CM2" s="8" t="s">
        <v>225</v>
      </c>
      <c r="CN2" s="8" t="s">
        <v>65</v>
      </c>
      <c r="CO2" s="8" t="s">
        <v>67</v>
      </c>
      <c r="CP2" s="8" t="s">
        <v>68</v>
      </c>
      <c r="CQ2" s="30" t="s">
        <v>316</v>
      </c>
      <c r="CR2" s="30" t="s">
        <v>319</v>
      </c>
      <c r="CS2" s="30" t="s">
        <v>326</v>
      </c>
    </row>
    <row r="3" spans="1:97" x14ac:dyDescent="0.4">
      <c r="A3" s="30" t="s">
        <v>0</v>
      </c>
      <c r="B3" s="28">
        <v>119823.05796999999</v>
      </c>
      <c r="C3" s="28">
        <v>1173.1743587999999</v>
      </c>
      <c r="D3" s="28">
        <v>22893.632114</v>
      </c>
      <c r="E3" s="28">
        <v>66302.288688999994</v>
      </c>
      <c r="F3" s="28">
        <v>51055.835427999999</v>
      </c>
      <c r="G3" s="28">
        <v>20518.085791000001</v>
      </c>
      <c r="H3" s="28">
        <v>73586.661514000007</v>
      </c>
      <c r="I3" s="28">
        <v>211.36725257000001</v>
      </c>
      <c r="J3" s="28">
        <v>293.61514377999998</v>
      </c>
      <c r="K3" s="28"/>
      <c r="L3" s="28">
        <v>184.91904094</v>
      </c>
      <c r="M3" s="28">
        <v>51.057713817</v>
      </c>
      <c r="N3" s="28">
        <v>2750.3884852000001</v>
      </c>
      <c r="O3" s="28">
        <v>8.5141630671000001</v>
      </c>
      <c r="P3" s="28">
        <v>7.5876594033</v>
      </c>
      <c r="Q3" s="28">
        <v>87.586653303000006</v>
      </c>
      <c r="R3" s="28"/>
      <c r="S3" s="28" t="s">
        <v>0</v>
      </c>
      <c r="T3" s="28">
        <v>4498.8595083292603</v>
      </c>
      <c r="U3" s="28">
        <v>8.5255081882647694</v>
      </c>
      <c r="V3" s="28">
        <v>211.91737838739101</v>
      </c>
      <c r="W3" s="28">
        <v>211.91731822196499</v>
      </c>
      <c r="X3" s="28">
        <v>217.350269562492</v>
      </c>
      <c r="Y3" s="28">
        <v>316.18560938572199</v>
      </c>
      <c r="Z3" s="28">
        <v>7.5862309472794101</v>
      </c>
      <c r="AA3" s="28">
        <v>665.847479195804</v>
      </c>
      <c r="AB3" s="28">
        <v>0</v>
      </c>
      <c r="AC3" s="28">
        <v>120245.695859168</v>
      </c>
      <c r="AD3" s="28">
        <v>1056.46750700044</v>
      </c>
      <c r="AE3" s="28">
        <v>59.651229288573099</v>
      </c>
      <c r="AF3" s="28">
        <v>146.118537524006</v>
      </c>
      <c r="AG3" s="28">
        <v>5299.6962482711997</v>
      </c>
      <c r="AH3" s="28">
        <v>185.64241260662101</v>
      </c>
      <c r="AI3" s="28">
        <v>185.64241260662101</v>
      </c>
      <c r="AJ3" s="28">
        <v>51.197486839795602</v>
      </c>
      <c r="AK3" s="28">
        <v>0</v>
      </c>
      <c r="AL3" s="28">
        <v>1310.70304899181</v>
      </c>
      <c r="AM3" s="28">
        <v>5.5462116464463103</v>
      </c>
      <c r="AN3" s="28">
        <v>474.810838887768</v>
      </c>
      <c r="AO3" s="28">
        <v>2769.9838368279402</v>
      </c>
      <c r="AP3" s="28">
        <v>87.910169460959906</v>
      </c>
      <c r="AQ3" s="28">
        <v>1175.82591576139</v>
      </c>
      <c r="AR3" s="28">
        <v>0</v>
      </c>
      <c r="AS3" s="28">
        <v>20624.7198592348</v>
      </c>
      <c r="AT3" s="28">
        <v>2291.6368750739898</v>
      </c>
      <c r="AU3" s="28">
        <v>22916.3567343088</v>
      </c>
      <c r="AV3" s="28">
        <v>766.94115088313401</v>
      </c>
      <c r="AW3" s="28">
        <v>904.08967122306899</v>
      </c>
      <c r="AX3" s="28">
        <v>94.672460424279393</v>
      </c>
      <c r="AY3" s="28">
        <v>38325.239653337499</v>
      </c>
      <c r="AZ3" s="28">
        <v>309.88848987802902</v>
      </c>
      <c r="BA3" s="28">
        <v>947.82535943605603</v>
      </c>
      <c r="BB3" s="28">
        <v>2472.33692818995</v>
      </c>
      <c r="BC3" s="28">
        <v>46.806794811422101</v>
      </c>
      <c r="BD3" s="28">
        <v>2.27286974321665E-2</v>
      </c>
      <c r="BE3" s="28">
        <v>4106.5554516443699</v>
      </c>
      <c r="BF3" s="28">
        <v>66337.761620647594</v>
      </c>
      <c r="BG3" s="28">
        <v>51085.019732278699</v>
      </c>
      <c r="BH3" s="28">
        <v>15252.741888368901</v>
      </c>
      <c r="BI3" s="28">
        <v>64.529223763620394</v>
      </c>
      <c r="BJ3" s="28">
        <v>0.53458217221404603</v>
      </c>
      <c r="BK3" s="28">
        <v>7787.7324855459401</v>
      </c>
      <c r="BL3" s="28">
        <v>117.849324118013</v>
      </c>
      <c r="BM3" s="28">
        <v>8233.4904951029803</v>
      </c>
      <c r="BN3" s="28">
        <v>148.40393916345599</v>
      </c>
      <c r="BO3" s="28">
        <v>36.127806252307899</v>
      </c>
      <c r="BP3" s="28">
        <v>18274.6205270149</v>
      </c>
      <c r="BQ3" s="28">
        <v>3149.9884951663798</v>
      </c>
      <c r="BR3" s="28">
        <v>5541.53040239862</v>
      </c>
      <c r="BS3" s="28">
        <v>2895.3410410225001</v>
      </c>
      <c r="BT3" s="28">
        <v>6.7516926426252599</v>
      </c>
      <c r="BU3" s="28">
        <v>20517.161464530302</v>
      </c>
      <c r="BV3" s="28">
        <v>23602.371105551199</v>
      </c>
      <c r="BW3" s="28">
        <v>445.97598184890597</v>
      </c>
      <c r="BX3" s="28">
        <v>925.09989882611205</v>
      </c>
      <c r="BY3" s="28">
        <v>4782.9044261609197</v>
      </c>
      <c r="BZ3" s="28">
        <v>6511.2017788766298</v>
      </c>
      <c r="CA3" s="28">
        <v>73791.060546415494</v>
      </c>
      <c r="CB3" s="28">
        <v>4589.5899021733703</v>
      </c>
      <c r="CC3" s="30"/>
      <c r="CD3" s="57">
        <f t="shared" ref="CD3:CD34" si="0">IF(AC3=0,"",(AC3-B3)/B3)</f>
        <v>3.5271833011791642E-3</v>
      </c>
      <c r="CE3" s="57">
        <f t="shared" ref="CE3:CE34" si="1">IF(AQ3=0,"",(AQ3-C3)/C3)</f>
        <v>2.2601559107567181E-3</v>
      </c>
      <c r="CF3" s="57">
        <f t="shared" ref="CF3:CF34" si="2">IF(AU3=0,"",(AU3-D3)/D3)</f>
        <v>9.926175189520557E-4</v>
      </c>
      <c r="CG3" s="57">
        <f t="shared" ref="CG3:CG34" si="3">IF(BF3=0,"",(BF3-E3)/E3)</f>
        <v>5.3501820750096807E-4</v>
      </c>
      <c r="CH3" s="57">
        <f t="shared" ref="CH3:CH34" si="4">IF(BG3=0,"",(BG3-F3)/F3)</f>
        <v>5.7161544873468486E-4</v>
      </c>
      <c r="CI3" s="57">
        <f t="shared" ref="CI3:CI34" si="5">IF(BU3=0,"",(BU3-G3)/G3)</f>
        <v>-4.5049352026063751E-5</v>
      </c>
      <c r="CJ3" s="57">
        <f t="shared" ref="CJ3:CJ34" si="6">IF(CA3=0,"",(CA3-H3)/H3)</f>
        <v>2.7776641610055938E-3</v>
      </c>
      <c r="CK3" s="57">
        <f t="shared" ref="CK3:CK34" si="7">IF(W3=0,"",(W3-I3)/I3)</f>
        <v>2.6024166245091156E-3</v>
      </c>
      <c r="CL3" s="57">
        <f t="shared" ref="CL3:CL34" si="8">IF(Y3=0,"",Y3-J3)/J3</f>
        <v>7.6870917879609132E-2</v>
      </c>
      <c r="CM3" s="57" t="str">
        <f t="shared" ref="CM3:CM34" si="9">IF(AB3=0,"",(AB3-K3)/K3)</f>
        <v/>
      </c>
      <c r="CN3" s="57">
        <f t="shared" ref="CN3:CN34" si="10">IF(AI3=0,"",(AI3-L3)/L3)</f>
        <v>3.9118289979435672E-3</v>
      </c>
      <c r="CO3" s="57">
        <f t="shared" ref="CO3:CO34" si="11">IF(AJ3=0,"",(AJ3-M3)/M3)</f>
        <v>2.7375495756933681E-3</v>
      </c>
      <c r="CP3" s="57">
        <f t="shared" ref="CP3:CP34" si="12">IF(AO3=0,"",(AO3-N3)/N3)</f>
        <v>7.1245759402294674E-3</v>
      </c>
      <c r="CQ3" s="57">
        <f t="shared" ref="CQ3:CQ34" si="13">IF(U3=0,"",(U3-O3)/O3)</f>
        <v>1.3324998682029609E-3</v>
      </c>
      <c r="CR3" s="57">
        <f t="shared" ref="CR3:CR34" si="14">IF(Z3=0,"",(Z3-P3)/P3)</f>
        <v>-1.8826042981959386E-4</v>
      </c>
      <c r="CS3" s="57">
        <f t="shared" ref="CS3:CS34" si="15">IF(AP3=0,"",(AP3-Q3)/Q3)</f>
        <v>3.6936695918808422E-3</v>
      </c>
    </row>
    <row r="4" spans="1:97" x14ac:dyDescent="0.4">
      <c r="A4" s="30" t="s">
        <v>2</v>
      </c>
      <c r="B4" s="28">
        <v>45758.591129</v>
      </c>
      <c r="C4" s="28">
        <v>402.37163325</v>
      </c>
      <c r="D4" s="28">
        <v>9000.2536488000005</v>
      </c>
      <c r="E4" s="28">
        <v>8568.2108348999991</v>
      </c>
      <c r="F4" s="28">
        <v>7098.8119960000004</v>
      </c>
      <c r="G4" s="28">
        <v>1004.6518577000001</v>
      </c>
      <c r="H4" s="28">
        <v>78573.582561000003</v>
      </c>
      <c r="I4" s="28">
        <v>76.660996107000003</v>
      </c>
      <c r="J4" s="28">
        <v>190.13848659000001</v>
      </c>
      <c r="K4" s="28"/>
      <c r="L4" s="28">
        <v>87.936938060000003</v>
      </c>
      <c r="M4" s="28">
        <v>20.428481843</v>
      </c>
      <c r="N4" s="28">
        <v>3887.7306001000002</v>
      </c>
      <c r="O4" s="28">
        <v>1.6167888009</v>
      </c>
      <c r="P4" s="28">
        <v>4.90059459E-2</v>
      </c>
      <c r="Q4" s="28">
        <v>230.01119331999999</v>
      </c>
      <c r="R4" s="28"/>
      <c r="S4" s="28" t="s">
        <v>2</v>
      </c>
      <c r="T4" s="28">
        <v>2608.0228306423001</v>
      </c>
      <c r="U4" s="28">
        <v>1.6209711086221299</v>
      </c>
      <c r="V4" s="28">
        <v>77.275720024102</v>
      </c>
      <c r="W4" s="28">
        <v>77.274883345924295</v>
      </c>
      <c r="X4" s="28">
        <v>115.160991638105</v>
      </c>
      <c r="Y4" s="28">
        <v>222.488364537553</v>
      </c>
      <c r="Z4" s="28">
        <v>4.9014844098789999E-2</v>
      </c>
      <c r="AA4" s="28">
        <v>851.48802251402299</v>
      </c>
      <c r="AB4" s="28">
        <v>0</v>
      </c>
      <c r="AC4" s="28">
        <v>46075.675061646703</v>
      </c>
      <c r="AD4" s="28">
        <v>514.43974757139199</v>
      </c>
      <c r="AE4" s="28">
        <v>42.341132048630101</v>
      </c>
      <c r="AF4" s="28">
        <v>58.110416260364701</v>
      </c>
      <c r="AG4" s="28">
        <v>7371.6685736630998</v>
      </c>
      <c r="AH4" s="28">
        <v>89.196334254677694</v>
      </c>
      <c r="AI4" s="28">
        <v>89.196334254677694</v>
      </c>
      <c r="AJ4" s="28">
        <v>20.484410823432899</v>
      </c>
      <c r="AK4" s="28">
        <v>0</v>
      </c>
      <c r="AL4" s="28">
        <v>1036.59096684259</v>
      </c>
      <c r="AM4" s="28">
        <v>2.3364519187721702</v>
      </c>
      <c r="AN4" s="28">
        <v>472.80963340961301</v>
      </c>
      <c r="AO4" s="28">
        <v>3911.6533801545402</v>
      </c>
      <c r="AP4" s="28">
        <v>230.79713345331399</v>
      </c>
      <c r="AQ4" s="28">
        <v>404.12323165175798</v>
      </c>
      <c r="AR4" s="28">
        <v>0</v>
      </c>
      <c r="AS4" s="28">
        <v>8118.8286897600801</v>
      </c>
      <c r="AT4" s="28">
        <v>902.09233389000099</v>
      </c>
      <c r="AU4" s="28">
        <v>9020.9210236500803</v>
      </c>
      <c r="AV4" s="28">
        <v>743.31941928066499</v>
      </c>
      <c r="AW4" s="28">
        <v>643.20989574783505</v>
      </c>
      <c r="AX4" s="28">
        <v>6.7963280940491702</v>
      </c>
      <c r="AY4" s="28">
        <v>42226.217139198699</v>
      </c>
      <c r="AZ4" s="28">
        <v>6.2036414865765996</v>
      </c>
      <c r="BA4" s="28">
        <v>346.85216036420297</v>
      </c>
      <c r="BB4" s="28">
        <v>529.086490848062</v>
      </c>
      <c r="BC4" s="28">
        <v>5.11198282819932</v>
      </c>
      <c r="BD4" s="28">
        <v>8.6831704161775394E-2</v>
      </c>
      <c r="BE4" s="28">
        <v>259.13847186626703</v>
      </c>
      <c r="BF4" s="28">
        <v>8603.5067122836499</v>
      </c>
      <c r="BG4" s="28">
        <v>7128.3057919641997</v>
      </c>
      <c r="BH4" s="28">
        <v>1475.20092031945</v>
      </c>
      <c r="BI4" s="28">
        <v>5.4574640850543101</v>
      </c>
      <c r="BJ4" s="28">
        <v>0.22347512547054901</v>
      </c>
      <c r="BK4" s="28">
        <v>303.04967884169099</v>
      </c>
      <c r="BL4" s="28">
        <v>34.667035477879303</v>
      </c>
      <c r="BM4" s="28">
        <v>1830.5325889427199</v>
      </c>
      <c r="BN4" s="28">
        <v>63.969473922077697</v>
      </c>
      <c r="BO4" s="28">
        <v>28.282950291285701</v>
      </c>
      <c r="BP4" s="28">
        <v>3554.7499690801701</v>
      </c>
      <c r="BQ4" s="28">
        <v>2189.53633524222</v>
      </c>
      <c r="BR4" s="28">
        <v>16.758851436035599</v>
      </c>
      <c r="BS4" s="28">
        <v>136.84483561787201</v>
      </c>
      <c r="BT4" s="28">
        <v>0.49356195241323497</v>
      </c>
      <c r="BU4" s="28">
        <v>1005.62021835898</v>
      </c>
      <c r="BV4" s="28">
        <v>24648.4203719367</v>
      </c>
      <c r="BW4" s="28">
        <v>0.20828758608442499</v>
      </c>
      <c r="BX4" s="28">
        <v>815.35436477483302</v>
      </c>
      <c r="BY4" s="28">
        <v>3804.3245358098002</v>
      </c>
      <c r="BZ4" s="28">
        <v>7480.66507887234</v>
      </c>
      <c r="CA4" s="28">
        <v>78783.383371307893</v>
      </c>
      <c r="CB4" s="28">
        <v>4800.7946527632103</v>
      </c>
      <c r="CC4" s="30"/>
      <c r="CD4" s="57">
        <f t="shared" si="0"/>
        <v>6.9294950920319679E-3</v>
      </c>
      <c r="CE4" s="57">
        <f t="shared" si="1"/>
        <v>4.3531856050838397E-3</v>
      </c>
      <c r="CF4" s="57">
        <f t="shared" si="2"/>
        <v>2.2963102659707114E-3</v>
      </c>
      <c r="CG4" s="57">
        <f t="shared" si="3"/>
        <v>4.1193987944231937E-3</v>
      </c>
      <c r="CH4" s="57">
        <f t="shared" si="4"/>
        <v>4.1547509612620123E-3</v>
      </c>
      <c r="CI4" s="57">
        <f t="shared" si="5"/>
        <v>9.638768410749122E-4</v>
      </c>
      <c r="CJ4" s="57">
        <f t="shared" si="6"/>
        <v>2.6701189314489102E-3</v>
      </c>
      <c r="CK4" s="57">
        <f t="shared" si="7"/>
        <v>8.0078171442940233E-3</v>
      </c>
      <c r="CL4" s="57">
        <f t="shared" si="8"/>
        <v>0.17013850550577783</v>
      </c>
      <c r="CM4" s="57" t="str">
        <f t="shared" si="9"/>
        <v/>
      </c>
      <c r="CN4" s="57">
        <f t="shared" si="10"/>
        <v>1.432158342627755E-2</v>
      </c>
      <c r="CO4" s="57">
        <f t="shared" si="11"/>
        <v>2.7377942650233513E-3</v>
      </c>
      <c r="CP4" s="57">
        <f t="shared" si="12"/>
        <v>6.1534047791080631E-3</v>
      </c>
      <c r="CQ4" s="57">
        <f t="shared" si="13"/>
        <v>2.5867990425229247E-3</v>
      </c>
      <c r="CR4" s="57">
        <f t="shared" si="14"/>
        <v>1.8157386061185262E-4</v>
      </c>
      <c r="CS4" s="57">
        <f t="shared" si="15"/>
        <v>3.4169647223236273E-3</v>
      </c>
    </row>
    <row r="5" spans="1:97" x14ac:dyDescent="0.4">
      <c r="A5" s="30" t="s">
        <v>3</v>
      </c>
      <c r="B5" s="28">
        <v>52589.926770999999</v>
      </c>
      <c r="C5" s="28">
        <v>934.48321066999995</v>
      </c>
      <c r="D5" s="28">
        <v>10668.479031999999</v>
      </c>
      <c r="E5" s="28">
        <v>26508.67914</v>
      </c>
      <c r="F5" s="28">
        <v>17442.449421000001</v>
      </c>
      <c r="G5" s="28">
        <v>381.90488048999998</v>
      </c>
      <c r="H5" s="28">
        <v>56671.797860999999</v>
      </c>
      <c r="I5" s="28">
        <v>92.536266533000003</v>
      </c>
      <c r="J5" s="28">
        <v>213.21753375</v>
      </c>
      <c r="K5" s="28"/>
      <c r="L5" s="28">
        <v>92.506661186000002</v>
      </c>
      <c r="M5" s="28">
        <v>33.061628208999998</v>
      </c>
      <c r="N5" s="28">
        <v>1850.2480472</v>
      </c>
      <c r="O5" s="28">
        <v>4.0831860669999998</v>
      </c>
      <c r="P5" s="28">
        <v>2.2065272519999999</v>
      </c>
      <c r="Q5" s="28">
        <v>44.560733659999997</v>
      </c>
      <c r="R5" s="28"/>
      <c r="S5" s="28" t="s">
        <v>3</v>
      </c>
      <c r="T5" s="28">
        <v>2211.40946296214</v>
      </c>
      <c r="U5" s="28">
        <v>4.0908596971868496</v>
      </c>
      <c r="V5" s="28">
        <v>92.887569068014301</v>
      </c>
      <c r="W5" s="28">
        <v>92.887533862256902</v>
      </c>
      <c r="X5" s="28">
        <v>91.945938094842802</v>
      </c>
      <c r="Y5" s="28">
        <v>237.439182965882</v>
      </c>
      <c r="Z5" s="28">
        <v>2.2061555367327701</v>
      </c>
      <c r="AA5" s="28">
        <v>546.036863576516</v>
      </c>
      <c r="AB5" s="28">
        <v>0</v>
      </c>
      <c r="AC5" s="28">
        <v>52774.965151319702</v>
      </c>
      <c r="AD5" s="28">
        <v>411.26331899433501</v>
      </c>
      <c r="AE5" s="28">
        <v>26.285448818717899</v>
      </c>
      <c r="AF5" s="28">
        <v>53.903719170166099</v>
      </c>
      <c r="AG5" s="28">
        <v>3623.9870125716898</v>
      </c>
      <c r="AH5" s="28">
        <v>92.983183182691405</v>
      </c>
      <c r="AI5" s="28">
        <v>92.983183182691405</v>
      </c>
      <c r="AJ5" s="28">
        <v>33.152170282908102</v>
      </c>
      <c r="AK5" s="28">
        <v>0</v>
      </c>
      <c r="AL5" s="28">
        <v>1168.2845289188799</v>
      </c>
      <c r="AM5" s="28">
        <v>4.0093878468455699</v>
      </c>
      <c r="AN5" s="28">
        <v>269.63900080724397</v>
      </c>
      <c r="AO5" s="28">
        <v>1863.65291308119</v>
      </c>
      <c r="AP5" s="28">
        <v>44.779561518128297</v>
      </c>
      <c r="AQ5" s="28">
        <v>937.00111982120404</v>
      </c>
      <c r="AR5" s="28">
        <v>0</v>
      </c>
      <c r="AS5" s="28">
        <v>9618.5767242844595</v>
      </c>
      <c r="AT5" s="28">
        <v>1068.73015851011</v>
      </c>
      <c r="AU5" s="28">
        <v>10687.306882794501</v>
      </c>
      <c r="AV5" s="28">
        <v>1066.17450898216</v>
      </c>
      <c r="AW5" s="28">
        <v>642.65260166718997</v>
      </c>
      <c r="AX5" s="28">
        <v>14.2090736068167</v>
      </c>
      <c r="AY5" s="28">
        <v>30563.977644279799</v>
      </c>
      <c r="AZ5" s="28">
        <v>89.943064992256197</v>
      </c>
      <c r="BA5" s="28">
        <v>408.77960041226402</v>
      </c>
      <c r="BB5" s="28">
        <v>922.866580135253</v>
      </c>
      <c r="BC5" s="28">
        <v>7.0324495727993703</v>
      </c>
      <c r="BD5" s="28">
        <v>1.4115254154334501E-2</v>
      </c>
      <c r="BE5" s="28">
        <v>1395.0020053241601</v>
      </c>
      <c r="BF5" s="28">
        <v>26524.667742712001</v>
      </c>
      <c r="BG5" s="28">
        <v>17456.543026474399</v>
      </c>
      <c r="BH5" s="28">
        <v>9068.1247162375803</v>
      </c>
      <c r="BI5" s="28">
        <v>21.806079881170799</v>
      </c>
      <c r="BJ5" s="28">
        <v>6.2291755805045201E-2</v>
      </c>
      <c r="BK5" s="28">
        <v>2364.55732511009</v>
      </c>
      <c r="BL5" s="28">
        <v>45.942877549783098</v>
      </c>
      <c r="BM5" s="28">
        <v>3003.5903532355601</v>
      </c>
      <c r="BN5" s="28">
        <v>68.125161383841203</v>
      </c>
      <c r="BO5" s="28">
        <v>14.663927557223699</v>
      </c>
      <c r="BP5" s="28">
        <v>6425.5558356895199</v>
      </c>
      <c r="BQ5" s="28">
        <v>1641.9753142782499</v>
      </c>
      <c r="BR5" s="28">
        <v>1746.8452866548701</v>
      </c>
      <c r="BS5" s="28">
        <v>926.56206337185802</v>
      </c>
      <c r="BT5" s="28">
        <v>0.98493498702028703</v>
      </c>
      <c r="BU5" s="28">
        <v>382.86144657153699</v>
      </c>
      <c r="BV5" s="28">
        <v>18034.511419888</v>
      </c>
      <c r="BW5" s="28">
        <v>0.26144777526568402</v>
      </c>
      <c r="BX5" s="28">
        <v>572.29998525253995</v>
      </c>
      <c r="BY5" s="28">
        <v>3148.62977983682</v>
      </c>
      <c r="BZ5" s="28">
        <v>6408.4137393402698</v>
      </c>
      <c r="CA5" s="28">
        <v>56826.2456921134</v>
      </c>
      <c r="CB5" s="28">
        <v>3087.5941555174199</v>
      </c>
      <c r="CC5" s="30"/>
      <c r="CD5" s="57">
        <f t="shared" si="0"/>
        <v>3.5185137474224555E-3</v>
      </c>
      <c r="CE5" s="57">
        <f t="shared" si="1"/>
        <v>2.6944402237027024E-3</v>
      </c>
      <c r="CF5" s="57">
        <f t="shared" si="2"/>
        <v>1.7648111542449064E-3</v>
      </c>
      <c r="CG5" s="57">
        <f t="shared" si="3"/>
        <v>6.031459593878886E-4</v>
      </c>
      <c r="CH5" s="57">
        <f t="shared" si="4"/>
        <v>8.0800609674864751E-4</v>
      </c>
      <c r="CI5" s="57">
        <f t="shared" si="5"/>
        <v>2.5047233759089194E-3</v>
      </c>
      <c r="CJ5" s="57">
        <f t="shared" si="6"/>
        <v>2.725303183290883E-3</v>
      </c>
      <c r="CK5" s="57">
        <f t="shared" si="7"/>
        <v>3.7959963419491446E-3</v>
      </c>
      <c r="CL5" s="57">
        <f t="shared" si="8"/>
        <v>0.11360064432731952</v>
      </c>
      <c r="CM5" s="57" t="str">
        <f t="shared" si="9"/>
        <v/>
      </c>
      <c r="CN5" s="57">
        <f t="shared" si="10"/>
        <v>5.1512181996632286E-3</v>
      </c>
      <c r="CO5" s="57">
        <f t="shared" si="11"/>
        <v>2.7385848433035278E-3</v>
      </c>
      <c r="CP5" s="57">
        <f t="shared" si="12"/>
        <v>7.2449020559571939E-3</v>
      </c>
      <c r="CQ5" s="57">
        <f t="shared" si="13"/>
        <v>1.8793241505371389E-3</v>
      </c>
      <c r="CR5" s="57">
        <f t="shared" si="14"/>
        <v>-1.6846167066047573E-4</v>
      </c>
      <c r="CS5" s="57">
        <f t="shared" si="15"/>
        <v>4.9107777218832284E-3</v>
      </c>
    </row>
    <row r="6" spans="1:97" x14ac:dyDescent="0.4">
      <c r="A6" s="30" t="s">
        <v>4</v>
      </c>
      <c r="B6" s="28">
        <v>264328.32616</v>
      </c>
      <c r="C6" s="28">
        <v>45494.420073000001</v>
      </c>
      <c r="D6" s="28">
        <v>44460.640174</v>
      </c>
      <c r="E6" s="28">
        <v>54537.460419000003</v>
      </c>
      <c r="F6" s="28">
        <v>40056.008927000003</v>
      </c>
      <c r="G6" s="28">
        <v>5420.0790755999997</v>
      </c>
      <c r="H6" s="28">
        <v>236612.04083000001</v>
      </c>
      <c r="I6" s="28">
        <v>649.23988933999999</v>
      </c>
      <c r="J6" s="28">
        <v>1017.7326828</v>
      </c>
      <c r="K6" s="28">
        <v>441.79391905</v>
      </c>
      <c r="L6" s="28">
        <v>1052.90607</v>
      </c>
      <c r="M6" s="28">
        <v>61.208463360000003</v>
      </c>
      <c r="N6" s="28">
        <v>5718.0730359999998</v>
      </c>
      <c r="O6" s="28">
        <v>125.72938136</v>
      </c>
      <c r="P6" s="28">
        <v>399.30035701999998</v>
      </c>
      <c r="Q6" s="28">
        <v>487.22276347000002</v>
      </c>
      <c r="R6" s="28"/>
      <c r="S6" s="28" t="s">
        <v>4</v>
      </c>
      <c r="T6" s="28">
        <v>10896.4882349412</v>
      </c>
      <c r="U6" s="28">
        <v>126.072211699684</v>
      </c>
      <c r="V6" s="28">
        <v>746.76949385521402</v>
      </c>
      <c r="W6" s="28">
        <v>735.53491576316401</v>
      </c>
      <c r="X6" s="28">
        <v>1242.3273382520599</v>
      </c>
      <c r="Y6" s="28">
        <v>1287.81529324433</v>
      </c>
      <c r="Z6" s="28">
        <v>400.388385647473</v>
      </c>
      <c r="AA6" s="28">
        <v>536287.39798302401</v>
      </c>
      <c r="AB6" s="28">
        <v>443.10869650329403</v>
      </c>
      <c r="AC6" s="28">
        <v>265977.678047586</v>
      </c>
      <c r="AD6" s="28">
        <v>3338.4680965832099</v>
      </c>
      <c r="AE6" s="28">
        <v>3779.7210679749801</v>
      </c>
      <c r="AF6" s="28">
        <v>413.90684175513502</v>
      </c>
      <c r="AG6" s="28">
        <v>10696.706292794201</v>
      </c>
      <c r="AH6" s="28">
        <v>1185.5920238265801</v>
      </c>
      <c r="AI6" s="28">
        <v>1185.5920238265801</v>
      </c>
      <c r="AJ6" s="28">
        <v>61.375992178230398</v>
      </c>
      <c r="AK6" s="28">
        <v>0</v>
      </c>
      <c r="AL6" s="28">
        <v>4102.7572570783695</v>
      </c>
      <c r="AM6" s="28">
        <v>38.062515865342803</v>
      </c>
      <c r="AN6" s="28">
        <v>1885.89720543267</v>
      </c>
      <c r="AO6" s="28">
        <v>6170.5830005575499</v>
      </c>
      <c r="AP6" s="28">
        <v>424.21867393728098</v>
      </c>
      <c r="AQ6" s="28">
        <v>45607.935148586002</v>
      </c>
      <c r="AR6" s="28">
        <v>0</v>
      </c>
      <c r="AS6" s="28">
        <v>40124.673085313298</v>
      </c>
      <c r="AT6" s="28">
        <v>4458.2958971124899</v>
      </c>
      <c r="AU6" s="28">
        <v>44582.968982425802</v>
      </c>
      <c r="AV6" s="28">
        <v>4332.1174476892602</v>
      </c>
      <c r="AW6" s="28">
        <v>3573.4144009515699</v>
      </c>
      <c r="AX6" s="28">
        <v>29.6954647830376</v>
      </c>
      <c r="AY6" s="28">
        <v>122718.70246483901</v>
      </c>
      <c r="AZ6" s="28">
        <v>61.239911676229198</v>
      </c>
      <c r="BA6" s="28">
        <v>1969.4695515357901</v>
      </c>
      <c r="BB6" s="28">
        <v>2932.8477184697699</v>
      </c>
      <c r="BC6" s="28">
        <v>70.163470869778394</v>
      </c>
      <c r="BD6" s="28">
        <v>105.115016326458</v>
      </c>
      <c r="BE6" s="28">
        <v>1412.5800423728299</v>
      </c>
      <c r="BF6" s="28">
        <v>54751.836525168001</v>
      </c>
      <c r="BG6" s="28">
        <v>40217.536345380999</v>
      </c>
      <c r="BH6" s="28">
        <v>14534.3001797869</v>
      </c>
      <c r="BI6" s="28">
        <v>23.757027393089601</v>
      </c>
      <c r="BJ6" s="28">
        <v>6.1135292015410299</v>
      </c>
      <c r="BK6" s="28">
        <v>4619.5789076538904</v>
      </c>
      <c r="BL6" s="28">
        <v>253.57151208628801</v>
      </c>
      <c r="BM6" s="28">
        <v>9200.7032362748505</v>
      </c>
      <c r="BN6" s="28">
        <v>411.10966767417801</v>
      </c>
      <c r="BO6" s="28">
        <v>244.829919627198</v>
      </c>
      <c r="BP6" s="28">
        <v>17669.428252230799</v>
      </c>
      <c r="BQ6" s="28">
        <v>7244.3162309581403</v>
      </c>
      <c r="BR6" s="28">
        <v>93.102234909086803</v>
      </c>
      <c r="BS6" s="28">
        <v>1087.74586807542</v>
      </c>
      <c r="BT6" s="28">
        <v>26.485014220803802</v>
      </c>
      <c r="BU6" s="28">
        <v>5432.7266639373402</v>
      </c>
      <c r="BV6" s="28">
        <v>69230.705363713205</v>
      </c>
      <c r="BW6" s="28">
        <v>16.471335443064799</v>
      </c>
      <c r="BX6" s="28">
        <v>1770.53585018479</v>
      </c>
      <c r="BY6" s="28">
        <v>16500.617474487499</v>
      </c>
      <c r="BZ6" s="28">
        <v>27504.881780264201</v>
      </c>
      <c r="CA6" s="28">
        <v>237260.31703731799</v>
      </c>
      <c r="CB6" s="28">
        <v>14060.557175414</v>
      </c>
      <c r="CC6" s="30"/>
      <c r="CD6" s="57">
        <f t="shared" si="0"/>
        <v>6.2397848597869803E-3</v>
      </c>
      <c r="CE6" s="57">
        <f t="shared" si="1"/>
        <v>2.4951428197975906E-3</v>
      </c>
      <c r="CF6" s="57">
        <f t="shared" si="2"/>
        <v>2.7513955702630271E-3</v>
      </c>
      <c r="CG6" s="57">
        <f t="shared" si="3"/>
        <v>3.9308047078281741E-3</v>
      </c>
      <c r="CH6" s="57">
        <f t="shared" si="4"/>
        <v>4.0325390049560711E-3</v>
      </c>
      <c r="CI6" s="57">
        <f t="shared" si="5"/>
        <v>2.3334693389026641E-3</v>
      </c>
      <c r="CJ6" s="57">
        <f t="shared" si="6"/>
        <v>2.7398276311041466E-3</v>
      </c>
      <c r="CK6" s="57">
        <f t="shared" si="7"/>
        <v>0.1329170124018246</v>
      </c>
      <c r="CL6" s="57">
        <f t="shared" si="8"/>
        <v>0.26537676838801616</v>
      </c>
      <c r="CM6" s="57">
        <f t="shared" si="9"/>
        <v>2.9759971710819942E-3</v>
      </c>
      <c r="CN6" s="57">
        <f t="shared" si="10"/>
        <v>0.12601879465523463</v>
      </c>
      <c r="CO6" s="57">
        <f t="shared" si="11"/>
        <v>2.7370204875928196E-3</v>
      </c>
      <c r="CP6" s="57">
        <f t="shared" si="12"/>
        <v>7.9136793410756662E-2</v>
      </c>
      <c r="CQ6" s="57">
        <f t="shared" si="13"/>
        <v>2.7267320969501614E-3</v>
      </c>
      <c r="CR6" s="57">
        <f t="shared" si="14"/>
        <v>2.7248376024330118E-3</v>
      </c>
      <c r="CS6" s="57">
        <f t="shared" si="15"/>
        <v>-0.12931269689454569</v>
      </c>
    </row>
    <row r="7" spans="1:97" x14ac:dyDescent="0.4">
      <c r="A7" s="30" t="s">
        <v>5</v>
      </c>
      <c r="B7" s="28">
        <v>9530.8115863999992</v>
      </c>
      <c r="C7" s="28">
        <v>1448.3742391999999</v>
      </c>
      <c r="D7" s="28">
        <v>7227.6111007</v>
      </c>
      <c r="E7" s="28">
        <v>3240.2058185999999</v>
      </c>
      <c r="F7" s="28">
        <v>2952.9666738000001</v>
      </c>
      <c r="G7" s="28">
        <v>81.569023731000001</v>
      </c>
      <c r="H7" s="28">
        <v>41778.782305000001</v>
      </c>
      <c r="I7" s="28">
        <v>49.349043788000003</v>
      </c>
      <c r="J7" s="28">
        <v>87.180596460999993</v>
      </c>
      <c r="K7" s="28"/>
      <c r="L7" s="28">
        <v>61.164637697000003</v>
      </c>
      <c r="M7" s="28">
        <v>5.5857446605999996</v>
      </c>
      <c r="N7" s="28">
        <v>2812.3315134999998</v>
      </c>
      <c r="O7" s="28">
        <v>0.39902566699999997</v>
      </c>
      <c r="P7" s="28">
        <v>0</v>
      </c>
      <c r="Q7" s="28">
        <v>14.759255372</v>
      </c>
      <c r="R7" s="28"/>
      <c r="S7" s="28" t="s">
        <v>5</v>
      </c>
      <c r="T7" s="28">
        <v>1177.79404767395</v>
      </c>
      <c r="U7" s="28">
        <v>0.400119056141859</v>
      </c>
      <c r="V7" s="28">
        <v>49.8228946466511</v>
      </c>
      <c r="W7" s="28">
        <v>49.822874149616403</v>
      </c>
      <c r="X7" s="28">
        <v>103.786697469088</v>
      </c>
      <c r="Y7" s="28">
        <v>112.19999241427701</v>
      </c>
      <c r="Z7" s="28">
        <v>0</v>
      </c>
      <c r="AA7" s="28">
        <v>580.08347070854404</v>
      </c>
      <c r="AB7" s="28">
        <v>0</v>
      </c>
      <c r="AC7" s="28">
        <v>9732.9429856975094</v>
      </c>
      <c r="AD7" s="28">
        <v>56.722053370308601</v>
      </c>
      <c r="AE7" s="28">
        <v>32.719602255463499</v>
      </c>
      <c r="AF7" s="28">
        <v>11.737629450119501</v>
      </c>
      <c r="AG7" s="28">
        <v>5069.8436107814096</v>
      </c>
      <c r="AH7" s="28">
        <v>61.848004750624099</v>
      </c>
      <c r="AI7" s="28">
        <v>61.848004750624099</v>
      </c>
      <c r="AJ7" s="28">
        <v>5.6010435200846498</v>
      </c>
      <c r="AK7" s="28">
        <v>0</v>
      </c>
      <c r="AL7" s="28">
        <v>266.50293187678398</v>
      </c>
      <c r="AM7" s="28">
        <v>0.46835973749655702</v>
      </c>
      <c r="AN7" s="28">
        <v>214.09781463788701</v>
      </c>
      <c r="AO7" s="28">
        <v>2828.27617693911</v>
      </c>
      <c r="AP7" s="28">
        <v>14.8261578568692</v>
      </c>
      <c r="AQ7" s="28">
        <v>1457.0212179576299</v>
      </c>
      <c r="AR7" s="28">
        <v>0</v>
      </c>
      <c r="AS7" s="28">
        <v>6548.2915419240799</v>
      </c>
      <c r="AT7" s="28">
        <v>727.58765070057302</v>
      </c>
      <c r="AU7" s="28">
        <v>7275.8791926246504</v>
      </c>
      <c r="AV7" s="28">
        <v>114.69497864385799</v>
      </c>
      <c r="AW7" s="28">
        <v>286.42176823816999</v>
      </c>
      <c r="AX7" s="28">
        <v>1.3363180795537799</v>
      </c>
      <c r="AY7" s="28">
        <v>20973.455293008399</v>
      </c>
      <c r="AZ7" s="28">
        <v>1.7610848524832301</v>
      </c>
      <c r="BA7" s="28">
        <v>47.973742434012898</v>
      </c>
      <c r="BB7" s="28">
        <v>124.35321933233</v>
      </c>
      <c r="BC7" s="28">
        <v>2.0302550006889399</v>
      </c>
      <c r="BD7" s="28">
        <v>7.5583727376444497E-3</v>
      </c>
      <c r="BE7" s="28">
        <v>26.241163105650902</v>
      </c>
      <c r="BF7" s="28">
        <v>3261.01029485967</v>
      </c>
      <c r="BG7" s="28">
        <v>2970.6413192703399</v>
      </c>
      <c r="BH7" s="28">
        <v>290.36897558932299</v>
      </c>
      <c r="BI7" s="28">
        <v>2.3940756315415199</v>
      </c>
      <c r="BJ7" s="28">
        <v>0.166959708438741</v>
      </c>
      <c r="BK7" s="28">
        <v>67.377235604645094</v>
      </c>
      <c r="BL7" s="28">
        <v>11.025866561947099</v>
      </c>
      <c r="BM7" s="28">
        <v>779.760415449991</v>
      </c>
      <c r="BN7" s="28">
        <v>5.0386059291103802</v>
      </c>
      <c r="BO7" s="28">
        <v>13.401577897011</v>
      </c>
      <c r="BP7" s="28">
        <v>1870.0368162833299</v>
      </c>
      <c r="BQ7" s="28">
        <v>1124.80035877827</v>
      </c>
      <c r="BR7" s="28">
        <v>2.3256499505613499</v>
      </c>
      <c r="BS7" s="28">
        <v>15.300567845588199</v>
      </c>
      <c r="BT7" s="28">
        <v>0.11020723071920201</v>
      </c>
      <c r="BU7" s="28">
        <v>82.033271946956702</v>
      </c>
      <c r="BV7" s="28">
        <v>12298.327959893601</v>
      </c>
      <c r="BW7" s="28">
        <v>0.393109971321836</v>
      </c>
      <c r="BX7" s="28">
        <v>486.08560777184402</v>
      </c>
      <c r="BY7" s="28">
        <v>1737.9383130339399</v>
      </c>
      <c r="BZ7" s="28">
        <v>4513.83909401041</v>
      </c>
      <c r="CA7" s="28">
        <v>41896.3831967019</v>
      </c>
      <c r="CB7" s="28">
        <v>1884.45264967905</v>
      </c>
      <c r="CC7" s="30"/>
      <c r="CD7" s="57">
        <f t="shared" si="0"/>
        <v>2.1208204302972659E-2</v>
      </c>
      <c r="CE7" s="57">
        <f t="shared" si="1"/>
        <v>5.97012741845374E-3</v>
      </c>
      <c r="CF7" s="57">
        <f t="shared" si="2"/>
        <v>6.6782912434200604E-3</v>
      </c>
      <c r="CG7" s="57">
        <f t="shared" si="3"/>
        <v>6.4207267761339617E-3</v>
      </c>
      <c r="CH7" s="57">
        <f t="shared" si="4"/>
        <v>5.9853860279416278E-3</v>
      </c>
      <c r="CI7" s="57">
        <f t="shared" si="5"/>
        <v>5.6914769200586274E-3</v>
      </c>
      <c r="CJ7" s="57">
        <f t="shared" si="6"/>
        <v>2.8148472792569809E-3</v>
      </c>
      <c r="CK7" s="57">
        <f t="shared" si="7"/>
        <v>9.6016118093785567E-3</v>
      </c>
      <c r="CL7" s="57">
        <f t="shared" si="8"/>
        <v>0.28698353726530618</v>
      </c>
      <c r="CM7" s="57" t="str">
        <f t="shared" si="9"/>
        <v/>
      </c>
      <c r="CN7" s="57">
        <f t="shared" si="10"/>
        <v>1.1172584018389659E-2</v>
      </c>
      <c r="CO7" s="57">
        <f t="shared" si="11"/>
        <v>2.7389113563609986E-3</v>
      </c>
      <c r="CP7" s="57">
        <f t="shared" si="12"/>
        <v>5.6695533092635782E-3</v>
      </c>
      <c r="CQ7" s="57">
        <f t="shared" si="13"/>
        <v>2.740147394726427E-3</v>
      </c>
      <c r="CR7" s="57" t="str">
        <f t="shared" si="14"/>
        <v/>
      </c>
      <c r="CS7" s="57">
        <f t="shared" si="15"/>
        <v>4.5329173581562512E-3</v>
      </c>
    </row>
    <row r="8" spans="1:97" x14ac:dyDescent="0.4">
      <c r="A8" s="30" t="s">
        <v>6</v>
      </c>
      <c r="B8" s="28">
        <v>12566.242276000001</v>
      </c>
      <c r="C8" s="28">
        <v>893.95392402000004</v>
      </c>
      <c r="D8" s="28">
        <v>11933.948075</v>
      </c>
      <c r="E8" s="28">
        <v>3825.4916244999999</v>
      </c>
      <c r="F8" s="28">
        <v>3425.887823</v>
      </c>
      <c r="G8" s="28">
        <v>427.47884300999999</v>
      </c>
      <c r="H8" s="28">
        <v>43518.457992000003</v>
      </c>
      <c r="I8" s="28">
        <v>44.294527733999999</v>
      </c>
      <c r="J8" s="28">
        <v>103.29268587999999</v>
      </c>
      <c r="K8" s="28"/>
      <c r="L8" s="28">
        <v>59.597722189999999</v>
      </c>
      <c r="M8" s="28">
        <v>12.408646157</v>
      </c>
      <c r="N8" s="28">
        <v>2072.7920012999998</v>
      </c>
      <c r="O8" s="28">
        <v>1.1225770282</v>
      </c>
      <c r="P8" s="28">
        <v>0.2610390897</v>
      </c>
      <c r="Q8" s="28">
        <v>7.5660381007000002</v>
      </c>
      <c r="R8" s="28"/>
      <c r="S8" s="28" t="s">
        <v>6</v>
      </c>
      <c r="T8" s="28">
        <v>1919.6747896499601</v>
      </c>
      <c r="U8" s="28">
        <v>1.1252442179267601</v>
      </c>
      <c r="V8" s="28">
        <v>44.638128559876897</v>
      </c>
      <c r="W8" s="28">
        <v>44.638092625724603</v>
      </c>
      <c r="X8" s="28">
        <v>56.447143151010998</v>
      </c>
      <c r="Y8" s="28">
        <v>130.763225895359</v>
      </c>
      <c r="Z8" s="28">
        <v>0.26104740684953898</v>
      </c>
      <c r="AA8" s="28">
        <v>56722.785672243401</v>
      </c>
      <c r="AB8" s="28">
        <v>0</v>
      </c>
      <c r="AC8" s="28">
        <v>12709.9662287185</v>
      </c>
      <c r="AD8" s="28">
        <v>51.347601890639702</v>
      </c>
      <c r="AE8" s="28">
        <v>378.74669808895601</v>
      </c>
      <c r="AF8" s="28">
        <v>9.7088081018336894</v>
      </c>
      <c r="AG8" s="28">
        <v>3777.6209774525801</v>
      </c>
      <c r="AH8" s="28">
        <v>60.236014232686799</v>
      </c>
      <c r="AI8" s="28">
        <v>60.236014232686799</v>
      </c>
      <c r="AJ8" s="28">
        <v>12.4425711320623</v>
      </c>
      <c r="AK8" s="28">
        <v>0</v>
      </c>
      <c r="AL8" s="28">
        <v>642.54829591428302</v>
      </c>
      <c r="AM8" s="28">
        <v>1.9407222102503801</v>
      </c>
      <c r="AN8" s="28">
        <v>260.893235131533</v>
      </c>
      <c r="AO8" s="28">
        <v>2084.6805960658498</v>
      </c>
      <c r="AP8" s="28">
        <v>7.7179744553944296</v>
      </c>
      <c r="AQ8" s="28">
        <v>898.75367726538798</v>
      </c>
      <c r="AR8" s="28">
        <v>0</v>
      </c>
      <c r="AS8" s="28">
        <v>10781.282443162099</v>
      </c>
      <c r="AT8" s="28">
        <v>1197.9198903200499</v>
      </c>
      <c r="AU8" s="28">
        <v>11979.202333482101</v>
      </c>
      <c r="AV8" s="28">
        <v>783.94190305443794</v>
      </c>
      <c r="AW8" s="28">
        <v>229.84209431152399</v>
      </c>
      <c r="AX8" s="28">
        <v>0.97776162524733101</v>
      </c>
      <c r="AY8" s="28">
        <v>23037.165840404101</v>
      </c>
      <c r="AZ8" s="28">
        <v>6.3003098155282604</v>
      </c>
      <c r="BA8" s="28">
        <v>75.671905179208196</v>
      </c>
      <c r="BB8" s="28">
        <v>208.73805563363601</v>
      </c>
      <c r="BC8" s="28">
        <v>1.85730744004805</v>
      </c>
      <c r="BD8" s="28">
        <v>1.30226663800658E-2</v>
      </c>
      <c r="BE8" s="28">
        <v>119.247467605835</v>
      </c>
      <c r="BF8" s="28">
        <v>3842.8832336258802</v>
      </c>
      <c r="BG8" s="28">
        <v>3440.7916850442798</v>
      </c>
      <c r="BH8" s="28">
        <v>402.09154858160099</v>
      </c>
      <c r="BI8" s="28">
        <v>2.7997439882714099</v>
      </c>
      <c r="BJ8" s="28">
        <v>8.5347415576756694E-2</v>
      </c>
      <c r="BK8" s="28">
        <v>375.27675975682899</v>
      </c>
      <c r="BL8" s="28">
        <v>10.267278118575501</v>
      </c>
      <c r="BM8" s="28">
        <v>720.14342146309605</v>
      </c>
      <c r="BN8" s="28">
        <v>12.483672459310901</v>
      </c>
      <c r="BO8" s="28">
        <v>9.01125933519622</v>
      </c>
      <c r="BP8" s="28">
        <v>1610.7410054178499</v>
      </c>
      <c r="BQ8" s="28">
        <v>1116.6522018666501</v>
      </c>
      <c r="BR8" s="28">
        <v>112.023316853783</v>
      </c>
      <c r="BS8" s="28">
        <v>175.09276939102801</v>
      </c>
      <c r="BT8" s="28">
        <v>6.1280878872556302E-2</v>
      </c>
      <c r="BU8" s="28">
        <v>429.39571284798598</v>
      </c>
      <c r="BV8" s="28">
        <v>13738.836741818001</v>
      </c>
      <c r="BW8" s="28">
        <v>4.5851372244911399</v>
      </c>
      <c r="BX8" s="28">
        <v>720.43610072056003</v>
      </c>
      <c r="BY8" s="28">
        <v>2658.6501380304999</v>
      </c>
      <c r="BZ8" s="28">
        <v>4693.7163591329199</v>
      </c>
      <c r="CA8" s="28">
        <v>43638.803899535298</v>
      </c>
      <c r="CB8" s="28">
        <v>2117.64808311039</v>
      </c>
      <c r="CC8" s="30"/>
      <c r="CD8" s="57">
        <f t="shared" si="0"/>
        <v>1.1437305565323581E-2</v>
      </c>
      <c r="CE8" s="57">
        <f t="shared" si="1"/>
        <v>5.3691282250924489E-3</v>
      </c>
      <c r="CF8" s="57">
        <f t="shared" si="2"/>
        <v>3.79206095063392E-3</v>
      </c>
      <c r="CG8" s="57">
        <f t="shared" si="3"/>
        <v>4.5462415900997671E-3</v>
      </c>
      <c r="CH8" s="57">
        <f t="shared" si="4"/>
        <v>4.3503648730765163E-3</v>
      </c>
      <c r="CI8" s="57">
        <f t="shared" si="5"/>
        <v>4.4841279734191275E-3</v>
      </c>
      <c r="CJ8" s="57">
        <f t="shared" si="6"/>
        <v>2.7653991682659806E-3</v>
      </c>
      <c r="CK8" s="57">
        <f t="shared" si="7"/>
        <v>7.7563732880910133E-3</v>
      </c>
      <c r="CL8" s="57">
        <f t="shared" si="8"/>
        <v>0.26594854980606114</v>
      </c>
      <c r="CM8" s="57" t="str">
        <f t="shared" si="9"/>
        <v/>
      </c>
      <c r="CN8" s="57">
        <f t="shared" si="10"/>
        <v>1.0710007349809416E-2</v>
      </c>
      <c r="CO8" s="57">
        <f t="shared" si="11"/>
        <v>2.7339787623134235E-3</v>
      </c>
      <c r="CP8" s="57">
        <f t="shared" si="12"/>
        <v>5.7355464312839012E-3</v>
      </c>
      <c r="CQ8" s="57">
        <f t="shared" si="13"/>
        <v>2.3759525268718259E-3</v>
      </c>
      <c r="CR8" s="57">
        <f t="shared" si="14"/>
        <v>3.1861701435331902E-5</v>
      </c>
      <c r="CS8" s="57">
        <f t="shared" si="15"/>
        <v>2.0081362619674425E-2</v>
      </c>
    </row>
    <row r="9" spans="1:97" x14ac:dyDescent="0.4">
      <c r="A9" s="30" t="s">
        <v>7</v>
      </c>
      <c r="B9" s="28">
        <v>3264.2500186000002</v>
      </c>
      <c r="C9" s="28">
        <v>874.86091234000003</v>
      </c>
      <c r="D9" s="28">
        <v>3223.4049666000001</v>
      </c>
      <c r="E9" s="28">
        <v>429.79923108000003</v>
      </c>
      <c r="F9" s="28">
        <v>408.77895752000001</v>
      </c>
      <c r="G9" s="28">
        <v>82.080548539000006</v>
      </c>
      <c r="H9" s="28">
        <v>6534.6662310000002</v>
      </c>
      <c r="I9" s="28">
        <v>6.7220272362999998</v>
      </c>
      <c r="J9" s="28">
        <v>62.635201672000001</v>
      </c>
      <c r="K9" s="28"/>
      <c r="L9" s="28">
        <v>12.306826914</v>
      </c>
      <c r="M9" s="28">
        <v>0.93817285660000005</v>
      </c>
      <c r="N9" s="28">
        <v>269.73746451</v>
      </c>
      <c r="O9" s="28">
        <v>3.2353925614999999</v>
      </c>
      <c r="P9" s="28">
        <v>0.50189870430000005</v>
      </c>
      <c r="Q9" s="28">
        <v>4.8791049846999996</v>
      </c>
      <c r="R9" s="28"/>
      <c r="S9" s="28" t="s">
        <v>7</v>
      </c>
      <c r="T9" s="28">
        <v>255.56332358713999</v>
      </c>
      <c r="U9" s="28">
        <v>3.24423992356289</v>
      </c>
      <c r="V9" s="28">
        <v>6.8164899395790197</v>
      </c>
      <c r="W9" s="28">
        <v>6.8123884931252201</v>
      </c>
      <c r="X9" s="28">
        <v>15.0427065593015</v>
      </c>
      <c r="Y9" s="28">
        <v>64.869408650630106</v>
      </c>
      <c r="Z9" s="28">
        <v>0.503273738284296</v>
      </c>
      <c r="AA9" s="28">
        <v>256.25560843444202</v>
      </c>
      <c r="AB9" s="28">
        <v>0</v>
      </c>
      <c r="AC9" s="28">
        <v>3297.5936224695001</v>
      </c>
      <c r="AD9" s="28">
        <v>8.6662029493212493</v>
      </c>
      <c r="AE9" s="28">
        <v>7.6847591741265502</v>
      </c>
      <c r="AF9" s="28">
        <v>1.5833364652094</v>
      </c>
      <c r="AG9" s="28">
        <v>609.39408607091195</v>
      </c>
      <c r="AH9" s="28">
        <v>12.4525315550411</v>
      </c>
      <c r="AI9" s="28">
        <v>12.4525315550411</v>
      </c>
      <c r="AJ9" s="28">
        <v>0.94073998075364895</v>
      </c>
      <c r="AK9" s="28">
        <v>0</v>
      </c>
      <c r="AL9" s="28">
        <v>92.592847123905301</v>
      </c>
      <c r="AM9" s="28">
        <v>0.31590181276817803</v>
      </c>
      <c r="AN9" s="28">
        <v>37.324976312659402</v>
      </c>
      <c r="AO9" s="28">
        <v>270.96084000925902</v>
      </c>
      <c r="AP9" s="28">
        <v>4.9244226903999699</v>
      </c>
      <c r="AQ9" s="28">
        <v>876.44731592784206</v>
      </c>
      <c r="AR9" s="28">
        <v>0</v>
      </c>
      <c r="AS9" s="28">
        <v>2906.8190029596999</v>
      </c>
      <c r="AT9" s="28">
        <v>322.979696533783</v>
      </c>
      <c r="AU9" s="28">
        <v>3229.7986994934799</v>
      </c>
      <c r="AV9" s="28">
        <v>31.601181594867601</v>
      </c>
      <c r="AW9" s="28">
        <v>67.832310647772999</v>
      </c>
      <c r="AX9" s="28">
        <v>0.22041407210216199</v>
      </c>
      <c r="AY9" s="28">
        <v>3346.7081673109701</v>
      </c>
      <c r="AZ9" s="28">
        <v>0.31969869431262599</v>
      </c>
      <c r="BA9" s="28">
        <v>6.3101929595396697</v>
      </c>
      <c r="BB9" s="28">
        <v>19.869990244547701</v>
      </c>
      <c r="BC9" s="28">
        <v>0.43345184278840598</v>
      </c>
      <c r="BD9" s="28">
        <v>0.12121449098034</v>
      </c>
      <c r="BE9" s="28">
        <v>3.2250765830563699</v>
      </c>
      <c r="BF9" s="28">
        <v>432.94931746512498</v>
      </c>
      <c r="BG9" s="28">
        <v>411.48123686414499</v>
      </c>
      <c r="BH9" s="28">
        <v>21.468080600979899</v>
      </c>
      <c r="BI9" s="28">
        <v>0.27189586468030202</v>
      </c>
      <c r="BJ9" s="28">
        <v>2.4960048942608198E-2</v>
      </c>
      <c r="BK9" s="28">
        <v>30.557131345866701</v>
      </c>
      <c r="BL9" s="28">
        <v>1.3595304044930101</v>
      </c>
      <c r="BM9" s="28">
        <v>98.523190088019604</v>
      </c>
      <c r="BN9" s="28">
        <v>0.98308326306100902</v>
      </c>
      <c r="BO9" s="28">
        <v>2.02163402172655</v>
      </c>
      <c r="BP9" s="28">
        <v>235.78998087490399</v>
      </c>
      <c r="BQ9" s="28">
        <v>182.085490284782</v>
      </c>
      <c r="BR9" s="28">
        <v>0.78922762170891303</v>
      </c>
      <c r="BS9" s="28">
        <v>10.648171431405901</v>
      </c>
      <c r="BT9" s="28">
        <v>1.2393012009678199E-2</v>
      </c>
      <c r="BU9" s="28">
        <v>82.294501430248502</v>
      </c>
      <c r="BV9" s="28">
        <v>2242.1552666780199</v>
      </c>
      <c r="BW9" s="28">
        <v>3.1896381060092502E-2</v>
      </c>
      <c r="BX9" s="28">
        <v>75.142769020828595</v>
      </c>
      <c r="BY9" s="28">
        <v>334.75067878481201</v>
      </c>
      <c r="BZ9" s="28">
        <v>739.71796308139994</v>
      </c>
      <c r="CA9" s="28">
        <v>6552.7922177946002</v>
      </c>
      <c r="CB9" s="28">
        <v>323.97118937647798</v>
      </c>
      <c r="CC9" s="30"/>
      <c r="CD9" s="57">
        <f t="shared" si="0"/>
        <v>1.0214782470553718E-2</v>
      </c>
      <c r="CE9" s="57">
        <f t="shared" si="1"/>
        <v>1.8133209124623676E-3</v>
      </c>
      <c r="CF9" s="57">
        <f t="shared" si="2"/>
        <v>1.9835338592978217E-3</v>
      </c>
      <c r="CG9" s="57">
        <f t="shared" si="3"/>
        <v>7.3292043292153171E-3</v>
      </c>
      <c r="CH9" s="57">
        <f t="shared" si="4"/>
        <v>6.6106126414610545E-3</v>
      </c>
      <c r="CI9" s="57">
        <f t="shared" si="5"/>
        <v>2.6066211186056829E-3</v>
      </c>
      <c r="CJ9" s="57">
        <f t="shared" si="6"/>
        <v>2.7738198331556173E-3</v>
      </c>
      <c r="CK9" s="57">
        <f t="shared" si="7"/>
        <v>1.3442560354003834E-2</v>
      </c>
      <c r="CL9" s="57">
        <f t="shared" si="8"/>
        <v>3.5670149037436073E-2</v>
      </c>
      <c r="CM9" s="57" t="str">
        <f t="shared" si="9"/>
        <v/>
      </c>
      <c r="CN9" s="57">
        <f t="shared" si="10"/>
        <v>1.1839334546531154E-2</v>
      </c>
      <c r="CO9" s="57">
        <f t="shared" si="11"/>
        <v>2.7363018825254967E-3</v>
      </c>
      <c r="CP9" s="57">
        <f t="shared" si="12"/>
        <v>4.5354304100150922E-3</v>
      </c>
      <c r="CQ9" s="57">
        <f t="shared" si="13"/>
        <v>2.7345559757324563E-3</v>
      </c>
      <c r="CR9" s="57">
        <f t="shared" si="14"/>
        <v>2.7396643436521976E-3</v>
      </c>
      <c r="CS9" s="57">
        <f t="shared" si="15"/>
        <v>9.2881185877488823E-3</v>
      </c>
    </row>
    <row r="10" spans="1:97" x14ac:dyDescent="0.4">
      <c r="A10" s="30" t="s">
        <v>8</v>
      </c>
      <c r="B10" s="28">
        <v>1414.7740149000001</v>
      </c>
      <c r="C10" s="28">
        <v>150.75085138</v>
      </c>
      <c r="D10" s="28">
        <v>1727.4000005</v>
      </c>
      <c r="E10" s="28">
        <v>484.8512652</v>
      </c>
      <c r="F10" s="28">
        <v>447.78432581999999</v>
      </c>
      <c r="G10" s="28">
        <v>146.38072457999999</v>
      </c>
      <c r="H10" s="28">
        <v>4896.6774974999998</v>
      </c>
      <c r="I10" s="28">
        <v>6.0879536408000003</v>
      </c>
      <c r="J10" s="28">
        <v>9.6610584640999999</v>
      </c>
      <c r="K10" s="28"/>
      <c r="L10" s="28">
        <v>8.0621634111000002</v>
      </c>
      <c r="M10" s="28">
        <v>0.3524097571</v>
      </c>
      <c r="N10" s="28">
        <v>311.90069506999998</v>
      </c>
      <c r="O10" s="28">
        <v>1.2328437899999999E-2</v>
      </c>
      <c r="P10" s="28">
        <v>3.8601613000000001E-3</v>
      </c>
      <c r="Q10" s="28">
        <v>1.1205342749</v>
      </c>
      <c r="R10" s="28"/>
      <c r="S10" s="28" t="s">
        <v>8</v>
      </c>
      <c r="T10" s="28">
        <v>167.66936776776501</v>
      </c>
      <c r="U10" s="28">
        <v>1.23447284987626E-2</v>
      </c>
      <c r="V10" s="28">
        <v>6.1305203251178098</v>
      </c>
      <c r="W10" s="28">
        <v>6.1305174115378804</v>
      </c>
      <c r="X10" s="28">
        <v>12.983847036161301</v>
      </c>
      <c r="Y10" s="28">
        <v>12.0944853720222</v>
      </c>
      <c r="Z10" s="28">
        <v>3.8633120991198098E-3</v>
      </c>
      <c r="AA10" s="28">
        <v>142.43645089634401</v>
      </c>
      <c r="AB10" s="28">
        <v>0</v>
      </c>
      <c r="AC10" s="28">
        <v>1431.1330024195599</v>
      </c>
      <c r="AD10" s="28">
        <v>6.9449306004398101</v>
      </c>
      <c r="AE10" s="28">
        <v>4.3172373384480602</v>
      </c>
      <c r="AF10" s="28">
        <v>1.5781188476991901</v>
      </c>
      <c r="AG10" s="28">
        <v>556.28069967153203</v>
      </c>
      <c r="AH10" s="28">
        <v>8.1279160849661203</v>
      </c>
      <c r="AI10" s="28">
        <v>8.1279160849661203</v>
      </c>
      <c r="AJ10" s="28">
        <v>0.35336955558127597</v>
      </c>
      <c r="AK10" s="28">
        <v>0</v>
      </c>
      <c r="AL10" s="28">
        <v>37.999462042472103</v>
      </c>
      <c r="AM10" s="28">
        <v>8.7085089951443095E-2</v>
      </c>
      <c r="AN10" s="28">
        <v>23.456538545059601</v>
      </c>
      <c r="AO10" s="28">
        <v>313.74652506401497</v>
      </c>
      <c r="AP10" s="28">
        <v>1.12667066622794</v>
      </c>
      <c r="AQ10" s="28">
        <v>151.66979734012301</v>
      </c>
      <c r="AR10" s="28">
        <v>0</v>
      </c>
      <c r="AS10" s="28">
        <v>1559.55786901238</v>
      </c>
      <c r="AT10" s="28">
        <v>173.28416541278699</v>
      </c>
      <c r="AU10" s="28">
        <v>1732.8420344251699</v>
      </c>
      <c r="AV10" s="28">
        <v>66.950493494755605</v>
      </c>
      <c r="AW10" s="28">
        <v>19.9175642785099</v>
      </c>
      <c r="AX10" s="28">
        <v>0.20828074758731599</v>
      </c>
      <c r="AY10" s="28">
        <v>2558.4770352585101</v>
      </c>
      <c r="AZ10" s="28">
        <v>0.28027493840837298</v>
      </c>
      <c r="BA10" s="28">
        <v>3.6629095498713</v>
      </c>
      <c r="BB10" s="28">
        <v>17.885202466972</v>
      </c>
      <c r="BC10" s="28">
        <v>0.38153673175813102</v>
      </c>
      <c r="BD10" s="28">
        <v>2.0342545346318601E-3</v>
      </c>
      <c r="BE10" s="28">
        <v>1.1685954904457101</v>
      </c>
      <c r="BF10" s="28">
        <v>487.07057340476302</v>
      </c>
      <c r="BG10" s="28">
        <v>449.721144456974</v>
      </c>
      <c r="BH10" s="28">
        <v>37.349428947789001</v>
      </c>
      <c r="BI10" s="28">
        <v>0.33307556893026102</v>
      </c>
      <c r="BJ10" s="28">
        <v>2.61937983983421E-2</v>
      </c>
      <c r="BK10" s="28">
        <v>21.604379812276399</v>
      </c>
      <c r="BL10" s="28">
        <v>1.3882797885767399</v>
      </c>
      <c r="BM10" s="28">
        <v>111.949054051819</v>
      </c>
      <c r="BN10" s="28">
        <v>0.13097571057722501</v>
      </c>
      <c r="BO10" s="28">
        <v>1.9595413283949701</v>
      </c>
      <c r="BP10" s="28">
        <v>279.855380435082</v>
      </c>
      <c r="BQ10" s="28">
        <v>143.720179098199</v>
      </c>
      <c r="BR10" s="28">
        <v>0.76608541807900099</v>
      </c>
      <c r="BS10" s="28">
        <v>8.1046163682159698</v>
      </c>
      <c r="BT10" s="28">
        <v>1.4727997045806501E-2</v>
      </c>
      <c r="BU10" s="28">
        <v>147.199277589465</v>
      </c>
      <c r="BV10" s="28">
        <v>1392.8344747963399</v>
      </c>
      <c r="BW10" s="28">
        <v>1.93950776611164</v>
      </c>
      <c r="BX10" s="28">
        <v>54.289804261843102</v>
      </c>
      <c r="BY10" s="28">
        <v>201.78831896206299</v>
      </c>
      <c r="BZ10" s="28">
        <v>536.46518296268096</v>
      </c>
      <c r="CA10" s="28">
        <v>4910.2211886219402</v>
      </c>
      <c r="CB10" s="28">
        <v>188.35298960465499</v>
      </c>
      <c r="CC10" s="30"/>
      <c r="CD10" s="57">
        <f t="shared" si="0"/>
        <v>1.1562968606485275E-2</v>
      </c>
      <c r="CE10" s="57">
        <f t="shared" si="1"/>
        <v>6.0957928377240803E-3</v>
      </c>
      <c r="CF10" s="57">
        <f t="shared" si="2"/>
        <v>3.1504190827802889E-3</v>
      </c>
      <c r="CG10" s="57">
        <f t="shared" si="3"/>
        <v>4.5772969239289592E-3</v>
      </c>
      <c r="CH10" s="57">
        <f t="shared" si="4"/>
        <v>4.3253381712886731E-3</v>
      </c>
      <c r="CI10" s="57">
        <f t="shared" si="5"/>
        <v>5.5919453316932493E-3</v>
      </c>
      <c r="CJ10" s="57">
        <f t="shared" si="6"/>
        <v>2.7658940432272886E-3</v>
      </c>
      <c r="CK10" s="57">
        <f t="shared" si="7"/>
        <v>6.991474188079873E-3</v>
      </c>
      <c r="CL10" s="57">
        <f t="shared" si="8"/>
        <v>0.2518799484512686</v>
      </c>
      <c r="CM10" s="57" t="str">
        <f t="shared" si="9"/>
        <v/>
      </c>
      <c r="CN10" s="57">
        <f t="shared" si="10"/>
        <v>8.1557108822170061E-3</v>
      </c>
      <c r="CO10" s="57">
        <f t="shared" si="11"/>
        <v>2.7235298170351801E-3</v>
      </c>
      <c r="CP10" s="57">
        <f t="shared" si="12"/>
        <v>5.9180053882237453E-3</v>
      </c>
      <c r="CQ10" s="57">
        <f t="shared" si="13"/>
        <v>1.3213838520937569E-3</v>
      </c>
      <c r="CR10" s="57">
        <f t="shared" si="14"/>
        <v>8.1623509354641791E-4</v>
      </c>
      <c r="CS10" s="57">
        <f t="shared" si="15"/>
        <v>5.4763084587373312E-3</v>
      </c>
    </row>
    <row r="11" spans="1:97" x14ac:dyDescent="0.4">
      <c r="A11" s="30" t="s">
        <v>9</v>
      </c>
      <c r="B11" s="28">
        <v>172789.69811999999</v>
      </c>
      <c r="C11" s="28">
        <v>1333.7342140000001</v>
      </c>
      <c r="D11" s="28">
        <v>19207.052540000001</v>
      </c>
      <c r="E11" s="28">
        <v>56338.874635</v>
      </c>
      <c r="F11" s="28">
        <v>46301.325566</v>
      </c>
      <c r="G11" s="28">
        <v>6702.6082837000004</v>
      </c>
      <c r="H11" s="28">
        <v>248059.40234999999</v>
      </c>
      <c r="I11" s="28">
        <v>307.19432515</v>
      </c>
      <c r="J11" s="28">
        <v>535.91591022</v>
      </c>
      <c r="K11" s="28"/>
      <c r="L11" s="28">
        <v>298.07689574</v>
      </c>
      <c r="M11" s="28">
        <v>56.970361220000001</v>
      </c>
      <c r="N11" s="28">
        <v>16091.213178</v>
      </c>
      <c r="O11" s="28">
        <v>7.7174317312999996</v>
      </c>
      <c r="P11" s="28">
        <v>6.9791361470000002</v>
      </c>
      <c r="Q11" s="28">
        <v>114.02924806</v>
      </c>
      <c r="R11" s="28"/>
      <c r="S11" s="28" t="s">
        <v>9</v>
      </c>
      <c r="T11" s="28">
        <v>10085.858192382</v>
      </c>
      <c r="U11" s="28">
        <v>7.72758553522997</v>
      </c>
      <c r="V11" s="28">
        <v>308.863013714901</v>
      </c>
      <c r="W11" s="28">
        <v>308.86282559475802</v>
      </c>
      <c r="X11" s="28">
        <v>558.91217437143405</v>
      </c>
      <c r="Y11" s="28">
        <v>639.47019852624805</v>
      </c>
      <c r="Z11" s="28">
        <v>6.9778634137368396</v>
      </c>
      <c r="AA11" s="28">
        <v>2409.5481143676602</v>
      </c>
      <c r="AB11" s="28">
        <v>0</v>
      </c>
      <c r="AC11" s="28">
        <v>173699.38670811299</v>
      </c>
      <c r="AD11" s="28">
        <v>1826.14121602924</v>
      </c>
      <c r="AE11" s="28">
        <v>144.57941110729399</v>
      </c>
      <c r="AF11" s="28">
        <v>234.46914479334299</v>
      </c>
      <c r="AG11" s="28">
        <v>20910.601473570099</v>
      </c>
      <c r="AH11" s="28">
        <v>300.33555023308099</v>
      </c>
      <c r="AI11" s="28">
        <v>300.33555023308099</v>
      </c>
      <c r="AJ11" s="28">
        <v>57.126543447080799</v>
      </c>
      <c r="AK11" s="28">
        <v>0</v>
      </c>
      <c r="AL11" s="28">
        <v>3409.5026751381401</v>
      </c>
      <c r="AM11" s="28">
        <v>10.491196729662899</v>
      </c>
      <c r="AN11" s="28">
        <v>1293.92547594554</v>
      </c>
      <c r="AO11" s="28">
        <v>16180.0521577374</v>
      </c>
      <c r="AP11" s="28">
        <v>114.387158445987</v>
      </c>
      <c r="AQ11" s="28">
        <v>1336.15448890579</v>
      </c>
      <c r="AR11" s="28">
        <v>0</v>
      </c>
      <c r="AS11" s="28">
        <v>17313.106948130699</v>
      </c>
      <c r="AT11" s="28">
        <v>1923.6803428517901</v>
      </c>
      <c r="AU11" s="28">
        <v>19236.787290982498</v>
      </c>
      <c r="AV11" s="28">
        <v>2903.1630955062601</v>
      </c>
      <c r="AW11" s="28">
        <v>2832.9677728952702</v>
      </c>
      <c r="AX11" s="28">
        <v>36.268932692890601</v>
      </c>
      <c r="AY11" s="28">
        <v>125548.48231412499</v>
      </c>
      <c r="AZ11" s="28">
        <v>188.27630022983101</v>
      </c>
      <c r="BA11" s="28">
        <v>1244.4350420256001</v>
      </c>
      <c r="BB11" s="28">
        <v>2530.8433252313398</v>
      </c>
      <c r="BC11" s="28">
        <v>21.7417678753506</v>
      </c>
      <c r="BD11" s="28">
        <v>9.2229200085980095E-2</v>
      </c>
      <c r="BE11" s="28">
        <v>3109.31154075519</v>
      </c>
      <c r="BF11" s="28">
        <v>56431.911771635598</v>
      </c>
      <c r="BG11" s="28">
        <v>46378.4099350752</v>
      </c>
      <c r="BH11" s="28">
        <v>10053.501836560299</v>
      </c>
      <c r="BI11" s="28">
        <v>52.8813188147952</v>
      </c>
      <c r="BJ11" s="28">
        <v>0.64787034970816304</v>
      </c>
      <c r="BK11" s="28">
        <v>5071.7727115197004</v>
      </c>
      <c r="BL11" s="28">
        <v>141.63161322111799</v>
      </c>
      <c r="BM11" s="28">
        <v>9010.2374871718603</v>
      </c>
      <c r="BN11" s="28">
        <v>207.689762440957</v>
      </c>
      <c r="BO11" s="28">
        <v>76.948600660284299</v>
      </c>
      <c r="BP11" s="28">
        <v>19198.012031393799</v>
      </c>
      <c r="BQ11" s="28">
        <v>6820.20001416989</v>
      </c>
      <c r="BR11" s="28">
        <v>3534.2201641451202</v>
      </c>
      <c r="BS11" s="28">
        <v>1950.93778782718</v>
      </c>
      <c r="BT11" s="28">
        <v>2.4614495204395999</v>
      </c>
      <c r="BU11" s="28">
        <v>6704.8669873156996</v>
      </c>
      <c r="BV11" s="28">
        <v>72918.392345951797</v>
      </c>
      <c r="BW11" s="28">
        <v>117.016378951569</v>
      </c>
      <c r="BX11" s="28">
        <v>2804.7951883062301</v>
      </c>
      <c r="BY11" s="28">
        <v>11778.465661777</v>
      </c>
      <c r="BZ11" s="28">
        <v>28694.662662246301</v>
      </c>
      <c r="CA11" s="28">
        <v>248735.85684805099</v>
      </c>
      <c r="CB11" s="28">
        <v>12266.2671924241</v>
      </c>
      <c r="CC11" s="30"/>
      <c r="CD11" s="57">
        <f t="shared" si="0"/>
        <v>5.2647154200202049E-3</v>
      </c>
      <c r="CE11" s="57">
        <f t="shared" si="1"/>
        <v>1.8146605825843634E-3</v>
      </c>
      <c r="CF11" s="57">
        <f t="shared" si="2"/>
        <v>1.548116293250773E-3</v>
      </c>
      <c r="CG11" s="57">
        <f t="shared" si="3"/>
        <v>1.6513843636095477E-3</v>
      </c>
      <c r="CH11" s="57">
        <f t="shared" si="4"/>
        <v>1.6648415165851195E-3</v>
      </c>
      <c r="CI11" s="57">
        <f t="shared" si="5"/>
        <v>3.369887542424565E-4</v>
      </c>
      <c r="CJ11" s="57">
        <f t="shared" si="6"/>
        <v>2.7269859220919643E-3</v>
      </c>
      <c r="CK11" s="57">
        <f t="shared" si="7"/>
        <v>5.4314168855277897E-3</v>
      </c>
      <c r="CL11" s="57">
        <f t="shared" si="8"/>
        <v>0.19322861354076568</v>
      </c>
      <c r="CM11" s="57" t="str">
        <f t="shared" si="9"/>
        <v/>
      </c>
      <c r="CN11" s="57">
        <f t="shared" si="10"/>
        <v>7.5774222201076807E-3</v>
      </c>
      <c r="CO11" s="57">
        <f t="shared" si="11"/>
        <v>2.7414645744947234E-3</v>
      </c>
      <c r="CP11" s="57">
        <f t="shared" si="12"/>
        <v>5.5209622018345637E-3</v>
      </c>
      <c r="CQ11" s="57">
        <f t="shared" si="13"/>
        <v>1.315697279029904E-3</v>
      </c>
      <c r="CR11" s="57">
        <f t="shared" si="14"/>
        <v>-1.8236257845573946E-4</v>
      </c>
      <c r="CS11" s="57">
        <f t="shared" si="15"/>
        <v>3.1387595031642395E-3</v>
      </c>
    </row>
    <row r="12" spans="1:97" x14ac:dyDescent="0.4">
      <c r="A12" s="30" t="s">
        <v>10</v>
      </c>
      <c r="B12" s="28">
        <v>239450.57173</v>
      </c>
      <c r="C12" s="28">
        <v>1643.1448181000001</v>
      </c>
      <c r="D12" s="28">
        <v>19336.039285999999</v>
      </c>
      <c r="E12" s="28">
        <v>30713.507054999998</v>
      </c>
      <c r="F12" s="28">
        <v>29665.376779999999</v>
      </c>
      <c r="G12" s="28">
        <v>2788.2814474000002</v>
      </c>
      <c r="H12" s="28">
        <v>146929.0361</v>
      </c>
      <c r="I12" s="28">
        <v>158.30413733</v>
      </c>
      <c r="J12" s="28">
        <v>490.43271247000001</v>
      </c>
      <c r="K12" s="28"/>
      <c r="L12" s="28">
        <v>179.06421609</v>
      </c>
      <c r="M12" s="28">
        <v>64.948137121000002</v>
      </c>
      <c r="N12" s="28">
        <v>5572.4574630999996</v>
      </c>
      <c r="O12" s="28">
        <v>5.6028475407</v>
      </c>
      <c r="P12" s="28">
        <v>2.6075522300000001E-2</v>
      </c>
      <c r="Q12" s="28">
        <v>50.124264306000001</v>
      </c>
      <c r="R12" s="28"/>
      <c r="S12" s="28" t="s">
        <v>10</v>
      </c>
      <c r="T12" s="28">
        <v>5943.4237954085102</v>
      </c>
      <c r="U12" s="28">
        <v>5.6180628546987004</v>
      </c>
      <c r="V12" s="28">
        <v>161.90658311118599</v>
      </c>
      <c r="W12" s="28">
        <v>161.74114745508101</v>
      </c>
      <c r="X12" s="28">
        <v>195.674836739661</v>
      </c>
      <c r="Y12" s="28">
        <v>561.91311547729902</v>
      </c>
      <c r="Z12" s="28">
        <v>2.6088347420848298E-2</v>
      </c>
      <c r="AA12" s="28">
        <v>1228.57195607687</v>
      </c>
      <c r="AB12" s="28">
        <v>0</v>
      </c>
      <c r="AC12" s="28">
        <v>241060.84637466399</v>
      </c>
      <c r="AD12" s="28">
        <v>3005.0156131230401</v>
      </c>
      <c r="AE12" s="28">
        <v>65.111770447566499</v>
      </c>
      <c r="AF12" s="28">
        <v>306.02897645317501</v>
      </c>
      <c r="AG12" s="28">
        <v>16131.254705802001</v>
      </c>
      <c r="AH12" s="28">
        <v>184.88037091065701</v>
      </c>
      <c r="AI12" s="28">
        <v>184.88037091065701</v>
      </c>
      <c r="AJ12" s="28">
        <v>65.126032645120802</v>
      </c>
      <c r="AK12" s="28">
        <v>0</v>
      </c>
      <c r="AL12" s="28">
        <v>3263.1599457314701</v>
      </c>
      <c r="AM12" s="28">
        <v>8.4601493681080502</v>
      </c>
      <c r="AN12" s="28">
        <v>799.64455353892095</v>
      </c>
      <c r="AO12" s="28">
        <v>5616.9586758143896</v>
      </c>
      <c r="AP12" s="28">
        <v>51.175763254839303</v>
      </c>
      <c r="AQ12" s="28">
        <v>1652.3129199991199</v>
      </c>
      <c r="AR12" s="28">
        <v>0</v>
      </c>
      <c r="AS12" s="28">
        <v>17483.933491470802</v>
      </c>
      <c r="AT12" s="28">
        <v>1942.6589884069899</v>
      </c>
      <c r="AU12" s="28">
        <v>19426.5924798778</v>
      </c>
      <c r="AV12" s="28">
        <v>292.309259368293</v>
      </c>
      <c r="AW12" s="28">
        <v>2555.0050222589598</v>
      </c>
      <c r="AX12" s="28">
        <v>9.4105547743844902</v>
      </c>
      <c r="AY12" s="28">
        <v>77160.765833796904</v>
      </c>
      <c r="AZ12" s="28">
        <v>10.6759002706173</v>
      </c>
      <c r="BA12" s="28">
        <v>2280.8781808561598</v>
      </c>
      <c r="BB12" s="28">
        <v>2881.08927385263</v>
      </c>
      <c r="BC12" s="28">
        <v>5.7734493117721302</v>
      </c>
      <c r="BD12" s="28">
        <v>13.4249678301559</v>
      </c>
      <c r="BE12" s="28">
        <v>1757.7192270595301</v>
      </c>
      <c r="BF12" s="28">
        <v>30883.643815438802</v>
      </c>
      <c r="BG12" s="28">
        <v>29828.337081498001</v>
      </c>
      <c r="BH12" s="28">
        <v>1055.3067339407</v>
      </c>
      <c r="BI12" s="28">
        <v>23.455587494281701</v>
      </c>
      <c r="BJ12" s="28">
        <v>0.25343077825625399</v>
      </c>
      <c r="BK12" s="28">
        <v>1202.5454346357101</v>
      </c>
      <c r="BL12" s="28">
        <v>176.71446006051599</v>
      </c>
      <c r="BM12" s="28">
        <v>7889.5585694207903</v>
      </c>
      <c r="BN12" s="28">
        <v>446.77065984336099</v>
      </c>
      <c r="BO12" s="28">
        <v>107.305329971284</v>
      </c>
      <c r="BP12" s="28">
        <v>12503.611113389201</v>
      </c>
      <c r="BQ12" s="28">
        <v>4319.1922340495103</v>
      </c>
      <c r="BR12" s="28">
        <v>8.6144517290299092</v>
      </c>
      <c r="BS12" s="28">
        <v>510.13595839878298</v>
      </c>
      <c r="BT12" s="28">
        <v>0.400531821624035</v>
      </c>
      <c r="BU12" s="28">
        <v>2792.7664347677701</v>
      </c>
      <c r="BV12" s="28">
        <v>50058.378363881398</v>
      </c>
      <c r="BW12" s="28">
        <v>22.656232270502699</v>
      </c>
      <c r="BX12" s="28">
        <v>1576.8565595759501</v>
      </c>
      <c r="BY12" s="28">
        <v>7968.2805536931801</v>
      </c>
      <c r="BZ12" s="28">
        <v>11823.7792262087</v>
      </c>
      <c r="CA12" s="28">
        <v>147380.231826253</v>
      </c>
      <c r="CB12" s="28">
        <v>8127.4762947538102</v>
      </c>
      <c r="CC12" s="30"/>
      <c r="CD12" s="57">
        <f t="shared" si="0"/>
        <v>6.7248728329607401E-3</v>
      </c>
      <c r="CE12" s="57">
        <f t="shared" si="1"/>
        <v>5.5796067383282136E-3</v>
      </c>
      <c r="CF12" s="57">
        <f t="shared" si="2"/>
        <v>4.6831304249244157E-3</v>
      </c>
      <c r="CG12" s="57">
        <f t="shared" si="3"/>
        <v>5.5394768215212969E-3</v>
      </c>
      <c r="CH12" s="57">
        <f t="shared" si="4"/>
        <v>5.4932827149482806E-3</v>
      </c>
      <c r="CI12" s="57">
        <f t="shared" si="5"/>
        <v>1.6085131477498629E-3</v>
      </c>
      <c r="CJ12" s="57">
        <f t="shared" si="6"/>
        <v>3.070841123233946E-3</v>
      </c>
      <c r="CK12" s="57">
        <f t="shared" si="7"/>
        <v>2.1711435866746984E-2</v>
      </c>
      <c r="CL12" s="57">
        <f t="shared" si="8"/>
        <v>0.14574966389843233</v>
      </c>
      <c r="CM12" s="57" t="str">
        <f t="shared" si="9"/>
        <v/>
      </c>
      <c r="CN12" s="57">
        <f t="shared" si="10"/>
        <v>3.2480832561954921E-2</v>
      </c>
      <c r="CO12" s="57">
        <f t="shared" si="11"/>
        <v>2.7390396708280602E-3</v>
      </c>
      <c r="CP12" s="57">
        <f t="shared" si="12"/>
        <v>7.9859223707081772E-3</v>
      </c>
      <c r="CQ12" s="57">
        <f t="shared" si="13"/>
        <v>2.7156394829903592E-3</v>
      </c>
      <c r="CR12" s="57">
        <f t="shared" si="14"/>
        <v>4.9184521409558412E-4</v>
      </c>
      <c r="CS12" s="57">
        <f t="shared" si="15"/>
        <v>2.0977843034664465E-2</v>
      </c>
    </row>
    <row r="13" spans="1:97" x14ac:dyDescent="0.4">
      <c r="A13" s="30" t="s">
        <v>12</v>
      </c>
      <c r="B13" s="28">
        <v>18490.226449000002</v>
      </c>
      <c r="C13" s="28">
        <v>953.01957167</v>
      </c>
      <c r="D13" s="28">
        <v>4822.3562733999997</v>
      </c>
      <c r="E13" s="28">
        <v>5353.3422925000004</v>
      </c>
      <c r="F13" s="28">
        <v>4450.1315160000004</v>
      </c>
      <c r="G13" s="28">
        <v>528.83867554999995</v>
      </c>
      <c r="H13" s="28">
        <v>44600.202192999997</v>
      </c>
      <c r="I13" s="28">
        <v>27.045548714999999</v>
      </c>
      <c r="J13" s="28">
        <v>168.48616921000001</v>
      </c>
      <c r="K13" s="28">
        <v>4.4897746568999999</v>
      </c>
      <c r="L13" s="28">
        <v>53.453173081999999</v>
      </c>
      <c r="M13" s="28">
        <v>135.78385781</v>
      </c>
      <c r="N13" s="28">
        <v>962.38885514000003</v>
      </c>
      <c r="O13" s="28">
        <v>28.090782898000001</v>
      </c>
      <c r="P13" s="28">
        <v>5.2828709013999999</v>
      </c>
      <c r="Q13" s="28">
        <v>180.23066660999999</v>
      </c>
      <c r="R13" s="28"/>
      <c r="S13" s="28" t="s">
        <v>12</v>
      </c>
      <c r="T13" s="28">
        <v>1009.6187269658</v>
      </c>
      <c r="U13" s="28">
        <v>28.1022146101825</v>
      </c>
      <c r="V13" s="28">
        <v>27.259134911015298</v>
      </c>
      <c r="W13" s="28">
        <v>27.2488272916769</v>
      </c>
      <c r="X13" s="28">
        <v>89.566554964351198</v>
      </c>
      <c r="Y13" s="28">
        <v>184.897444279609</v>
      </c>
      <c r="Z13" s="28">
        <v>5.3052005928051296</v>
      </c>
      <c r="AA13" s="28">
        <v>46308.631033651101</v>
      </c>
      <c r="AB13" s="28">
        <v>4.48915221398748</v>
      </c>
      <c r="AC13" s="28">
        <v>18583.461006343801</v>
      </c>
      <c r="AD13" s="28">
        <v>166.54449980438699</v>
      </c>
      <c r="AE13" s="28">
        <v>307.89010460687803</v>
      </c>
      <c r="AF13" s="28">
        <v>20.9256520524618</v>
      </c>
      <c r="AG13" s="28">
        <v>2549.09527344153</v>
      </c>
      <c r="AH13" s="28">
        <v>53.837934724094403</v>
      </c>
      <c r="AI13" s="28">
        <v>53.837934724094403</v>
      </c>
      <c r="AJ13" s="28">
        <v>135.84039511627</v>
      </c>
      <c r="AK13" s="28">
        <v>0</v>
      </c>
      <c r="AL13" s="28">
        <v>1026.3940127998801</v>
      </c>
      <c r="AM13" s="28">
        <v>3.3196472259976</v>
      </c>
      <c r="AN13" s="28">
        <v>205.64230596015099</v>
      </c>
      <c r="AO13" s="28">
        <v>968.58100084717796</v>
      </c>
      <c r="AP13" s="28">
        <v>180.75601250367899</v>
      </c>
      <c r="AQ13" s="28">
        <v>956.35049055043805</v>
      </c>
      <c r="AR13" s="28">
        <v>0</v>
      </c>
      <c r="AS13" s="28">
        <v>4351.3084377783898</v>
      </c>
      <c r="AT13" s="28">
        <v>483.47872451021499</v>
      </c>
      <c r="AU13" s="28">
        <v>4834.7871622886096</v>
      </c>
      <c r="AV13" s="28">
        <v>288.24308878124401</v>
      </c>
      <c r="AW13" s="28">
        <v>792.39620478639995</v>
      </c>
      <c r="AX13" s="28">
        <v>1.1157636571371801</v>
      </c>
      <c r="AY13" s="28">
        <v>23041.3911485143</v>
      </c>
      <c r="AZ13" s="28">
        <v>17.546882672112002</v>
      </c>
      <c r="BA13" s="28">
        <v>130.08547406537801</v>
      </c>
      <c r="BB13" s="28">
        <v>253.202214851436</v>
      </c>
      <c r="BC13" s="28">
        <v>0.958198020249452</v>
      </c>
      <c r="BD13" s="28">
        <v>0.33664229677518898</v>
      </c>
      <c r="BE13" s="28">
        <v>313.29335280014499</v>
      </c>
      <c r="BF13" s="28">
        <v>5362.8726818646801</v>
      </c>
      <c r="BG13" s="28">
        <v>4457.6615143299396</v>
      </c>
      <c r="BH13" s="28">
        <v>905.21116753473598</v>
      </c>
      <c r="BI13" s="28">
        <v>5.1484597518697903</v>
      </c>
      <c r="BJ13" s="28">
        <v>5.3553348908987698E-2</v>
      </c>
      <c r="BK13" s="28">
        <v>534.90783129130205</v>
      </c>
      <c r="BL13" s="28">
        <v>13.8770718398121</v>
      </c>
      <c r="BM13" s="28">
        <v>847.18754573763795</v>
      </c>
      <c r="BN13" s="28">
        <v>22.3440619465709</v>
      </c>
      <c r="BO13" s="28">
        <v>7.53168176502035</v>
      </c>
      <c r="BP13" s="28">
        <v>1762.46650043816</v>
      </c>
      <c r="BQ13" s="28">
        <v>761.78898826582804</v>
      </c>
      <c r="BR13" s="28">
        <v>348.806503654712</v>
      </c>
      <c r="BS13" s="28">
        <v>198.740164167176</v>
      </c>
      <c r="BT13" s="28">
        <v>5.9612025529522598E-2</v>
      </c>
      <c r="BU13" s="28">
        <v>529.98378370718206</v>
      </c>
      <c r="BV13" s="28">
        <v>13576.3934459989</v>
      </c>
      <c r="BW13" s="28">
        <v>2.0058655536368</v>
      </c>
      <c r="BX13" s="28">
        <v>279.70703254781603</v>
      </c>
      <c r="BY13" s="28">
        <v>2497.2510270379598</v>
      </c>
      <c r="BZ13" s="28">
        <v>5510.4112497494898</v>
      </c>
      <c r="CA13" s="28">
        <v>44718.030448365003</v>
      </c>
      <c r="CB13" s="28">
        <v>3779.85676204831</v>
      </c>
      <c r="CC13" s="30"/>
      <c r="CD13" s="57">
        <f t="shared" si="0"/>
        <v>5.042369686545512E-3</v>
      </c>
      <c r="CE13" s="57">
        <f t="shared" si="1"/>
        <v>3.4951211700733446E-3</v>
      </c>
      <c r="CF13" s="57">
        <f t="shared" si="2"/>
        <v>2.5777624430567947E-3</v>
      </c>
      <c r="CG13" s="57">
        <f t="shared" si="3"/>
        <v>1.7802690065291857E-3</v>
      </c>
      <c r="CH13" s="57">
        <f t="shared" si="4"/>
        <v>1.6920844480361622E-3</v>
      </c>
      <c r="CI13" s="57">
        <f t="shared" si="5"/>
        <v>2.1653260438850817E-3</v>
      </c>
      <c r="CJ13" s="57">
        <f t="shared" si="6"/>
        <v>2.6418771568595982E-3</v>
      </c>
      <c r="CK13" s="57">
        <f t="shared" si="7"/>
        <v>7.5161564965460885E-3</v>
      </c>
      <c r="CL13" s="57">
        <f t="shared" si="8"/>
        <v>9.7404286337319998E-2</v>
      </c>
      <c r="CM13" s="57">
        <f t="shared" si="9"/>
        <v>-1.3863566884438346E-4</v>
      </c>
      <c r="CN13" s="57">
        <f t="shared" si="10"/>
        <v>7.1981066774868315E-3</v>
      </c>
      <c r="CO13" s="57">
        <f t="shared" si="11"/>
        <v>4.1637722761650751E-4</v>
      </c>
      <c r="CP13" s="57">
        <f t="shared" si="12"/>
        <v>6.4341411209267885E-3</v>
      </c>
      <c r="CQ13" s="57">
        <f t="shared" si="13"/>
        <v>4.0695598353414071E-4</v>
      </c>
      <c r="CR13" s="57">
        <f t="shared" si="14"/>
        <v>4.2268099716788656E-3</v>
      </c>
      <c r="CS13" s="57">
        <f t="shared" si="15"/>
        <v>2.9148529690332624E-3</v>
      </c>
    </row>
    <row r="14" spans="1:97" x14ac:dyDescent="0.4">
      <c r="A14" s="30" t="s">
        <v>13</v>
      </c>
      <c r="B14" s="28">
        <v>63126.067691999997</v>
      </c>
      <c r="C14" s="28">
        <v>5612.1845831999999</v>
      </c>
      <c r="D14" s="28">
        <v>46012.143086999997</v>
      </c>
      <c r="E14" s="28">
        <v>14313.085354999999</v>
      </c>
      <c r="F14" s="28">
        <v>12724.995331</v>
      </c>
      <c r="G14" s="28">
        <v>5439.7164160000002</v>
      </c>
      <c r="H14" s="28">
        <v>138755.60153000001</v>
      </c>
      <c r="I14" s="28">
        <v>188.51194476000001</v>
      </c>
      <c r="J14" s="28">
        <v>490.04844768999999</v>
      </c>
      <c r="K14" s="28"/>
      <c r="L14" s="28">
        <v>255.87428607000001</v>
      </c>
      <c r="M14" s="28">
        <v>214.4718532</v>
      </c>
      <c r="N14" s="28">
        <v>6382.0055791000004</v>
      </c>
      <c r="O14" s="28">
        <v>46.089326317000001</v>
      </c>
      <c r="P14" s="28">
        <v>42.463850223000001</v>
      </c>
      <c r="Q14" s="28">
        <v>435.32343990999999</v>
      </c>
      <c r="R14" s="28"/>
      <c r="S14" s="28" t="s">
        <v>13</v>
      </c>
      <c r="T14" s="28">
        <v>6957.37696169428</v>
      </c>
      <c r="U14" s="28">
        <v>46.215619833541801</v>
      </c>
      <c r="V14" s="28">
        <v>189.83547616234799</v>
      </c>
      <c r="W14" s="28">
        <v>189.771219245271</v>
      </c>
      <c r="X14" s="28">
        <v>266.19094640622302</v>
      </c>
      <c r="Y14" s="28">
        <v>1055.60149753207</v>
      </c>
      <c r="Z14" s="28">
        <v>42.580140882811101</v>
      </c>
      <c r="AA14" s="28">
        <v>8000.1800841484601</v>
      </c>
      <c r="AB14" s="28">
        <v>0</v>
      </c>
      <c r="AC14" s="28">
        <v>63670.230186786597</v>
      </c>
      <c r="AD14" s="28">
        <v>825.75687251351405</v>
      </c>
      <c r="AE14" s="28">
        <v>300.33315967538402</v>
      </c>
      <c r="AF14" s="28">
        <v>54.315131202459</v>
      </c>
      <c r="AG14" s="28">
        <v>12616.471772950101</v>
      </c>
      <c r="AH14" s="28">
        <v>257.339707620502</v>
      </c>
      <c r="AI14" s="28">
        <v>257.339707620502</v>
      </c>
      <c r="AJ14" s="28">
        <v>215.100982817242</v>
      </c>
      <c r="AK14" s="28">
        <v>0</v>
      </c>
      <c r="AL14" s="28">
        <v>1584.93345314257</v>
      </c>
      <c r="AM14" s="28">
        <v>4.5467946554376901</v>
      </c>
      <c r="AN14" s="28">
        <v>623.90211759482202</v>
      </c>
      <c r="AO14" s="28">
        <v>6423.7903876844603</v>
      </c>
      <c r="AP14" s="28">
        <v>77.761142279997301</v>
      </c>
      <c r="AQ14" s="28">
        <v>5643.3354859930396</v>
      </c>
      <c r="AR14" s="28">
        <v>0</v>
      </c>
      <c r="AS14" s="28">
        <v>41569.104876645797</v>
      </c>
      <c r="AT14" s="28">
        <v>4618.7892904622504</v>
      </c>
      <c r="AU14" s="28">
        <v>46187.894167108097</v>
      </c>
      <c r="AV14" s="28">
        <v>921.56225795869602</v>
      </c>
      <c r="AW14" s="28">
        <v>1584.9783898943899</v>
      </c>
      <c r="AX14" s="28">
        <v>52.4078375061316</v>
      </c>
      <c r="AY14" s="28">
        <v>67440.395704806593</v>
      </c>
      <c r="AZ14" s="28">
        <v>62.366530362605197</v>
      </c>
      <c r="BA14" s="28">
        <v>779.65909114458395</v>
      </c>
      <c r="BB14" s="28">
        <v>839.99377679304598</v>
      </c>
      <c r="BC14" s="28">
        <v>72.958198235200001</v>
      </c>
      <c r="BD14" s="28">
        <v>1.1220681658096101</v>
      </c>
      <c r="BE14" s="28">
        <v>400.70238429868198</v>
      </c>
      <c r="BF14" s="28">
        <v>14373.969687754499</v>
      </c>
      <c r="BG14" s="28">
        <v>12776.3036977966</v>
      </c>
      <c r="BH14" s="28">
        <v>1597.6659899579399</v>
      </c>
      <c r="BI14" s="28">
        <v>7.2610494805359398</v>
      </c>
      <c r="BJ14" s="28">
        <v>1.4099810893037199</v>
      </c>
      <c r="BK14" s="28">
        <v>1140.6247407088899</v>
      </c>
      <c r="BL14" s="28">
        <v>62.2803990365801</v>
      </c>
      <c r="BM14" s="28">
        <v>2792.6572657175702</v>
      </c>
      <c r="BN14" s="28">
        <v>310.50775675303203</v>
      </c>
      <c r="BO14" s="28">
        <v>106.489760831583</v>
      </c>
      <c r="BP14" s="28">
        <v>5557.6861049289801</v>
      </c>
      <c r="BQ14" s="28">
        <v>3879.1224171796398</v>
      </c>
      <c r="BR14" s="28">
        <v>168.99140134592099</v>
      </c>
      <c r="BS14" s="28">
        <v>414.57847129306498</v>
      </c>
      <c r="BT14" s="28">
        <v>4.6068801050502302</v>
      </c>
      <c r="BU14" s="28">
        <v>5452.8776725364596</v>
      </c>
      <c r="BV14" s="28">
        <v>39843.432592056299</v>
      </c>
      <c r="BW14" s="28">
        <v>62.016703019714797</v>
      </c>
      <c r="BX14" s="28">
        <v>2347.3740566306601</v>
      </c>
      <c r="BY14" s="28">
        <v>7053.6093614858801</v>
      </c>
      <c r="BZ14" s="28">
        <v>17209.340862856199</v>
      </c>
      <c r="CA14" s="28">
        <v>139131.61546994199</v>
      </c>
      <c r="CB14" s="28">
        <v>7240.6074357656498</v>
      </c>
      <c r="CC14" s="30"/>
      <c r="CD14" s="57">
        <f t="shared" si="0"/>
        <v>8.6202501546847072E-3</v>
      </c>
      <c r="CE14" s="57">
        <f t="shared" si="1"/>
        <v>5.550584149760414E-3</v>
      </c>
      <c r="CF14" s="57">
        <f t="shared" si="2"/>
        <v>3.8196673381587481E-3</v>
      </c>
      <c r="CG14" s="57">
        <f t="shared" si="3"/>
        <v>4.2537532086491265E-3</v>
      </c>
      <c r="CH14" s="57">
        <f t="shared" si="4"/>
        <v>4.0320931726870934E-3</v>
      </c>
      <c r="CI14" s="57">
        <f t="shared" si="5"/>
        <v>2.4194747538213222E-3</v>
      </c>
      <c r="CJ14" s="57">
        <f t="shared" si="6"/>
        <v>2.7099009754980902E-3</v>
      </c>
      <c r="CK14" s="57">
        <f t="shared" si="7"/>
        <v>6.6800779487698322E-3</v>
      </c>
      <c r="CL14" s="57">
        <f t="shared" si="8"/>
        <v>1.1540757908896255</v>
      </c>
      <c r="CM14" s="57" t="str">
        <f t="shared" si="9"/>
        <v/>
      </c>
      <c r="CN14" s="57">
        <f t="shared" si="10"/>
        <v>5.7271153464052583E-3</v>
      </c>
      <c r="CO14" s="57">
        <f t="shared" si="11"/>
        <v>2.9333901295445163E-3</v>
      </c>
      <c r="CP14" s="57">
        <f t="shared" si="12"/>
        <v>6.5472848725325588E-3</v>
      </c>
      <c r="CQ14" s="57">
        <f t="shared" si="13"/>
        <v>2.7401901184920716E-3</v>
      </c>
      <c r="CR14" s="57">
        <f t="shared" si="14"/>
        <v>2.7385802088222316E-3</v>
      </c>
      <c r="CS14" s="57">
        <f t="shared" si="15"/>
        <v>-0.82137157076569589</v>
      </c>
    </row>
    <row r="15" spans="1:97" x14ac:dyDescent="0.4">
      <c r="A15" s="30" t="s">
        <v>14</v>
      </c>
      <c r="B15" s="28">
        <v>41193.165762999997</v>
      </c>
      <c r="C15" s="28">
        <v>1764.7884211000001</v>
      </c>
      <c r="D15" s="28">
        <v>12486.586295999999</v>
      </c>
      <c r="E15" s="28">
        <v>8216.1751698000007</v>
      </c>
      <c r="F15" s="28">
        <v>7160.7813151</v>
      </c>
      <c r="G15" s="28">
        <v>723.56904350000002</v>
      </c>
      <c r="H15" s="28">
        <v>98769.416482999994</v>
      </c>
      <c r="I15" s="28">
        <v>107.00175779999999</v>
      </c>
      <c r="J15" s="28">
        <v>301.30782694999999</v>
      </c>
      <c r="K15" s="28"/>
      <c r="L15" s="28">
        <v>122.86782913</v>
      </c>
      <c r="M15" s="28">
        <v>47.349866611000003</v>
      </c>
      <c r="N15" s="28">
        <v>4229.9609253999997</v>
      </c>
      <c r="O15" s="28">
        <v>4.1569949265000004</v>
      </c>
      <c r="P15" s="28">
        <v>0.24350390259999999</v>
      </c>
      <c r="Q15" s="28">
        <v>64.122738579</v>
      </c>
      <c r="R15" s="28"/>
      <c r="S15" s="28" t="s">
        <v>14</v>
      </c>
      <c r="T15" s="28">
        <v>4764.7362112136798</v>
      </c>
      <c r="U15" s="28">
        <v>4.1680519802558198</v>
      </c>
      <c r="V15" s="28">
        <v>107.713727713829</v>
      </c>
      <c r="W15" s="28">
        <v>107.71368692371</v>
      </c>
      <c r="X15" s="28">
        <v>114.96746735174101</v>
      </c>
      <c r="Y15" s="28">
        <v>341.01516181180301</v>
      </c>
      <c r="Z15" s="28">
        <v>0.24355743835199101</v>
      </c>
      <c r="AA15" s="28">
        <v>779.48339602803799</v>
      </c>
      <c r="AB15" s="28">
        <v>0</v>
      </c>
      <c r="AC15" s="28">
        <v>41520.603345072901</v>
      </c>
      <c r="AD15" s="28">
        <v>381.99084435246198</v>
      </c>
      <c r="AE15" s="28">
        <v>37.891060011665502</v>
      </c>
      <c r="AF15" s="28">
        <v>44.219497718588897</v>
      </c>
      <c r="AG15" s="28">
        <v>7413.7160326493404</v>
      </c>
      <c r="AH15" s="28">
        <v>124.326538521979</v>
      </c>
      <c r="AI15" s="28">
        <v>124.326538521979</v>
      </c>
      <c r="AJ15" s="28">
        <v>47.479567818383202</v>
      </c>
      <c r="AK15" s="28">
        <v>0</v>
      </c>
      <c r="AL15" s="28">
        <v>1243.8574161880499</v>
      </c>
      <c r="AM15" s="28">
        <v>3.24942576333956</v>
      </c>
      <c r="AN15" s="28">
        <v>452.60069217167398</v>
      </c>
      <c r="AO15" s="28">
        <v>4256.6857234137397</v>
      </c>
      <c r="AP15" s="28">
        <v>64.418822787836604</v>
      </c>
      <c r="AQ15" s="28">
        <v>1775.1214443880699</v>
      </c>
      <c r="AR15" s="28">
        <v>0</v>
      </c>
      <c r="AS15" s="28">
        <v>11294.2068790379</v>
      </c>
      <c r="AT15" s="28">
        <v>1254.91150352353</v>
      </c>
      <c r="AU15" s="28">
        <v>12549.118382561401</v>
      </c>
      <c r="AV15" s="28">
        <v>2350.2717250354699</v>
      </c>
      <c r="AW15" s="28">
        <v>758.35225220092798</v>
      </c>
      <c r="AX15" s="28">
        <v>2.4136423310570598</v>
      </c>
      <c r="AY15" s="28">
        <v>50871.334677306098</v>
      </c>
      <c r="AZ15" s="28">
        <v>7.7054891328670498</v>
      </c>
      <c r="BA15" s="28">
        <v>400.41225185601598</v>
      </c>
      <c r="BB15" s="28">
        <v>565.29323092864104</v>
      </c>
      <c r="BC15" s="28">
        <v>2.2387740169866102</v>
      </c>
      <c r="BD15" s="28">
        <v>2.6870823260966601E-2</v>
      </c>
      <c r="BE15" s="28">
        <v>365.093418101049</v>
      </c>
      <c r="BF15" s="28">
        <v>8251.1703906350394</v>
      </c>
      <c r="BG15" s="28">
        <v>7190.2345515283596</v>
      </c>
      <c r="BH15" s="28">
        <v>1060.9358391066801</v>
      </c>
      <c r="BI15" s="28">
        <v>6.2425315949888898</v>
      </c>
      <c r="BJ15" s="28">
        <v>0.13290406923945999</v>
      </c>
      <c r="BK15" s="28">
        <v>278.27483395338299</v>
      </c>
      <c r="BL15" s="28">
        <v>36.292188892012099</v>
      </c>
      <c r="BM15" s="28">
        <v>1829.3127595804499</v>
      </c>
      <c r="BN15" s="28">
        <v>75.6273075172098</v>
      </c>
      <c r="BO15" s="28">
        <v>25.192691093878299</v>
      </c>
      <c r="BP15" s="28">
        <v>3361.21551579887</v>
      </c>
      <c r="BQ15" s="28">
        <v>2826.13742836964</v>
      </c>
      <c r="BR15" s="28">
        <v>103.71235269101599</v>
      </c>
      <c r="BS15" s="28">
        <v>130.90513411266701</v>
      </c>
      <c r="BT15" s="28">
        <v>0.14265503475035399</v>
      </c>
      <c r="BU15" s="28">
        <v>725.973745191994</v>
      </c>
      <c r="BV15" s="28">
        <v>27363.980791702801</v>
      </c>
      <c r="BW15" s="28">
        <v>2.8883248683917802</v>
      </c>
      <c r="BX15" s="28">
        <v>1579.5790170718999</v>
      </c>
      <c r="BY15" s="28">
        <v>4890.8222341457204</v>
      </c>
      <c r="BZ15" s="28">
        <v>12635.039718238</v>
      </c>
      <c r="CA15" s="28">
        <v>99042.850712699103</v>
      </c>
      <c r="CB15" s="28">
        <v>5063.3255471165503</v>
      </c>
      <c r="CC15" s="30"/>
      <c r="CD15" s="57">
        <f t="shared" si="0"/>
        <v>7.9488326766817847E-3</v>
      </c>
      <c r="CE15" s="57">
        <f t="shared" si="1"/>
        <v>5.8551060084750762E-3</v>
      </c>
      <c r="CF15" s="57">
        <f t="shared" si="2"/>
        <v>5.0079409278925976E-3</v>
      </c>
      <c r="CG15" s="57">
        <f t="shared" si="3"/>
        <v>4.2593080249396101E-3</v>
      </c>
      <c r="CH15" s="57">
        <f t="shared" si="4"/>
        <v>4.1131316726920946E-3</v>
      </c>
      <c r="CI15" s="57">
        <f t="shared" si="5"/>
        <v>3.3233894036733729E-3</v>
      </c>
      <c r="CJ15" s="57">
        <f t="shared" si="6"/>
        <v>2.7684098928150696E-3</v>
      </c>
      <c r="CK15" s="57">
        <f t="shared" si="7"/>
        <v>6.6534339093820682E-3</v>
      </c>
      <c r="CL15" s="57">
        <f t="shared" si="8"/>
        <v>0.13178328377241985</v>
      </c>
      <c r="CM15" s="57" t="str">
        <f t="shared" si="9"/>
        <v/>
      </c>
      <c r="CN15" s="57">
        <f t="shared" si="10"/>
        <v>1.1872183323395544E-2</v>
      </c>
      <c r="CO15" s="57">
        <f t="shared" si="11"/>
        <v>2.7392095620617446E-3</v>
      </c>
      <c r="CP15" s="57">
        <f t="shared" si="12"/>
        <v>6.3179775144643303E-3</v>
      </c>
      <c r="CQ15" s="57">
        <f t="shared" si="13"/>
        <v>2.6598670316706351E-3</v>
      </c>
      <c r="CR15" s="57">
        <f t="shared" si="14"/>
        <v>2.1985582744010797E-4</v>
      </c>
      <c r="CS15" s="57">
        <f t="shared" si="15"/>
        <v>4.6174604422395994E-3</v>
      </c>
    </row>
    <row r="16" spans="1:97" x14ac:dyDescent="0.4">
      <c r="A16" s="30" t="s">
        <v>15</v>
      </c>
      <c r="B16" s="28">
        <v>26901.561104</v>
      </c>
      <c r="C16" s="28">
        <v>1064.7699158</v>
      </c>
      <c r="D16" s="28">
        <v>9253.5469697999997</v>
      </c>
      <c r="E16" s="28">
        <v>4333.4830456</v>
      </c>
      <c r="F16" s="28">
        <v>3790.2538242999999</v>
      </c>
      <c r="G16" s="28">
        <v>435.67058223999999</v>
      </c>
      <c r="H16" s="28">
        <v>50151.057114000003</v>
      </c>
      <c r="I16" s="28">
        <v>58.894006556999997</v>
      </c>
      <c r="J16" s="28">
        <v>153.70801119000001</v>
      </c>
      <c r="K16" s="28"/>
      <c r="L16" s="28">
        <v>69.324213635000007</v>
      </c>
      <c r="M16" s="28">
        <v>28.286684954999998</v>
      </c>
      <c r="N16" s="28">
        <v>1638.3805127000001</v>
      </c>
      <c r="O16" s="28">
        <v>2.5036341000000002</v>
      </c>
      <c r="P16" s="28">
        <v>7.9846172000000007E-2</v>
      </c>
      <c r="Q16" s="28">
        <v>70.392564934999996</v>
      </c>
      <c r="R16" s="28"/>
      <c r="S16" s="28" t="s">
        <v>15</v>
      </c>
      <c r="T16" s="28">
        <v>1879.5026606939</v>
      </c>
      <c r="U16" s="28">
        <v>2.5103768297809301</v>
      </c>
      <c r="V16" s="28">
        <v>59.557232837988799</v>
      </c>
      <c r="W16" s="28">
        <v>59.557205183259299</v>
      </c>
      <c r="X16" s="28">
        <v>81.621775927511905</v>
      </c>
      <c r="Y16" s="28">
        <v>175.895698962344</v>
      </c>
      <c r="Z16" s="28">
        <v>7.9879191776998898E-2</v>
      </c>
      <c r="AA16" s="28">
        <v>541.87500837591199</v>
      </c>
      <c r="AB16" s="28">
        <v>0</v>
      </c>
      <c r="AC16" s="28">
        <v>27067.375795675602</v>
      </c>
      <c r="AD16" s="28">
        <v>202.617041662801</v>
      </c>
      <c r="AE16" s="28">
        <v>19.764994526327801</v>
      </c>
      <c r="AF16" s="28">
        <v>22.928403828128701</v>
      </c>
      <c r="AG16" s="28">
        <v>3270.40414576283</v>
      </c>
      <c r="AH16" s="28">
        <v>72.936349577830299</v>
      </c>
      <c r="AI16" s="28">
        <v>72.936349577830299</v>
      </c>
      <c r="AJ16" s="28">
        <v>28.3641620914984</v>
      </c>
      <c r="AK16" s="28">
        <v>0</v>
      </c>
      <c r="AL16" s="28">
        <v>803.19065991880404</v>
      </c>
      <c r="AM16" s="28">
        <v>2.19656807643157</v>
      </c>
      <c r="AN16" s="28">
        <v>225.53215680647199</v>
      </c>
      <c r="AO16" s="28">
        <v>1678.3780291329299</v>
      </c>
      <c r="AP16" s="28">
        <v>71.658600812640401</v>
      </c>
      <c r="AQ16" s="28">
        <v>1069.8742676962199</v>
      </c>
      <c r="AR16" s="28">
        <v>0</v>
      </c>
      <c r="AS16" s="28">
        <v>8361.0853713410106</v>
      </c>
      <c r="AT16" s="28">
        <v>929.00980140765</v>
      </c>
      <c r="AU16" s="28">
        <v>9290.0951727486608</v>
      </c>
      <c r="AV16" s="28">
        <v>692.42243714781398</v>
      </c>
      <c r="AW16" s="28">
        <v>637.77098315668695</v>
      </c>
      <c r="AX16" s="28">
        <v>1.26440952462838</v>
      </c>
      <c r="AY16" s="28">
        <v>25749.072797910001</v>
      </c>
      <c r="AZ16" s="28">
        <v>3.0790790063768601</v>
      </c>
      <c r="BA16" s="28">
        <v>229.046208987141</v>
      </c>
      <c r="BB16" s="28">
        <v>316.77956910663102</v>
      </c>
      <c r="BC16" s="28">
        <v>1.11726337902412</v>
      </c>
      <c r="BD16" s="28">
        <v>1.26172840159394E-2</v>
      </c>
      <c r="BE16" s="28">
        <v>193.730642481963</v>
      </c>
      <c r="BF16" s="28">
        <v>4351.7338625934999</v>
      </c>
      <c r="BG16" s="28">
        <v>3805.6715986671802</v>
      </c>
      <c r="BH16" s="28">
        <v>546.06226392632198</v>
      </c>
      <c r="BI16" s="28">
        <v>3.1678680302253599</v>
      </c>
      <c r="BJ16" s="28">
        <v>6.5430909116662994E-2</v>
      </c>
      <c r="BK16" s="28">
        <v>141.443083637846</v>
      </c>
      <c r="BL16" s="28">
        <v>20.040092318545799</v>
      </c>
      <c r="BM16" s="28">
        <v>981.47246184626101</v>
      </c>
      <c r="BN16" s="28">
        <v>43.579575334689103</v>
      </c>
      <c r="BO16" s="28">
        <v>13.607861204715601</v>
      </c>
      <c r="BP16" s="28">
        <v>1751.6880522715801</v>
      </c>
      <c r="BQ16" s="28">
        <v>1581.03606297843</v>
      </c>
      <c r="BR16" s="28">
        <v>33.954265874104998</v>
      </c>
      <c r="BS16" s="28">
        <v>71.547500939720095</v>
      </c>
      <c r="BT16" s="28">
        <v>7.5616530586374298E-2</v>
      </c>
      <c r="BU16" s="28">
        <v>437.06930307710002</v>
      </c>
      <c r="BV16" s="28">
        <v>14447.1009538566</v>
      </c>
      <c r="BW16" s="28">
        <v>1.91230429667377</v>
      </c>
      <c r="BX16" s="28">
        <v>440.16296030522602</v>
      </c>
      <c r="BY16" s="28">
        <v>2523.55795666923</v>
      </c>
      <c r="BZ16" s="28">
        <v>6287.2666025628696</v>
      </c>
      <c r="CA16" s="28">
        <v>50289.466512343097</v>
      </c>
      <c r="CB16" s="28">
        <v>3309.2984945319299</v>
      </c>
      <c r="CC16" s="30"/>
      <c r="CD16" s="57">
        <f t="shared" si="0"/>
        <v>6.1637572271204116E-3</v>
      </c>
      <c r="CE16" s="57">
        <f t="shared" si="1"/>
        <v>4.7938543533931578E-3</v>
      </c>
      <c r="CF16" s="57">
        <f t="shared" si="2"/>
        <v>3.9496425606246272E-3</v>
      </c>
      <c r="CG16" s="57">
        <f t="shared" si="3"/>
        <v>4.2115814926357905E-3</v>
      </c>
      <c r="CH16" s="57">
        <f t="shared" si="4"/>
        <v>4.0677419196398328E-3</v>
      </c>
      <c r="CI16" s="57">
        <f t="shared" si="5"/>
        <v>3.2105009934536022E-3</v>
      </c>
      <c r="CJ16" s="57">
        <f t="shared" si="6"/>
        <v>2.7598500671375883E-3</v>
      </c>
      <c r="CK16" s="57">
        <f t="shared" si="7"/>
        <v>1.1260884851116919E-2</v>
      </c>
      <c r="CL16" s="57">
        <f t="shared" si="8"/>
        <v>0.14434958594915115</v>
      </c>
      <c r="CM16" s="57" t="str">
        <f t="shared" si="9"/>
        <v/>
      </c>
      <c r="CN16" s="57">
        <f t="shared" si="10"/>
        <v>5.2104968140693313E-2</v>
      </c>
      <c r="CO16" s="57">
        <f t="shared" si="11"/>
        <v>2.7389966912579819E-3</v>
      </c>
      <c r="CP16" s="57">
        <f t="shared" si="12"/>
        <v>2.4412837019780698E-2</v>
      </c>
      <c r="CQ16" s="57">
        <f t="shared" si="13"/>
        <v>2.6931770025539811E-3</v>
      </c>
      <c r="CR16" s="57">
        <f t="shared" si="14"/>
        <v>4.1354239247550932E-4</v>
      </c>
      <c r="CS16" s="57">
        <f t="shared" si="15"/>
        <v>1.7985363636194449E-2</v>
      </c>
    </row>
    <row r="17" spans="1:97" x14ac:dyDescent="0.4">
      <c r="A17" s="30" t="s">
        <v>16</v>
      </c>
      <c r="B17" s="28">
        <v>17725.402191000001</v>
      </c>
      <c r="C17" s="28">
        <v>989.90369880000003</v>
      </c>
      <c r="D17" s="28">
        <v>7152.2604395999997</v>
      </c>
      <c r="E17" s="28">
        <v>3730.5106500000002</v>
      </c>
      <c r="F17" s="28">
        <v>3012.8228241000002</v>
      </c>
      <c r="G17" s="28">
        <v>2451.8051120999999</v>
      </c>
      <c r="H17" s="28">
        <v>50795.930783000003</v>
      </c>
      <c r="I17" s="28">
        <v>45.970552300000001</v>
      </c>
      <c r="J17" s="28">
        <v>156.66870929999999</v>
      </c>
      <c r="K17" s="28"/>
      <c r="L17" s="28">
        <v>53.867358414999998</v>
      </c>
      <c r="M17" s="28">
        <v>19.440314620999999</v>
      </c>
      <c r="N17" s="28">
        <v>1788.5618202999999</v>
      </c>
      <c r="O17" s="28">
        <v>1.6757289231000001</v>
      </c>
      <c r="P17" s="28">
        <v>4.6744474299999998E-2</v>
      </c>
      <c r="Q17" s="28">
        <v>26.656200726000002</v>
      </c>
      <c r="R17" s="28"/>
      <c r="S17" s="28" t="s">
        <v>16</v>
      </c>
      <c r="T17" s="28">
        <v>2179.17523914917</v>
      </c>
      <c r="U17" s="28">
        <v>1.6802469283800201</v>
      </c>
      <c r="V17" s="28">
        <v>46.290127471478897</v>
      </c>
      <c r="W17" s="28">
        <v>46.290077930908303</v>
      </c>
      <c r="X17" s="28">
        <v>73.948797872286306</v>
      </c>
      <c r="Y17" s="28">
        <v>177.96434552735701</v>
      </c>
      <c r="Z17" s="28">
        <v>4.6774404353646097E-2</v>
      </c>
      <c r="AA17" s="28">
        <v>424.77480724330502</v>
      </c>
      <c r="AB17" s="28">
        <v>0</v>
      </c>
      <c r="AC17" s="28">
        <v>17870.5999544966</v>
      </c>
      <c r="AD17" s="28">
        <v>150.940096581175</v>
      </c>
      <c r="AE17" s="28">
        <v>19.827927783073399</v>
      </c>
      <c r="AF17" s="28">
        <v>17.988457823123301</v>
      </c>
      <c r="AG17" s="28">
        <v>3323.0520852954201</v>
      </c>
      <c r="AH17" s="28">
        <v>59.008961612201396</v>
      </c>
      <c r="AI17" s="28">
        <v>59.008961612201396</v>
      </c>
      <c r="AJ17" s="28">
        <v>19.493576594762899</v>
      </c>
      <c r="AK17" s="28">
        <v>0</v>
      </c>
      <c r="AL17" s="28">
        <v>763.93155313206103</v>
      </c>
      <c r="AM17" s="28">
        <v>2.1312367684076499</v>
      </c>
      <c r="AN17" s="28">
        <v>248.529775136669</v>
      </c>
      <c r="AO17" s="28">
        <v>1802.2423050517</v>
      </c>
      <c r="AP17" s="28">
        <v>26.832075459410198</v>
      </c>
      <c r="AQ17" s="28">
        <v>994.53827263799406</v>
      </c>
      <c r="AR17" s="28">
        <v>0</v>
      </c>
      <c r="AS17" s="28">
        <v>6463.0034022916998</v>
      </c>
      <c r="AT17" s="28">
        <v>718.11173145036605</v>
      </c>
      <c r="AU17" s="28">
        <v>7181.1151337420597</v>
      </c>
      <c r="AV17" s="28">
        <v>989.316843935988</v>
      </c>
      <c r="AW17" s="28">
        <v>537.33612996615796</v>
      </c>
      <c r="AX17" s="28">
        <v>4.9203387904341396</v>
      </c>
      <c r="AY17" s="28">
        <v>25913.387279568102</v>
      </c>
      <c r="AZ17" s="28">
        <v>4.4278588048744103</v>
      </c>
      <c r="BA17" s="28">
        <v>161.43330390162899</v>
      </c>
      <c r="BB17" s="28">
        <v>231.10016097047401</v>
      </c>
      <c r="BC17" s="28">
        <v>2.9216988045437202</v>
      </c>
      <c r="BD17" s="28">
        <v>1.1588509267679599E-2</v>
      </c>
      <c r="BE17" s="28">
        <v>133.04732845009499</v>
      </c>
      <c r="BF17" s="28">
        <v>3745.9664012731901</v>
      </c>
      <c r="BG17" s="28">
        <v>3025.9078486626399</v>
      </c>
      <c r="BH17" s="28">
        <v>720.05855261054796</v>
      </c>
      <c r="BI17" s="28">
        <v>2.4597173511466699</v>
      </c>
      <c r="BJ17" s="28">
        <v>8.5133581068470104E-2</v>
      </c>
      <c r="BK17" s="28">
        <v>135.50725182845801</v>
      </c>
      <c r="BL17" s="28">
        <v>15.0672417489266</v>
      </c>
      <c r="BM17" s="28">
        <v>770.55224722630896</v>
      </c>
      <c r="BN17" s="28">
        <v>30.426161790593898</v>
      </c>
      <c r="BO17" s="28">
        <v>11.068366691468601</v>
      </c>
      <c r="BP17" s="28">
        <v>1440.8180966396001</v>
      </c>
      <c r="BQ17" s="28">
        <v>1649.6263312618901</v>
      </c>
      <c r="BR17" s="28">
        <v>26.038595534979098</v>
      </c>
      <c r="BS17" s="28">
        <v>55.6688576883435</v>
      </c>
      <c r="BT17" s="28">
        <v>0.353900350424665</v>
      </c>
      <c r="BU17" s="28">
        <v>2451.8549491501699</v>
      </c>
      <c r="BV17" s="28">
        <v>14241.228117242699</v>
      </c>
      <c r="BW17" s="28">
        <v>49.784712889443</v>
      </c>
      <c r="BX17" s="28">
        <v>598.93854443174303</v>
      </c>
      <c r="BY17" s="28">
        <v>2780.3461902313702</v>
      </c>
      <c r="BZ17" s="28">
        <v>6613.0650682160704</v>
      </c>
      <c r="CA17" s="28">
        <v>50936.075402591501</v>
      </c>
      <c r="CB17" s="28">
        <v>2929.6197166226202</v>
      </c>
      <c r="CC17" s="30"/>
      <c r="CD17" s="57">
        <f t="shared" si="0"/>
        <v>8.1915074158555538E-3</v>
      </c>
      <c r="CE17" s="57">
        <f t="shared" si="1"/>
        <v>4.6818431364709897E-3</v>
      </c>
      <c r="CF17" s="57">
        <f t="shared" si="2"/>
        <v>4.0343461183683822E-3</v>
      </c>
      <c r="CG17" s="57">
        <f t="shared" si="3"/>
        <v>4.1430658489582089E-3</v>
      </c>
      <c r="CH17" s="57">
        <f t="shared" si="4"/>
        <v>4.3431112038752467E-3</v>
      </c>
      <c r="CI17" s="57">
        <f t="shared" si="5"/>
        <v>2.0326676832540116E-5</v>
      </c>
      <c r="CJ17" s="57">
        <f t="shared" si="6"/>
        <v>2.7589733553696448E-3</v>
      </c>
      <c r="CK17" s="57">
        <f t="shared" si="7"/>
        <v>6.9506589527814329E-3</v>
      </c>
      <c r="CL17" s="57">
        <f t="shared" si="8"/>
        <v>0.13592782070208212</v>
      </c>
      <c r="CM17" s="57" t="str">
        <f t="shared" si="9"/>
        <v/>
      </c>
      <c r="CN17" s="57">
        <f t="shared" si="10"/>
        <v>9.5449328656325175E-2</v>
      </c>
      <c r="CO17" s="57">
        <f t="shared" si="11"/>
        <v>2.7397691241768992E-3</v>
      </c>
      <c r="CP17" s="57">
        <f t="shared" si="12"/>
        <v>7.6488744176622398E-3</v>
      </c>
      <c r="CQ17" s="57">
        <f t="shared" si="13"/>
        <v>2.696143282925471E-3</v>
      </c>
      <c r="CR17" s="57">
        <f t="shared" si="14"/>
        <v>6.4029073156351469E-4</v>
      </c>
      <c r="CS17" s="57">
        <f t="shared" si="15"/>
        <v>6.5978919958631496E-3</v>
      </c>
    </row>
    <row r="18" spans="1:97" x14ac:dyDescent="0.4">
      <c r="A18" s="30" t="s">
        <v>17</v>
      </c>
      <c r="B18" s="28">
        <v>40713.034655000003</v>
      </c>
      <c r="C18" s="28">
        <v>704.28167213999996</v>
      </c>
      <c r="D18" s="28">
        <v>6322.3160300999998</v>
      </c>
      <c r="E18" s="28">
        <v>8105.5074840999996</v>
      </c>
      <c r="F18" s="28">
        <v>6991.1094616</v>
      </c>
      <c r="G18" s="28">
        <v>575.56729094000002</v>
      </c>
      <c r="H18" s="28">
        <v>64093.956171999998</v>
      </c>
      <c r="I18" s="28">
        <v>95.227752742999996</v>
      </c>
      <c r="J18" s="28">
        <v>251.60466832</v>
      </c>
      <c r="K18" s="28"/>
      <c r="L18" s="28">
        <v>103.31405470999999</v>
      </c>
      <c r="M18" s="28">
        <v>46.539654386999999</v>
      </c>
      <c r="N18" s="28">
        <v>2652.1682096999998</v>
      </c>
      <c r="O18" s="28">
        <v>4.2012187456000003</v>
      </c>
      <c r="P18" s="28">
        <v>0.2673929753</v>
      </c>
      <c r="Q18" s="28">
        <v>57.267249006999997</v>
      </c>
      <c r="R18" s="28"/>
      <c r="S18" s="28" t="s">
        <v>17</v>
      </c>
      <c r="T18" s="28">
        <v>1769.9176494452299</v>
      </c>
      <c r="U18" s="28">
        <v>4.2122849064321199</v>
      </c>
      <c r="V18" s="28">
        <v>95.753948406036301</v>
      </c>
      <c r="W18" s="28">
        <v>95.753902235506501</v>
      </c>
      <c r="X18" s="28">
        <v>67.296169487524594</v>
      </c>
      <c r="Y18" s="28">
        <v>271.45405345736901</v>
      </c>
      <c r="Z18" s="28">
        <v>0.26737346787011601</v>
      </c>
      <c r="AA18" s="28">
        <v>412.50335381593902</v>
      </c>
      <c r="AB18" s="28">
        <v>0</v>
      </c>
      <c r="AC18" s="28">
        <v>40989.944441321197</v>
      </c>
      <c r="AD18" s="28">
        <v>445.83435117903099</v>
      </c>
      <c r="AE18" s="28">
        <v>25.464114072945598</v>
      </c>
      <c r="AF18" s="28">
        <v>48.790780984837298</v>
      </c>
      <c r="AG18" s="28">
        <v>4667.95352485068</v>
      </c>
      <c r="AH18" s="28">
        <v>104.027054624757</v>
      </c>
      <c r="AI18" s="28">
        <v>104.027054624757</v>
      </c>
      <c r="AJ18" s="28">
        <v>46.667216471647997</v>
      </c>
      <c r="AK18" s="28">
        <v>0</v>
      </c>
      <c r="AL18" s="28">
        <v>902.88200631506197</v>
      </c>
      <c r="AM18" s="28">
        <v>2.2968122105523201</v>
      </c>
      <c r="AN18" s="28">
        <v>281.59812569933098</v>
      </c>
      <c r="AO18" s="28">
        <v>2667.815144663</v>
      </c>
      <c r="AP18" s="28">
        <v>57.463711417395302</v>
      </c>
      <c r="AQ18" s="28">
        <v>708.21295003665205</v>
      </c>
      <c r="AR18" s="28">
        <v>0</v>
      </c>
      <c r="AS18" s="28">
        <v>5715.9993986981699</v>
      </c>
      <c r="AT18" s="28">
        <v>635.11106438907098</v>
      </c>
      <c r="AU18" s="28">
        <v>6351.1104630872396</v>
      </c>
      <c r="AV18" s="28">
        <v>1861.6894698103299</v>
      </c>
      <c r="AW18" s="28">
        <v>527.73741971835898</v>
      </c>
      <c r="AX18" s="28">
        <v>2.1328265360428098</v>
      </c>
      <c r="AY18" s="28">
        <v>34180.364849977603</v>
      </c>
      <c r="AZ18" s="28">
        <v>7.5646361614224098</v>
      </c>
      <c r="BA18" s="28">
        <v>434.52124062897798</v>
      </c>
      <c r="BB18" s="28">
        <v>594.12789642685902</v>
      </c>
      <c r="BC18" s="28">
        <v>1.6641764284021401</v>
      </c>
      <c r="BD18" s="28">
        <v>2.0100425403859101E-2</v>
      </c>
      <c r="BE18" s="28">
        <v>399.87742558574001</v>
      </c>
      <c r="BF18" s="28">
        <v>8137.3444223977804</v>
      </c>
      <c r="BG18" s="28">
        <v>7017.6587245522396</v>
      </c>
      <c r="BH18" s="28">
        <v>1119.6856978455301</v>
      </c>
      <c r="BI18" s="28">
        <v>6.1214565038002204</v>
      </c>
      <c r="BJ18" s="28">
        <v>8.8919376273968301E-2</v>
      </c>
      <c r="BK18" s="28">
        <v>297.11178346202797</v>
      </c>
      <c r="BL18" s="28">
        <v>36.624473159278402</v>
      </c>
      <c r="BM18" s="28">
        <v>1776.6451677441701</v>
      </c>
      <c r="BN18" s="28">
        <v>83.173300252980297</v>
      </c>
      <c r="BO18" s="28">
        <v>22.922775052497499</v>
      </c>
      <c r="BP18" s="28">
        <v>3099.3961662725901</v>
      </c>
      <c r="BQ18" s="28">
        <v>1616.23779369255</v>
      </c>
      <c r="BR18" s="28">
        <v>111.134749045674</v>
      </c>
      <c r="BS18" s="28">
        <v>144.42579404421301</v>
      </c>
      <c r="BT18" s="28">
        <v>0.10583744587928499</v>
      </c>
      <c r="BU18" s="28">
        <v>577.60318746011001</v>
      </c>
      <c r="BV18" s="28">
        <v>17521.7632044036</v>
      </c>
      <c r="BW18" s="28">
        <v>1.5707515489766699</v>
      </c>
      <c r="BX18" s="28">
        <v>500.11217391263602</v>
      </c>
      <c r="BY18" s="28">
        <v>2723.6033358859399</v>
      </c>
      <c r="BZ18" s="28">
        <v>8294.5066121774507</v>
      </c>
      <c r="CA18" s="28">
        <v>64273.080052359699</v>
      </c>
      <c r="CB18" s="28">
        <v>2909.5103042515502</v>
      </c>
      <c r="CC18" s="30"/>
      <c r="CD18" s="57">
        <f t="shared" si="0"/>
        <v>6.8015019923646529E-3</v>
      </c>
      <c r="CE18" s="57">
        <f t="shared" si="1"/>
        <v>5.5819681984718974E-3</v>
      </c>
      <c r="CF18" s="57">
        <f t="shared" si="2"/>
        <v>4.5544121568982018E-3</v>
      </c>
      <c r="CG18" s="57">
        <f t="shared" si="3"/>
        <v>3.9278155451997337E-3</v>
      </c>
      <c r="CH18" s="57">
        <f t="shared" si="4"/>
        <v>3.7975750627373909E-3</v>
      </c>
      <c r="CI18" s="57">
        <f t="shared" si="5"/>
        <v>3.5371998238208054E-3</v>
      </c>
      <c r="CJ18" s="57">
        <f t="shared" si="6"/>
        <v>2.7947078173644166E-3</v>
      </c>
      <c r="CK18" s="57">
        <f t="shared" si="7"/>
        <v>5.5251696837420256E-3</v>
      </c>
      <c r="CL18" s="57">
        <f t="shared" si="8"/>
        <v>7.8891163943444156E-2</v>
      </c>
      <c r="CM18" s="57" t="str">
        <f t="shared" si="9"/>
        <v/>
      </c>
      <c r="CN18" s="57">
        <f t="shared" si="10"/>
        <v>6.901286729655314E-3</v>
      </c>
      <c r="CO18" s="57">
        <f t="shared" si="11"/>
        <v>2.7409332176654552E-3</v>
      </c>
      <c r="CP18" s="57">
        <f t="shared" si="12"/>
        <v>5.8996766893492222E-3</v>
      </c>
      <c r="CQ18" s="57">
        <f t="shared" si="13"/>
        <v>2.6340358601202088E-3</v>
      </c>
      <c r="CR18" s="57">
        <f t="shared" si="14"/>
        <v>-7.2954159929239753E-5</v>
      </c>
      <c r="CS18" s="57">
        <f t="shared" si="15"/>
        <v>3.4306242014749354E-3</v>
      </c>
    </row>
    <row r="19" spans="1:97" x14ac:dyDescent="0.4">
      <c r="A19" s="30" t="s">
        <v>18</v>
      </c>
      <c r="B19" s="28">
        <v>66032.094587</v>
      </c>
      <c r="C19" s="28">
        <v>660.21699569999998</v>
      </c>
      <c r="D19" s="28">
        <v>8116.3321426000002</v>
      </c>
      <c r="E19" s="28">
        <v>16786.046367999999</v>
      </c>
      <c r="F19" s="28">
        <v>13676.643665</v>
      </c>
      <c r="G19" s="28">
        <v>3779.0337073999999</v>
      </c>
      <c r="H19" s="28">
        <v>76713.785764</v>
      </c>
      <c r="I19" s="28">
        <v>104.5666892</v>
      </c>
      <c r="J19" s="28">
        <v>273.91387254</v>
      </c>
      <c r="K19" s="28"/>
      <c r="L19" s="28">
        <v>102.59089032999999</v>
      </c>
      <c r="M19" s="28">
        <v>32.779073195000002</v>
      </c>
      <c r="N19" s="28">
        <v>2460.7206121999998</v>
      </c>
      <c r="O19" s="28">
        <v>3.8815901035999998</v>
      </c>
      <c r="P19" s="28">
        <v>2.0610739187</v>
      </c>
      <c r="Q19" s="28">
        <v>32.590659578</v>
      </c>
      <c r="R19" s="28"/>
      <c r="S19" s="28" t="s">
        <v>18</v>
      </c>
      <c r="T19" s="28">
        <v>2352.5982164307502</v>
      </c>
      <c r="U19" s="28">
        <v>3.88897727939991</v>
      </c>
      <c r="V19" s="28">
        <v>105.039901890518</v>
      </c>
      <c r="W19" s="28">
        <v>105.039846445092</v>
      </c>
      <c r="X19" s="28">
        <v>114.394147320855</v>
      </c>
      <c r="Y19" s="28">
        <v>294.495285118472</v>
      </c>
      <c r="Z19" s="28">
        <v>2.06069532542642</v>
      </c>
      <c r="AA19" s="28">
        <v>486.02506803418902</v>
      </c>
      <c r="AB19" s="28">
        <v>0</v>
      </c>
      <c r="AC19" s="28">
        <v>66324.220417665594</v>
      </c>
      <c r="AD19" s="28">
        <v>718.78614958966205</v>
      </c>
      <c r="AE19" s="28">
        <v>34.151537524844301</v>
      </c>
      <c r="AF19" s="28">
        <v>85.816170861233502</v>
      </c>
      <c r="AG19" s="28">
        <v>4994.8489096737803</v>
      </c>
      <c r="AH19" s="28">
        <v>103.56577187437099</v>
      </c>
      <c r="AI19" s="28">
        <v>103.56577187437099</v>
      </c>
      <c r="AJ19" s="28">
        <v>32.868896549797398</v>
      </c>
      <c r="AK19" s="28">
        <v>0</v>
      </c>
      <c r="AL19" s="28">
        <v>2625.34637228667</v>
      </c>
      <c r="AM19" s="28">
        <v>8.5442212221078293</v>
      </c>
      <c r="AN19" s="28">
        <v>327.09840525864001</v>
      </c>
      <c r="AO19" s="28">
        <v>2478.0137668082202</v>
      </c>
      <c r="AP19" s="28">
        <v>32.689124145306401</v>
      </c>
      <c r="AQ19" s="28">
        <v>663.29335264725501</v>
      </c>
      <c r="AR19" s="28">
        <v>0</v>
      </c>
      <c r="AS19" s="28">
        <v>7323.9157230553801</v>
      </c>
      <c r="AT19" s="28">
        <v>813.76842443382498</v>
      </c>
      <c r="AU19" s="28">
        <v>8137.6841474891999</v>
      </c>
      <c r="AV19" s="28">
        <v>497.89765934446399</v>
      </c>
      <c r="AW19" s="28">
        <v>1029.09434330759</v>
      </c>
      <c r="AX19" s="28">
        <v>12.2332517256127</v>
      </c>
      <c r="AY19" s="28">
        <v>46051.335045278502</v>
      </c>
      <c r="AZ19" s="28">
        <v>48.863977220743301</v>
      </c>
      <c r="BA19" s="28">
        <v>536.23160208777699</v>
      </c>
      <c r="BB19" s="28">
        <v>894.05424340129105</v>
      </c>
      <c r="BC19" s="28">
        <v>6.6192637529280098</v>
      </c>
      <c r="BD19" s="28">
        <v>1.9601136989698901E-2</v>
      </c>
      <c r="BE19" s="28">
        <v>948.901637703446</v>
      </c>
      <c r="BF19" s="28">
        <v>16816.766590286799</v>
      </c>
      <c r="BG19" s="28">
        <v>13701.977691550601</v>
      </c>
      <c r="BH19" s="28">
        <v>3114.7888987361998</v>
      </c>
      <c r="BI19" s="28">
        <v>14.858872697410099</v>
      </c>
      <c r="BJ19" s="28">
        <v>0.14746141672315999</v>
      </c>
      <c r="BK19" s="28">
        <v>1326.90100643198</v>
      </c>
      <c r="BL19" s="28">
        <v>50.772589480646097</v>
      </c>
      <c r="BM19" s="28">
        <v>2828.3619354376401</v>
      </c>
      <c r="BN19" s="28">
        <v>97.599926652226401</v>
      </c>
      <c r="BO19" s="28">
        <v>26.507283945391499</v>
      </c>
      <c r="BP19" s="28">
        <v>5503.5254619509797</v>
      </c>
      <c r="BQ19" s="28">
        <v>1660.67527643935</v>
      </c>
      <c r="BR19" s="28">
        <v>878.97831491151203</v>
      </c>
      <c r="BS19" s="28">
        <v>526.57807260922402</v>
      </c>
      <c r="BT19" s="28">
        <v>0.82318898813362196</v>
      </c>
      <c r="BU19" s="28">
        <v>3779.9402979546498</v>
      </c>
      <c r="BV19" s="28">
        <v>32838.4562385467</v>
      </c>
      <c r="BW19" s="28">
        <v>64.684170913099294</v>
      </c>
      <c r="BX19" s="28">
        <v>625.51243725356801</v>
      </c>
      <c r="BY19" s="28">
        <v>4516.7890654537696</v>
      </c>
      <c r="BZ19" s="28">
        <v>5794.0178969619101</v>
      </c>
      <c r="CA19" s="28">
        <v>76924.256315635706</v>
      </c>
      <c r="CB19" s="28">
        <v>3628.25962416535</v>
      </c>
      <c r="CC19" s="30"/>
      <c r="CD19" s="57">
        <f t="shared" si="0"/>
        <v>4.4239976407337307E-3</v>
      </c>
      <c r="CE19" s="57">
        <f t="shared" si="1"/>
        <v>4.6596148952410587E-3</v>
      </c>
      <c r="CF19" s="57">
        <f t="shared" si="2"/>
        <v>2.6307455774425338E-3</v>
      </c>
      <c r="CG19" s="57">
        <f t="shared" si="3"/>
        <v>1.8301046960863478E-3</v>
      </c>
      <c r="CH19" s="57">
        <f t="shared" si="4"/>
        <v>1.8523569942407551E-3</v>
      </c>
      <c r="CI19" s="57">
        <f t="shared" si="5"/>
        <v>2.3990009744413691E-4</v>
      </c>
      <c r="CJ19" s="57">
        <f t="shared" si="6"/>
        <v>2.7435818678430437E-3</v>
      </c>
      <c r="CK19" s="57">
        <f t="shared" si="7"/>
        <v>4.5249328319749166E-3</v>
      </c>
      <c r="CL19" s="57">
        <f t="shared" si="8"/>
        <v>7.51382629423651E-2</v>
      </c>
      <c r="CM19" s="57" t="str">
        <f t="shared" si="9"/>
        <v/>
      </c>
      <c r="CN19" s="57">
        <f t="shared" si="10"/>
        <v>9.5026131582944574E-3</v>
      </c>
      <c r="CO19" s="57">
        <f t="shared" si="11"/>
        <v>2.7402652376119414E-3</v>
      </c>
      <c r="CP19" s="57">
        <f t="shared" si="12"/>
        <v>7.027679015034362E-3</v>
      </c>
      <c r="CQ19" s="57">
        <f t="shared" si="13"/>
        <v>1.9031313463672903E-3</v>
      </c>
      <c r="CR19" s="57">
        <f t="shared" si="14"/>
        <v>-1.8368738265283748E-4</v>
      </c>
      <c r="CS19" s="57">
        <f t="shared" si="15"/>
        <v>3.0212511370241914E-3</v>
      </c>
    </row>
    <row r="20" spans="1:97" x14ac:dyDescent="0.4">
      <c r="A20" s="30" t="s">
        <v>19</v>
      </c>
      <c r="B20" s="28">
        <v>18762.099171000002</v>
      </c>
      <c r="C20" s="28">
        <v>1032.9088159</v>
      </c>
      <c r="D20" s="28">
        <v>6350.4640055</v>
      </c>
      <c r="E20" s="28">
        <v>3827.8170409999998</v>
      </c>
      <c r="F20" s="28">
        <v>3314.8108332000002</v>
      </c>
      <c r="G20" s="28">
        <v>318.80037067000001</v>
      </c>
      <c r="H20" s="28">
        <v>15766.895771</v>
      </c>
      <c r="I20" s="28">
        <v>41.932523605</v>
      </c>
      <c r="J20" s="28">
        <v>92.056656712000006</v>
      </c>
      <c r="K20" s="28"/>
      <c r="L20" s="28">
        <v>50.668455166000001</v>
      </c>
      <c r="M20" s="28">
        <v>36.425795219999998</v>
      </c>
      <c r="N20" s="28">
        <v>763.48825944999999</v>
      </c>
      <c r="O20" s="28">
        <v>6.4049955929999998</v>
      </c>
      <c r="P20" s="28">
        <v>0.1466543109</v>
      </c>
      <c r="Q20" s="28">
        <v>4.1603761244999999</v>
      </c>
      <c r="R20" s="28"/>
      <c r="S20" s="28" t="s">
        <v>19</v>
      </c>
      <c r="T20" s="28">
        <v>588.86181997698304</v>
      </c>
      <c r="U20" s="28">
        <v>6.4223628568128204</v>
      </c>
      <c r="V20" s="28">
        <v>42.505421612943998</v>
      </c>
      <c r="W20" s="28">
        <v>42.459137453523297</v>
      </c>
      <c r="X20" s="28">
        <v>25.516111189007699</v>
      </c>
      <c r="Y20" s="28">
        <v>99.477632565818396</v>
      </c>
      <c r="Z20" s="28">
        <v>0.14676353774091899</v>
      </c>
      <c r="AA20" s="28">
        <v>350.185471088035</v>
      </c>
      <c r="AB20" s="28">
        <v>0</v>
      </c>
      <c r="AC20" s="28">
        <v>18856.500296190901</v>
      </c>
      <c r="AD20" s="28">
        <v>185.49307581454701</v>
      </c>
      <c r="AE20" s="28">
        <v>9.5050348567664695</v>
      </c>
      <c r="AF20" s="28">
        <v>20.742850870040801</v>
      </c>
      <c r="AG20" s="28">
        <v>1296.54551468559</v>
      </c>
      <c r="AH20" s="28">
        <v>51.992920121562797</v>
      </c>
      <c r="AI20" s="28">
        <v>51.992920121562797</v>
      </c>
      <c r="AJ20" s="28">
        <v>36.525464626597604</v>
      </c>
      <c r="AK20" s="28">
        <v>0</v>
      </c>
      <c r="AL20" s="28">
        <v>181.726116609732</v>
      </c>
      <c r="AM20" s="28">
        <v>0.69230108900951803</v>
      </c>
      <c r="AN20" s="28">
        <v>102.85122509190499</v>
      </c>
      <c r="AO20" s="28">
        <v>746.57925660342596</v>
      </c>
      <c r="AP20" s="28">
        <v>3.4207162147955499</v>
      </c>
      <c r="AQ20" s="28">
        <v>1035.33495664059</v>
      </c>
      <c r="AR20" s="28">
        <v>0</v>
      </c>
      <c r="AS20" s="28">
        <v>5730.50073292658</v>
      </c>
      <c r="AT20" s="28">
        <v>636.72348336888297</v>
      </c>
      <c r="AU20" s="28">
        <v>6367.2242162954599</v>
      </c>
      <c r="AV20" s="28">
        <v>281.48146301228502</v>
      </c>
      <c r="AW20" s="28">
        <v>151.15591367692301</v>
      </c>
      <c r="AX20" s="28">
        <v>0.93840028219161498</v>
      </c>
      <c r="AY20" s="28">
        <v>8152.8706861786704</v>
      </c>
      <c r="AZ20" s="28">
        <v>3.7339020321103198</v>
      </c>
      <c r="BA20" s="28">
        <v>186.72831142490199</v>
      </c>
      <c r="BB20" s="28">
        <v>291.17426445542998</v>
      </c>
      <c r="BC20" s="28">
        <v>1.0362052282610399</v>
      </c>
      <c r="BD20" s="28">
        <v>0.244601658757584</v>
      </c>
      <c r="BE20" s="28">
        <v>177.51652794082699</v>
      </c>
      <c r="BF20" s="28">
        <v>3841.0383060935701</v>
      </c>
      <c r="BG20" s="28">
        <v>3326.0594793933901</v>
      </c>
      <c r="BH20" s="28">
        <v>514.978826700176</v>
      </c>
      <c r="BI20" s="28">
        <v>2.6720890380682998</v>
      </c>
      <c r="BJ20" s="28">
        <v>3.48230925334964E-2</v>
      </c>
      <c r="BK20" s="28">
        <v>249.325265629391</v>
      </c>
      <c r="BL20" s="28">
        <v>15.5562486262449</v>
      </c>
      <c r="BM20" s="28">
        <v>784.61939284710297</v>
      </c>
      <c r="BN20" s="28">
        <v>36.0893828711894</v>
      </c>
      <c r="BO20" s="28">
        <v>9.7185467903459593</v>
      </c>
      <c r="BP20" s="28">
        <v>1385.4861806577401</v>
      </c>
      <c r="BQ20" s="28">
        <v>414.49580396148502</v>
      </c>
      <c r="BR20" s="28">
        <v>58.684198008124</v>
      </c>
      <c r="BS20" s="28">
        <v>122.453718370563</v>
      </c>
      <c r="BT20" s="28">
        <v>4.74204396016248E-2</v>
      </c>
      <c r="BU20" s="28">
        <v>319.40232309837501</v>
      </c>
      <c r="BV20" s="28">
        <v>4420.87223175502</v>
      </c>
      <c r="BW20" s="28">
        <v>1.5194434162822299</v>
      </c>
      <c r="BX20" s="28">
        <v>210.48740924304201</v>
      </c>
      <c r="BY20" s="28">
        <v>848.16902120213501</v>
      </c>
      <c r="BZ20" s="28">
        <v>1804.8770538071001</v>
      </c>
      <c r="CA20" s="28">
        <v>15810.2413159388</v>
      </c>
      <c r="CB20" s="28">
        <v>805.86679545831305</v>
      </c>
      <c r="CC20" s="30"/>
      <c r="CD20" s="57">
        <f t="shared" si="0"/>
        <v>5.0314799175996535E-3</v>
      </c>
      <c r="CE20" s="57">
        <f t="shared" si="1"/>
        <v>2.3488430955795579E-3</v>
      </c>
      <c r="CF20" s="57">
        <f t="shared" si="2"/>
        <v>2.6392104231980906E-3</v>
      </c>
      <c r="CG20" s="57">
        <f t="shared" si="3"/>
        <v>3.4539960901883424E-3</v>
      </c>
      <c r="CH20" s="57">
        <f t="shared" si="4"/>
        <v>3.3934504137392713E-3</v>
      </c>
      <c r="CI20" s="57">
        <f t="shared" si="5"/>
        <v>1.8881798258575412E-3</v>
      </c>
      <c r="CJ20" s="57">
        <f t="shared" si="6"/>
        <v>2.7491489490610796E-3</v>
      </c>
      <c r="CK20" s="57">
        <f t="shared" si="7"/>
        <v>1.2558601373099904E-2</v>
      </c>
      <c r="CL20" s="57">
        <f t="shared" si="8"/>
        <v>8.0613136723343901E-2</v>
      </c>
      <c r="CM20" s="57" t="str">
        <f t="shared" si="9"/>
        <v/>
      </c>
      <c r="CN20" s="57">
        <f t="shared" si="10"/>
        <v>2.613983298333418E-2</v>
      </c>
      <c r="CO20" s="57">
        <f t="shared" si="11"/>
        <v>2.7362314534421254E-3</v>
      </c>
      <c r="CP20" s="57">
        <f t="shared" si="12"/>
        <v>-2.2147037151239099E-2</v>
      </c>
      <c r="CQ20" s="57">
        <f t="shared" si="13"/>
        <v>2.7115184640878194E-3</v>
      </c>
      <c r="CR20" s="57">
        <f t="shared" si="14"/>
        <v>7.4479120490000643E-4</v>
      </c>
      <c r="CS20" s="57">
        <f t="shared" si="15"/>
        <v>-0.17778678839845122</v>
      </c>
    </row>
    <row r="21" spans="1:97" x14ac:dyDescent="0.4">
      <c r="A21" s="30" t="s">
        <v>20</v>
      </c>
      <c r="B21" s="28">
        <v>37067.536049000002</v>
      </c>
      <c r="C21" s="28">
        <v>1285.9845522000001</v>
      </c>
      <c r="D21" s="28">
        <v>11707.506974</v>
      </c>
      <c r="E21" s="28">
        <v>6112.9578061000002</v>
      </c>
      <c r="F21" s="28">
        <v>5690.9116173000002</v>
      </c>
      <c r="G21" s="28">
        <v>4214.4183646000001</v>
      </c>
      <c r="H21" s="28">
        <v>53552.214756000001</v>
      </c>
      <c r="I21" s="28">
        <v>53.248372789999998</v>
      </c>
      <c r="J21" s="28">
        <v>84.089232566000007</v>
      </c>
      <c r="K21" s="28"/>
      <c r="L21" s="28">
        <v>67.351651742000001</v>
      </c>
      <c r="M21" s="28">
        <v>10.470802281999999</v>
      </c>
      <c r="N21" s="28">
        <v>2286.3073982999999</v>
      </c>
      <c r="O21" s="28">
        <v>1.0175987188</v>
      </c>
      <c r="P21" s="28">
        <v>5.080867069</v>
      </c>
      <c r="Q21" s="28">
        <v>21.959987756</v>
      </c>
      <c r="R21" s="28"/>
      <c r="S21" s="28" t="s">
        <v>20</v>
      </c>
      <c r="T21" s="28">
        <v>3801.1634471472398</v>
      </c>
      <c r="U21" s="28">
        <v>1.02026352029761</v>
      </c>
      <c r="V21" s="28">
        <v>56.386235796007199</v>
      </c>
      <c r="W21" s="28">
        <v>56.312309144212001</v>
      </c>
      <c r="X21" s="28">
        <v>92.419691339473104</v>
      </c>
      <c r="Y21" s="28">
        <v>110.04766888756799</v>
      </c>
      <c r="Z21" s="28">
        <v>5.0945613175141</v>
      </c>
      <c r="AA21" s="28">
        <v>17922.918768143802</v>
      </c>
      <c r="AB21" s="28">
        <v>0</v>
      </c>
      <c r="AC21" s="28">
        <v>37345.539204902998</v>
      </c>
      <c r="AD21" s="28">
        <v>401.04990282266499</v>
      </c>
      <c r="AE21" s="28">
        <v>141.98660755631801</v>
      </c>
      <c r="AF21" s="28">
        <v>48.284696307012297</v>
      </c>
      <c r="AG21" s="28">
        <v>5893.0388273332101</v>
      </c>
      <c r="AH21" s="28">
        <v>76.610231425413701</v>
      </c>
      <c r="AI21" s="28">
        <v>76.610231425413701</v>
      </c>
      <c r="AJ21" s="28">
        <v>10.503706260974299</v>
      </c>
      <c r="AK21" s="28">
        <v>0</v>
      </c>
      <c r="AL21" s="28">
        <v>791.88495344874502</v>
      </c>
      <c r="AM21" s="28">
        <v>2.85845839110402</v>
      </c>
      <c r="AN21" s="28">
        <v>559.37097382319996</v>
      </c>
      <c r="AO21" s="28">
        <v>2314.3029674904801</v>
      </c>
      <c r="AP21" s="28">
        <v>77.232356192879493</v>
      </c>
      <c r="AQ21" s="28">
        <v>1292.7506137744699</v>
      </c>
      <c r="AR21" s="28">
        <v>0</v>
      </c>
      <c r="AS21" s="28">
        <v>10577.5309593743</v>
      </c>
      <c r="AT21" s="28">
        <v>1175.28169350242</v>
      </c>
      <c r="AU21" s="28">
        <v>11752.812652876701</v>
      </c>
      <c r="AV21" s="28">
        <v>347.97485650728299</v>
      </c>
      <c r="AW21" s="28">
        <v>508.22684054410001</v>
      </c>
      <c r="AX21" s="28">
        <v>3.0028075210679201</v>
      </c>
      <c r="AY21" s="28">
        <v>27177.712230708101</v>
      </c>
      <c r="AZ21" s="28">
        <v>6.3629846624448101</v>
      </c>
      <c r="BA21" s="28">
        <v>264.13571961617498</v>
      </c>
      <c r="BB21" s="28">
        <v>418.20070007771199</v>
      </c>
      <c r="BC21" s="28">
        <v>2.7451445769054801</v>
      </c>
      <c r="BD21" s="28">
        <v>2.4862929876486102</v>
      </c>
      <c r="BE21" s="28">
        <v>242.10135275605299</v>
      </c>
      <c r="BF21" s="28">
        <v>6141.0562702550196</v>
      </c>
      <c r="BG21" s="28">
        <v>5715.5165242274697</v>
      </c>
      <c r="BH21" s="28">
        <v>425.53974602754602</v>
      </c>
      <c r="BI21" s="28">
        <v>4.5838287262245299</v>
      </c>
      <c r="BJ21" s="28">
        <v>0.13118790753815299</v>
      </c>
      <c r="BK21" s="28">
        <v>415.92290602247601</v>
      </c>
      <c r="BL21" s="28">
        <v>26.2472823294036</v>
      </c>
      <c r="BM21" s="28">
        <v>1386.5774351427699</v>
      </c>
      <c r="BN21" s="28">
        <v>49.505022415493997</v>
      </c>
      <c r="BO21" s="28">
        <v>19.1351352921399</v>
      </c>
      <c r="BP21" s="28">
        <v>2661.5197773331702</v>
      </c>
      <c r="BQ21" s="28">
        <v>1896.34038320474</v>
      </c>
      <c r="BR21" s="28">
        <v>76.432048479637501</v>
      </c>
      <c r="BS21" s="28">
        <v>136.23839073617799</v>
      </c>
      <c r="BT21" s="28">
        <v>0.18850764441651899</v>
      </c>
      <c r="BU21" s="28">
        <v>4231.7238031933903</v>
      </c>
      <c r="BV21" s="28">
        <v>17669.0886910761</v>
      </c>
      <c r="BW21" s="28">
        <v>65.155216230868007</v>
      </c>
      <c r="BX21" s="28">
        <v>583.14828056927695</v>
      </c>
      <c r="BY21" s="28">
        <v>3142.78145860528</v>
      </c>
      <c r="BZ21" s="28">
        <v>5101.18520460324</v>
      </c>
      <c r="CA21" s="28">
        <v>53677.607643975498</v>
      </c>
      <c r="CB21" s="28">
        <v>2822.5498096895899</v>
      </c>
      <c r="CC21" s="30"/>
      <c r="CD21" s="57">
        <f t="shared" si="0"/>
        <v>7.499909234201599E-3</v>
      </c>
      <c r="CE21" s="57">
        <f t="shared" si="1"/>
        <v>5.2613863540544158E-3</v>
      </c>
      <c r="CF21" s="57">
        <f t="shared" si="2"/>
        <v>3.8697972999132521E-3</v>
      </c>
      <c r="CG21" s="57">
        <f t="shared" si="3"/>
        <v>4.596541485527763E-3</v>
      </c>
      <c r="CH21" s="57">
        <f t="shared" si="4"/>
        <v>4.3235440263511065E-3</v>
      </c>
      <c r="CI21" s="57">
        <f t="shared" si="5"/>
        <v>4.1062460098293145E-3</v>
      </c>
      <c r="CJ21" s="57">
        <f t="shared" si="6"/>
        <v>2.3415070421797571E-3</v>
      </c>
      <c r="CK21" s="57">
        <f t="shared" si="7"/>
        <v>5.7540469195096387E-2</v>
      </c>
      <c r="CL21" s="57">
        <f t="shared" si="8"/>
        <v>0.30870107300829169</v>
      </c>
      <c r="CM21" s="57" t="str">
        <f t="shared" si="9"/>
        <v/>
      </c>
      <c r="CN21" s="57">
        <f t="shared" si="10"/>
        <v>0.13746626020219957</v>
      </c>
      <c r="CO21" s="57">
        <f t="shared" si="11"/>
        <v>3.1424506058016287E-3</v>
      </c>
      <c r="CP21" s="57">
        <f t="shared" si="12"/>
        <v>1.2244884135570084E-2</v>
      </c>
      <c r="CQ21" s="57">
        <f t="shared" si="13"/>
        <v>2.6187154606017167E-3</v>
      </c>
      <c r="CR21" s="57">
        <f t="shared" si="14"/>
        <v>2.6952581770251505E-3</v>
      </c>
      <c r="CS21" s="57">
        <f t="shared" si="15"/>
        <v>2.5169580716991855</v>
      </c>
    </row>
    <row r="22" spans="1:97" x14ac:dyDescent="0.4">
      <c r="A22" s="30" t="s">
        <v>129</v>
      </c>
      <c r="B22" s="28">
        <v>58538.947511999999</v>
      </c>
      <c r="C22" s="28">
        <v>1982.1216546999999</v>
      </c>
      <c r="D22" s="28">
        <v>26865.061546000001</v>
      </c>
      <c r="E22" s="28">
        <v>11100.722872</v>
      </c>
      <c r="F22" s="28">
        <v>9574.5752025000002</v>
      </c>
      <c r="G22" s="28">
        <v>1004.6042584</v>
      </c>
      <c r="H22" s="28">
        <v>79162.358405000006</v>
      </c>
      <c r="I22" s="28">
        <v>239.64841865</v>
      </c>
      <c r="J22" s="28">
        <v>164.51432700999999</v>
      </c>
      <c r="K22" s="28"/>
      <c r="L22" s="28">
        <v>241.84464672999999</v>
      </c>
      <c r="M22" s="28">
        <v>16.37812783</v>
      </c>
      <c r="N22" s="28">
        <v>3554.619823</v>
      </c>
      <c r="O22" s="28">
        <v>1.4816018067000001</v>
      </c>
      <c r="P22" s="28">
        <v>0.45077072470000001</v>
      </c>
      <c r="Q22" s="28">
        <v>20.528513049000001</v>
      </c>
      <c r="R22" s="28"/>
      <c r="S22" s="28" t="s">
        <v>129</v>
      </c>
      <c r="T22" s="28">
        <v>5059.7441550830499</v>
      </c>
      <c r="U22" s="28">
        <v>1.48497456452988</v>
      </c>
      <c r="V22" s="28">
        <v>246.60454004383601</v>
      </c>
      <c r="W22" s="28">
        <v>246.40160876534901</v>
      </c>
      <c r="X22" s="28">
        <v>376.42417114800099</v>
      </c>
      <c r="Y22" s="28">
        <v>249.417404078836</v>
      </c>
      <c r="Z22" s="28">
        <v>0.45077758903359599</v>
      </c>
      <c r="AA22" s="28">
        <v>138427.67910559999</v>
      </c>
      <c r="AB22" s="28">
        <v>0</v>
      </c>
      <c r="AC22" s="28">
        <v>58898.019639213599</v>
      </c>
      <c r="AD22" s="28">
        <v>576.23289558501199</v>
      </c>
      <c r="AE22" s="28">
        <v>921.98748902802595</v>
      </c>
      <c r="AF22" s="28">
        <v>67.821210921711597</v>
      </c>
      <c r="AG22" s="28">
        <v>7645.6358100313701</v>
      </c>
      <c r="AH22" s="28">
        <v>253.08625080981199</v>
      </c>
      <c r="AI22" s="28">
        <v>253.08625080981199</v>
      </c>
      <c r="AJ22" s="28">
        <v>16.422902682583999</v>
      </c>
      <c r="AK22" s="28">
        <v>0</v>
      </c>
      <c r="AL22" s="28">
        <v>1095.57177434646</v>
      </c>
      <c r="AM22" s="28">
        <v>4.0717337203039001</v>
      </c>
      <c r="AN22" s="28">
        <v>649.26936783145595</v>
      </c>
      <c r="AO22" s="28">
        <v>3714.9428623981698</v>
      </c>
      <c r="AP22" s="28">
        <v>26.190262696137101</v>
      </c>
      <c r="AQ22" s="28">
        <v>1992.7254686199601</v>
      </c>
      <c r="AR22" s="28">
        <v>0</v>
      </c>
      <c r="AS22" s="28">
        <v>24256.818005147699</v>
      </c>
      <c r="AT22" s="28">
        <v>2695.20454456367</v>
      </c>
      <c r="AU22" s="28">
        <v>26952.022549711401</v>
      </c>
      <c r="AV22" s="28">
        <v>284.11782488211298</v>
      </c>
      <c r="AW22" s="28">
        <v>661.43811675843403</v>
      </c>
      <c r="AX22" s="28">
        <v>2.6113886351736402</v>
      </c>
      <c r="AY22" s="28">
        <v>41311.736228247799</v>
      </c>
      <c r="AZ22" s="28">
        <v>12.0221517055506</v>
      </c>
      <c r="BA22" s="28">
        <v>358.82185805541297</v>
      </c>
      <c r="BB22" s="28">
        <v>735.941382849143</v>
      </c>
      <c r="BC22" s="28">
        <v>4.3415536500272802</v>
      </c>
      <c r="BD22" s="28">
        <v>1.7559950852361901</v>
      </c>
      <c r="BE22" s="28">
        <v>380.74240777790601</v>
      </c>
      <c r="BF22" s="28">
        <v>11141.3569240013</v>
      </c>
      <c r="BG22" s="28">
        <v>9608.5635197894499</v>
      </c>
      <c r="BH22" s="28">
        <v>1532.79340421193</v>
      </c>
      <c r="BI22" s="28">
        <v>7.1122124197379701</v>
      </c>
      <c r="BJ22" s="28">
        <v>0.17222734050937699</v>
      </c>
      <c r="BK22" s="28">
        <v>1048.5578478480099</v>
      </c>
      <c r="BL22" s="28">
        <v>35.318873405093797</v>
      </c>
      <c r="BM22" s="28">
        <v>2085.6687672304902</v>
      </c>
      <c r="BN22" s="28">
        <v>66.300600616191701</v>
      </c>
      <c r="BO22" s="28">
        <v>26.368592789783801</v>
      </c>
      <c r="BP22" s="28">
        <v>4165.50860397824</v>
      </c>
      <c r="BQ22" s="28">
        <v>3173.88126569112</v>
      </c>
      <c r="BR22" s="28">
        <v>197.453005428881</v>
      </c>
      <c r="BS22" s="28">
        <v>479.71358234538701</v>
      </c>
      <c r="BT22" s="28">
        <v>0.15246862867000599</v>
      </c>
      <c r="BU22" s="28">
        <v>1007.53348308007</v>
      </c>
      <c r="BV22" s="28">
        <v>27119.111756881299</v>
      </c>
      <c r="BW22" s="28">
        <v>6.4272450776853596</v>
      </c>
      <c r="BX22" s="28">
        <v>1222.20867576657</v>
      </c>
      <c r="BY22" s="28">
        <v>5211.41639676663</v>
      </c>
      <c r="BZ22" s="28">
        <v>6333.05607195224</v>
      </c>
      <c r="CA22" s="28">
        <v>79380.661926619097</v>
      </c>
      <c r="CB22" s="28">
        <v>4065.4369034675301</v>
      </c>
      <c r="CC22" s="30"/>
      <c r="CD22" s="57">
        <f t="shared" si="0"/>
        <v>6.1339013165549816E-3</v>
      </c>
      <c r="CE22" s="57">
        <f t="shared" si="1"/>
        <v>5.3497291121442905E-3</v>
      </c>
      <c r="CF22" s="57">
        <f t="shared" si="2"/>
        <v>3.2369553132234547E-3</v>
      </c>
      <c r="CG22" s="57">
        <f t="shared" si="3"/>
        <v>3.6604870214167443E-3</v>
      </c>
      <c r="CH22" s="57">
        <f t="shared" si="4"/>
        <v>3.5498512018136397E-3</v>
      </c>
      <c r="CI22" s="57">
        <f t="shared" si="5"/>
        <v>2.9157995853364765E-3</v>
      </c>
      <c r="CJ22" s="57">
        <f t="shared" si="6"/>
        <v>2.7576682405321402E-3</v>
      </c>
      <c r="CK22" s="57">
        <f t="shared" si="7"/>
        <v>2.8179573031991773E-2</v>
      </c>
      <c r="CL22" s="57">
        <f t="shared" si="8"/>
        <v>0.51608318018208343</v>
      </c>
      <c r="CM22" s="57" t="str">
        <f t="shared" si="9"/>
        <v/>
      </c>
      <c r="CN22" s="57">
        <f t="shared" si="10"/>
        <v>4.6482749284760205E-2</v>
      </c>
      <c r="CO22" s="57">
        <f t="shared" si="11"/>
        <v>2.733819948699129E-3</v>
      </c>
      <c r="CP22" s="57">
        <f t="shared" si="12"/>
        <v>4.5102724730449982E-2</v>
      </c>
      <c r="CQ22" s="57">
        <f t="shared" si="13"/>
        <v>2.2764266448838228E-3</v>
      </c>
      <c r="CR22" s="57">
        <f t="shared" si="14"/>
        <v>1.5227993345281874E-5</v>
      </c>
      <c r="CS22" s="57">
        <f t="shared" si="15"/>
        <v>0.27579930575696998</v>
      </c>
    </row>
    <row r="23" spans="1:97" x14ac:dyDescent="0.4">
      <c r="A23" s="30" t="s">
        <v>22</v>
      </c>
      <c r="B23" s="28">
        <v>76516.550722</v>
      </c>
      <c r="C23" s="28">
        <v>4207.6112111000002</v>
      </c>
      <c r="D23" s="28">
        <v>37404.957457999997</v>
      </c>
      <c r="E23" s="28">
        <v>18714.743886</v>
      </c>
      <c r="F23" s="28">
        <v>15030.815707</v>
      </c>
      <c r="G23" s="28">
        <v>6689.9975617999999</v>
      </c>
      <c r="H23" s="28">
        <v>130816.52134000001</v>
      </c>
      <c r="I23" s="28">
        <v>173.4579086</v>
      </c>
      <c r="J23" s="28">
        <v>547.03270318</v>
      </c>
      <c r="K23" s="28"/>
      <c r="L23" s="28">
        <v>204.01865089</v>
      </c>
      <c r="M23" s="28">
        <v>227.85938518</v>
      </c>
      <c r="N23" s="28">
        <v>5344.7703441000003</v>
      </c>
      <c r="O23" s="28">
        <v>6.6005671954</v>
      </c>
      <c r="P23" s="28">
        <v>1.6841723174000001</v>
      </c>
      <c r="Q23" s="28">
        <v>234.86490369000001</v>
      </c>
      <c r="R23" s="28"/>
      <c r="S23" s="28" t="s">
        <v>22</v>
      </c>
      <c r="T23" s="28">
        <v>9679.7401855483095</v>
      </c>
      <c r="U23" s="28">
        <v>6.6159761780941198</v>
      </c>
      <c r="V23" s="28">
        <v>174.491289338884</v>
      </c>
      <c r="W23" s="28">
        <v>174.49118579025301</v>
      </c>
      <c r="X23" s="28">
        <v>174.54297254056701</v>
      </c>
      <c r="Y23" s="28">
        <v>613.68303558222794</v>
      </c>
      <c r="Z23" s="28">
        <v>1.6838665136611199</v>
      </c>
      <c r="AA23" s="28">
        <v>112162.832576204</v>
      </c>
      <c r="AB23" s="28">
        <v>0</v>
      </c>
      <c r="AC23" s="28">
        <v>77018.736979557594</v>
      </c>
      <c r="AD23" s="28">
        <v>578.61659853178105</v>
      </c>
      <c r="AE23" s="28">
        <v>776.59065371770805</v>
      </c>
      <c r="AF23" s="28">
        <v>74.790781511939599</v>
      </c>
      <c r="AG23" s="28">
        <v>10490.911080078</v>
      </c>
      <c r="AH23" s="28">
        <v>205.48175621663501</v>
      </c>
      <c r="AI23" s="28">
        <v>205.48175621663501</v>
      </c>
      <c r="AJ23" s="28">
        <v>228.01242598844701</v>
      </c>
      <c r="AK23" s="28">
        <v>0</v>
      </c>
      <c r="AL23" s="28">
        <v>1782.77793542216</v>
      </c>
      <c r="AM23" s="28">
        <v>5.18230678329315</v>
      </c>
      <c r="AN23" s="28">
        <v>742.94868412996198</v>
      </c>
      <c r="AO23" s="28">
        <v>5378.7321483217402</v>
      </c>
      <c r="AP23" s="28">
        <v>235.417169060948</v>
      </c>
      <c r="AQ23" s="28">
        <v>4231.3308666113298</v>
      </c>
      <c r="AR23" s="28">
        <v>0</v>
      </c>
      <c r="AS23" s="28">
        <v>33791.883580085603</v>
      </c>
      <c r="AT23" s="28">
        <v>3754.6545054735202</v>
      </c>
      <c r="AU23" s="28">
        <v>37546.538085559099</v>
      </c>
      <c r="AV23" s="28">
        <v>1603.03720459948</v>
      </c>
      <c r="AW23" s="28">
        <v>1008.2096679582399</v>
      </c>
      <c r="AX23" s="28">
        <v>23.4438441524055</v>
      </c>
      <c r="AY23" s="28">
        <v>65514.059407503402</v>
      </c>
      <c r="AZ23" s="28">
        <v>49.266963780155002</v>
      </c>
      <c r="BA23" s="28">
        <v>601.45761889801895</v>
      </c>
      <c r="BB23" s="28">
        <v>994.30993027882903</v>
      </c>
      <c r="BC23" s="28">
        <v>13.5790200372581</v>
      </c>
      <c r="BD23" s="28">
        <v>0.26434952125531203</v>
      </c>
      <c r="BE23" s="28">
        <v>890.431170621207</v>
      </c>
      <c r="BF23" s="28">
        <v>18764.423444984899</v>
      </c>
      <c r="BG23" s="28">
        <v>15072.727300758501</v>
      </c>
      <c r="BH23" s="28">
        <v>3691.6961442263701</v>
      </c>
      <c r="BI23" s="28">
        <v>14.929050242232799</v>
      </c>
      <c r="BJ23" s="28">
        <v>0.30218243614036799</v>
      </c>
      <c r="BK23" s="28">
        <v>1319.1932019599001</v>
      </c>
      <c r="BL23" s="28">
        <v>59.561051318088403</v>
      </c>
      <c r="BM23" s="28">
        <v>3270.9177469865499</v>
      </c>
      <c r="BN23" s="28">
        <v>111.663246151556</v>
      </c>
      <c r="BO23" s="28">
        <v>39.227602312648401</v>
      </c>
      <c r="BP23" s="28">
        <v>6435.5377046578096</v>
      </c>
      <c r="BQ23" s="28">
        <v>6534.9916911477703</v>
      </c>
      <c r="BR23" s="28">
        <v>735.52549628796703</v>
      </c>
      <c r="BS23" s="28">
        <v>511.460137689666</v>
      </c>
      <c r="BT23" s="28">
        <v>1.6569834268644199</v>
      </c>
      <c r="BU23" s="28">
        <v>6692.9787616858703</v>
      </c>
      <c r="BV23" s="28">
        <v>38573.0144579025</v>
      </c>
      <c r="BW23" s="28">
        <v>113.228040465395</v>
      </c>
      <c r="BX23" s="28">
        <v>1733.52865217823</v>
      </c>
      <c r="BY23" s="28">
        <v>8563.3102330287893</v>
      </c>
      <c r="BZ23" s="28">
        <v>12819.4458795132</v>
      </c>
      <c r="CA23" s="28">
        <v>131176.839734343</v>
      </c>
      <c r="CB23" s="28">
        <v>8571.1378722457393</v>
      </c>
      <c r="CC23" s="30"/>
      <c r="CD23" s="57">
        <f t="shared" si="0"/>
        <v>6.5631063190777867E-3</v>
      </c>
      <c r="CE23" s="57">
        <f t="shared" si="1"/>
        <v>5.6373211119780638E-3</v>
      </c>
      <c r="CF23" s="57">
        <f t="shared" si="2"/>
        <v>3.7850765561777571E-3</v>
      </c>
      <c r="CG23" s="57">
        <f t="shared" si="3"/>
        <v>2.654567932509237E-3</v>
      </c>
      <c r="CH23" s="57">
        <f t="shared" si="4"/>
        <v>2.7883778615542779E-3</v>
      </c>
      <c r="CI23" s="57">
        <f t="shared" si="5"/>
        <v>4.4562047419764581E-4</v>
      </c>
      <c r="CJ23" s="57">
        <f t="shared" si="6"/>
        <v>2.7543798799426959E-3</v>
      </c>
      <c r="CK23" s="57">
        <f t="shared" si="7"/>
        <v>5.9569332905759298E-3</v>
      </c>
      <c r="CL23" s="57">
        <f t="shared" si="8"/>
        <v>0.12183975841805712</v>
      </c>
      <c r="CM23" s="57" t="str">
        <f t="shared" si="9"/>
        <v/>
      </c>
      <c r="CN23" s="57">
        <f t="shared" si="10"/>
        <v>7.1714292798841194E-3</v>
      </c>
      <c r="CO23" s="57">
        <f t="shared" si="11"/>
        <v>6.7164584125471184E-4</v>
      </c>
      <c r="CP23" s="57">
        <f t="shared" si="12"/>
        <v>6.3542120681068532E-3</v>
      </c>
      <c r="CQ23" s="57">
        <f t="shared" si="13"/>
        <v>2.3344937242451517E-3</v>
      </c>
      <c r="CR23" s="57">
        <f t="shared" si="14"/>
        <v>-1.815750892712762E-4</v>
      </c>
      <c r="CS23" s="57">
        <f t="shared" si="15"/>
        <v>2.3514171860983192E-3</v>
      </c>
    </row>
    <row r="24" spans="1:97" x14ac:dyDescent="0.4">
      <c r="A24" s="30" t="s">
        <v>23</v>
      </c>
      <c r="B24" s="28">
        <v>45238.049082999998</v>
      </c>
      <c r="C24" s="28">
        <v>1820.3493048</v>
      </c>
      <c r="D24" s="28">
        <v>21975.089230000001</v>
      </c>
      <c r="E24" s="28">
        <v>12292.932428</v>
      </c>
      <c r="F24" s="28">
        <v>9999.8102428000002</v>
      </c>
      <c r="G24" s="28">
        <v>3150.3651912</v>
      </c>
      <c r="H24" s="28">
        <v>71143.773316000006</v>
      </c>
      <c r="I24" s="28">
        <v>96.897256392000003</v>
      </c>
      <c r="J24" s="28">
        <v>204.38812963999999</v>
      </c>
      <c r="K24" s="28"/>
      <c r="L24" s="28">
        <v>112.29036659</v>
      </c>
      <c r="M24" s="28">
        <v>60.245438982000003</v>
      </c>
      <c r="N24" s="28">
        <v>3037.8211824999998</v>
      </c>
      <c r="O24" s="28">
        <v>15.761719024</v>
      </c>
      <c r="P24" s="28">
        <v>8.1734225340000002</v>
      </c>
      <c r="Q24" s="28">
        <v>202.99059253999999</v>
      </c>
      <c r="R24" s="28"/>
      <c r="S24" s="28" t="s">
        <v>23</v>
      </c>
      <c r="T24" s="28">
        <v>2536.9937233243199</v>
      </c>
      <c r="U24" s="28">
        <v>15.8022898952724</v>
      </c>
      <c r="V24" s="28">
        <v>99.623714720139006</v>
      </c>
      <c r="W24" s="28">
        <v>99.464493322102797</v>
      </c>
      <c r="X24" s="28">
        <v>133.43617322105101</v>
      </c>
      <c r="Y24" s="28">
        <v>254.61065657783601</v>
      </c>
      <c r="Z24" s="28">
        <v>8.1910878938320195</v>
      </c>
      <c r="AA24" s="28">
        <v>1254.9104286133499</v>
      </c>
      <c r="AB24" s="28">
        <v>0</v>
      </c>
      <c r="AC24" s="28">
        <v>45516.748650385503</v>
      </c>
      <c r="AD24" s="28">
        <v>435.66147646198198</v>
      </c>
      <c r="AE24" s="28">
        <v>40.048125577439102</v>
      </c>
      <c r="AF24" s="28">
        <v>58.095456505176998</v>
      </c>
      <c r="AG24" s="28">
        <v>5886.6110722313497</v>
      </c>
      <c r="AH24" s="28">
        <v>117.446568276178</v>
      </c>
      <c r="AI24" s="28">
        <v>117.446568276178</v>
      </c>
      <c r="AJ24" s="28">
        <v>60.410487056412798</v>
      </c>
      <c r="AK24" s="28">
        <v>0</v>
      </c>
      <c r="AL24" s="28">
        <v>1201.2989798598901</v>
      </c>
      <c r="AM24" s="28">
        <v>4.8512257301448098</v>
      </c>
      <c r="AN24" s="28">
        <v>442.30140960196599</v>
      </c>
      <c r="AO24" s="28">
        <v>3060.69256495339</v>
      </c>
      <c r="AP24" s="28">
        <v>203.98958972743401</v>
      </c>
      <c r="AQ24" s="28">
        <v>1830.0525146380201</v>
      </c>
      <c r="AR24" s="28">
        <v>0</v>
      </c>
      <c r="AS24" s="28">
        <v>19836.275251045801</v>
      </c>
      <c r="AT24" s="28">
        <v>2204.03050091657</v>
      </c>
      <c r="AU24" s="28">
        <v>22040.3057519623</v>
      </c>
      <c r="AV24" s="28">
        <v>722.34666965832298</v>
      </c>
      <c r="AW24" s="28">
        <v>766.67409280328695</v>
      </c>
      <c r="AX24" s="28">
        <v>11.762763502593099</v>
      </c>
      <c r="AY24" s="28">
        <v>37515.641374956598</v>
      </c>
      <c r="AZ24" s="28">
        <v>40.379872607351302</v>
      </c>
      <c r="BA24" s="28">
        <v>272.54665627187399</v>
      </c>
      <c r="BB24" s="28">
        <v>566.63506201050495</v>
      </c>
      <c r="BC24" s="28">
        <v>7.2162353964185897</v>
      </c>
      <c r="BD24" s="28">
        <v>0.410182764265281</v>
      </c>
      <c r="BE24" s="28">
        <v>631.36068012588305</v>
      </c>
      <c r="BF24" s="28">
        <v>12319.143989591599</v>
      </c>
      <c r="BG24" s="28">
        <v>10021.6314569769</v>
      </c>
      <c r="BH24" s="28">
        <v>2297.5125326146199</v>
      </c>
      <c r="BI24" s="28">
        <v>10.823929878690601</v>
      </c>
      <c r="BJ24" s="28">
        <v>0.16619940956916099</v>
      </c>
      <c r="BK24" s="28">
        <v>1151.0447030319001</v>
      </c>
      <c r="BL24" s="28">
        <v>31.120310485733299</v>
      </c>
      <c r="BM24" s="28">
        <v>1945.7018103253399</v>
      </c>
      <c r="BN24" s="28">
        <v>47.379125235756703</v>
      </c>
      <c r="BO24" s="28">
        <v>19.053327542893701</v>
      </c>
      <c r="BP24" s="28">
        <v>4133.8690555950498</v>
      </c>
      <c r="BQ24" s="28">
        <v>1776.8737897010501</v>
      </c>
      <c r="BR24" s="28">
        <v>704.54733662924298</v>
      </c>
      <c r="BS24" s="28">
        <v>446.78777618677498</v>
      </c>
      <c r="BT24" s="28">
        <v>0.82642997712704602</v>
      </c>
      <c r="BU24" s="28">
        <v>3156.2455756653799</v>
      </c>
      <c r="BV24" s="28">
        <v>22928.9643825247</v>
      </c>
      <c r="BW24" s="28">
        <v>33.875240592602403</v>
      </c>
      <c r="BX24" s="28">
        <v>654.32109949534902</v>
      </c>
      <c r="BY24" s="28">
        <v>3794.7335412606299</v>
      </c>
      <c r="BZ24" s="28">
        <v>7416.62002152681</v>
      </c>
      <c r="CA24" s="28">
        <v>71339.745767070606</v>
      </c>
      <c r="CB24" s="28">
        <v>3998.2320975679299</v>
      </c>
      <c r="CC24" s="30"/>
      <c r="CD24" s="57">
        <f t="shared" si="0"/>
        <v>6.1607335646628901E-3</v>
      </c>
      <c r="CE24" s="57">
        <f t="shared" si="1"/>
        <v>5.3304109340081363E-3</v>
      </c>
      <c r="CF24" s="57">
        <f t="shared" si="2"/>
        <v>2.9677477656502981E-3</v>
      </c>
      <c r="CG24" s="57">
        <f t="shared" si="3"/>
        <v>2.1322464550359191E-3</v>
      </c>
      <c r="CH24" s="57">
        <f t="shared" si="4"/>
        <v>2.1821628258007725E-3</v>
      </c>
      <c r="CI24" s="57">
        <f t="shared" si="5"/>
        <v>1.8665723205061064E-3</v>
      </c>
      <c r="CJ24" s="57">
        <f t="shared" si="6"/>
        <v>2.7545973728459309E-3</v>
      </c>
      <c r="CK24" s="57">
        <f t="shared" si="7"/>
        <v>2.6494423327291954E-2</v>
      </c>
      <c r="CL24" s="57">
        <f t="shared" si="8"/>
        <v>0.24572134901520803</v>
      </c>
      <c r="CM24" s="57" t="str">
        <f t="shared" si="9"/>
        <v/>
      </c>
      <c r="CN24" s="57">
        <f t="shared" si="10"/>
        <v>4.5918468723185897E-2</v>
      </c>
      <c r="CO24" s="57">
        <f t="shared" si="11"/>
        <v>2.7395945187171328E-3</v>
      </c>
      <c r="CP24" s="57">
        <f t="shared" si="12"/>
        <v>7.528877139031602E-3</v>
      </c>
      <c r="CQ24" s="57">
        <f t="shared" si="13"/>
        <v>2.5740131016562568E-3</v>
      </c>
      <c r="CR24" s="57">
        <f t="shared" si="14"/>
        <v>2.1613173378146723E-3</v>
      </c>
      <c r="CS24" s="57">
        <f t="shared" si="15"/>
        <v>4.9213964791849077E-3</v>
      </c>
    </row>
    <row r="25" spans="1:97" x14ac:dyDescent="0.4">
      <c r="A25" s="30" t="s">
        <v>24</v>
      </c>
      <c r="B25" s="28">
        <v>49933.588605999998</v>
      </c>
      <c r="C25" s="28">
        <v>359.34890582999998</v>
      </c>
      <c r="D25" s="28">
        <v>3630.5131808000001</v>
      </c>
      <c r="E25" s="28">
        <v>7732.5447426999999</v>
      </c>
      <c r="F25" s="28">
        <v>6490.4224900999998</v>
      </c>
      <c r="G25" s="28">
        <v>490.27408534</v>
      </c>
      <c r="H25" s="28">
        <v>46740.952575000003</v>
      </c>
      <c r="I25" s="28">
        <v>72.890514687000007</v>
      </c>
      <c r="J25" s="28">
        <v>221.02534617000001</v>
      </c>
      <c r="K25" s="28"/>
      <c r="L25" s="28">
        <v>78.378296152999994</v>
      </c>
      <c r="M25" s="28">
        <v>38.081643917000001</v>
      </c>
      <c r="N25" s="28">
        <v>1667.1769627000001</v>
      </c>
      <c r="O25" s="28">
        <v>3.3828594266000001</v>
      </c>
      <c r="P25" s="28">
        <v>5.56279285E-2</v>
      </c>
      <c r="Q25" s="28">
        <v>132.67932644999999</v>
      </c>
      <c r="R25" s="28"/>
      <c r="S25" s="28" t="s">
        <v>24</v>
      </c>
      <c r="T25" s="28">
        <v>1011.28272435903</v>
      </c>
      <c r="U25" s="28">
        <v>3.3920646846870302</v>
      </c>
      <c r="V25" s="28">
        <v>73.263233872006396</v>
      </c>
      <c r="W25" s="28">
        <v>73.263217080074099</v>
      </c>
      <c r="X25" s="28">
        <v>55.3706778843069</v>
      </c>
      <c r="Y25" s="28">
        <v>235.40431828953399</v>
      </c>
      <c r="Z25" s="28">
        <v>5.5665175975345198E-2</v>
      </c>
      <c r="AA25" s="28">
        <v>251.94507445141801</v>
      </c>
      <c r="AB25" s="28">
        <v>0</v>
      </c>
      <c r="AC25" s="28">
        <v>50201.803371087401</v>
      </c>
      <c r="AD25" s="28">
        <v>610.42463461326497</v>
      </c>
      <c r="AE25" s="28">
        <v>15.440224351260399</v>
      </c>
      <c r="AF25" s="28">
        <v>62.720501818915601</v>
      </c>
      <c r="AG25" s="28">
        <v>3617.8396606320798</v>
      </c>
      <c r="AH25" s="28">
        <v>78.852672677406701</v>
      </c>
      <c r="AI25" s="28">
        <v>78.852672677406701</v>
      </c>
      <c r="AJ25" s="28">
        <v>38.185955861412999</v>
      </c>
      <c r="AK25" s="28">
        <v>0</v>
      </c>
      <c r="AL25" s="28">
        <v>1138.4888394140701</v>
      </c>
      <c r="AM25" s="28">
        <v>2.99243159989906</v>
      </c>
      <c r="AN25" s="28">
        <v>140.30405427391301</v>
      </c>
      <c r="AO25" s="28">
        <v>1676.0089850363499</v>
      </c>
      <c r="AP25" s="28">
        <v>133.05297158866799</v>
      </c>
      <c r="AQ25" s="28">
        <v>361.33744210949197</v>
      </c>
      <c r="AR25" s="28">
        <v>0</v>
      </c>
      <c r="AS25" s="28">
        <v>3284.8181237917202</v>
      </c>
      <c r="AT25" s="28">
        <v>364.979869304055</v>
      </c>
      <c r="AU25" s="28">
        <v>3649.7979930957799</v>
      </c>
      <c r="AV25" s="28">
        <v>493.11241582003601</v>
      </c>
      <c r="AW25" s="28">
        <v>685.391102505552</v>
      </c>
      <c r="AX25" s="28">
        <v>2.0802217725160701</v>
      </c>
      <c r="AY25" s="28">
        <v>26316.219009540499</v>
      </c>
      <c r="AZ25" s="28">
        <v>3.4142413033725201</v>
      </c>
      <c r="BA25" s="28">
        <v>485.94755419236401</v>
      </c>
      <c r="BB25" s="28">
        <v>618.12773936958797</v>
      </c>
      <c r="BC25" s="28">
        <v>1.3089190169590501</v>
      </c>
      <c r="BD25" s="28">
        <v>1.35933203260635E-2</v>
      </c>
      <c r="BE25" s="28">
        <v>388.145094297193</v>
      </c>
      <c r="BF25" s="28">
        <v>7763.5996853549595</v>
      </c>
      <c r="BG25" s="28">
        <v>6515.9019750753496</v>
      </c>
      <c r="BH25" s="28">
        <v>1247.6977102796</v>
      </c>
      <c r="BI25" s="28">
        <v>5.3702041490985799</v>
      </c>
      <c r="BJ25" s="28">
        <v>6.1854923139822597E-2</v>
      </c>
      <c r="BK25" s="28">
        <v>177.57120283073399</v>
      </c>
      <c r="BL25" s="28">
        <v>38.330231280279001</v>
      </c>
      <c r="BM25" s="28">
        <v>1738.0529236043301</v>
      </c>
      <c r="BN25" s="28">
        <v>94.740246403986006</v>
      </c>
      <c r="BO25" s="28">
        <v>23.0598509344841</v>
      </c>
      <c r="BP25" s="28">
        <v>2813.74522308018</v>
      </c>
      <c r="BQ25" s="28">
        <v>640.31015952025598</v>
      </c>
      <c r="BR25" s="28">
        <v>24.462994735362599</v>
      </c>
      <c r="BS25" s="28">
        <v>101.378472670954</v>
      </c>
      <c r="BT25" s="28">
        <v>9.1407190473828295E-2</v>
      </c>
      <c r="BU25" s="28">
        <v>492.066822106627</v>
      </c>
      <c r="BV25" s="28">
        <v>16013.977447748901</v>
      </c>
      <c r="BW25" s="28">
        <v>0</v>
      </c>
      <c r="BX25" s="28">
        <v>547.20077814267199</v>
      </c>
      <c r="BY25" s="28">
        <v>1916.63902071088</v>
      </c>
      <c r="BZ25" s="28">
        <v>4486.57303907802</v>
      </c>
      <c r="CA25" s="28">
        <v>46872.895103534502</v>
      </c>
      <c r="CB25" s="28">
        <v>2913.0590142996698</v>
      </c>
      <c r="CC25" s="30"/>
      <c r="CD25" s="57">
        <f t="shared" si="0"/>
        <v>5.3714297845433544E-3</v>
      </c>
      <c r="CE25" s="57">
        <f t="shared" si="1"/>
        <v>5.5337201456033599E-3</v>
      </c>
      <c r="CF25" s="57">
        <f t="shared" si="2"/>
        <v>5.3118695168957722E-3</v>
      </c>
      <c r="CG25" s="57">
        <f t="shared" si="3"/>
        <v>4.0161348803416132E-3</v>
      </c>
      <c r="CH25" s="57">
        <f t="shared" si="4"/>
        <v>3.9257051469629729E-3</v>
      </c>
      <c r="CI25" s="57">
        <f t="shared" si="5"/>
        <v>3.6566011140151478E-3</v>
      </c>
      <c r="CJ25" s="57">
        <f t="shared" si="6"/>
        <v>2.822846374874051E-3</v>
      </c>
      <c r="CK25" s="57">
        <f t="shared" si="7"/>
        <v>5.1131809766266339E-3</v>
      </c>
      <c r="CL25" s="57">
        <f t="shared" si="8"/>
        <v>6.5055761109291524E-2</v>
      </c>
      <c r="CM25" s="57" t="str">
        <f t="shared" si="9"/>
        <v/>
      </c>
      <c r="CN25" s="57">
        <f t="shared" si="10"/>
        <v>6.0523964884448512E-3</v>
      </c>
      <c r="CO25" s="57">
        <f t="shared" si="11"/>
        <v>2.7391660045020453E-3</v>
      </c>
      <c r="CP25" s="57">
        <f t="shared" si="12"/>
        <v>5.2975913978839653E-3</v>
      </c>
      <c r="CQ25" s="57">
        <f t="shared" si="13"/>
        <v>2.7211470907267344E-3</v>
      </c>
      <c r="CR25" s="57">
        <f t="shared" si="14"/>
        <v>6.6958228266935911E-4</v>
      </c>
      <c r="CS25" s="57">
        <f t="shared" si="15"/>
        <v>2.8161519105148881E-3</v>
      </c>
    </row>
    <row r="26" spans="1:97" x14ac:dyDescent="0.4">
      <c r="A26" s="30" t="s">
        <v>25</v>
      </c>
      <c r="B26" s="28">
        <v>55627.497104000002</v>
      </c>
      <c r="C26" s="28">
        <v>1389.6623079999999</v>
      </c>
      <c r="D26" s="28">
        <v>13939.724631999999</v>
      </c>
      <c r="E26" s="28">
        <v>9704.8696263000002</v>
      </c>
      <c r="F26" s="28">
        <v>8326.9304553999991</v>
      </c>
      <c r="G26" s="28">
        <v>622.23199287</v>
      </c>
      <c r="H26" s="28">
        <v>89185.046522999997</v>
      </c>
      <c r="I26" s="28">
        <v>106.1880065</v>
      </c>
      <c r="J26" s="28">
        <v>295.92764347999997</v>
      </c>
      <c r="K26" s="28"/>
      <c r="L26" s="28">
        <v>122.07704333</v>
      </c>
      <c r="M26" s="28">
        <v>46.697141144</v>
      </c>
      <c r="N26" s="28">
        <v>3557.3436625999998</v>
      </c>
      <c r="O26" s="28">
        <v>4.1382062806000004</v>
      </c>
      <c r="P26" s="28">
        <v>0.26730108390000001</v>
      </c>
      <c r="Q26" s="28">
        <v>156.23142415999999</v>
      </c>
      <c r="R26" s="28"/>
      <c r="S26" s="28" t="s">
        <v>25</v>
      </c>
      <c r="T26" s="28">
        <v>3703.7742305001698</v>
      </c>
      <c r="U26" s="28">
        <v>4.1491897730098799</v>
      </c>
      <c r="V26" s="28">
        <v>106.976984021026</v>
      </c>
      <c r="W26" s="28">
        <v>106.970359234691</v>
      </c>
      <c r="X26" s="28">
        <v>106.972610284214</v>
      </c>
      <c r="Y26" s="28">
        <v>327.20690301393898</v>
      </c>
      <c r="Z26" s="28">
        <v>0.267469982465809</v>
      </c>
      <c r="AA26" s="28">
        <v>978.92023574928305</v>
      </c>
      <c r="AB26" s="28">
        <v>0</v>
      </c>
      <c r="AC26" s="28">
        <v>55975.901206479299</v>
      </c>
      <c r="AD26" s="28">
        <v>566.30903599878195</v>
      </c>
      <c r="AE26" s="28">
        <v>36.374204286039699</v>
      </c>
      <c r="AF26" s="28">
        <v>62.334590258273401</v>
      </c>
      <c r="AG26" s="28">
        <v>6448.4036312411399</v>
      </c>
      <c r="AH26" s="28">
        <v>123.691650992443</v>
      </c>
      <c r="AI26" s="28">
        <v>123.691650992443</v>
      </c>
      <c r="AJ26" s="28">
        <v>46.825015533307898</v>
      </c>
      <c r="AK26" s="28">
        <v>0</v>
      </c>
      <c r="AL26" s="28">
        <v>1209.60459935985</v>
      </c>
      <c r="AM26" s="28">
        <v>2.94713212611008</v>
      </c>
      <c r="AN26" s="28">
        <v>440.787391215529</v>
      </c>
      <c r="AO26" s="28">
        <v>3582.3287181373398</v>
      </c>
      <c r="AP26" s="28">
        <v>156.90778269309101</v>
      </c>
      <c r="AQ26" s="28">
        <v>1397.3605571216401</v>
      </c>
      <c r="AR26" s="28">
        <v>0</v>
      </c>
      <c r="AS26" s="28">
        <v>12592.7909198741</v>
      </c>
      <c r="AT26" s="28">
        <v>1399.19931310019</v>
      </c>
      <c r="AU26" s="28">
        <v>13991.9902329743</v>
      </c>
      <c r="AV26" s="28">
        <v>1733.3067918445099</v>
      </c>
      <c r="AW26" s="28">
        <v>792.247480164134</v>
      </c>
      <c r="AX26" s="28">
        <v>2.7852629967426599</v>
      </c>
      <c r="AY26" s="28">
        <v>47385.617640427197</v>
      </c>
      <c r="AZ26" s="28">
        <v>8.36142554473453</v>
      </c>
      <c r="BA26" s="28">
        <v>494.90465820091799</v>
      </c>
      <c r="BB26" s="28">
        <v>686.70104475933795</v>
      </c>
      <c r="BC26" s="28">
        <v>2.54569652871244</v>
      </c>
      <c r="BD26" s="28">
        <v>0.111612606240182</v>
      </c>
      <c r="BE26" s="28">
        <v>442.45037889735801</v>
      </c>
      <c r="BF26" s="28">
        <v>9743.0559257233799</v>
      </c>
      <c r="BG26" s="28">
        <v>8358.8376615325105</v>
      </c>
      <c r="BH26" s="28">
        <v>1384.2182641908701</v>
      </c>
      <c r="BI26" s="28">
        <v>7.1546727846029201</v>
      </c>
      <c r="BJ26" s="28">
        <v>0.131543789082711</v>
      </c>
      <c r="BK26" s="28">
        <v>339.38234911291499</v>
      </c>
      <c r="BL26" s="28">
        <v>43.036517326675302</v>
      </c>
      <c r="BM26" s="28">
        <v>2128.11557620551</v>
      </c>
      <c r="BN26" s="28">
        <v>94.751876587465503</v>
      </c>
      <c r="BO26" s="28">
        <v>28.814120467159398</v>
      </c>
      <c r="BP26" s="28">
        <v>3804.9936408781</v>
      </c>
      <c r="BQ26" s="28">
        <v>2705.21776617551</v>
      </c>
      <c r="BR26" s="28">
        <v>110.66113867403</v>
      </c>
      <c r="BS26" s="28">
        <v>163.791070156583</v>
      </c>
      <c r="BT26" s="28">
        <v>0.145076016336248</v>
      </c>
      <c r="BU26" s="28">
        <v>623.96205566890899</v>
      </c>
      <c r="BV26" s="28">
        <v>25682.801468907499</v>
      </c>
      <c r="BW26" s="28">
        <v>0.58603808125531198</v>
      </c>
      <c r="BX26" s="28">
        <v>979.740846517666</v>
      </c>
      <c r="BY26" s="28">
        <v>4186.2984331610996</v>
      </c>
      <c r="BZ26" s="28">
        <v>10255.250059577</v>
      </c>
      <c r="CA26" s="28">
        <v>89431.112300578097</v>
      </c>
      <c r="CB26" s="28">
        <v>5423.0451228150596</v>
      </c>
      <c r="CC26" s="30"/>
      <c r="CD26" s="57">
        <f t="shared" si="0"/>
        <v>6.2631633745434895E-3</v>
      </c>
      <c r="CE26" s="57">
        <f t="shared" si="1"/>
        <v>5.5396545458007594E-3</v>
      </c>
      <c r="CF26" s="57">
        <f t="shared" si="2"/>
        <v>3.7493998162861607E-3</v>
      </c>
      <c r="CG26" s="57">
        <f t="shared" si="3"/>
        <v>3.9347565597270522E-3</v>
      </c>
      <c r="CH26" s="57">
        <f t="shared" si="4"/>
        <v>3.8318088884505639E-3</v>
      </c>
      <c r="CI26" s="57">
        <f t="shared" si="5"/>
        <v>2.7804144093092988E-3</v>
      </c>
      <c r="CJ26" s="57">
        <f t="shared" si="6"/>
        <v>2.7590474768059018E-3</v>
      </c>
      <c r="CK26" s="57">
        <f t="shared" si="7"/>
        <v>7.3676186273541411E-3</v>
      </c>
      <c r="CL26" s="57">
        <f t="shared" si="8"/>
        <v>0.10569901198180222</v>
      </c>
      <c r="CM26" s="57" t="str">
        <f t="shared" si="9"/>
        <v/>
      </c>
      <c r="CN26" s="57">
        <f t="shared" si="10"/>
        <v>1.3226136695319378E-2</v>
      </c>
      <c r="CO26" s="57">
        <f t="shared" si="11"/>
        <v>2.7383772576906125E-3</v>
      </c>
      <c r="CP26" s="57">
        <f t="shared" si="12"/>
        <v>7.0235147084661744E-3</v>
      </c>
      <c r="CQ26" s="57">
        <f t="shared" si="13"/>
        <v>2.6541674496436659E-3</v>
      </c>
      <c r="CR26" s="57">
        <f t="shared" si="14"/>
        <v>6.3186637085306508E-4</v>
      </c>
      <c r="CS26" s="57">
        <f t="shared" si="15"/>
        <v>4.329209291456919E-3</v>
      </c>
    </row>
    <row r="27" spans="1:97" x14ac:dyDescent="0.4">
      <c r="A27" s="30" t="s">
        <v>26</v>
      </c>
      <c r="B27" s="28">
        <v>13320.204315999999</v>
      </c>
      <c r="C27" s="28">
        <v>292.93363736999999</v>
      </c>
      <c r="D27" s="28">
        <v>5086.4794067000003</v>
      </c>
      <c r="E27" s="28">
        <v>4299.2022888000001</v>
      </c>
      <c r="F27" s="28">
        <v>2413.1328950000002</v>
      </c>
      <c r="G27" s="28">
        <v>3489.6506749</v>
      </c>
      <c r="H27" s="28">
        <v>27626.776226000002</v>
      </c>
      <c r="I27" s="28">
        <v>24.539076484999999</v>
      </c>
      <c r="J27" s="28">
        <v>108.62807739</v>
      </c>
      <c r="K27" s="28"/>
      <c r="L27" s="28">
        <v>28.264187094</v>
      </c>
      <c r="M27" s="28">
        <v>11.208458974999999</v>
      </c>
      <c r="N27" s="28">
        <v>566.70840704</v>
      </c>
      <c r="O27" s="28">
        <v>1.0360639082</v>
      </c>
      <c r="P27" s="28">
        <v>3.9136541099999998E-2</v>
      </c>
      <c r="Q27" s="28">
        <v>60.927707312000003</v>
      </c>
      <c r="R27" s="28"/>
      <c r="S27" s="28" t="s">
        <v>26</v>
      </c>
      <c r="T27" s="28">
        <v>621.256202699254</v>
      </c>
      <c r="U27" s="28">
        <v>1.0388182067302301</v>
      </c>
      <c r="V27" s="28">
        <v>24.676058662551998</v>
      </c>
      <c r="W27" s="28">
        <v>24.676054627243801</v>
      </c>
      <c r="X27" s="28">
        <v>30.805228445609199</v>
      </c>
      <c r="Y27" s="28">
        <v>115.12630798121801</v>
      </c>
      <c r="Z27" s="28">
        <v>3.91563896014872E-2</v>
      </c>
      <c r="AA27" s="28">
        <v>216.41720244110601</v>
      </c>
      <c r="AB27" s="28">
        <v>0</v>
      </c>
      <c r="AC27" s="28">
        <v>13389.5321281987</v>
      </c>
      <c r="AD27" s="28">
        <v>132.55983650728899</v>
      </c>
      <c r="AE27" s="28">
        <v>8.9390663399950405</v>
      </c>
      <c r="AF27" s="28">
        <v>15.299872042706699</v>
      </c>
      <c r="AG27" s="28">
        <v>1184.84802690066</v>
      </c>
      <c r="AH27" s="28">
        <v>28.446686531762499</v>
      </c>
      <c r="AI27" s="28">
        <v>28.446686531762499</v>
      </c>
      <c r="AJ27" s="28">
        <v>11.239165616481699</v>
      </c>
      <c r="AK27" s="28">
        <v>0</v>
      </c>
      <c r="AL27" s="28">
        <v>1003.29481943756</v>
      </c>
      <c r="AM27" s="28">
        <v>3.1128129441128101</v>
      </c>
      <c r="AN27" s="28">
        <v>89.564576998034497</v>
      </c>
      <c r="AO27" s="28">
        <v>571.90574239615</v>
      </c>
      <c r="AP27" s="28">
        <v>61.120428081145803</v>
      </c>
      <c r="AQ27" s="28">
        <v>294.356027733703</v>
      </c>
      <c r="AR27" s="28">
        <v>0</v>
      </c>
      <c r="AS27" s="28">
        <v>4588.2861241995797</v>
      </c>
      <c r="AT27" s="28">
        <v>509.81001639863899</v>
      </c>
      <c r="AU27" s="28">
        <v>5098.0961405982198</v>
      </c>
      <c r="AV27" s="28">
        <v>160.59599785189701</v>
      </c>
      <c r="AW27" s="28">
        <v>392.09114291015601</v>
      </c>
      <c r="AX27" s="28">
        <v>21.114221248367201</v>
      </c>
      <c r="AY27" s="28">
        <v>16926.3940577092</v>
      </c>
      <c r="AZ27" s="28">
        <v>14.2062978250301</v>
      </c>
      <c r="BA27" s="28">
        <v>120.607967327502</v>
      </c>
      <c r="BB27" s="28">
        <v>186.14815298974301</v>
      </c>
      <c r="BC27" s="28">
        <v>10.6199824523112</v>
      </c>
      <c r="BD27" s="28">
        <v>3.16741362787082E-3</v>
      </c>
      <c r="BE27" s="28">
        <v>114.417512238407</v>
      </c>
      <c r="BF27" s="28">
        <v>4306.8864616519604</v>
      </c>
      <c r="BG27" s="28">
        <v>2419.8189125191998</v>
      </c>
      <c r="BH27" s="28">
        <v>1887.0675491327499</v>
      </c>
      <c r="BI27" s="28">
        <v>1.7726994800399001</v>
      </c>
      <c r="BJ27" s="28">
        <v>0.12741785702375999</v>
      </c>
      <c r="BK27" s="28">
        <v>306.85092887999701</v>
      </c>
      <c r="BL27" s="28">
        <v>10.363122978223799</v>
      </c>
      <c r="BM27" s="28">
        <v>519.04071105672995</v>
      </c>
      <c r="BN27" s="28">
        <v>24.196973137783299</v>
      </c>
      <c r="BO27" s="28">
        <v>6.9808176362043</v>
      </c>
      <c r="BP27" s="28">
        <v>928.62465667972799</v>
      </c>
      <c r="BQ27" s="28">
        <v>616.524129522458</v>
      </c>
      <c r="BR27" s="28">
        <v>66.133571782712394</v>
      </c>
      <c r="BS27" s="28">
        <v>87.097822184008706</v>
      </c>
      <c r="BT27" s="28">
        <v>1.5128893517639701</v>
      </c>
      <c r="BU27" s="28">
        <v>3489.7490666622598</v>
      </c>
      <c r="BV27" s="28">
        <v>11934.660839067001</v>
      </c>
      <c r="BW27" s="28">
        <v>70.918170397947506</v>
      </c>
      <c r="BX27" s="28">
        <v>159.20061702681201</v>
      </c>
      <c r="BY27" s="28">
        <v>1606.4961254065399</v>
      </c>
      <c r="BZ27" s="28">
        <v>2223.0017632659201</v>
      </c>
      <c r="CA27" s="28">
        <v>27702.035657996901</v>
      </c>
      <c r="CB27" s="28">
        <v>1775.2394676793001</v>
      </c>
      <c r="CC27" s="30"/>
      <c r="CD27" s="57">
        <f t="shared" si="0"/>
        <v>5.2047108703449181E-3</v>
      </c>
      <c r="CE27" s="57">
        <f t="shared" si="1"/>
        <v>4.8556743994081384E-3</v>
      </c>
      <c r="CF27" s="57">
        <f t="shared" si="2"/>
        <v>2.2838456561758156E-3</v>
      </c>
      <c r="CG27" s="57">
        <f t="shared" si="3"/>
        <v>1.7873485209055147E-3</v>
      </c>
      <c r="CH27" s="57">
        <f t="shared" si="4"/>
        <v>2.7706793658372449E-3</v>
      </c>
      <c r="CI27" s="57">
        <f t="shared" si="5"/>
        <v>2.819530417972269E-5</v>
      </c>
      <c r="CJ27" s="57">
        <f t="shared" si="6"/>
        <v>2.7241481735415627E-3</v>
      </c>
      <c r="CK27" s="57">
        <f t="shared" si="7"/>
        <v>5.582041456512526E-3</v>
      </c>
      <c r="CL27" s="57">
        <f t="shared" si="8"/>
        <v>5.9820911382679164E-2</v>
      </c>
      <c r="CM27" s="57" t="str">
        <f t="shared" si="9"/>
        <v/>
      </c>
      <c r="CN27" s="57">
        <f t="shared" si="10"/>
        <v>6.4569144393061178E-3</v>
      </c>
      <c r="CO27" s="57">
        <f t="shared" si="11"/>
        <v>2.7395952958555667E-3</v>
      </c>
      <c r="CP27" s="57">
        <f t="shared" si="12"/>
        <v>9.1710927376151708E-3</v>
      </c>
      <c r="CQ27" s="57">
        <f t="shared" si="13"/>
        <v>2.6584253234100013E-3</v>
      </c>
      <c r="CR27" s="57">
        <f t="shared" si="14"/>
        <v>5.0716033991061755E-4</v>
      </c>
      <c r="CS27" s="57">
        <f t="shared" si="15"/>
        <v>3.1631055499743636E-3</v>
      </c>
    </row>
    <row r="28" spans="1:97" x14ac:dyDescent="0.4">
      <c r="A28" s="30" t="s">
        <v>27</v>
      </c>
      <c r="B28" s="28">
        <v>7599.2771343000004</v>
      </c>
      <c r="C28" s="28">
        <v>464.56284762000001</v>
      </c>
      <c r="D28" s="28">
        <v>2758.4399410000001</v>
      </c>
      <c r="E28" s="28">
        <v>1874.785134</v>
      </c>
      <c r="F28" s="28">
        <v>1647.9964614</v>
      </c>
      <c r="G28" s="28">
        <v>86.913525328999995</v>
      </c>
      <c r="H28" s="28">
        <v>35269.071041000003</v>
      </c>
      <c r="I28" s="28">
        <v>29.651371898000001</v>
      </c>
      <c r="J28" s="28">
        <v>93.501707115000002</v>
      </c>
      <c r="K28" s="28"/>
      <c r="L28" s="28">
        <v>33.938521844</v>
      </c>
      <c r="M28" s="28">
        <v>12.83733104</v>
      </c>
      <c r="N28" s="28">
        <v>1087.0906419999999</v>
      </c>
      <c r="O28" s="28">
        <v>1.0946839813</v>
      </c>
      <c r="P28" s="28">
        <v>1.6004929899999999E-2</v>
      </c>
      <c r="Q28" s="28">
        <v>118.02585969</v>
      </c>
      <c r="R28" s="28"/>
      <c r="S28" s="28" t="s">
        <v>27</v>
      </c>
      <c r="T28" s="28">
        <v>1420.85073837134</v>
      </c>
      <c r="U28" s="28">
        <v>1.0976628553794701</v>
      </c>
      <c r="V28" s="28">
        <v>29.855444484085702</v>
      </c>
      <c r="W28" s="28">
        <v>29.855433728119799</v>
      </c>
      <c r="X28" s="28">
        <v>58.346663047305697</v>
      </c>
      <c r="Y28" s="28">
        <v>107.85574960916</v>
      </c>
      <c r="Z28" s="28">
        <v>1.60150287484929E-2</v>
      </c>
      <c r="AA28" s="28">
        <v>162.65651209515801</v>
      </c>
      <c r="AB28" s="28">
        <v>0</v>
      </c>
      <c r="AC28" s="28">
        <v>7683.7558443757298</v>
      </c>
      <c r="AD28" s="28">
        <v>61.0594292286764</v>
      </c>
      <c r="AE28" s="28">
        <v>12.982566720168601</v>
      </c>
      <c r="AF28" s="28">
        <v>7.7880442111714796</v>
      </c>
      <c r="AG28" s="28">
        <v>2096.9858368546702</v>
      </c>
      <c r="AH28" s="28">
        <v>34.218692393005803</v>
      </c>
      <c r="AI28" s="28">
        <v>34.218692393005803</v>
      </c>
      <c r="AJ28" s="28">
        <v>12.8724808010979</v>
      </c>
      <c r="AK28" s="28">
        <v>0</v>
      </c>
      <c r="AL28" s="28">
        <v>366.66117868839001</v>
      </c>
      <c r="AM28" s="28">
        <v>0.869833797826425</v>
      </c>
      <c r="AN28" s="28">
        <v>179.33147063433299</v>
      </c>
      <c r="AO28" s="28">
        <v>1095.82498869866</v>
      </c>
      <c r="AP28" s="28">
        <v>118.46166955772701</v>
      </c>
      <c r="AQ28" s="28">
        <v>467.32997650936699</v>
      </c>
      <c r="AR28" s="28">
        <v>0</v>
      </c>
      <c r="AS28" s="28">
        <v>2498.40535500035</v>
      </c>
      <c r="AT28" s="28">
        <v>277.60054114937901</v>
      </c>
      <c r="AU28" s="28">
        <v>2776.0058961497398</v>
      </c>
      <c r="AV28" s="28">
        <v>579.35739451211805</v>
      </c>
      <c r="AW28" s="28">
        <v>402.84565368561999</v>
      </c>
      <c r="AX28" s="28">
        <v>0.61052745360648597</v>
      </c>
      <c r="AY28" s="28">
        <v>17559.6477610605</v>
      </c>
      <c r="AZ28" s="28">
        <v>1.08397840881407</v>
      </c>
      <c r="BA28" s="28">
        <v>86.890295507531505</v>
      </c>
      <c r="BB28" s="28">
        <v>124.33232891857701</v>
      </c>
      <c r="BC28" s="28">
        <v>0.61248349686116899</v>
      </c>
      <c r="BD28" s="28">
        <v>6.9153458555862198E-3</v>
      </c>
      <c r="BE28" s="28">
        <v>69.074255074764196</v>
      </c>
      <c r="BF28" s="28">
        <v>1884.0077851681599</v>
      </c>
      <c r="BG28" s="28">
        <v>1655.8219365044399</v>
      </c>
      <c r="BH28" s="28">
        <v>228.18584866372299</v>
      </c>
      <c r="BI28" s="28">
        <v>1.3682397747978601</v>
      </c>
      <c r="BJ28" s="28">
        <v>4.2502788563854102E-2</v>
      </c>
      <c r="BK28" s="28">
        <v>45.883275234929997</v>
      </c>
      <c r="BL28" s="28">
        <v>8.3852405617376693</v>
      </c>
      <c r="BM28" s="28">
        <v>435.72031539322097</v>
      </c>
      <c r="BN28" s="28">
        <v>16.063329517132601</v>
      </c>
      <c r="BO28" s="28">
        <v>6.3828376899970696</v>
      </c>
      <c r="BP28" s="28">
        <v>830.30603303626003</v>
      </c>
      <c r="BQ28" s="28">
        <v>1121.87702269602</v>
      </c>
      <c r="BR28" s="28">
        <v>7.7396410917288003</v>
      </c>
      <c r="BS28" s="28">
        <v>21.279583039843001</v>
      </c>
      <c r="BT28" s="28">
        <v>4.0154170218863798E-2</v>
      </c>
      <c r="BU28" s="28">
        <v>87.250373954595801</v>
      </c>
      <c r="BV28" s="28">
        <v>8653.5781993035398</v>
      </c>
      <c r="BW28" s="28">
        <v>0.25851496643705502</v>
      </c>
      <c r="BX28" s="28">
        <v>347.33907284605198</v>
      </c>
      <c r="BY28" s="28">
        <v>1726.33696130261</v>
      </c>
      <c r="BZ28" s="28">
        <v>4776.8323377609404</v>
      </c>
      <c r="CA28" s="28">
        <v>35366.437738168002</v>
      </c>
      <c r="CB28" s="28">
        <v>2936.7063102141801</v>
      </c>
      <c r="CC28" s="30"/>
      <c r="CD28" s="57">
        <f t="shared" si="0"/>
        <v>1.1116677097408037E-2</v>
      </c>
      <c r="CE28" s="57">
        <f t="shared" si="1"/>
        <v>5.9564145164496879E-3</v>
      </c>
      <c r="CF28" s="57">
        <f t="shared" si="2"/>
        <v>6.368075986955009E-3</v>
      </c>
      <c r="CG28" s="57">
        <f t="shared" si="3"/>
        <v>4.9193110191153924E-3</v>
      </c>
      <c r="CH28" s="57">
        <f t="shared" si="4"/>
        <v>4.7484780991532017E-3</v>
      </c>
      <c r="CI28" s="57">
        <f t="shared" si="5"/>
        <v>3.8756755559127172E-3</v>
      </c>
      <c r="CJ28" s="57">
        <f t="shared" si="6"/>
        <v>2.7606822151570575E-3</v>
      </c>
      <c r="CK28" s="57">
        <f t="shared" si="7"/>
        <v>6.8820367172812711E-3</v>
      </c>
      <c r="CL28" s="57">
        <f t="shared" si="8"/>
        <v>0.15351636817181974</v>
      </c>
      <c r="CM28" s="57" t="str">
        <f t="shared" si="9"/>
        <v/>
      </c>
      <c r="CN28" s="57">
        <f t="shared" si="10"/>
        <v>8.2552372284691606E-3</v>
      </c>
      <c r="CO28" s="57">
        <f t="shared" si="11"/>
        <v>2.7380894820252227E-3</v>
      </c>
      <c r="CP28" s="57">
        <f t="shared" si="12"/>
        <v>8.0346075673974459E-3</v>
      </c>
      <c r="CQ28" s="57">
        <f t="shared" si="13"/>
        <v>2.721218297112997E-3</v>
      </c>
      <c r="CR28" s="57">
        <f t="shared" si="14"/>
        <v>6.3098361292422732E-4</v>
      </c>
      <c r="CS28" s="57">
        <f t="shared" si="15"/>
        <v>3.6924947538757649E-3</v>
      </c>
    </row>
    <row r="29" spans="1:97" x14ac:dyDescent="0.4">
      <c r="A29" s="30" t="s">
        <v>28</v>
      </c>
      <c r="B29" s="28">
        <v>7440.7973395999998</v>
      </c>
      <c r="C29" s="28">
        <v>492.72495276000001</v>
      </c>
      <c r="D29" s="28">
        <v>3325.7422539999998</v>
      </c>
      <c r="E29" s="28">
        <v>2116.9590234000002</v>
      </c>
      <c r="F29" s="28">
        <v>1509.0822565999999</v>
      </c>
      <c r="G29" s="28">
        <v>4014.0842911999998</v>
      </c>
      <c r="H29" s="28">
        <v>35085.354216</v>
      </c>
      <c r="I29" s="28">
        <v>35.581005560000001</v>
      </c>
      <c r="J29" s="28">
        <v>64.604477666999998</v>
      </c>
      <c r="K29" s="28">
        <v>7.0227019700000004E-2</v>
      </c>
      <c r="L29" s="28">
        <v>41.090669275000003</v>
      </c>
      <c r="M29" s="28">
        <v>28.172456139000001</v>
      </c>
      <c r="N29" s="28">
        <v>1669.846004</v>
      </c>
      <c r="O29" s="28">
        <v>0.34790949650000003</v>
      </c>
      <c r="P29" s="28">
        <v>0.67488655679999998</v>
      </c>
      <c r="Q29" s="28">
        <v>55.672510854999999</v>
      </c>
      <c r="R29" s="28"/>
      <c r="S29" s="28" t="s">
        <v>28</v>
      </c>
      <c r="T29" s="28">
        <v>1442.40825408569</v>
      </c>
      <c r="U29" s="28">
        <v>0.34882664795560098</v>
      </c>
      <c r="V29" s="28">
        <v>40.036788132392402</v>
      </c>
      <c r="W29" s="28">
        <v>39.864723183614998</v>
      </c>
      <c r="X29" s="28">
        <v>66.354476281287702</v>
      </c>
      <c r="Y29" s="28">
        <v>92.123168015946504</v>
      </c>
      <c r="Z29" s="28">
        <v>0.69267481754379701</v>
      </c>
      <c r="AA29" s="28">
        <v>969.52720580800894</v>
      </c>
      <c r="AB29" s="28">
        <v>7.0419437259213902E-2</v>
      </c>
      <c r="AC29" s="28">
        <v>7529.0539963513402</v>
      </c>
      <c r="AD29" s="28">
        <v>82.041372818308204</v>
      </c>
      <c r="AE29" s="28">
        <v>26.942865345268601</v>
      </c>
      <c r="AF29" s="28">
        <v>13.6240308522845</v>
      </c>
      <c r="AG29" s="28">
        <v>3307.5059578539399</v>
      </c>
      <c r="AH29" s="28">
        <v>48.168839920010598</v>
      </c>
      <c r="AI29" s="28">
        <v>48.168839920010598</v>
      </c>
      <c r="AJ29" s="28">
        <v>28.2496946718827</v>
      </c>
      <c r="AK29" s="28">
        <v>0</v>
      </c>
      <c r="AL29" s="28">
        <v>497.10816069412601</v>
      </c>
      <c r="AM29" s="28">
        <v>2.5336112387140401</v>
      </c>
      <c r="AN29" s="28">
        <v>174.01297502856201</v>
      </c>
      <c r="AO29" s="28">
        <v>1686.79532073979</v>
      </c>
      <c r="AP29" s="28">
        <v>56.404929218470699</v>
      </c>
      <c r="AQ29" s="28">
        <v>495.299219034266</v>
      </c>
      <c r="AR29" s="28">
        <v>0</v>
      </c>
      <c r="AS29" s="28">
        <v>3003.3426603063199</v>
      </c>
      <c r="AT29" s="28">
        <v>333.70391456692897</v>
      </c>
      <c r="AU29" s="28">
        <v>3337.0465748732499</v>
      </c>
      <c r="AV29" s="28">
        <v>349.66640742536299</v>
      </c>
      <c r="AW29" s="28">
        <v>229.48962538142601</v>
      </c>
      <c r="AX29" s="28">
        <v>22.2494825247331</v>
      </c>
      <c r="AY29" s="28">
        <v>18750.8045152333</v>
      </c>
      <c r="AZ29" s="28">
        <v>15.555841887376801</v>
      </c>
      <c r="BA29" s="28">
        <v>50.622480772940399</v>
      </c>
      <c r="BB29" s="28">
        <v>100.292117131566</v>
      </c>
      <c r="BC29" s="28">
        <v>13.622976912206401</v>
      </c>
      <c r="BD29" s="28">
        <v>0.40875797032357902</v>
      </c>
      <c r="BE29" s="28">
        <v>31.955361717841399</v>
      </c>
      <c r="BF29" s="28">
        <v>2126.0518924459402</v>
      </c>
      <c r="BG29" s="28">
        <v>1516.24048702147</v>
      </c>
      <c r="BH29" s="28">
        <v>609.81140542447099</v>
      </c>
      <c r="BI29" s="28">
        <v>0.66401929650512304</v>
      </c>
      <c r="BJ29" s="28">
        <v>0.20582820736784599</v>
      </c>
      <c r="BK29" s="28">
        <v>269.08537526634501</v>
      </c>
      <c r="BL29" s="28">
        <v>6.64260626002413</v>
      </c>
      <c r="BM29" s="28">
        <v>276.33754614549298</v>
      </c>
      <c r="BN29" s="28">
        <v>17.5796968920341</v>
      </c>
      <c r="BO29" s="28">
        <v>11.1480677678753</v>
      </c>
      <c r="BP29" s="28">
        <v>574.77298125520099</v>
      </c>
      <c r="BQ29" s="28">
        <v>1112.45598740677</v>
      </c>
      <c r="BR29" s="28">
        <v>37.017026710097703</v>
      </c>
      <c r="BS29" s="28">
        <v>84.330007866091194</v>
      </c>
      <c r="BT29" s="28">
        <v>3.7503124374521102</v>
      </c>
      <c r="BU29" s="28">
        <v>4014.0333493450598</v>
      </c>
      <c r="BV29" s="28">
        <v>11111.6970087385</v>
      </c>
      <c r="BW29" s="28">
        <v>25.183713498116798</v>
      </c>
      <c r="BX29" s="28">
        <v>396.48485103760999</v>
      </c>
      <c r="BY29" s="28">
        <v>1651.7338227597299</v>
      </c>
      <c r="BZ29" s="28">
        <v>3315.6644500570401</v>
      </c>
      <c r="CA29" s="28">
        <v>35181.655867325797</v>
      </c>
      <c r="CB29" s="28">
        <v>2029.26685114824</v>
      </c>
      <c r="CC29" s="30"/>
      <c r="CD29" s="57">
        <f t="shared" si="0"/>
        <v>1.1861182709766544E-2</v>
      </c>
      <c r="CE29" s="57">
        <f t="shared" si="1"/>
        <v>5.2245502482596747E-3</v>
      </c>
      <c r="CF29" s="57">
        <f t="shared" si="2"/>
        <v>3.399036969763371E-3</v>
      </c>
      <c r="CG29" s="57">
        <f t="shared" si="3"/>
        <v>4.2952503782223211E-3</v>
      </c>
      <c r="CH29" s="57">
        <f t="shared" si="4"/>
        <v>4.7434328978181424E-3</v>
      </c>
      <c r="CI29" s="57">
        <f t="shared" si="5"/>
        <v>-1.269077857973021E-5</v>
      </c>
      <c r="CJ29" s="57">
        <f t="shared" si="6"/>
        <v>2.744782074392757E-3</v>
      </c>
      <c r="CK29" s="57">
        <f t="shared" si="7"/>
        <v>0.1203933828230738</v>
      </c>
      <c r="CL29" s="57">
        <f t="shared" si="8"/>
        <v>0.42595639408757374</v>
      </c>
      <c r="CM29" s="57">
        <f t="shared" si="9"/>
        <v>2.7399362814466365E-3</v>
      </c>
      <c r="CN29" s="57">
        <f t="shared" si="10"/>
        <v>0.17225737058795068</v>
      </c>
      <c r="CO29" s="57">
        <f t="shared" si="11"/>
        <v>2.7416329091653293E-3</v>
      </c>
      <c r="CP29" s="57">
        <f t="shared" si="12"/>
        <v>1.0150227445638151E-2</v>
      </c>
      <c r="CQ29" s="57">
        <f t="shared" si="13"/>
        <v>2.6361782728772129E-3</v>
      </c>
      <c r="CR29" s="57">
        <f t="shared" si="14"/>
        <v>2.6357408611220132E-2</v>
      </c>
      <c r="CS29" s="57">
        <f t="shared" si="15"/>
        <v>1.3155834939406556E-2</v>
      </c>
    </row>
    <row r="30" spans="1:97" x14ac:dyDescent="0.4">
      <c r="A30" s="30" t="s">
        <v>29</v>
      </c>
      <c r="B30" s="28">
        <v>18746.635299000001</v>
      </c>
      <c r="C30" s="28">
        <v>218.43863972</v>
      </c>
      <c r="D30" s="28">
        <v>10592.261743999999</v>
      </c>
      <c r="E30" s="28">
        <v>3672.4346439999999</v>
      </c>
      <c r="F30" s="28">
        <v>3172.5667996000002</v>
      </c>
      <c r="G30" s="28">
        <v>198.62168439999999</v>
      </c>
      <c r="H30" s="28">
        <v>14980.743388999999</v>
      </c>
      <c r="I30" s="28">
        <v>40.603959455999998</v>
      </c>
      <c r="J30" s="28">
        <v>62.618855250999999</v>
      </c>
      <c r="K30" s="28"/>
      <c r="L30" s="28">
        <v>109.14273562</v>
      </c>
      <c r="M30" s="28">
        <v>13.364165675000001</v>
      </c>
      <c r="N30" s="28">
        <v>725.26368921999995</v>
      </c>
      <c r="O30" s="28">
        <v>1.2544299315</v>
      </c>
      <c r="P30" s="28">
        <v>0.1245420189</v>
      </c>
      <c r="Q30" s="28">
        <v>5.5460603742999997</v>
      </c>
      <c r="R30" s="28"/>
      <c r="S30" s="28" t="s">
        <v>29</v>
      </c>
      <c r="T30" s="28">
        <v>869.07665326592701</v>
      </c>
      <c r="U30" s="28">
        <v>1.25764982726871</v>
      </c>
      <c r="V30" s="28">
        <v>40.919005656623902</v>
      </c>
      <c r="W30" s="28">
        <v>40.909498402545601</v>
      </c>
      <c r="X30" s="28">
        <v>22.539542298649099</v>
      </c>
      <c r="Y30" s="28">
        <v>72.853202567710895</v>
      </c>
      <c r="Z30" s="28">
        <v>0.124559649896662</v>
      </c>
      <c r="AA30" s="28">
        <v>10564.0751050747</v>
      </c>
      <c r="AB30" s="28">
        <v>0</v>
      </c>
      <c r="AC30" s="28">
        <v>18838.6353927809</v>
      </c>
      <c r="AD30" s="28">
        <v>192.0696160709</v>
      </c>
      <c r="AE30" s="28">
        <v>74.574782565518504</v>
      </c>
      <c r="AF30" s="28">
        <v>20.764521577777401</v>
      </c>
      <c r="AG30" s="28">
        <v>1398.8531165598099</v>
      </c>
      <c r="AH30" s="28">
        <v>109.75248151596401</v>
      </c>
      <c r="AI30" s="28">
        <v>109.75248151596401</v>
      </c>
      <c r="AJ30" s="28">
        <v>13.4008008685328</v>
      </c>
      <c r="AK30" s="28">
        <v>0</v>
      </c>
      <c r="AL30" s="28">
        <v>159.65243512580099</v>
      </c>
      <c r="AM30" s="28">
        <v>0.32281641078434897</v>
      </c>
      <c r="AN30" s="28">
        <v>95.835994523498499</v>
      </c>
      <c r="AO30" s="28">
        <v>730.68095950131203</v>
      </c>
      <c r="AP30" s="28">
        <v>77.671842500353804</v>
      </c>
      <c r="AQ30" s="28">
        <v>219.498444419826</v>
      </c>
      <c r="AR30" s="28">
        <v>0</v>
      </c>
      <c r="AS30" s="28">
        <v>9549.4097651526299</v>
      </c>
      <c r="AT30" s="28">
        <v>1061.0445577032201</v>
      </c>
      <c r="AU30" s="28">
        <v>10610.4543228558</v>
      </c>
      <c r="AV30" s="28">
        <v>30.352966705004999</v>
      </c>
      <c r="AW30" s="28">
        <v>152.396642297326</v>
      </c>
      <c r="AX30" s="28">
        <v>0.78371114160838196</v>
      </c>
      <c r="AY30" s="28">
        <v>7754.6695389672304</v>
      </c>
      <c r="AZ30" s="28">
        <v>3.0145792974972001</v>
      </c>
      <c r="BA30" s="28">
        <v>159.018167959126</v>
      </c>
      <c r="BB30" s="28">
        <v>278.245428550957</v>
      </c>
      <c r="BC30" s="28">
        <v>1.1862839442891999</v>
      </c>
      <c r="BD30" s="28">
        <v>0.232352115610377</v>
      </c>
      <c r="BE30" s="28">
        <v>148.147540137899</v>
      </c>
      <c r="BF30" s="28">
        <v>3683.77855378494</v>
      </c>
      <c r="BG30" s="28">
        <v>3182.0860349492</v>
      </c>
      <c r="BH30" s="28">
        <v>501.69251883573901</v>
      </c>
      <c r="BI30" s="28">
        <v>2.2370323803854699</v>
      </c>
      <c r="BJ30" s="28">
        <v>3.1353225527318E-2</v>
      </c>
      <c r="BK30" s="28">
        <v>338.11043734188701</v>
      </c>
      <c r="BL30" s="28">
        <v>13.312963331624699</v>
      </c>
      <c r="BM30" s="28">
        <v>706.05101296868702</v>
      </c>
      <c r="BN30" s="28">
        <v>30.589721721589299</v>
      </c>
      <c r="BO30" s="28">
        <v>8.3739604711277096</v>
      </c>
      <c r="BP30" s="28">
        <v>1273.74728803937</v>
      </c>
      <c r="BQ30" s="28">
        <v>579.90313114542198</v>
      </c>
      <c r="BR30" s="28">
        <v>48.042903156467503</v>
      </c>
      <c r="BS30" s="28">
        <v>170.92485446738999</v>
      </c>
      <c r="BT30" s="28">
        <v>3.6444698159691702E-2</v>
      </c>
      <c r="BU30" s="28">
        <v>199.16542076864101</v>
      </c>
      <c r="BV30" s="28">
        <v>4775.1668241120396</v>
      </c>
      <c r="BW30" s="28">
        <v>0.248020482966539</v>
      </c>
      <c r="BX30" s="28">
        <v>243.42162137066401</v>
      </c>
      <c r="BY30" s="28">
        <v>871.34148571634205</v>
      </c>
      <c r="BZ30" s="28">
        <v>1137.5348622430899</v>
      </c>
      <c r="CA30" s="28">
        <v>15021.1102120295</v>
      </c>
      <c r="CB30" s="28">
        <v>981.13207243935994</v>
      </c>
      <c r="CC30" s="30"/>
      <c r="CD30" s="57">
        <f t="shared" si="0"/>
        <v>4.9075523321140038E-3</v>
      </c>
      <c r="CE30" s="57">
        <f t="shared" si="1"/>
        <v>4.8517272456214096E-3</v>
      </c>
      <c r="CF30" s="57">
        <f t="shared" si="2"/>
        <v>1.7175348660643987E-3</v>
      </c>
      <c r="CG30" s="57">
        <f t="shared" si="3"/>
        <v>3.088934422147888E-3</v>
      </c>
      <c r="CH30" s="57">
        <f t="shared" si="4"/>
        <v>3.0004838197260283E-3</v>
      </c>
      <c r="CI30" s="57">
        <f t="shared" si="5"/>
        <v>2.737547867865231E-3</v>
      </c>
      <c r="CJ30" s="57">
        <f t="shared" si="6"/>
        <v>2.694580768210812E-3</v>
      </c>
      <c r="CK30" s="57">
        <f t="shared" si="7"/>
        <v>7.5248559657512407E-3</v>
      </c>
      <c r="CL30" s="57">
        <f t="shared" si="8"/>
        <v>0.16343874821230395</v>
      </c>
      <c r="CM30" s="57" t="str">
        <f t="shared" si="9"/>
        <v/>
      </c>
      <c r="CN30" s="57">
        <f t="shared" si="10"/>
        <v>5.5866832776388384E-3</v>
      </c>
      <c r="CO30" s="57">
        <f t="shared" si="11"/>
        <v>2.7413004615268726E-3</v>
      </c>
      <c r="CP30" s="57">
        <f t="shared" si="12"/>
        <v>7.4693802569079423E-3</v>
      </c>
      <c r="CQ30" s="57">
        <f t="shared" si="13"/>
        <v>2.5668199457419892E-3</v>
      </c>
      <c r="CR30" s="57">
        <f t="shared" si="14"/>
        <v>1.4156665210449319E-4</v>
      </c>
      <c r="CS30" s="57">
        <f t="shared" si="15"/>
        <v>13.004867826588926</v>
      </c>
    </row>
    <row r="31" spans="1:97" x14ac:dyDescent="0.4">
      <c r="A31" s="30" t="s">
        <v>30</v>
      </c>
      <c r="B31" s="28">
        <v>24215.569203999999</v>
      </c>
      <c r="C31" s="28">
        <v>9511.4748856999995</v>
      </c>
      <c r="D31" s="28">
        <v>24767.038919999999</v>
      </c>
      <c r="E31" s="28">
        <v>4611.5199782</v>
      </c>
      <c r="F31" s="28">
        <v>4350.6639334000001</v>
      </c>
      <c r="G31" s="28">
        <v>447.74151196999998</v>
      </c>
      <c r="H31" s="28">
        <v>81035.833117999995</v>
      </c>
      <c r="I31" s="28">
        <v>66.484394210000005</v>
      </c>
      <c r="J31" s="28">
        <v>64.068141396000001</v>
      </c>
      <c r="K31" s="28"/>
      <c r="L31" s="28">
        <v>100.65979586</v>
      </c>
      <c r="M31" s="28">
        <v>5.6731432085</v>
      </c>
      <c r="N31" s="28">
        <v>3147.6928668</v>
      </c>
      <c r="O31" s="28">
        <v>0.23198664250000001</v>
      </c>
      <c r="P31" s="28">
        <v>3.0511224799000001</v>
      </c>
      <c r="Q31" s="28">
        <v>14.086206042000001</v>
      </c>
      <c r="R31" s="28"/>
      <c r="S31" s="28" t="s">
        <v>30</v>
      </c>
      <c r="T31" s="28">
        <v>9599.0622201075803</v>
      </c>
      <c r="U31" s="28">
        <v>0.232257091453066</v>
      </c>
      <c r="V31" s="28">
        <v>72.306617157020398</v>
      </c>
      <c r="W31" s="28">
        <v>72.238295941633993</v>
      </c>
      <c r="X31" s="28">
        <v>118.803673472445</v>
      </c>
      <c r="Y31" s="28">
        <v>129.33414507723401</v>
      </c>
      <c r="Z31" s="28">
        <v>3.0588407665634598</v>
      </c>
      <c r="AA31" s="28">
        <v>57800.913657298101</v>
      </c>
      <c r="AB31" s="28">
        <v>0</v>
      </c>
      <c r="AC31" s="28">
        <v>24534.991575478001</v>
      </c>
      <c r="AD31" s="28">
        <v>75.171977984463993</v>
      </c>
      <c r="AE31" s="28">
        <v>489.29617212801799</v>
      </c>
      <c r="AF31" s="28">
        <v>15.4393954825377</v>
      </c>
      <c r="AG31" s="28">
        <v>4336.0011958877603</v>
      </c>
      <c r="AH31" s="28">
        <v>104.40502433288199</v>
      </c>
      <c r="AI31" s="28">
        <v>104.40502433288199</v>
      </c>
      <c r="AJ31" s="28">
        <v>5.68871147222674</v>
      </c>
      <c r="AK31" s="28">
        <v>0</v>
      </c>
      <c r="AL31" s="28">
        <v>1059.4749749825</v>
      </c>
      <c r="AM31" s="28">
        <v>10.277677987212</v>
      </c>
      <c r="AN31" s="28">
        <v>849.10599046192306</v>
      </c>
      <c r="AO31" s="28">
        <v>3173.66643599794</v>
      </c>
      <c r="AP31" s="28">
        <v>150.00387155103701</v>
      </c>
      <c r="AQ31" s="28">
        <v>9533.3648369406401</v>
      </c>
      <c r="AR31" s="28">
        <v>0</v>
      </c>
      <c r="AS31" s="28">
        <v>22378.538227814599</v>
      </c>
      <c r="AT31" s="28">
        <v>2486.50482355859</v>
      </c>
      <c r="AU31" s="28">
        <v>24865.043051373199</v>
      </c>
      <c r="AV31" s="28">
        <v>503.13700234265298</v>
      </c>
      <c r="AW31" s="28">
        <v>489.94270873636498</v>
      </c>
      <c r="AX31" s="28">
        <v>2.9514810959175901</v>
      </c>
      <c r="AY31" s="28">
        <v>43910.936807714999</v>
      </c>
      <c r="AZ31" s="28">
        <v>8.89298019698297</v>
      </c>
      <c r="BA31" s="28">
        <v>46.114941164150601</v>
      </c>
      <c r="BB31" s="28">
        <v>172.64501617641301</v>
      </c>
      <c r="BC31" s="28">
        <v>4.8462270551210596</v>
      </c>
      <c r="BD31" s="28">
        <v>1.6408904181616699</v>
      </c>
      <c r="BE31" s="28">
        <v>79.031508788174406</v>
      </c>
      <c r="BF31" s="28">
        <v>4640.0684407816398</v>
      </c>
      <c r="BG31" s="28">
        <v>4375.2435747399904</v>
      </c>
      <c r="BH31" s="28">
        <v>264.82486604165598</v>
      </c>
      <c r="BI31" s="28">
        <v>3.32127338194524</v>
      </c>
      <c r="BJ31" s="28">
        <v>0.264373921306018</v>
      </c>
      <c r="BK31" s="28">
        <v>492.00641401698601</v>
      </c>
      <c r="BL31" s="28">
        <v>12.340668044555301</v>
      </c>
      <c r="BM31" s="28">
        <v>913.80120074736601</v>
      </c>
      <c r="BN31" s="28">
        <v>8.0007406052789705</v>
      </c>
      <c r="BO31" s="28">
        <v>18.358307037704499</v>
      </c>
      <c r="BP31" s="28">
        <v>2354.5553982925098</v>
      </c>
      <c r="BQ31" s="28">
        <v>2851.1719114297498</v>
      </c>
      <c r="BR31" s="28">
        <v>113.42760241847</v>
      </c>
      <c r="BS31" s="28">
        <v>142.755700656426</v>
      </c>
      <c r="BT31" s="28">
        <v>0.28885072250974198</v>
      </c>
      <c r="BU31" s="28">
        <v>449.16019039997298</v>
      </c>
      <c r="BV31" s="28">
        <v>28160.527607295</v>
      </c>
      <c r="BW31" s="28">
        <v>1.17844042615343</v>
      </c>
      <c r="BX31" s="28">
        <v>959.63304235601095</v>
      </c>
      <c r="BY31" s="28">
        <v>7562.5856073036903</v>
      </c>
      <c r="BZ31" s="28">
        <v>9128.6019028290702</v>
      </c>
      <c r="CA31" s="28">
        <v>81256.089012163997</v>
      </c>
      <c r="CB31" s="28">
        <v>6228.8586825267203</v>
      </c>
      <c r="CC31" s="30"/>
      <c r="CD31" s="57">
        <f t="shared" si="0"/>
        <v>1.3190785183989759E-2</v>
      </c>
      <c r="CE31" s="57">
        <f t="shared" si="1"/>
        <v>2.3014255416424398E-3</v>
      </c>
      <c r="CF31" s="57">
        <f t="shared" si="2"/>
        <v>3.957038695249885E-3</v>
      </c>
      <c r="CG31" s="57">
        <f t="shared" si="3"/>
        <v>6.1906839212660268E-3</v>
      </c>
      <c r="CH31" s="57">
        <f t="shared" si="4"/>
        <v>5.6496299682659151E-3</v>
      </c>
      <c r="CI31" s="57">
        <f t="shared" si="5"/>
        <v>3.1685211043555304E-3</v>
      </c>
      <c r="CJ31" s="57">
        <f t="shared" si="6"/>
        <v>2.7180061670159803E-3</v>
      </c>
      <c r="CK31" s="57">
        <f t="shared" si="7"/>
        <v>8.6545147925383911E-2</v>
      </c>
      <c r="CL31" s="57">
        <f t="shared" si="8"/>
        <v>1.0186966916650526</v>
      </c>
      <c r="CM31" s="57" t="str">
        <f t="shared" si="9"/>
        <v/>
      </c>
      <c r="CN31" s="57">
        <f t="shared" si="10"/>
        <v>3.7206795830292981E-2</v>
      </c>
      <c r="CO31" s="57">
        <f t="shared" si="11"/>
        <v>2.7442042540745826E-3</v>
      </c>
      <c r="CP31" s="57">
        <f t="shared" si="12"/>
        <v>8.2516212022760368E-3</v>
      </c>
      <c r="CQ31" s="57">
        <f t="shared" si="13"/>
        <v>1.1657953671448721E-3</v>
      </c>
      <c r="CR31" s="57">
        <f t="shared" si="14"/>
        <v>2.5296548120587788E-3</v>
      </c>
      <c r="CS31" s="57">
        <f t="shared" si="15"/>
        <v>9.6489903032640179</v>
      </c>
    </row>
    <row r="32" spans="1:97" x14ac:dyDescent="0.4">
      <c r="A32" s="30" t="s">
        <v>31</v>
      </c>
      <c r="B32" s="28">
        <v>23026.274087999998</v>
      </c>
      <c r="C32" s="28">
        <v>514.41616224999996</v>
      </c>
      <c r="D32" s="28">
        <v>7407.8698897000004</v>
      </c>
      <c r="E32" s="28">
        <v>3825.2559486999999</v>
      </c>
      <c r="F32" s="28">
        <v>3010.5734435999998</v>
      </c>
      <c r="G32" s="28">
        <v>994.76290098000004</v>
      </c>
      <c r="H32" s="28">
        <v>32910.184228999999</v>
      </c>
      <c r="I32" s="28">
        <v>31.938723495000001</v>
      </c>
      <c r="J32" s="28">
        <v>111.53335409</v>
      </c>
      <c r="K32" s="28"/>
      <c r="L32" s="28">
        <v>38.494617566999999</v>
      </c>
      <c r="M32" s="28">
        <v>12.512345044</v>
      </c>
      <c r="N32" s="28">
        <v>1162.7294158</v>
      </c>
      <c r="O32" s="28">
        <v>1.1034268469999999</v>
      </c>
      <c r="P32" s="28">
        <v>7.8375795100000006E-2</v>
      </c>
      <c r="Q32" s="28">
        <v>166.36482803999999</v>
      </c>
      <c r="R32" s="28"/>
      <c r="S32" s="28" t="s">
        <v>31</v>
      </c>
      <c r="T32" s="28">
        <v>1157.3138982322801</v>
      </c>
      <c r="U32" s="28">
        <v>1.1063142688785099</v>
      </c>
      <c r="V32" s="28">
        <v>32.150741752957003</v>
      </c>
      <c r="W32" s="28">
        <v>32.150716696169702</v>
      </c>
      <c r="X32" s="28">
        <v>35.888438405694501</v>
      </c>
      <c r="Y32" s="28">
        <v>123.526013134162</v>
      </c>
      <c r="Z32" s="28">
        <v>7.8420211585045502E-2</v>
      </c>
      <c r="AA32" s="28">
        <v>543.66372201925606</v>
      </c>
      <c r="AB32" s="28">
        <v>0</v>
      </c>
      <c r="AC32" s="28">
        <v>23144.555982385002</v>
      </c>
      <c r="AD32" s="28">
        <v>225.92182848532801</v>
      </c>
      <c r="AE32" s="28">
        <v>13.421897987082099</v>
      </c>
      <c r="AF32" s="28">
        <v>24.7805999594298</v>
      </c>
      <c r="AG32" s="28">
        <v>2487.8002187770799</v>
      </c>
      <c r="AH32" s="28">
        <v>43.259127838532301</v>
      </c>
      <c r="AI32" s="28">
        <v>43.259127838532301</v>
      </c>
      <c r="AJ32" s="28">
        <v>12.546631501168999</v>
      </c>
      <c r="AK32" s="28">
        <v>0</v>
      </c>
      <c r="AL32" s="28">
        <v>647.38889919109101</v>
      </c>
      <c r="AM32" s="28">
        <v>1.6817440312955201</v>
      </c>
      <c r="AN32" s="28">
        <v>152.46025126222099</v>
      </c>
      <c r="AO32" s="28">
        <v>1171.88574917038</v>
      </c>
      <c r="AP32" s="28">
        <v>166.858158123858</v>
      </c>
      <c r="AQ32" s="28">
        <v>516.57173036723304</v>
      </c>
      <c r="AR32" s="28">
        <v>0</v>
      </c>
      <c r="AS32" s="28">
        <v>6680.3942706614398</v>
      </c>
      <c r="AT32" s="28">
        <v>742.26738967575602</v>
      </c>
      <c r="AU32" s="28">
        <v>7422.6616603372004</v>
      </c>
      <c r="AV32" s="28">
        <v>159.75063652841601</v>
      </c>
      <c r="AW32" s="28">
        <v>332.48226753928799</v>
      </c>
      <c r="AX32" s="28">
        <v>5.0548482776941697</v>
      </c>
      <c r="AY32" s="28">
        <v>18718.5462729397</v>
      </c>
      <c r="AZ32" s="28">
        <v>4.9213674937306102</v>
      </c>
      <c r="BA32" s="28">
        <v>171.61092298704199</v>
      </c>
      <c r="BB32" s="28">
        <v>244.85072827482799</v>
      </c>
      <c r="BC32" s="28">
        <v>3.02226576200002</v>
      </c>
      <c r="BD32" s="28">
        <v>8.4247641726880301E-3</v>
      </c>
      <c r="BE32" s="28">
        <v>148.22528792914301</v>
      </c>
      <c r="BF32" s="28">
        <v>3838.2148010380802</v>
      </c>
      <c r="BG32" s="28">
        <v>3021.38377658331</v>
      </c>
      <c r="BH32" s="28">
        <v>816.831024454768</v>
      </c>
      <c r="BI32" s="28">
        <v>2.4532337943197899</v>
      </c>
      <c r="BJ32" s="28">
        <v>7.0430082728440105E-2</v>
      </c>
      <c r="BK32" s="28">
        <v>161.85512210739799</v>
      </c>
      <c r="BL32" s="28">
        <v>15.0170672641192</v>
      </c>
      <c r="BM32" s="28">
        <v>754.16712544850202</v>
      </c>
      <c r="BN32" s="28">
        <v>33.1775229065736</v>
      </c>
      <c r="BO32" s="28">
        <v>10.450976428181599</v>
      </c>
      <c r="BP32" s="28">
        <v>1361.6692446413899</v>
      </c>
      <c r="BQ32" s="28">
        <v>987.25321837164404</v>
      </c>
      <c r="BR32" s="28">
        <v>36.784262894227702</v>
      </c>
      <c r="BS32" s="28">
        <v>67.703428227979899</v>
      </c>
      <c r="BT32" s="28">
        <v>0.341517299282946</v>
      </c>
      <c r="BU32" s="28">
        <v>995.16168934892198</v>
      </c>
      <c r="BV32" s="28">
        <v>11285.6944305897</v>
      </c>
      <c r="BW32" s="28">
        <v>15.677379560095099</v>
      </c>
      <c r="BX32" s="28">
        <v>301.09797399500201</v>
      </c>
      <c r="BY32" s="28">
        <v>1503.7256637568601</v>
      </c>
      <c r="BZ32" s="28">
        <v>2546.82599425545</v>
      </c>
      <c r="CA32" s="28">
        <v>33000.037747317197</v>
      </c>
      <c r="CB32" s="28">
        <v>2762.5102583809298</v>
      </c>
      <c r="CC32" s="30"/>
      <c r="CD32" s="57">
        <f t="shared" si="0"/>
        <v>5.1368230019743092E-3</v>
      </c>
      <c r="CE32" s="57">
        <f t="shared" si="1"/>
        <v>4.190319580560745E-3</v>
      </c>
      <c r="CF32" s="57">
        <f t="shared" si="2"/>
        <v>1.9967643678200477E-3</v>
      </c>
      <c r="CG32" s="57">
        <f t="shared" si="3"/>
        <v>3.387708564307789E-3</v>
      </c>
      <c r="CH32" s="57">
        <f t="shared" si="4"/>
        <v>3.5907886606424654E-3</v>
      </c>
      <c r="CI32" s="57">
        <f t="shared" si="5"/>
        <v>4.0088785833194165E-4</v>
      </c>
      <c r="CJ32" s="57">
        <f t="shared" si="6"/>
        <v>2.7302648229486732E-3</v>
      </c>
      <c r="CK32" s="57">
        <f t="shared" si="7"/>
        <v>6.6374976195554113E-3</v>
      </c>
      <c r="CL32" s="57">
        <f t="shared" si="8"/>
        <v>0.10752531511322359</v>
      </c>
      <c r="CM32" s="57" t="str">
        <f t="shared" si="9"/>
        <v/>
      </c>
      <c r="CN32" s="57">
        <f t="shared" si="10"/>
        <v>0.12377081713410082</v>
      </c>
      <c r="CO32" s="57">
        <f t="shared" si="11"/>
        <v>2.7402103321503769E-3</v>
      </c>
      <c r="CP32" s="57">
        <f t="shared" si="12"/>
        <v>7.874861722733776E-3</v>
      </c>
      <c r="CQ32" s="57">
        <f t="shared" si="13"/>
        <v>2.6167768949616542E-3</v>
      </c>
      <c r="CR32" s="57">
        <f t="shared" si="14"/>
        <v>5.6671176335530834E-4</v>
      </c>
      <c r="CS32" s="57">
        <f t="shared" si="15"/>
        <v>2.9653508477128251E-3</v>
      </c>
    </row>
    <row r="33" spans="1:97" x14ac:dyDescent="0.4">
      <c r="A33" s="30" t="s">
        <v>32</v>
      </c>
      <c r="B33" s="28">
        <v>110604.7377</v>
      </c>
      <c r="C33" s="28">
        <v>5685.4163509999998</v>
      </c>
      <c r="D33" s="28">
        <v>58984.579515999998</v>
      </c>
      <c r="E33" s="28">
        <v>24395.328989000001</v>
      </c>
      <c r="F33" s="28">
        <v>20554.256882000001</v>
      </c>
      <c r="G33" s="28">
        <v>8583.7245282999993</v>
      </c>
      <c r="H33" s="28">
        <v>217103.90914999999</v>
      </c>
      <c r="I33" s="28">
        <v>211.00150984000001</v>
      </c>
      <c r="J33" s="28">
        <v>424.49528864000001</v>
      </c>
      <c r="K33" s="28"/>
      <c r="L33" s="28">
        <v>266.28533259</v>
      </c>
      <c r="M33" s="28">
        <v>64.726259690999996</v>
      </c>
      <c r="N33" s="28">
        <v>10853.684429999999</v>
      </c>
      <c r="O33" s="28">
        <v>6.0727145470000004</v>
      </c>
      <c r="P33" s="28">
        <v>7.3896706881999998</v>
      </c>
      <c r="Q33" s="28">
        <v>129.65760879000001</v>
      </c>
      <c r="R33" s="28"/>
      <c r="S33" s="28" t="s">
        <v>32</v>
      </c>
      <c r="T33" s="28">
        <v>7729.7126715035301</v>
      </c>
      <c r="U33" s="28">
        <v>6.0871785745420102</v>
      </c>
      <c r="V33" s="28">
        <v>212.48668884455901</v>
      </c>
      <c r="W33" s="28">
        <v>212.48649824787299</v>
      </c>
      <c r="X33" s="28">
        <v>250.66877258231699</v>
      </c>
      <c r="Y33" s="28">
        <v>482.63064898792697</v>
      </c>
      <c r="Z33" s="28">
        <v>7.4061409110459202</v>
      </c>
      <c r="AA33" s="28">
        <v>2722.8737816589</v>
      </c>
      <c r="AB33" s="28">
        <v>0</v>
      </c>
      <c r="AC33" s="28">
        <v>111370.466526232</v>
      </c>
      <c r="AD33" s="28">
        <v>933.48847773701902</v>
      </c>
      <c r="AE33" s="28">
        <v>94.643008895743506</v>
      </c>
      <c r="AF33" s="28">
        <v>112.573038103824</v>
      </c>
      <c r="AG33" s="28">
        <v>19542.313572050301</v>
      </c>
      <c r="AH33" s="28">
        <v>269.19908596065397</v>
      </c>
      <c r="AI33" s="28">
        <v>269.19908596065397</v>
      </c>
      <c r="AJ33" s="28">
        <v>64.903519968116697</v>
      </c>
      <c r="AK33" s="28">
        <v>0</v>
      </c>
      <c r="AL33" s="28">
        <v>3034.90632088046</v>
      </c>
      <c r="AM33" s="28">
        <v>8.2788092448273503</v>
      </c>
      <c r="AN33" s="28">
        <v>1074.2662496437199</v>
      </c>
      <c r="AO33" s="28">
        <v>10916.556745177801</v>
      </c>
      <c r="AP33" s="28">
        <v>130.482753972392</v>
      </c>
      <c r="AQ33" s="28">
        <v>5717.7347299679705</v>
      </c>
      <c r="AR33" s="28">
        <v>0</v>
      </c>
      <c r="AS33" s="28">
        <v>53288.639008427097</v>
      </c>
      <c r="AT33" s="28">
        <v>5920.9599575125303</v>
      </c>
      <c r="AU33" s="28">
        <v>59209.598965939702</v>
      </c>
      <c r="AV33" s="28">
        <v>4207.8629628432</v>
      </c>
      <c r="AW33" s="28">
        <v>1440.17289048815</v>
      </c>
      <c r="AX33" s="28">
        <v>19.687253067455899</v>
      </c>
      <c r="AY33" s="28">
        <v>115668.458171084</v>
      </c>
      <c r="AZ33" s="28">
        <v>56.758887626007898</v>
      </c>
      <c r="BA33" s="28">
        <v>823.480016975588</v>
      </c>
      <c r="BB33" s="28">
        <v>1463.23275858838</v>
      </c>
      <c r="BC33" s="28">
        <v>13.6491670474048</v>
      </c>
      <c r="BD33" s="28">
        <v>5.3082920352518902E-2</v>
      </c>
      <c r="BE33" s="28">
        <v>912.83955962675702</v>
      </c>
      <c r="BF33" s="28">
        <v>24486.694470432802</v>
      </c>
      <c r="BG33" s="28">
        <v>20632.045187982101</v>
      </c>
      <c r="BH33" s="28">
        <v>3854.6492824506599</v>
      </c>
      <c r="BI33" s="28">
        <v>16.4438340525912</v>
      </c>
      <c r="BJ33" s="28">
        <v>0.71417001041683803</v>
      </c>
      <c r="BK33" s="28">
        <v>1595.9564658476399</v>
      </c>
      <c r="BL33" s="28">
        <v>111.79731053754099</v>
      </c>
      <c r="BM33" s="28">
        <v>4581.2796105535199</v>
      </c>
      <c r="BN33" s="28">
        <v>147.83945388757499</v>
      </c>
      <c r="BO33" s="28">
        <v>111.733954430463</v>
      </c>
      <c r="BP33" s="28">
        <v>9247.8513410164305</v>
      </c>
      <c r="BQ33" s="28">
        <v>5548.0141041644101</v>
      </c>
      <c r="BR33" s="28">
        <v>588.56172267178101</v>
      </c>
      <c r="BS33" s="28">
        <v>937.33290738934204</v>
      </c>
      <c r="BT33" s="28">
        <v>2.833691732888</v>
      </c>
      <c r="BU33" s="28">
        <v>8593.8578275434393</v>
      </c>
      <c r="BV33" s="28">
        <v>65774.481349265407</v>
      </c>
      <c r="BW33" s="28">
        <v>48.124435699002902</v>
      </c>
      <c r="BX33" s="28">
        <v>2845.05157641083</v>
      </c>
      <c r="BY33" s="28">
        <v>10351.664335294199</v>
      </c>
      <c r="BZ33" s="28">
        <v>24211.211734447901</v>
      </c>
      <c r="CA33" s="28">
        <v>217674.71033548799</v>
      </c>
      <c r="CB33" s="28">
        <v>9855.9994236594102</v>
      </c>
      <c r="CC33" s="30"/>
      <c r="CD33" s="57">
        <f t="shared" si="0"/>
        <v>6.9231105480213719E-3</v>
      </c>
      <c r="CE33" s="57">
        <f t="shared" si="1"/>
        <v>5.6844348720892128E-3</v>
      </c>
      <c r="CF33" s="57">
        <f t="shared" si="2"/>
        <v>3.8148860564254043E-3</v>
      </c>
      <c r="CG33" s="57">
        <f t="shared" si="3"/>
        <v>3.7452039066166063E-3</v>
      </c>
      <c r="CH33" s="57">
        <f t="shared" si="4"/>
        <v>3.7845350687536325E-3</v>
      </c>
      <c r="CI33" s="57">
        <f t="shared" si="5"/>
        <v>1.1805247489048757E-3</v>
      </c>
      <c r="CJ33" s="57">
        <f t="shared" si="6"/>
        <v>2.6291612515075822E-3</v>
      </c>
      <c r="CK33" s="57">
        <f t="shared" si="7"/>
        <v>7.0378093929234211E-3</v>
      </c>
      <c r="CL33" s="57">
        <f t="shared" si="8"/>
        <v>0.13695172102894546</v>
      </c>
      <c r="CM33" s="57" t="str">
        <f t="shared" si="9"/>
        <v/>
      </c>
      <c r="CN33" s="57">
        <f t="shared" si="10"/>
        <v>1.0942222548698503E-2</v>
      </c>
      <c r="CO33" s="57">
        <f t="shared" si="11"/>
        <v>2.7386145586495107E-3</v>
      </c>
      <c r="CP33" s="57">
        <f t="shared" si="12"/>
        <v>5.7927163428503408E-3</v>
      </c>
      <c r="CQ33" s="57">
        <f t="shared" si="13"/>
        <v>2.3818059337492215E-3</v>
      </c>
      <c r="CR33" s="57">
        <f t="shared" si="14"/>
        <v>2.2288168906119737E-3</v>
      </c>
      <c r="CS33" s="57">
        <f t="shared" si="15"/>
        <v>6.3640320849078658E-3</v>
      </c>
    </row>
    <row r="34" spans="1:97" x14ac:dyDescent="0.4">
      <c r="A34" s="30" t="s">
        <v>33</v>
      </c>
      <c r="B34" s="28">
        <v>46918.518084000003</v>
      </c>
      <c r="C34" s="28">
        <v>1402.2889352</v>
      </c>
      <c r="D34" s="28">
        <v>17554.782202999999</v>
      </c>
      <c r="E34" s="28">
        <v>20313.223811</v>
      </c>
      <c r="F34" s="28">
        <v>17689.864936999998</v>
      </c>
      <c r="G34" s="28">
        <v>1978.451427</v>
      </c>
      <c r="H34" s="28">
        <v>139954.40171000001</v>
      </c>
      <c r="I34" s="28">
        <v>148.19200386</v>
      </c>
      <c r="J34" s="28">
        <v>286.66295195999999</v>
      </c>
      <c r="K34" s="28"/>
      <c r="L34" s="28">
        <v>154.01872616</v>
      </c>
      <c r="M34" s="28">
        <v>24.957180978</v>
      </c>
      <c r="N34" s="28">
        <v>5913.9288532</v>
      </c>
      <c r="O34" s="28">
        <v>4.1988874761000003</v>
      </c>
      <c r="P34" s="28">
        <v>14.142913618</v>
      </c>
      <c r="Q34" s="28">
        <v>20.252273376000002</v>
      </c>
      <c r="R34" s="28"/>
      <c r="S34" s="28" t="s">
        <v>33</v>
      </c>
      <c r="T34" s="28">
        <v>6725.5105159522</v>
      </c>
      <c r="U34" s="28">
        <v>4.2045219391291004</v>
      </c>
      <c r="V34" s="28">
        <v>157.692198379583</v>
      </c>
      <c r="W34" s="28">
        <v>157.135226117575</v>
      </c>
      <c r="X34" s="28">
        <v>262.50056954726398</v>
      </c>
      <c r="Y34" s="28">
        <v>374.83274755619198</v>
      </c>
      <c r="Z34" s="28">
        <v>14.1708835548148</v>
      </c>
      <c r="AA34" s="28">
        <v>1517.90930855132</v>
      </c>
      <c r="AB34" s="28">
        <v>0</v>
      </c>
      <c r="AC34" s="28">
        <v>47322.618800090298</v>
      </c>
      <c r="AD34" s="28">
        <v>354.81912991722101</v>
      </c>
      <c r="AE34" s="28">
        <v>87.025475869749698</v>
      </c>
      <c r="AF34" s="28">
        <v>68.538623947050695</v>
      </c>
      <c r="AG34" s="28">
        <v>11076.4243757312</v>
      </c>
      <c r="AH34" s="28">
        <v>170.14417650331899</v>
      </c>
      <c r="AI34" s="28">
        <v>170.14417650331899</v>
      </c>
      <c r="AJ34" s="28">
        <v>25.025563379367998</v>
      </c>
      <c r="AK34" s="28">
        <v>0</v>
      </c>
      <c r="AL34" s="28">
        <v>1724.0906258612399</v>
      </c>
      <c r="AM34" s="28">
        <v>9.6526745727488095</v>
      </c>
      <c r="AN34" s="28">
        <v>979.80316239212505</v>
      </c>
      <c r="AO34" s="28">
        <v>5965.3519605544998</v>
      </c>
      <c r="AP34" s="28">
        <v>22.321080651929801</v>
      </c>
      <c r="AQ34" s="28">
        <v>1408.1638997228699</v>
      </c>
      <c r="AR34" s="28">
        <v>0</v>
      </c>
      <c r="AS34" s="28">
        <v>15837.258676618299</v>
      </c>
      <c r="AT34" s="28">
        <v>1759.69525725623</v>
      </c>
      <c r="AU34" s="28">
        <v>17596.953933874502</v>
      </c>
      <c r="AV34" s="28">
        <v>2796.4073697602098</v>
      </c>
      <c r="AW34" s="28">
        <v>999.57193450663203</v>
      </c>
      <c r="AX34" s="28">
        <v>2.9364140090499702</v>
      </c>
      <c r="AY34" s="28">
        <v>71855.374860020805</v>
      </c>
      <c r="AZ34" s="28">
        <v>75.587105192435899</v>
      </c>
      <c r="BA34" s="28">
        <v>295.484862900069</v>
      </c>
      <c r="BB34" s="28">
        <v>824.74014481059498</v>
      </c>
      <c r="BC34" s="28">
        <v>3.65824541907108</v>
      </c>
      <c r="BD34" s="28">
        <v>3.18532218455993E-2</v>
      </c>
      <c r="BE34" s="28">
        <v>1175.64346938055</v>
      </c>
      <c r="BF34" s="28">
        <v>20352.910287204199</v>
      </c>
      <c r="BG34" s="28">
        <v>17722.9362745166</v>
      </c>
      <c r="BH34" s="28">
        <v>2629.9740126875899</v>
      </c>
      <c r="BI34" s="28">
        <v>21.215687598119398</v>
      </c>
      <c r="BJ34" s="28">
        <v>0.23004208730303</v>
      </c>
      <c r="BK34" s="28">
        <v>2089.0917484636502</v>
      </c>
      <c r="BL34" s="28">
        <v>44.797414065488198</v>
      </c>
      <c r="BM34" s="28">
        <v>3258.9619418310399</v>
      </c>
      <c r="BN34" s="28">
        <v>41.040455807801003</v>
      </c>
      <c r="BO34" s="28">
        <v>25.177978792638701</v>
      </c>
      <c r="BP34" s="28">
        <v>7500.6380119821197</v>
      </c>
      <c r="BQ34" s="28">
        <v>4193.1984741516299</v>
      </c>
      <c r="BR34" s="28">
        <v>1545.8849706619901</v>
      </c>
      <c r="BS34" s="28">
        <v>817.63716142793396</v>
      </c>
      <c r="BT34" s="28">
        <v>0.178766864950368</v>
      </c>
      <c r="BU34" s="28">
        <v>1984.33530787215</v>
      </c>
      <c r="BV34" s="28">
        <v>40206.799563313303</v>
      </c>
      <c r="BW34" s="28">
        <v>14.181881576437</v>
      </c>
      <c r="BX34" s="28">
        <v>1598.9528500746601</v>
      </c>
      <c r="BY34" s="28">
        <v>8644.3348480699296</v>
      </c>
      <c r="BZ34" s="28">
        <v>16986.1926807698</v>
      </c>
      <c r="CA34" s="28">
        <v>140339.21088708399</v>
      </c>
      <c r="CB34" s="28">
        <v>7212.63756052194</v>
      </c>
      <c r="CC34" s="30"/>
      <c r="CD34" s="57">
        <f t="shared" si="0"/>
        <v>8.6128192575651817E-3</v>
      </c>
      <c r="CE34" s="57">
        <f t="shared" si="1"/>
        <v>4.1895535045579236E-3</v>
      </c>
      <c r="CF34" s="57">
        <f t="shared" si="2"/>
        <v>2.4022930268708179E-3</v>
      </c>
      <c r="CG34" s="57">
        <f t="shared" si="3"/>
        <v>1.953726132959147E-3</v>
      </c>
      <c r="CH34" s="57">
        <f t="shared" si="4"/>
        <v>1.869507632442671E-3</v>
      </c>
      <c r="CI34" s="57">
        <f t="shared" si="5"/>
        <v>2.9739829807558021E-3</v>
      </c>
      <c r="CJ34" s="57">
        <f t="shared" si="6"/>
        <v>2.7495325076044865E-3</v>
      </c>
      <c r="CK34" s="57">
        <f t="shared" si="7"/>
        <v>6.0348885396163787E-2</v>
      </c>
      <c r="CL34" s="57">
        <f t="shared" si="8"/>
        <v>0.30757304002260788</v>
      </c>
      <c r="CM34" s="57" t="str">
        <f t="shared" si="9"/>
        <v/>
      </c>
      <c r="CN34" s="57">
        <f t="shared" si="10"/>
        <v>0.10469798540319902</v>
      </c>
      <c r="CO34" s="57">
        <f t="shared" si="11"/>
        <v>2.73998900069194E-3</v>
      </c>
      <c r="CP34" s="57">
        <f t="shared" si="12"/>
        <v>8.6952529580525684E-3</v>
      </c>
      <c r="CQ34" s="57">
        <f t="shared" si="13"/>
        <v>1.3418942663196768E-3</v>
      </c>
      <c r="CR34" s="57">
        <f t="shared" si="14"/>
        <v>1.9776644028428889E-3</v>
      </c>
      <c r="CS34" s="57">
        <f t="shared" si="15"/>
        <v>0.10215185414104887</v>
      </c>
    </row>
    <row r="35" spans="1:97" x14ac:dyDescent="0.4">
      <c r="A35" s="30" t="s">
        <v>34</v>
      </c>
      <c r="B35" s="28">
        <v>4121.0610869000002</v>
      </c>
      <c r="C35" s="28">
        <v>148.34996534000001</v>
      </c>
      <c r="D35" s="28">
        <v>1279.4440792</v>
      </c>
      <c r="E35" s="28">
        <v>954.39455705</v>
      </c>
      <c r="F35" s="28">
        <v>845.23882782999999</v>
      </c>
      <c r="G35" s="28">
        <v>180.45692503000001</v>
      </c>
      <c r="H35" s="28">
        <v>23270.311455999999</v>
      </c>
      <c r="I35" s="28">
        <v>14.760149563000001</v>
      </c>
      <c r="J35" s="28">
        <v>69.131443051999995</v>
      </c>
      <c r="K35" s="28"/>
      <c r="L35" s="28">
        <v>16.493704781999998</v>
      </c>
      <c r="M35" s="28">
        <v>7.4124596236000002</v>
      </c>
      <c r="N35" s="28">
        <v>408.74393093999998</v>
      </c>
      <c r="O35" s="28">
        <v>0.66081559590000005</v>
      </c>
      <c r="P35" s="28">
        <v>1.5819910499999999E-2</v>
      </c>
      <c r="Q35" s="28">
        <v>104.68098806</v>
      </c>
      <c r="R35" s="28"/>
      <c r="S35" s="28" t="s">
        <v>34</v>
      </c>
      <c r="T35" s="28">
        <v>614.54063792714101</v>
      </c>
      <c r="U35" s="28">
        <v>0.66260410602407505</v>
      </c>
      <c r="V35" s="28">
        <v>14.843079154370701</v>
      </c>
      <c r="W35" s="28">
        <v>14.8430760319843</v>
      </c>
      <c r="X35" s="28">
        <v>38.882689042874397</v>
      </c>
      <c r="Y35" s="28">
        <v>76.792526109262099</v>
      </c>
      <c r="Z35" s="28">
        <v>1.58220712871E-2</v>
      </c>
      <c r="AA35" s="28">
        <v>55.959364279321598</v>
      </c>
      <c r="AB35" s="28">
        <v>0</v>
      </c>
      <c r="AC35" s="28">
        <v>4154.6250420366196</v>
      </c>
      <c r="AD35" s="28">
        <v>36.200258239752301</v>
      </c>
      <c r="AE35" s="28">
        <v>5.9143635238218097</v>
      </c>
      <c r="AF35" s="28">
        <v>4.21392347595628</v>
      </c>
      <c r="AG35" s="28">
        <v>847.84811845191803</v>
      </c>
      <c r="AH35" s="28">
        <v>16.605056095068701</v>
      </c>
      <c r="AI35" s="28">
        <v>16.605056095068701</v>
      </c>
      <c r="AJ35" s="28">
        <v>7.4328005032490596</v>
      </c>
      <c r="AK35" s="28">
        <v>0</v>
      </c>
      <c r="AL35" s="28">
        <v>391.03616299276302</v>
      </c>
      <c r="AM35" s="28">
        <v>1.0510302041747701</v>
      </c>
      <c r="AN35" s="28">
        <v>104.021119713575</v>
      </c>
      <c r="AO35" s="28">
        <v>413.06898989418698</v>
      </c>
      <c r="AP35" s="28">
        <v>105.00336346656201</v>
      </c>
      <c r="AQ35" s="28">
        <v>149.21310265767099</v>
      </c>
      <c r="AR35" s="28">
        <v>0</v>
      </c>
      <c r="AS35" s="28">
        <v>1158.4752933084201</v>
      </c>
      <c r="AT35" s="28">
        <v>128.719470684149</v>
      </c>
      <c r="AU35" s="28">
        <v>1287.19476399257</v>
      </c>
      <c r="AV35" s="28">
        <v>231.310765012019</v>
      </c>
      <c r="AW35" s="28">
        <v>351.46626682291901</v>
      </c>
      <c r="AX35" s="28">
        <v>0.28117836152493603</v>
      </c>
      <c r="AY35" s="28">
        <v>12247.125430972699</v>
      </c>
      <c r="AZ35" s="28">
        <v>0.64933554423849604</v>
      </c>
      <c r="BA35" s="28">
        <v>52.067309435230896</v>
      </c>
      <c r="BB35" s="28">
        <v>71.033662031448898</v>
      </c>
      <c r="BC35" s="28">
        <v>0.24025316357744</v>
      </c>
      <c r="BD35" s="28">
        <v>2.72653085533821E-3</v>
      </c>
      <c r="BE35" s="28">
        <v>43.549569404255998</v>
      </c>
      <c r="BF35" s="28">
        <v>958.36193743388196</v>
      </c>
      <c r="BG35" s="28">
        <v>848.62702275826496</v>
      </c>
      <c r="BH35" s="28">
        <v>109.73491467561701</v>
      </c>
      <c r="BI35" s="28">
        <v>0.70802743365465604</v>
      </c>
      <c r="BJ35" s="28">
        <v>1.4772418627953501E-2</v>
      </c>
      <c r="BK35" s="28">
        <v>29.007624321389699</v>
      </c>
      <c r="BL35" s="28">
        <v>4.5273646081008803</v>
      </c>
      <c r="BM35" s="28">
        <v>220.55273643192899</v>
      </c>
      <c r="BN35" s="28">
        <v>9.9029031553652196</v>
      </c>
      <c r="BO35" s="28">
        <v>3.0626338155943902</v>
      </c>
      <c r="BP35" s="28">
        <v>391.54515087881703</v>
      </c>
      <c r="BQ35" s="28">
        <v>601.80899458427496</v>
      </c>
      <c r="BR35" s="28">
        <v>6.8367212162899502</v>
      </c>
      <c r="BS35" s="28">
        <v>14.6285745355137</v>
      </c>
      <c r="BT35" s="28">
        <v>1.6479471849732901E-2</v>
      </c>
      <c r="BU35" s="28">
        <v>181.45373815307701</v>
      </c>
      <c r="BV35" s="28">
        <v>6503.2139669539902</v>
      </c>
      <c r="BW35" s="28">
        <v>2.1627773542353501</v>
      </c>
      <c r="BX35" s="28">
        <v>154.17056214778299</v>
      </c>
      <c r="BY35" s="28">
        <v>1139.5146153015401</v>
      </c>
      <c r="BZ35" s="28">
        <v>2977.1086046210999</v>
      </c>
      <c r="CA35" s="28">
        <v>23333.9096182145</v>
      </c>
      <c r="CB35" s="28">
        <v>2430.06617971587</v>
      </c>
      <c r="CC35" s="30"/>
      <c r="CD35" s="57">
        <f t="shared" ref="CD35:CD51" si="16">IF(AC35=0,"",(AC35-B35)/B35)</f>
        <v>8.1444934760400017E-3</v>
      </c>
      <c r="CE35" s="57">
        <f t="shared" ref="CE35:CE61" si="17">IF(AQ35=0,"",(AQ35-C35)/C35)</f>
        <v>5.8182508886521845E-3</v>
      </c>
      <c r="CF35" s="57">
        <f t="shared" ref="CF35:CF61" si="18">IF(AU35=0,"",(AU35-D35)/D35)</f>
        <v>6.0578534994794068E-3</v>
      </c>
      <c r="CG35" s="57">
        <f t="shared" ref="CG35:CG61" si="19">IF(BF35=0,"",(BF35-E35)/E35)</f>
        <v>4.1569604044526332E-3</v>
      </c>
      <c r="CH35" s="57">
        <f t="shared" ref="CH35:CH61" si="20">IF(BG35=0,"",(BG35-F35)/F35)</f>
        <v>4.0085651731872661E-3</v>
      </c>
      <c r="CI35" s="57">
        <f t="shared" ref="CI35:CI61" si="21">IF(BU35=0,"",(BU35-G35)/G35)</f>
        <v>5.5238285973857153E-3</v>
      </c>
      <c r="CJ35" s="57">
        <f t="shared" ref="CJ35:CJ61" si="22">IF(CA35=0,"",(CA35-H35)/H35)</f>
        <v>2.733017232483273E-3</v>
      </c>
      <c r="CK35" s="57">
        <f t="shared" ref="CK35:CK61" si="23">IF(W35=0,"",(W35-I35)/I35)</f>
        <v>5.6182675270564269E-3</v>
      </c>
      <c r="CL35" s="57">
        <f t="shared" ref="CL35:CL51" si="24">IF(Y35=0,"",Y35-J35)/J35</f>
        <v>0.11081908201307923</v>
      </c>
      <c r="CM35" s="57" t="str">
        <f t="shared" ref="CM35:CM61" si="25">IF(AB35=0,"",(AB35-K35)/K35)</f>
        <v/>
      </c>
      <c r="CN35" s="57">
        <f t="shared" ref="CN35:CN61" si="26">IF(AI35=0,"",(AI35-L35)/L35)</f>
        <v>6.7511401798717183E-3</v>
      </c>
      <c r="CO35" s="57">
        <f t="shared" ref="CO35:CO61" si="27">IF(AJ35=0,"",(AJ35-M35)/M35)</f>
        <v>2.7441471093208416E-3</v>
      </c>
      <c r="CP35" s="57">
        <f t="shared" ref="CP35:CP61" si="28">IF(AO35=0,"",(AO35-N35)/N35)</f>
        <v>1.0581341095977963E-2</v>
      </c>
      <c r="CQ35" s="57">
        <f t="shared" ref="CQ35:CQ51" si="29">IF(U35=0,"",(U35-O35)/O35)</f>
        <v>2.7065192395151114E-3</v>
      </c>
      <c r="CR35" s="57">
        <f t="shared" ref="CR35:CR51" si="30">IF(Z35=0,"",(Z35-P35)/P35)</f>
        <v>1.3658655654220109E-4</v>
      </c>
      <c r="CS35" s="57">
        <f t="shared" ref="CS35:CS61" si="31">IF(AP35=0,"",(AP35-Q35)/Q35)</f>
        <v>3.0795984307793014E-3</v>
      </c>
    </row>
    <row r="36" spans="1:97" x14ac:dyDescent="0.4">
      <c r="A36" s="30" t="s">
        <v>35</v>
      </c>
      <c r="B36" s="28">
        <v>98281.068314000004</v>
      </c>
      <c r="C36" s="28">
        <v>3865.9479774000001</v>
      </c>
      <c r="D36" s="28">
        <v>34031.106699999997</v>
      </c>
      <c r="E36" s="28">
        <v>19811.692254000001</v>
      </c>
      <c r="F36" s="28">
        <v>16752.056593000001</v>
      </c>
      <c r="G36" s="28">
        <v>2616.2840451000002</v>
      </c>
      <c r="H36" s="28">
        <v>156853.01939</v>
      </c>
      <c r="I36" s="28">
        <v>184.91875686</v>
      </c>
      <c r="J36" s="28">
        <v>407.48219705000002</v>
      </c>
      <c r="K36" s="28"/>
      <c r="L36" s="28">
        <v>228.17107007000001</v>
      </c>
      <c r="M36" s="28">
        <v>462.82936837</v>
      </c>
      <c r="N36" s="28">
        <v>6984.5123001000002</v>
      </c>
      <c r="O36" s="28">
        <v>55.735565649999998</v>
      </c>
      <c r="P36" s="28">
        <v>1.439007876</v>
      </c>
      <c r="Q36" s="28">
        <v>108.62105208</v>
      </c>
      <c r="R36" s="28"/>
      <c r="S36" s="28" t="s">
        <v>35</v>
      </c>
      <c r="T36" s="28">
        <v>8571.8532083301998</v>
      </c>
      <c r="U36" s="28">
        <v>55.8860170163275</v>
      </c>
      <c r="V36" s="28">
        <v>186.21203051339</v>
      </c>
      <c r="W36" s="28">
        <v>186.12922875724001</v>
      </c>
      <c r="X36" s="28">
        <v>202.30793621397501</v>
      </c>
      <c r="Y36" s="28">
        <v>471.82426442475202</v>
      </c>
      <c r="Z36" s="28">
        <v>1.4388919895699701</v>
      </c>
      <c r="AA36" s="28">
        <v>2275.59903341276</v>
      </c>
      <c r="AB36" s="28">
        <v>0</v>
      </c>
      <c r="AC36" s="28">
        <v>98907.281998269304</v>
      </c>
      <c r="AD36" s="28">
        <v>886.98166842007595</v>
      </c>
      <c r="AE36" s="28">
        <v>75.605102358453607</v>
      </c>
      <c r="AF36" s="28">
        <v>105.20609296556</v>
      </c>
      <c r="AG36" s="28">
        <v>11739.286716334</v>
      </c>
      <c r="AH36" s="28">
        <v>230.34783802343901</v>
      </c>
      <c r="AI36" s="28">
        <v>230.34783802343901</v>
      </c>
      <c r="AJ36" s="28">
        <v>464.09834637622902</v>
      </c>
      <c r="AK36" s="28">
        <v>0</v>
      </c>
      <c r="AL36" s="28">
        <v>1454.30595793413</v>
      </c>
      <c r="AM36" s="28">
        <v>3.8761465917956102</v>
      </c>
      <c r="AN36" s="28">
        <v>916.88800176887798</v>
      </c>
      <c r="AO36" s="28">
        <v>7028.6882774119804</v>
      </c>
      <c r="AP36" s="28">
        <v>108.968413211742</v>
      </c>
      <c r="AQ36" s="28">
        <v>3887.1263327237498</v>
      </c>
      <c r="AR36" s="28">
        <v>0</v>
      </c>
      <c r="AS36" s="28">
        <v>30740.247428694202</v>
      </c>
      <c r="AT36" s="28">
        <v>3415.5847036668301</v>
      </c>
      <c r="AU36" s="28">
        <v>34155.832132361</v>
      </c>
      <c r="AV36" s="28">
        <v>3720.1471403331202</v>
      </c>
      <c r="AW36" s="28">
        <v>1058.7875151692799</v>
      </c>
      <c r="AX36" s="28">
        <v>10.0877579391193</v>
      </c>
      <c r="AY36" s="28">
        <v>79962.565496575597</v>
      </c>
      <c r="AZ36" s="28">
        <v>36.965886734238303</v>
      </c>
      <c r="BA36" s="28">
        <v>758.77421110357795</v>
      </c>
      <c r="BB36" s="28">
        <v>1187.72469165605</v>
      </c>
      <c r="BC36" s="28">
        <v>7.4668289995976496</v>
      </c>
      <c r="BD36" s="28">
        <v>2.4432128408207801</v>
      </c>
      <c r="BE36" s="28">
        <v>943.469090758775</v>
      </c>
      <c r="BF36" s="28">
        <v>19876.400552180399</v>
      </c>
      <c r="BG36" s="28">
        <v>16805.9011376177</v>
      </c>
      <c r="BH36" s="28">
        <v>3070.4994145626301</v>
      </c>
      <c r="BI36" s="28">
        <v>15.855115249921401</v>
      </c>
      <c r="BJ36" s="28">
        <v>0.276419247782977</v>
      </c>
      <c r="BK36" s="28">
        <v>1265.20092682308</v>
      </c>
      <c r="BL36" s="28">
        <v>71.904096308911605</v>
      </c>
      <c r="BM36" s="28">
        <v>3844.42838318535</v>
      </c>
      <c r="BN36" s="28">
        <v>141.87400942475901</v>
      </c>
      <c r="BO36" s="28">
        <v>48.216781273940803</v>
      </c>
      <c r="BP36" s="28">
        <v>7368.4264215126896</v>
      </c>
      <c r="BQ36" s="28">
        <v>5516.6278938774303</v>
      </c>
      <c r="BR36" s="28">
        <v>610.076453281304</v>
      </c>
      <c r="BS36" s="28">
        <v>492.05132128507398</v>
      </c>
      <c r="BT36" s="28">
        <v>0.65952999277986302</v>
      </c>
      <c r="BU36" s="28">
        <v>2626.9064900323501</v>
      </c>
      <c r="BV36" s="28">
        <v>42543.122270867199</v>
      </c>
      <c r="BW36" s="28">
        <v>20.040363224965098</v>
      </c>
      <c r="BX36" s="28">
        <v>2349.6651949414299</v>
      </c>
      <c r="BY36" s="28">
        <v>8208.0740197138603</v>
      </c>
      <c r="BZ36" s="28">
        <v>19298.585372755399</v>
      </c>
      <c r="CA36" s="28">
        <v>157285.63974294101</v>
      </c>
      <c r="CB36" s="28">
        <v>8194.8286990085198</v>
      </c>
      <c r="CC36" s="30"/>
      <c r="CD36" s="57">
        <f t="shared" si="16"/>
        <v>6.3716613485376265E-3</v>
      </c>
      <c r="CE36" s="57">
        <f t="shared" si="17"/>
        <v>5.4781790773069123E-3</v>
      </c>
      <c r="CF36" s="57">
        <f t="shared" si="18"/>
        <v>3.6650419118166144E-3</v>
      </c>
      <c r="CG36" s="57">
        <f t="shared" si="19"/>
        <v>3.2661671376069935E-3</v>
      </c>
      <c r="CH36" s="57">
        <f t="shared" si="20"/>
        <v>3.214205033201638E-3</v>
      </c>
      <c r="CI36" s="57">
        <f t="shared" si="21"/>
        <v>4.060126786403241E-3</v>
      </c>
      <c r="CJ36" s="57">
        <f t="shared" si="22"/>
        <v>2.7581257576262731E-3</v>
      </c>
      <c r="CK36" s="57">
        <f t="shared" si="23"/>
        <v>6.5459660112059228E-3</v>
      </c>
      <c r="CL36" s="57">
        <f t="shared" si="24"/>
        <v>0.15790154230187611</v>
      </c>
      <c r="CM36" s="57" t="str">
        <f t="shared" si="25"/>
        <v/>
      </c>
      <c r="CN36" s="57">
        <f t="shared" si="26"/>
        <v>9.540069881651481E-3</v>
      </c>
      <c r="CO36" s="57">
        <f t="shared" si="27"/>
        <v>2.7417836743984657E-3</v>
      </c>
      <c r="CP36" s="57">
        <f t="shared" si="28"/>
        <v>6.3248478081064756E-3</v>
      </c>
      <c r="CQ36" s="57">
        <f t="shared" si="29"/>
        <v>2.6993781183146924E-3</v>
      </c>
      <c r="CR36" s="57">
        <f t="shared" si="30"/>
        <v>-8.0532172174094515E-5</v>
      </c>
      <c r="CS36" s="57">
        <f t="shared" si="31"/>
        <v>3.1979172093285538E-3</v>
      </c>
    </row>
    <row r="37" spans="1:97" x14ac:dyDescent="0.4">
      <c r="A37" s="30" t="s">
        <v>36</v>
      </c>
      <c r="B37" s="28">
        <v>33940.468967000001</v>
      </c>
      <c r="C37" s="28">
        <v>843.03671765000001</v>
      </c>
      <c r="D37" s="28">
        <v>8303.5567205999996</v>
      </c>
      <c r="E37" s="28">
        <v>8395.4902413</v>
      </c>
      <c r="F37" s="28">
        <v>7257.8830460999998</v>
      </c>
      <c r="G37" s="28">
        <v>1112.7288646</v>
      </c>
      <c r="H37" s="28">
        <v>58142.316355000003</v>
      </c>
      <c r="I37" s="28">
        <v>82.454391583000003</v>
      </c>
      <c r="J37" s="28">
        <v>228.75948227000001</v>
      </c>
      <c r="K37" s="28"/>
      <c r="L37" s="28">
        <v>88.899706366000004</v>
      </c>
      <c r="M37" s="28">
        <v>33.609559060999999</v>
      </c>
      <c r="N37" s="28">
        <v>2151.7925599999999</v>
      </c>
      <c r="O37" s="28">
        <v>3.3354620017999999</v>
      </c>
      <c r="P37" s="28">
        <v>0.84639449560000002</v>
      </c>
      <c r="Q37" s="28">
        <v>83.494115792000002</v>
      </c>
      <c r="R37" s="28"/>
      <c r="S37" s="28" t="s">
        <v>36</v>
      </c>
      <c r="T37" s="28">
        <v>2308.13636492258</v>
      </c>
      <c r="U37" s="28">
        <v>3.34329090220018</v>
      </c>
      <c r="V37" s="28">
        <v>82.890775913093606</v>
      </c>
      <c r="W37" s="28">
        <v>82.890743951121905</v>
      </c>
      <c r="X37" s="28">
        <v>75.944517646488805</v>
      </c>
      <c r="Y37" s="28">
        <v>247.691803485397</v>
      </c>
      <c r="Z37" s="28">
        <v>0.84628460452369203</v>
      </c>
      <c r="AA37" s="28">
        <v>594.610528169492</v>
      </c>
      <c r="AB37" s="28">
        <v>0</v>
      </c>
      <c r="AC37" s="28">
        <v>34145.231749643099</v>
      </c>
      <c r="AD37" s="28">
        <v>315.48591268694599</v>
      </c>
      <c r="AE37" s="28">
        <v>25.550035569665798</v>
      </c>
      <c r="AF37" s="28">
        <v>38.597033443011597</v>
      </c>
      <c r="AG37" s="28">
        <v>4449.8996749447697</v>
      </c>
      <c r="AH37" s="28">
        <v>89.490040442255506</v>
      </c>
      <c r="AI37" s="28">
        <v>89.490040442255506</v>
      </c>
      <c r="AJ37" s="28">
        <v>33.701589850427403</v>
      </c>
      <c r="AK37" s="28">
        <v>0</v>
      </c>
      <c r="AL37" s="28">
        <v>1269.1049368429101</v>
      </c>
      <c r="AM37" s="28">
        <v>3.8831421709409502</v>
      </c>
      <c r="AN37" s="28">
        <v>269.29610556611902</v>
      </c>
      <c r="AO37" s="28">
        <v>2167.8984244185899</v>
      </c>
      <c r="AP37" s="28">
        <v>83.790342815132206</v>
      </c>
      <c r="AQ37" s="28">
        <v>847.63668792528495</v>
      </c>
      <c r="AR37" s="28">
        <v>0</v>
      </c>
      <c r="AS37" s="28">
        <v>7500.2951671819901</v>
      </c>
      <c r="AT37" s="28">
        <v>833.36639825283703</v>
      </c>
      <c r="AU37" s="28">
        <v>8333.6615654348298</v>
      </c>
      <c r="AV37" s="28">
        <v>576.19715455492997</v>
      </c>
      <c r="AW37" s="28">
        <v>570.12566753401904</v>
      </c>
      <c r="AX37" s="28">
        <v>1.7122050138615601</v>
      </c>
      <c r="AY37" s="28">
        <v>32390.257474634102</v>
      </c>
      <c r="AZ37" s="28">
        <v>18.637330985410902</v>
      </c>
      <c r="BA37" s="28">
        <v>317.49792380826398</v>
      </c>
      <c r="BB37" s="28">
        <v>499.20929653819201</v>
      </c>
      <c r="BC37" s="28">
        <v>1.5191244527852601</v>
      </c>
      <c r="BD37" s="28">
        <v>1.7432107343044699E-2</v>
      </c>
      <c r="BE37" s="28">
        <v>461.87243942525498</v>
      </c>
      <c r="BF37" s="28">
        <v>8417.8828207214301</v>
      </c>
      <c r="BG37" s="28">
        <v>7276.6893491582996</v>
      </c>
      <c r="BH37" s="28">
        <v>1141.1934715631301</v>
      </c>
      <c r="BI37" s="28">
        <v>7.4524848924971101</v>
      </c>
      <c r="BJ37" s="28">
        <v>8.2099911129482894E-2</v>
      </c>
      <c r="BK37" s="28">
        <v>560.27670116900003</v>
      </c>
      <c r="BL37" s="28">
        <v>29.818251713818</v>
      </c>
      <c r="BM37" s="28">
        <v>1611.7040333559301</v>
      </c>
      <c r="BN37" s="28">
        <v>58.5269199005714</v>
      </c>
      <c r="BO37" s="28">
        <v>17.748129883099899</v>
      </c>
      <c r="BP37" s="28">
        <v>3092.2196730545602</v>
      </c>
      <c r="BQ37" s="28">
        <v>1775.6189937967299</v>
      </c>
      <c r="BR37" s="28">
        <v>355.56229701218501</v>
      </c>
      <c r="BS37" s="28">
        <v>242.72670237051901</v>
      </c>
      <c r="BT37" s="28">
        <v>0.106303563881677</v>
      </c>
      <c r="BU37" s="28">
        <v>1113.4244861209099</v>
      </c>
      <c r="BV37" s="28">
        <v>20107.6580992456</v>
      </c>
      <c r="BW37" s="28">
        <v>8.9545584793178801</v>
      </c>
      <c r="BX37" s="28">
        <v>610.39543865497296</v>
      </c>
      <c r="BY37" s="28">
        <v>3052.51567867413</v>
      </c>
      <c r="BZ37" s="28">
        <v>5192.6590876820001</v>
      </c>
      <c r="CA37" s="28">
        <v>58302.362121066799</v>
      </c>
      <c r="CB37" s="28">
        <v>3749.8067986166998</v>
      </c>
      <c r="CC37" s="30"/>
      <c r="CD37" s="57">
        <f t="shared" si="16"/>
        <v>6.0329980367150194E-3</v>
      </c>
      <c r="CE37" s="57">
        <f t="shared" si="17"/>
        <v>5.4564293333599278E-3</v>
      </c>
      <c r="CF37" s="57">
        <f t="shared" si="18"/>
        <v>3.6255361223876638E-3</v>
      </c>
      <c r="CG37" s="57">
        <f t="shared" si="19"/>
        <v>2.6672152283941848E-3</v>
      </c>
      <c r="CH37" s="57">
        <f t="shared" si="20"/>
        <v>2.5911554290483263E-3</v>
      </c>
      <c r="CI37" s="57">
        <f t="shared" si="21"/>
        <v>6.2514916530006679E-4</v>
      </c>
      <c r="CJ37" s="57">
        <f t="shared" si="22"/>
        <v>2.7526554857154901E-3</v>
      </c>
      <c r="CK37" s="57">
        <f t="shared" si="23"/>
        <v>5.2920452112324712E-3</v>
      </c>
      <c r="CL37" s="57">
        <f t="shared" si="24"/>
        <v>8.2760815103837204E-2</v>
      </c>
      <c r="CM37" s="57" t="str">
        <f t="shared" si="25"/>
        <v/>
      </c>
      <c r="CN37" s="57">
        <f t="shared" si="26"/>
        <v>6.6404502375418091E-3</v>
      </c>
      <c r="CO37" s="57">
        <f t="shared" si="27"/>
        <v>2.7382325742617577E-3</v>
      </c>
      <c r="CP37" s="57">
        <f t="shared" si="28"/>
        <v>7.484859236891332E-3</v>
      </c>
      <c r="CQ37" s="57">
        <f t="shared" si="29"/>
        <v>2.3471712152485116E-3</v>
      </c>
      <c r="CR37" s="57">
        <f t="shared" si="30"/>
        <v>-1.2983434660700143E-4</v>
      </c>
      <c r="CS37" s="57">
        <f t="shared" si="31"/>
        <v>3.547879037010974E-3</v>
      </c>
    </row>
    <row r="38" spans="1:97" x14ac:dyDescent="0.4">
      <c r="A38" s="30" t="s">
        <v>37</v>
      </c>
      <c r="B38" s="28">
        <v>44102.598846000001</v>
      </c>
      <c r="C38" s="28">
        <v>627.43147625999995</v>
      </c>
      <c r="D38" s="28">
        <v>8243.9040380999995</v>
      </c>
      <c r="E38" s="28">
        <v>6008.7466095999998</v>
      </c>
      <c r="F38" s="28">
        <v>4521.2354101999999</v>
      </c>
      <c r="G38" s="28">
        <v>1799.6280784999999</v>
      </c>
      <c r="H38" s="28">
        <v>56550.566911000002</v>
      </c>
      <c r="I38" s="28">
        <v>61.485635610999999</v>
      </c>
      <c r="J38" s="28">
        <v>167.60792155999999</v>
      </c>
      <c r="K38" s="28"/>
      <c r="L38" s="28">
        <v>71.604363101999994</v>
      </c>
      <c r="M38" s="28">
        <v>20.448383994</v>
      </c>
      <c r="N38" s="28">
        <v>2358.1580002999999</v>
      </c>
      <c r="O38" s="28">
        <v>1.7341185742</v>
      </c>
      <c r="P38" s="28">
        <v>9.3157241299999999E-2</v>
      </c>
      <c r="Q38" s="28">
        <v>110.52490917</v>
      </c>
      <c r="R38" s="28"/>
      <c r="S38" s="28" t="s">
        <v>37</v>
      </c>
      <c r="T38" s="28">
        <v>2162.1408798149</v>
      </c>
      <c r="U38" s="28">
        <v>1.7387335539162301</v>
      </c>
      <c r="V38" s="28">
        <v>61.9019921127557</v>
      </c>
      <c r="W38" s="28">
        <v>61.901962005763203</v>
      </c>
      <c r="X38" s="28">
        <v>94.002557559367702</v>
      </c>
      <c r="Y38" s="28">
        <v>190.105280721837</v>
      </c>
      <c r="Z38" s="28">
        <v>9.3218380480436694E-2</v>
      </c>
      <c r="AA38" s="28">
        <v>821.26179217829394</v>
      </c>
      <c r="AB38" s="28">
        <v>0</v>
      </c>
      <c r="AC38" s="28">
        <v>44339.692509157401</v>
      </c>
      <c r="AD38" s="28">
        <v>492.41470984726101</v>
      </c>
      <c r="AE38" s="28">
        <v>26.759697990924099</v>
      </c>
      <c r="AF38" s="28">
        <v>53.611953462042301</v>
      </c>
      <c r="AG38" s="28">
        <v>4394.6038470679996</v>
      </c>
      <c r="AH38" s="28">
        <v>72.962864738336094</v>
      </c>
      <c r="AI38" s="28">
        <v>72.962864738336094</v>
      </c>
      <c r="AJ38" s="28">
        <v>20.504337965627698</v>
      </c>
      <c r="AK38" s="28">
        <v>0</v>
      </c>
      <c r="AL38" s="28">
        <v>675.22056099274096</v>
      </c>
      <c r="AM38" s="28">
        <v>1.37408692883078</v>
      </c>
      <c r="AN38" s="28">
        <v>307.75561172984902</v>
      </c>
      <c r="AO38" s="28">
        <v>2374.46869035394</v>
      </c>
      <c r="AP38" s="28">
        <v>110.84242466816499</v>
      </c>
      <c r="AQ38" s="28">
        <v>630.36039137750299</v>
      </c>
      <c r="AR38" s="28">
        <v>0</v>
      </c>
      <c r="AS38" s="28">
        <v>7438.0623375011701</v>
      </c>
      <c r="AT38" s="28">
        <v>826.45182178210598</v>
      </c>
      <c r="AU38" s="28">
        <v>8264.5141592832697</v>
      </c>
      <c r="AV38" s="28">
        <v>871.674550693426</v>
      </c>
      <c r="AW38" s="28">
        <v>625.82487314312903</v>
      </c>
      <c r="AX38" s="28">
        <v>7.57454586517634</v>
      </c>
      <c r="AY38" s="28">
        <v>29370.307397840501</v>
      </c>
      <c r="AZ38" s="28">
        <v>7.2739181405115696</v>
      </c>
      <c r="BA38" s="28">
        <v>335.93409715769099</v>
      </c>
      <c r="BB38" s="28">
        <v>420.13169884863601</v>
      </c>
      <c r="BC38" s="28">
        <v>4.5683420626443301</v>
      </c>
      <c r="BD38" s="28">
        <v>1.62663909786868E-2</v>
      </c>
      <c r="BE38" s="28">
        <v>276.17529653819201</v>
      </c>
      <c r="BF38" s="28">
        <v>6031.1278229378404</v>
      </c>
      <c r="BG38" s="28">
        <v>4539.2696577896104</v>
      </c>
      <c r="BH38" s="28">
        <v>1491.85816514823</v>
      </c>
      <c r="BI38" s="28">
        <v>3.4409518229468001</v>
      </c>
      <c r="BJ38" s="28">
        <v>0.154830957767158</v>
      </c>
      <c r="BK38" s="28">
        <v>257.59553788918402</v>
      </c>
      <c r="BL38" s="28">
        <v>25.8873587548294</v>
      </c>
      <c r="BM38" s="28">
        <v>1141.3129620749901</v>
      </c>
      <c r="BN38" s="28">
        <v>65.295397529721001</v>
      </c>
      <c r="BO38" s="28">
        <v>19.800428674415901</v>
      </c>
      <c r="BP38" s="28">
        <v>1816.97316600252</v>
      </c>
      <c r="BQ38" s="28">
        <v>1536.98067979899</v>
      </c>
      <c r="BR38" s="28">
        <v>46.723839890430199</v>
      </c>
      <c r="BS38" s="28">
        <v>109.90033277886999</v>
      </c>
      <c r="BT38" s="28">
        <v>0.51068641010378202</v>
      </c>
      <c r="BU38" s="28">
        <v>1802.2321897826801</v>
      </c>
      <c r="BV38" s="28">
        <v>16029.411384843301</v>
      </c>
      <c r="BW38" s="28">
        <v>26.7013335284203</v>
      </c>
      <c r="BX38" s="28">
        <v>679.36642737485499</v>
      </c>
      <c r="BY38" s="28">
        <v>2596.95342069044</v>
      </c>
      <c r="BZ38" s="28">
        <v>6656.1872352519003</v>
      </c>
      <c r="CA38" s="28">
        <v>56704.8760425933</v>
      </c>
      <c r="CB38" s="28">
        <v>3462.3096049611599</v>
      </c>
      <c r="CC38" s="30"/>
      <c r="CD38" s="57">
        <f t="shared" si="16"/>
        <v>5.3759567318311056E-3</v>
      </c>
      <c r="CE38" s="57">
        <f t="shared" si="17"/>
        <v>4.6681035751692697E-3</v>
      </c>
      <c r="CF38" s="57">
        <f t="shared" si="18"/>
        <v>2.5000438006093349E-3</v>
      </c>
      <c r="CG38" s="57">
        <f t="shared" si="19"/>
        <v>3.7247723680147787E-3</v>
      </c>
      <c r="CH38" s="57">
        <f t="shared" si="20"/>
        <v>3.9887875665409562E-3</v>
      </c>
      <c r="CI38" s="57">
        <f t="shared" si="21"/>
        <v>1.4470274796171731E-3</v>
      </c>
      <c r="CJ38" s="57">
        <f t="shared" si="22"/>
        <v>2.7286929207297177E-3</v>
      </c>
      <c r="CK38" s="57">
        <f t="shared" si="23"/>
        <v>6.771116385576096E-3</v>
      </c>
      <c r="CL38" s="57">
        <f t="shared" si="24"/>
        <v>0.13422610907911919</v>
      </c>
      <c r="CM38" s="57" t="str">
        <f t="shared" si="25"/>
        <v/>
      </c>
      <c r="CN38" s="57">
        <f t="shared" si="26"/>
        <v>1.8972330420716447E-2</v>
      </c>
      <c r="CO38" s="57">
        <f t="shared" si="27"/>
        <v>2.7363517647221464E-3</v>
      </c>
      <c r="CP38" s="57">
        <f t="shared" si="28"/>
        <v>6.9167078931373959E-3</v>
      </c>
      <c r="CQ38" s="57">
        <f t="shared" si="29"/>
        <v>2.6612826740288302E-3</v>
      </c>
      <c r="CR38" s="57">
        <f t="shared" si="30"/>
        <v>6.5630089066082175E-4</v>
      </c>
      <c r="CS38" s="57">
        <f t="shared" si="31"/>
        <v>2.8727958299121386E-3</v>
      </c>
    </row>
    <row r="39" spans="1:97" x14ac:dyDescent="0.4">
      <c r="A39" s="30" t="s">
        <v>130</v>
      </c>
      <c r="B39" s="28">
        <v>147949.76216000001</v>
      </c>
      <c r="C39" s="28">
        <v>3757.4171514999998</v>
      </c>
      <c r="D39" s="28">
        <v>64390.433211000003</v>
      </c>
      <c r="E39" s="28">
        <v>31765.511708999999</v>
      </c>
      <c r="F39" s="28">
        <v>27246.857071999999</v>
      </c>
      <c r="G39" s="28">
        <v>6658.6211949999997</v>
      </c>
      <c r="H39" s="28">
        <v>175618.76211000001</v>
      </c>
      <c r="I39" s="28">
        <v>228.20692466</v>
      </c>
      <c r="J39" s="28">
        <v>474.99489324000001</v>
      </c>
      <c r="K39" s="28"/>
      <c r="L39" s="28">
        <v>263.51274367000002</v>
      </c>
      <c r="M39" s="28">
        <v>73.770536372999999</v>
      </c>
      <c r="N39" s="28">
        <v>7191.3007089000002</v>
      </c>
      <c r="O39" s="28">
        <v>8.2581740485000008</v>
      </c>
      <c r="P39" s="28">
        <v>3.5178086172</v>
      </c>
      <c r="Q39" s="28">
        <v>380.76539860999998</v>
      </c>
      <c r="R39" s="28"/>
      <c r="S39" s="28" t="s">
        <v>130</v>
      </c>
      <c r="T39" s="28">
        <v>5451.0822036432301</v>
      </c>
      <c r="U39" s="28">
        <v>8.2746476118830898</v>
      </c>
      <c r="V39" s="28">
        <v>229.53580392529699</v>
      </c>
      <c r="W39" s="28">
        <v>229.535669026547</v>
      </c>
      <c r="X39" s="28">
        <v>234.18953041303499</v>
      </c>
      <c r="Y39" s="28">
        <v>534.33138870516996</v>
      </c>
      <c r="Z39" s="28">
        <v>3.51737409393365</v>
      </c>
      <c r="AA39" s="28">
        <v>2735.6762590984599</v>
      </c>
      <c r="AB39" s="28">
        <v>0</v>
      </c>
      <c r="AC39" s="28">
        <v>148707.36951118</v>
      </c>
      <c r="AD39" s="28">
        <v>1339.7689946292601</v>
      </c>
      <c r="AE39" s="28">
        <v>77.225977371050405</v>
      </c>
      <c r="AF39" s="28">
        <v>160.274160104006</v>
      </c>
      <c r="AG39" s="28">
        <v>11612.156133004401</v>
      </c>
      <c r="AH39" s="28">
        <v>273.57700623999</v>
      </c>
      <c r="AI39" s="28">
        <v>273.57700623999</v>
      </c>
      <c r="AJ39" s="28">
        <v>73.9727158534984</v>
      </c>
      <c r="AK39" s="28">
        <v>0</v>
      </c>
      <c r="AL39" s="28">
        <v>2097.4243737790098</v>
      </c>
      <c r="AM39" s="28">
        <v>5.3043484403089796</v>
      </c>
      <c r="AN39" s="28">
        <v>925.57795693489095</v>
      </c>
      <c r="AO39" s="28">
        <v>7231.2995188643699</v>
      </c>
      <c r="AP39" s="28">
        <v>381.82370860305599</v>
      </c>
      <c r="AQ39" s="28">
        <v>3776.3743498239</v>
      </c>
      <c r="AR39" s="28">
        <v>0</v>
      </c>
      <c r="AS39" s="28">
        <v>58082.806409188801</v>
      </c>
      <c r="AT39" s="28">
        <v>6453.6465816828904</v>
      </c>
      <c r="AU39" s="28">
        <v>64536.452990871701</v>
      </c>
      <c r="AV39" s="28">
        <v>4206.6593595007998</v>
      </c>
      <c r="AW39" s="28">
        <v>1315.48563855051</v>
      </c>
      <c r="AX39" s="28">
        <v>6.08542596107739</v>
      </c>
      <c r="AY39" s="28">
        <v>96223.299579874001</v>
      </c>
      <c r="AZ39" s="28">
        <v>73.465791659914998</v>
      </c>
      <c r="BA39" s="28">
        <v>1037.6594394748499</v>
      </c>
      <c r="BB39" s="28">
        <v>1893.35268285961</v>
      </c>
      <c r="BC39" s="28">
        <v>7.3538334614218703</v>
      </c>
      <c r="BD39" s="28">
        <v>5.4914023776848203E-2</v>
      </c>
      <c r="BE39" s="28">
        <v>1665.0010615254801</v>
      </c>
      <c r="BF39" s="28">
        <v>31845.454339739299</v>
      </c>
      <c r="BG39" s="28">
        <v>27313.1595545522</v>
      </c>
      <c r="BH39" s="28">
        <v>4532.2947851871404</v>
      </c>
      <c r="BI39" s="28">
        <v>26.747479263876698</v>
      </c>
      <c r="BJ39" s="28">
        <v>0.26395777487502498</v>
      </c>
      <c r="BK39" s="28">
        <v>2784.2689951884099</v>
      </c>
      <c r="BL39" s="28">
        <v>99.1654824539647</v>
      </c>
      <c r="BM39" s="28">
        <v>5662.6405088267502</v>
      </c>
      <c r="BN39" s="28">
        <v>190.98278460291999</v>
      </c>
      <c r="BO39" s="28">
        <v>58.332125851948597</v>
      </c>
      <c r="BP39" s="28">
        <v>11127.3786757938</v>
      </c>
      <c r="BQ39" s="28">
        <v>3629.5241198015101</v>
      </c>
      <c r="BR39" s="28">
        <v>1427.5723164073399</v>
      </c>
      <c r="BS39" s="28">
        <v>1252.52228126567</v>
      </c>
      <c r="BT39" s="28">
        <v>0.31179815649509202</v>
      </c>
      <c r="BU39" s="28">
        <v>6689.0974285156799</v>
      </c>
      <c r="BV39" s="28">
        <v>51122.909605492197</v>
      </c>
      <c r="BW39" s="28">
        <v>66.9697449157118</v>
      </c>
      <c r="BX39" s="28">
        <v>2244.7434469045402</v>
      </c>
      <c r="BY39" s="28">
        <v>7392.4407721999196</v>
      </c>
      <c r="BZ39" s="28">
        <v>20369.829865612799</v>
      </c>
      <c r="CA39" s="28">
        <v>176099.37886021001</v>
      </c>
      <c r="CB39" s="28">
        <v>10900.648861772501</v>
      </c>
      <c r="CC39" s="30"/>
      <c r="CD39" s="57">
        <f t="shared" si="16"/>
        <v>5.1207067866772113E-3</v>
      </c>
      <c r="CE39" s="57">
        <f t="shared" si="17"/>
        <v>5.0452738036638597E-3</v>
      </c>
      <c r="CF39" s="57">
        <f t="shared" si="18"/>
        <v>2.2677247626710041E-3</v>
      </c>
      <c r="CG39" s="57">
        <f t="shared" si="19"/>
        <v>2.5166486053064489E-3</v>
      </c>
      <c r="CH39" s="57">
        <f t="shared" si="20"/>
        <v>2.4333992862734929E-3</v>
      </c>
      <c r="CI39" s="57">
        <f t="shared" si="21"/>
        <v>4.5769585959575193E-3</v>
      </c>
      <c r="CJ39" s="57">
        <f t="shared" si="22"/>
        <v>2.7367050333093803E-3</v>
      </c>
      <c r="CK39" s="57">
        <f t="shared" si="23"/>
        <v>5.8225418379686047E-3</v>
      </c>
      <c r="CL39" s="57">
        <f t="shared" si="24"/>
        <v>0.12492028084855447</v>
      </c>
      <c r="CM39" s="57" t="str">
        <f t="shared" si="25"/>
        <v/>
      </c>
      <c r="CN39" s="57">
        <f t="shared" si="26"/>
        <v>3.8192697741379705E-2</v>
      </c>
      <c r="CO39" s="57">
        <f t="shared" si="27"/>
        <v>2.7406535242761069E-3</v>
      </c>
      <c r="CP39" s="57">
        <f t="shared" si="28"/>
        <v>5.5621106088453373E-3</v>
      </c>
      <c r="CQ39" s="57">
        <f t="shared" si="29"/>
        <v>1.9948191072675751E-3</v>
      </c>
      <c r="CR39" s="57">
        <f t="shared" si="30"/>
        <v>-1.2352100800069445E-4</v>
      </c>
      <c r="CS39" s="57">
        <f t="shared" si="31"/>
        <v>2.77942795463931E-3</v>
      </c>
    </row>
    <row r="40" spans="1:97" x14ac:dyDescent="0.4">
      <c r="A40" s="30" t="s">
        <v>39</v>
      </c>
      <c r="B40" s="28">
        <v>12496.932709000001</v>
      </c>
      <c r="C40" s="28">
        <v>298.93097101000001</v>
      </c>
      <c r="D40" s="28">
        <v>3386.2356585000002</v>
      </c>
      <c r="E40" s="28">
        <v>1813.9274975999999</v>
      </c>
      <c r="F40" s="28">
        <v>1513.2292461</v>
      </c>
      <c r="G40" s="28">
        <v>202.26177665</v>
      </c>
      <c r="H40" s="28">
        <v>11477.709021999999</v>
      </c>
      <c r="I40" s="28">
        <v>11.313279285</v>
      </c>
      <c r="J40" s="28">
        <v>22.483190905000001</v>
      </c>
      <c r="K40" s="28"/>
      <c r="L40" s="28">
        <v>15.977296126000001</v>
      </c>
      <c r="M40" s="28">
        <v>2.5025979481</v>
      </c>
      <c r="N40" s="28">
        <v>593.02065789999995</v>
      </c>
      <c r="O40" s="28">
        <v>0.23448106599999999</v>
      </c>
      <c r="P40" s="28">
        <v>1.46463618E-2</v>
      </c>
      <c r="Q40" s="28">
        <v>2.0318951850000002</v>
      </c>
      <c r="R40" s="28"/>
      <c r="S40" s="28" t="s">
        <v>39</v>
      </c>
      <c r="T40" s="28">
        <v>471.74320739522898</v>
      </c>
      <c r="U40" s="28">
        <v>0.23509717838032901</v>
      </c>
      <c r="V40" s="28">
        <v>11.407978975492901</v>
      </c>
      <c r="W40" s="28">
        <v>11.407975333517999</v>
      </c>
      <c r="X40" s="28">
        <v>15.718676478116301</v>
      </c>
      <c r="Y40" s="28">
        <v>28.559001451494002</v>
      </c>
      <c r="Z40" s="28">
        <v>1.4655222334998899E-2</v>
      </c>
      <c r="AA40" s="28">
        <v>166.339472094005</v>
      </c>
      <c r="AB40" s="28">
        <v>0</v>
      </c>
      <c r="AC40" s="28">
        <v>12566.1803050094</v>
      </c>
      <c r="AD40" s="28">
        <v>139.32902605049</v>
      </c>
      <c r="AE40" s="28">
        <v>5.8654708031415899</v>
      </c>
      <c r="AF40" s="28">
        <v>14.753200524149101</v>
      </c>
      <c r="AG40" s="28">
        <v>1010.2075998294</v>
      </c>
      <c r="AH40" s="28">
        <v>15.951895082544301</v>
      </c>
      <c r="AI40" s="28">
        <v>15.951895082544301</v>
      </c>
      <c r="AJ40" s="28">
        <v>2.50944897858761</v>
      </c>
      <c r="AK40" s="28">
        <v>0</v>
      </c>
      <c r="AL40" s="28">
        <v>115.137927199744</v>
      </c>
      <c r="AM40" s="28">
        <v>0.17324150728627499</v>
      </c>
      <c r="AN40" s="28">
        <v>65.416605482453903</v>
      </c>
      <c r="AO40" s="28">
        <v>596.49030253564399</v>
      </c>
      <c r="AP40" s="28">
        <v>2.08688094372972</v>
      </c>
      <c r="AQ40" s="28">
        <v>300.60321242084001</v>
      </c>
      <c r="AR40" s="28">
        <v>0</v>
      </c>
      <c r="AS40" s="28">
        <v>3060.53916455849</v>
      </c>
      <c r="AT40" s="28">
        <v>340.05979009793901</v>
      </c>
      <c r="AU40" s="28">
        <v>3400.5989546564301</v>
      </c>
      <c r="AV40" s="28">
        <v>240.7072476033</v>
      </c>
      <c r="AW40" s="28">
        <v>101.732418831329</v>
      </c>
      <c r="AX40" s="28">
        <v>0.471541719715384</v>
      </c>
      <c r="AY40" s="28">
        <v>5934.8298117991299</v>
      </c>
      <c r="AZ40" s="28">
        <v>0.87293545307737697</v>
      </c>
      <c r="BA40" s="28">
        <v>83.889040107585501</v>
      </c>
      <c r="BB40" s="28">
        <v>128.73370999299999</v>
      </c>
      <c r="BC40" s="28">
        <v>0.55038925357011004</v>
      </c>
      <c r="BD40" s="28">
        <v>1.0611432067329199E-3</v>
      </c>
      <c r="BE40" s="28">
        <v>67.340906320100004</v>
      </c>
      <c r="BF40" s="28">
        <v>1821.5920942166099</v>
      </c>
      <c r="BG40" s="28">
        <v>1519.5599661501201</v>
      </c>
      <c r="BH40" s="28">
        <v>302.032128066491</v>
      </c>
      <c r="BI40" s="28">
        <v>1.13246511461278</v>
      </c>
      <c r="BJ40" s="28">
        <v>2.63011907163367E-2</v>
      </c>
      <c r="BK40" s="28">
        <v>91.437836163516806</v>
      </c>
      <c r="BL40" s="28">
        <v>7.3453421518213</v>
      </c>
      <c r="BM40" s="28">
        <v>376.523385858452</v>
      </c>
      <c r="BN40" s="28">
        <v>15.927576212128701</v>
      </c>
      <c r="BO40" s="28">
        <v>5.0691778854368099</v>
      </c>
      <c r="BP40" s="28">
        <v>684.29254914929197</v>
      </c>
      <c r="BQ40" s="28">
        <v>319.982043018789</v>
      </c>
      <c r="BR40" s="28">
        <v>7.7617675226111498</v>
      </c>
      <c r="BS40" s="28">
        <v>48.157491239383297</v>
      </c>
      <c r="BT40" s="28">
        <v>2.6489671897132201E-2</v>
      </c>
      <c r="BU40" s="28">
        <v>203.046959092137</v>
      </c>
      <c r="BV40" s="28">
        <v>3213.5161734010799</v>
      </c>
      <c r="BW40" s="28">
        <v>1.3156124364931101</v>
      </c>
      <c r="BX40" s="28">
        <v>172.102983236087</v>
      </c>
      <c r="BY40" s="28">
        <v>548.00351990923502</v>
      </c>
      <c r="BZ40" s="28">
        <v>1319.5182659898401</v>
      </c>
      <c r="CA40" s="28">
        <v>11509.756937890201</v>
      </c>
      <c r="CB40" s="28">
        <v>498.79192700706</v>
      </c>
      <c r="CC40" s="30"/>
      <c r="CD40" s="57">
        <f t="shared" si="16"/>
        <v>5.5411673905813126E-3</v>
      </c>
      <c r="CE40" s="57">
        <f t="shared" si="17"/>
        <v>5.5940721203627339E-3</v>
      </c>
      <c r="CF40" s="57">
        <f t="shared" si="18"/>
        <v>4.2416705761088112E-3</v>
      </c>
      <c r="CG40" s="57">
        <f t="shared" si="19"/>
        <v>4.2254150878416954E-3</v>
      </c>
      <c r="CH40" s="57">
        <f t="shared" si="20"/>
        <v>4.183582934599043E-3</v>
      </c>
      <c r="CI40" s="57">
        <f t="shared" si="21"/>
        <v>3.8820110014938887E-3</v>
      </c>
      <c r="CJ40" s="57">
        <f t="shared" si="22"/>
        <v>2.7921875200681225E-3</v>
      </c>
      <c r="CK40" s="57">
        <f t="shared" si="23"/>
        <v>8.3703448074118041E-3</v>
      </c>
      <c r="CL40" s="57">
        <f t="shared" si="24"/>
        <v>0.27023791116512785</v>
      </c>
      <c r="CM40" s="57" t="str">
        <f t="shared" si="25"/>
        <v/>
      </c>
      <c r="CN40" s="57">
        <f t="shared" si="26"/>
        <v>-1.5898211596870001E-3</v>
      </c>
      <c r="CO40" s="57">
        <f t="shared" si="27"/>
        <v>2.7375673718630315E-3</v>
      </c>
      <c r="CP40" s="57">
        <f t="shared" si="28"/>
        <v>5.8507989383215124E-3</v>
      </c>
      <c r="CQ40" s="57">
        <f t="shared" si="29"/>
        <v>2.6275570596775619E-3</v>
      </c>
      <c r="CR40" s="57">
        <f t="shared" si="30"/>
        <v>6.0496491346395469E-4</v>
      </c>
      <c r="CS40" s="57">
        <f t="shared" si="31"/>
        <v>2.706131651654058E-2</v>
      </c>
    </row>
    <row r="41" spans="1:97" x14ac:dyDescent="0.4">
      <c r="A41" s="30" t="s">
        <v>40</v>
      </c>
      <c r="B41" s="28">
        <v>76786.576107999994</v>
      </c>
      <c r="C41" s="28">
        <v>591.29554173999998</v>
      </c>
      <c r="D41" s="28">
        <v>10026.836848000001</v>
      </c>
      <c r="E41" s="28">
        <v>19566.422574</v>
      </c>
      <c r="F41" s="28">
        <v>16668.770350999999</v>
      </c>
      <c r="G41" s="28">
        <v>1161.1253953999999</v>
      </c>
      <c r="H41" s="28">
        <v>73420.368134000004</v>
      </c>
      <c r="I41" s="28">
        <v>130.12367673</v>
      </c>
      <c r="J41" s="28">
        <v>269.44736204999998</v>
      </c>
      <c r="K41" s="28"/>
      <c r="L41" s="28">
        <v>127.27802197</v>
      </c>
      <c r="M41" s="28">
        <v>41.723628306000002</v>
      </c>
      <c r="N41" s="28">
        <v>2952.2297767999999</v>
      </c>
      <c r="O41" s="28">
        <v>5.0194050942999997</v>
      </c>
      <c r="P41" s="28">
        <v>2.6687645594</v>
      </c>
      <c r="Q41" s="28">
        <v>16.164498355999999</v>
      </c>
      <c r="R41" s="28"/>
      <c r="S41" s="28" t="s">
        <v>40</v>
      </c>
      <c r="T41" s="28">
        <v>3436.8005222626298</v>
      </c>
      <c r="U41" s="28">
        <v>5.0289202497477303</v>
      </c>
      <c r="V41" s="28">
        <v>130.64905513126899</v>
      </c>
      <c r="W41" s="28">
        <v>130.64896947201899</v>
      </c>
      <c r="X41" s="28">
        <v>135.23909946874099</v>
      </c>
      <c r="Y41" s="28">
        <v>291.70914509584702</v>
      </c>
      <c r="Z41" s="28">
        <v>2.6682621383597001</v>
      </c>
      <c r="AA41" s="28">
        <v>714.96612829229196</v>
      </c>
      <c r="AB41" s="28">
        <v>0</v>
      </c>
      <c r="AC41" s="28">
        <v>77152.600115742607</v>
      </c>
      <c r="AD41" s="28">
        <v>823.14995592899004</v>
      </c>
      <c r="AE41" s="28">
        <v>40.927032628117502</v>
      </c>
      <c r="AF41" s="28">
        <v>98.987191223749306</v>
      </c>
      <c r="AG41" s="28">
        <v>5719.6643404039296</v>
      </c>
      <c r="AH41" s="28">
        <v>127.965325544796</v>
      </c>
      <c r="AI41" s="28">
        <v>127.965325544796</v>
      </c>
      <c r="AJ41" s="28">
        <v>41.837922764463698</v>
      </c>
      <c r="AK41" s="28">
        <v>0</v>
      </c>
      <c r="AL41" s="28">
        <v>1455.4831488699599</v>
      </c>
      <c r="AM41" s="28">
        <v>4.6676515801059297</v>
      </c>
      <c r="AN41" s="28">
        <v>345.29863752857398</v>
      </c>
      <c r="AO41" s="28">
        <v>2972.0631090623401</v>
      </c>
      <c r="AP41" s="28">
        <v>16.252524743721899</v>
      </c>
      <c r="AQ41" s="28">
        <v>593.61131793977995</v>
      </c>
      <c r="AR41" s="28">
        <v>0</v>
      </c>
      <c r="AS41" s="28">
        <v>9043.8027719814509</v>
      </c>
      <c r="AT41" s="28">
        <v>1004.86681351433</v>
      </c>
      <c r="AU41" s="28">
        <v>10048.6695854957</v>
      </c>
      <c r="AV41" s="28">
        <v>1211.7283678725</v>
      </c>
      <c r="AW41" s="28">
        <v>852.20428933293601</v>
      </c>
      <c r="AX41" s="28">
        <v>2.9040273747912502</v>
      </c>
      <c r="AY41" s="28">
        <v>39381.4979336662</v>
      </c>
      <c r="AZ41" s="28">
        <v>55.582777713476197</v>
      </c>
      <c r="BA41" s="28">
        <v>637.31067378759496</v>
      </c>
      <c r="BB41" s="28">
        <v>1076.7570498850801</v>
      </c>
      <c r="BC41" s="28">
        <v>2.2960256366672702</v>
      </c>
      <c r="BD41" s="28">
        <v>2.18223241125018E-2</v>
      </c>
      <c r="BE41" s="28">
        <v>1182.9176428181599</v>
      </c>
      <c r="BF41" s="28">
        <v>19606.1128307689</v>
      </c>
      <c r="BG41" s="28">
        <v>16701.200941022002</v>
      </c>
      <c r="BH41" s="28">
        <v>2904.9118897468502</v>
      </c>
      <c r="BI41" s="28">
        <v>18.5148278851612</v>
      </c>
      <c r="BJ41" s="28">
        <v>0.121627028886059</v>
      </c>
      <c r="BK41" s="28">
        <v>1586.8101659198501</v>
      </c>
      <c r="BL41" s="28">
        <v>60.852464557945702</v>
      </c>
      <c r="BM41" s="28">
        <v>3431.1710554076599</v>
      </c>
      <c r="BN41" s="28">
        <v>114.92405134564601</v>
      </c>
      <c r="BO41" s="28">
        <v>31.325995293131999</v>
      </c>
      <c r="BP41" s="28">
        <v>6726.3569571807202</v>
      </c>
      <c r="BQ41" s="28">
        <v>2381.1444786953898</v>
      </c>
      <c r="BR41" s="28">
        <v>1117.36955838775</v>
      </c>
      <c r="BS41" s="28">
        <v>655.83342723920703</v>
      </c>
      <c r="BT41" s="28">
        <v>0.13079123618666499</v>
      </c>
      <c r="BU41" s="28">
        <v>1163.56660331023</v>
      </c>
      <c r="BV41" s="28">
        <v>23629.435277803001</v>
      </c>
      <c r="BW41" s="28">
        <v>0.57208464662400704</v>
      </c>
      <c r="BX41" s="28">
        <v>856.77210115727405</v>
      </c>
      <c r="BY41" s="28">
        <v>3888.85481362767</v>
      </c>
      <c r="BZ41" s="28">
        <v>7662.15877071247</v>
      </c>
      <c r="CA41" s="28">
        <v>73624.385305202304</v>
      </c>
      <c r="CB41" s="28">
        <v>3379.7070860195499</v>
      </c>
      <c r="CC41" s="30"/>
      <c r="CD41" s="57">
        <f t="shared" si="16"/>
        <v>4.766770785922296E-3</v>
      </c>
      <c r="CE41" s="57">
        <f t="shared" si="17"/>
        <v>3.9164445464367308E-3</v>
      </c>
      <c r="CF41" s="57">
        <f t="shared" si="18"/>
        <v>2.1774302132036537E-3</v>
      </c>
      <c r="CG41" s="57">
        <f t="shared" si="19"/>
        <v>2.0284881724695093E-3</v>
      </c>
      <c r="CH41" s="57">
        <f t="shared" si="20"/>
        <v>1.9455898269098684E-3</v>
      </c>
      <c r="CI41" s="57">
        <f t="shared" si="21"/>
        <v>2.1024498472786615E-3</v>
      </c>
      <c r="CJ41" s="57">
        <f t="shared" si="22"/>
        <v>2.7787544027285064E-3</v>
      </c>
      <c r="CK41" s="57">
        <f t="shared" si="23"/>
        <v>4.036872882933874E-3</v>
      </c>
      <c r="CL41" s="57">
        <f t="shared" si="24"/>
        <v>8.2620155849646187E-2</v>
      </c>
      <c r="CM41" s="57" t="str">
        <f t="shared" si="25"/>
        <v/>
      </c>
      <c r="CN41" s="57">
        <f t="shared" si="26"/>
        <v>5.4000177262183181E-3</v>
      </c>
      <c r="CO41" s="57">
        <f t="shared" si="27"/>
        <v>2.7393221324249145E-3</v>
      </c>
      <c r="CP41" s="57">
        <f t="shared" si="28"/>
        <v>6.7180855698292354E-3</v>
      </c>
      <c r="CQ41" s="57">
        <f t="shared" si="29"/>
        <v>1.8956739432200781E-3</v>
      </c>
      <c r="CR41" s="57">
        <f t="shared" si="30"/>
        <v>-1.8825978429993712E-4</v>
      </c>
      <c r="CS41" s="57">
        <f t="shared" si="31"/>
        <v>5.445661583999983E-3</v>
      </c>
    </row>
    <row r="42" spans="1:97" x14ac:dyDescent="0.4">
      <c r="A42" s="30" t="s">
        <v>41</v>
      </c>
      <c r="B42" s="28">
        <v>5151.4951663000002</v>
      </c>
      <c r="C42" s="28">
        <v>166.57512929000001</v>
      </c>
      <c r="D42" s="28">
        <v>1214.4313741000001</v>
      </c>
      <c r="E42" s="28">
        <v>1252.7859714000001</v>
      </c>
      <c r="F42" s="28">
        <v>1074.975815</v>
      </c>
      <c r="G42" s="28">
        <v>123.54121617</v>
      </c>
      <c r="H42" s="28">
        <v>29227.559284999999</v>
      </c>
      <c r="I42" s="28">
        <v>18.485122261000001</v>
      </c>
      <c r="J42" s="28">
        <v>91.734981740999999</v>
      </c>
      <c r="K42" s="28"/>
      <c r="L42" s="28">
        <v>20.485528787</v>
      </c>
      <c r="M42" s="28">
        <v>9.2036542441999991</v>
      </c>
      <c r="N42" s="28">
        <v>506.98723913999999</v>
      </c>
      <c r="O42" s="28">
        <v>0.81099031990000003</v>
      </c>
      <c r="P42" s="28">
        <v>3.7574160000000001E-4</v>
      </c>
      <c r="Q42" s="28">
        <v>230.04395529999999</v>
      </c>
      <c r="R42" s="28"/>
      <c r="S42" s="28" t="s">
        <v>41</v>
      </c>
      <c r="T42" s="28">
        <v>785.31071013930796</v>
      </c>
      <c r="U42" s="28">
        <v>0.813210322092071</v>
      </c>
      <c r="V42" s="28">
        <v>18.5884669317165</v>
      </c>
      <c r="W42" s="28">
        <v>18.5884604927049</v>
      </c>
      <c r="X42" s="28">
        <v>31.370717439821998</v>
      </c>
      <c r="Y42" s="28">
        <v>98.384491244718802</v>
      </c>
      <c r="Z42" s="28">
        <v>3.7677286082629598E-4</v>
      </c>
      <c r="AA42" s="28">
        <v>75.533741686285595</v>
      </c>
      <c r="AB42" s="28">
        <v>0</v>
      </c>
      <c r="AC42" s="28">
        <v>5192.58234291792</v>
      </c>
      <c r="AD42" s="28">
        <v>47.144434199131901</v>
      </c>
      <c r="AE42" s="28">
        <v>6.7996232363878297</v>
      </c>
      <c r="AF42" s="28">
        <v>5.4214390529727599</v>
      </c>
      <c r="AG42" s="28">
        <v>1016.76701243993</v>
      </c>
      <c r="AH42" s="28">
        <v>20.621639054943799</v>
      </c>
      <c r="AI42" s="28">
        <v>20.621639054943799</v>
      </c>
      <c r="AJ42" s="28">
        <v>9.2288316097201797</v>
      </c>
      <c r="AK42" s="28">
        <v>0</v>
      </c>
      <c r="AL42" s="28">
        <v>337.10757402310401</v>
      </c>
      <c r="AM42" s="28">
        <v>0.63350484045001798</v>
      </c>
      <c r="AN42" s="28">
        <v>150.87904860583001</v>
      </c>
      <c r="AO42" s="28">
        <v>511.82159387270599</v>
      </c>
      <c r="AP42" s="28">
        <v>230.74297820462499</v>
      </c>
      <c r="AQ42" s="28">
        <v>167.541022686883</v>
      </c>
      <c r="AR42" s="28">
        <v>0</v>
      </c>
      <c r="AS42" s="28">
        <v>1099.6829397157101</v>
      </c>
      <c r="AT42" s="28">
        <v>122.187156872964</v>
      </c>
      <c r="AU42" s="28">
        <v>1221.8700965886701</v>
      </c>
      <c r="AV42" s="28">
        <v>306.98356454732999</v>
      </c>
      <c r="AW42" s="28">
        <v>288.84526719169702</v>
      </c>
      <c r="AX42" s="28">
        <v>0.365623066959881</v>
      </c>
      <c r="AY42" s="28">
        <v>16407.475198660701</v>
      </c>
      <c r="AZ42" s="28">
        <v>0.72248116679618701</v>
      </c>
      <c r="BA42" s="28">
        <v>65.901667201287495</v>
      </c>
      <c r="BB42" s="28">
        <v>89.550984661342497</v>
      </c>
      <c r="BC42" s="28">
        <v>0.319554203166939</v>
      </c>
      <c r="BD42" s="28">
        <v>3.3117721920005302E-3</v>
      </c>
      <c r="BE42" s="28">
        <v>53.704279656299398</v>
      </c>
      <c r="BF42" s="28">
        <v>1257.81679751003</v>
      </c>
      <c r="BG42" s="28">
        <v>1079.28080263578</v>
      </c>
      <c r="BH42" s="28">
        <v>178.53599487425299</v>
      </c>
      <c r="BI42" s="28">
        <v>0.89581401081366996</v>
      </c>
      <c r="BJ42" s="28">
        <v>2.0207723107524899E-2</v>
      </c>
      <c r="BK42" s="28">
        <v>32.913660148701702</v>
      </c>
      <c r="BL42" s="28">
        <v>5.7659289803072102</v>
      </c>
      <c r="BM42" s="28">
        <v>283.33421198542698</v>
      </c>
      <c r="BN42" s="28">
        <v>12.507435334578901</v>
      </c>
      <c r="BO42" s="28">
        <v>3.9558639693116602</v>
      </c>
      <c r="BP42" s="28">
        <v>506.373906755512</v>
      </c>
      <c r="BQ42" s="28">
        <v>705.49426020022702</v>
      </c>
      <c r="BR42" s="28">
        <v>6.4900955466635697</v>
      </c>
      <c r="BS42" s="28">
        <v>16.435255862916598</v>
      </c>
      <c r="BT42" s="28">
        <v>2.0520590397768899E-2</v>
      </c>
      <c r="BU42" s="28">
        <v>124.167827233474</v>
      </c>
      <c r="BV42" s="28">
        <v>7874.58083489206</v>
      </c>
      <c r="BW42" s="28">
        <v>1.1860261744310101</v>
      </c>
      <c r="BX42" s="28">
        <v>174.92738622073901</v>
      </c>
      <c r="BY42" s="28">
        <v>1117.6521846819201</v>
      </c>
      <c r="BZ42" s="28">
        <v>2992.0526471952198</v>
      </c>
      <c r="CA42" s="28">
        <v>29307.497958960899</v>
      </c>
      <c r="CB42" s="28">
        <v>4049.0741878661302</v>
      </c>
      <c r="CC42" s="30"/>
      <c r="CD42" s="57">
        <f t="shared" si="16"/>
        <v>7.9757769912516818E-3</v>
      </c>
      <c r="CE42" s="57">
        <f t="shared" si="17"/>
        <v>5.7985450829301883E-3</v>
      </c>
      <c r="CF42" s="57">
        <f t="shared" si="18"/>
        <v>6.1252719975080959E-3</v>
      </c>
      <c r="CG42" s="57">
        <f t="shared" si="19"/>
        <v>4.0157107637531454E-3</v>
      </c>
      <c r="CH42" s="57">
        <f t="shared" si="20"/>
        <v>4.004729758296916E-3</v>
      </c>
      <c r="CI42" s="57">
        <f t="shared" si="21"/>
        <v>5.0720810665466319E-3</v>
      </c>
      <c r="CJ42" s="57">
        <f t="shared" si="22"/>
        <v>2.735044455180545E-3</v>
      </c>
      <c r="CK42" s="57">
        <f t="shared" si="23"/>
        <v>5.5903461305702659E-3</v>
      </c>
      <c r="CL42" s="57">
        <f t="shared" si="24"/>
        <v>7.2486083035288543E-2</v>
      </c>
      <c r="CM42" s="57" t="str">
        <f t="shared" si="25"/>
        <v/>
      </c>
      <c r="CN42" s="57">
        <f t="shared" si="26"/>
        <v>6.6442155025148242E-3</v>
      </c>
      <c r="CO42" s="57">
        <f t="shared" si="27"/>
        <v>2.7355835901861436E-3</v>
      </c>
      <c r="CP42" s="57">
        <f t="shared" si="28"/>
        <v>9.5354564365495598E-3</v>
      </c>
      <c r="CQ42" s="57">
        <f t="shared" si="29"/>
        <v>2.7373966588709821E-3</v>
      </c>
      <c r="CR42" s="57">
        <f t="shared" si="30"/>
        <v>2.7446011468944881E-3</v>
      </c>
      <c r="CS42" s="57">
        <f t="shared" si="31"/>
        <v>3.0386493038402234E-3</v>
      </c>
    </row>
    <row r="43" spans="1:97" x14ac:dyDescent="0.4">
      <c r="A43" s="30" t="s">
        <v>42</v>
      </c>
      <c r="B43" s="28">
        <v>101129.90906999999</v>
      </c>
      <c r="C43" s="28">
        <v>1256.1293714000001</v>
      </c>
      <c r="D43" s="28">
        <v>18697.457054999999</v>
      </c>
      <c r="E43" s="28">
        <v>33461.818246000003</v>
      </c>
      <c r="F43" s="28">
        <v>21965.744983000001</v>
      </c>
      <c r="G43" s="28">
        <v>965.50046410000004</v>
      </c>
      <c r="H43" s="28">
        <v>110465.49288999999</v>
      </c>
      <c r="I43" s="28">
        <v>155.61913104000001</v>
      </c>
      <c r="J43" s="28">
        <v>363.27385709999999</v>
      </c>
      <c r="K43" s="28">
        <v>0</v>
      </c>
      <c r="L43" s="28">
        <v>162.25954714</v>
      </c>
      <c r="M43" s="28">
        <v>56.104540434</v>
      </c>
      <c r="N43" s="28">
        <v>4295.7308720000001</v>
      </c>
      <c r="O43" s="28">
        <v>6.1878295771999996</v>
      </c>
      <c r="P43" s="28">
        <v>2.4464932750999999</v>
      </c>
      <c r="Q43" s="28">
        <v>139.90586547000001</v>
      </c>
      <c r="R43" s="28"/>
      <c r="S43" s="28" t="s">
        <v>42</v>
      </c>
      <c r="T43" s="28">
        <v>6002.4966820072104</v>
      </c>
      <c r="U43" s="28">
        <v>6.2009511095022303</v>
      </c>
      <c r="V43" s="28">
        <v>155.62366239911901</v>
      </c>
      <c r="W43" s="28">
        <v>155.623597717645</v>
      </c>
      <c r="X43" s="28">
        <v>145.35113894735301</v>
      </c>
      <c r="Y43" s="28">
        <v>404.22510260621902</v>
      </c>
      <c r="Z43" s="28">
        <v>2.44643701206533</v>
      </c>
      <c r="AA43" s="28">
        <v>1040.92890273229</v>
      </c>
      <c r="AB43" s="28">
        <v>0</v>
      </c>
      <c r="AC43" s="28">
        <v>101645.88503866299</v>
      </c>
      <c r="AD43" s="28">
        <v>1028.90823488366</v>
      </c>
      <c r="AE43" s="28">
        <v>51.912557179843503</v>
      </c>
      <c r="AF43" s="28">
        <v>117.667133478273</v>
      </c>
      <c r="AG43" s="28">
        <v>8112.2177433669003</v>
      </c>
      <c r="AH43" s="28">
        <v>162.19930323496499</v>
      </c>
      <c r="AI43" s="28">
        <v>162.19930323496499</v>
      </c>
      <c r="AJ43" s="28">
        <v>56.258261656138501</v>
      </c>
      <c r="AK43" s="28">
        <v>0</v>
      </c>
      <c r="AL43" s="28">
        <v>1778.86383285899</v>
      </c>
      <c r="AM43" s="28">
        <v>5.0989676357016904</v>
      </c>
      <c r="AN43" s="28">
        <v>609.595949238711</v>
      </c>
      <c r="AO43" s="28">
        <v>4323.4057050243</v>
      </c>
      <c r="AP43" s="28">
        <v>140.46173481347699</v>
      </c>
      <c r="AQ43" s="28">
        <v>1261.4487684189</v>
      </c>
      <c r="AR43" s="28">
        <v>0</v>
      </c>
      <c r="AS43" s="28">
        <v>16866.561593566901</v>
      </c>
      <c r="AT43" s="28">
        <v>1874.06430135198</v>
      </c>
      <c r="AU43" s="28">
        <v>18740.6258949189</v>
      </c>
      <c r="AV43" s="28">
        <v>2139.88126422695</v>
      </c>
      <c r="AW43" s="28">
        <v>1057.89095208204</v>
      </c>
      <c r="AX43" s="28">
        <v>77.779717762088197</v>
      </c>
      <c r="AY43" s="28">
        <v>58258.530143424898</v>
      </c>
      <c r="AZ43" s="28">
        <v>107.72281973908299</v>
      </c>
      <c r="BA43" s="28">
        <v>815.18891758571795</v>
      </c>
      <c r="BB43" s="28">
        <v>1444.51491812585</v>
      </c>
      <c r="BC43" s="28">
        <v>40.261940216493798</v>
      </c>
      <c r="BD43" s="28">
        <v>0.184631813290562</v>
      </c>
      <c r="BE43" s="28">
        <v>1422.6074639681999</v>
      </c>
      <c r="BF43" s="28">
        <v>33514.956550045601</v>
      </c>
      <c r="BG43" s="28">
        <v>22010.305781790001</v>
      </c>
      <c r="BH43" s="28">
        <v>11504.6507682556</v>
      </c>
      <c r="BI43" s="28">
        <v>22.041800922634302</v>
      </c>
      <c r="BJ43" s="28">
        <v>0.50408597666407595</v>
      </c>
      <c r="BK43" s="28">
        <v>2745.1508983393601</v>
      </c>
      <c r="BL43" s="28">
        <v>77.016276393458796</v>
      </c>
      <c r="BM43" s="28">
        <v>4296.7639042753099</v>
      </c>
      <c r="BN43" s="28">
        <v>154.865274811642</v>
      </c>
      <c r="BO43" s="28">
        <v>43.438381491096003</v>
      </c>
      <c r="BP43" s="28">
        <v>8364.4075428936703</v>
      </c>
      <c r="BQ43" s="28">
        <v>3907.3593958326201</v>
      </c>
      <c r="BR43" s="28">
        <v>1395.14443955202</v>
      </c>
      <c r="BS43" s="28">
        <v>997.186940127978</v>
      </c>
      <c r="BT43" s="28">
        <v>5.5258277954331199</v>
      </c>
      <c r="BU43" s="28">
        <v>968.76914273494401</v>
      </c>
      <c r="BV43" s="28">
        <v>32924.618235392001</v>
      </c>
      <c r="BW43" s="28">
        <v>0.69801728364646598</v>
      </c>
      <c r="BX43" s="28">
        <v>1252.32510972769</v>
      </c>
      <c r="BY43" s="28">
        <v>6230.3583415534604</v>
      </c>
      <c r="BZ43" s="28">
        <v>11988.221148569901</v>
      </c>
      <c r="CA43" s="28">
        <v>110773.807069451</v>
      </c>
      <c r="CB43" s="28">
        <v>6298.6670313804498</v>
      </c>
      <c r="CC43" s="30"/>
      <c r="CD43" s="57">
        <f t="shared" si="16"/>
        <v>5.1021104775823634E-3</v>
      </c>
      <c r="CE43" s="57">
        <f t="shared" si="17"/>
        <v>4.2347525183423652E-3</v>
      </c>
      <c r="CF43" s="57">
        <f t="shared" si="18"/>
        <v>2.3088080797252905E-3</v>
      </c>
      <c r="CG43" s="57">
        <f t="shared" si="19"/>
        <v>1.5880279922311333E-3</v>
      </c>
      <c r="CH43" s="57">
        <f t="shared" si="20"/>
        <v>2.0286495552273463E-3</v>
      </c>
      <c r="CI43" s="57">
        <f t="shared" si="21"/>
        <v>3.3854759852351758E-3</v>
      </c>
      <c r="CJ43" s="57">
        <f t="shared" si="22"/>
        <v>2.7910451615692886E-3</v>
      </c>
      <c r="CK43" s="57">
        <f t="shared" si="23"/>
        <v>2.8702625539248923E-5</v>
      </c>
      <c r="CL43" s="57">
        <f t="shared" si="24"/>
        <v>0.11272830319564177</v>
      </c>
      <c r="CM43" s="57" t="str">
        <f t="shared" si="25"/>
        <v/>
      </c>
      <c r="CN43" s="57">
        <f t="shared" si="26"/>
        <v>-3.712811116317808E-4</v>
      </c>
      <c r="CO43" s="57">
        <f t="shared" si="27"/>
        <v>2.7399069834523346E-3</v>
      </c>
      <c r="CP43" s="57">
        <f t="shared" si="28"/>
        <v>6.4424038304371489E-3</v>
      </c>
      <c r="CQ43" s="57">
        <f t="shared" si="29"/>
        <v>2.1205387347090101E-3</v>
      </c>
      <c r="CR43" s="57">
        <f t="shared" si="30"/>
        <v>-2.2997420529422537E-5</v>
      </c>
      <c r="CS43" s="57">
        <f t="shared" si="31"/>
        <v>3.9731668262055816E-3</v>
      </c>
    </row>
    <row r="44" spans="1:97" x14ac:dyDescent="0.4">
      <c r="A44" s="30" t="s">
        <v>43</v>
      </c>
      <c r="B44" s="28">
        <v>202206.83397000001</v>
      </c>
      <c r="C44" s="28">
        <v>3726.3008278000002</v>
      </c>
      <c r="D44" s="28">
        <v>45618.627591999997</v>
      </c>
      <c r="E44" s="28">
        <v>30488.932044000001</v>
      </c>
      <c r="F44" s="28">
        <v>25875.442644999999</v>
      </c>
      <c r="G44" s="28">
        <v>3994.3775454000001</v>
      </c>
      <c r="H44" s="28">
        <v>344515.38866</v>
      </c>
      <c r="I44" s="28">
        <v>328.64358186999999</v>
      </c>
      <c r="J44" s="28">
        <v>650.27965506999999</v>
      </c>
      <c r="K44" s="28"/>
      <c r="L44" s="28">
        <v>367.37348789999999</v>
      </c>
      <c r="M44" s="28">
        <v>94.487026083999993</v>
      </c>
      <c r="N44" s="28">
        <v>14127.348977</v>
      </c>
      <c r="O44" s="28">
        <v>7.8046510498000004</v>
      </c>
      <c r="P44" s="28">
        <v>52.792532915000002</v>
      </c>
      <c r="Q44" s="28">
        <v>492.04993134</v>
      </c>
      <c r="R44" s="28"/>
      <c r="S44" s="28" t="s">
        <v>43</v>
      </c>
      <c r="T44" s="28">
        <v>18397.8861561349</v>
      </c>
      <c r="U44" s="28">
        <v>7.8254769053496203</v>
      </c>
      <c r="V44" s="28">
        <v>332.438540832782</v>
      </c>
      <c r="W44" s="28">
        <v>332.43814129356701</v>
      </c>
      <c r="X44" s="28">
        <v>443.42487919350998</v>
      </c>
      <c r="Y44" s="28">
        <v>758.44413205587898</v>
      </c>
      <c r="Z44" s="28">
        <v>53.084232785171103</v>
      </c>
      <c r="AA44" s="28">
        <v>4786.6380633526196</v>
      </c>
      <c r="AB44" s="28">
        <v>0</v>
      </c>
      <c r="AC44" s="28">
        <v>203481.243758461</v>
      </c>
      <c r="AD44" s="28">
        <v>2240.9041611080002</v>
      </c>
      <c r="AE44" s="28">
        <v>161.646367650569</v>
      </c>
      <c r="AF44" s="28">
        <v>244.81345419384701</v>
      </c>
      <c r="AG44" s="28">
        <v>29339.356193584299</v>
      </c>
      <c r="AH44" s="28">
        <v>377.64992249873899</v>
      </c>
      <c r="AI44" s="28">
        <v>377.64992249873899</v>
      </c>
      <c r="AJ44" s="28">
        <v>94.746012357709802</v>
      </c>
      <c r="AK44" s="28">
        <v>0</v>
      </c>
      <c r="AL44" s="28">
        <v>5639.2249762978299</v>
      </c>
      <c r="AM44" s="28">
        <v>14.2917552767404</v>
      </c>
      <c r="AN44" s="28">
        <v>2628.9077214234298</v>
      </c>
      <c r="AO44" s="28">
        <v>14399.947895581699</v>
      </c>
      <c r="AP44" s="28">
        <v>499.28095453199501</v>
      </c>
      <c r="AQ44" s="28">
        <v>3742.02055305779</v>
      </c>
      <c r="AR44" s="28">
        <v>0</v>
      </c>
      <c r="AS44" s="28">
        <v>41147.382330190201</v>
      </c>
      <c r="AT44" s="28">
        <v>4571.9298634798797</v>
      </c>
      <c r="AU44" s="28">
        <v>45719.312193670099</v>
      </c>
      <c r="AV44" s="28">
        <v>864.862654511046</v>
      </c>
      <c r="AW44" s="28">
        <v>3049.6667924040398</v>
      </c>
      <c r="AX44" s="28">
        <v>9.8553073164018201</v>
      </c>
      <c r="AY44" s="28">
        <v>179384.95090814799</v>
      </c>
      <c r="AZ44" s="28">
        <v>11.913754644256599</v>
      </c>
      <c r="BA44" s="28">
        <v>1502.13895219034</v>
      </c>
      <c r="BB44" s="28">
        <v>2098.4016890058801</v>
      </c>
      <c r="BC44" s="28">
        <v>11.1157772399675</v>
      </c>
      <c r="BD44" s="28">
        <v>9.26807524271233E-2</v>
      </c>
      <c r="BE44" s="28">
        <v>1126.3190659125701</v>
      </c>
      <c r="BF44" s="28">
        <v>30622.708891508901</v>
      </c>
      <c r="BG44" s="28">
        <v>25986.391800637899</v>
      </c>
      <c r="BH44" s="28">
        <v>4636.3170908709899</v>
      </c>
      <c r="BI44" s="28">
        <v>20.3030955162398</v>
      </c>
      <c r="BJ44" s="28">
        <v>0.62972377428452797</v>
      </c>
      <c r="BK44" s="28">
        <v>847.12002897159903</v>
      </c>
      <c r="BL44" s="28">
        <v>134.33378731427399</v>
      </c>
      <c r="BM44" s="28">
        <v>6836.4564886566704</v>
      </c>
      <c r="BN44" s="28">
        <v>286.46685688805297</v>
      </c>
      <c r="BO44" s="28">
        <v>101.76403518334099</v>
      </c>
      <c r="BP44" s="28">
        <v>12541.798780524299</v>
      </c>
      <c r="BQ44" s="28">
        <v>16777.805771040199</v>
      </c>
      <c r="BR44" s="28">
        <v>17.284721218384298</v>
      </c>
      <c r="BS44" s="28">
        <v>439.86835913082803</v>
      </c>
      <c r="BT44" s="28">
        <v>0.52869639800702195</v>
      </c>
      <c r="BU44" s="28">
        <v>3998.6890393461399</v>
      </c>
      <c r="BV44" s="28">
        <v>112880.53032675901</v>
      </c>
      <c r="BW44" s="28">
        <v>29.274318032200501</v>
      </c>
      <c r="BX44" s="28">
        <v>4035.8484787457601</v>
      </c>
      <c r="BY44" s="28">
        <v>31093.883932847701</v>
      </c>
      <c r="BZ44" s="28">
        <v>26351.0074745561</v>
      </c>
      <c r="CA44" s="28">
        <v>345457.34176017001</v>
      </c>
      <c r="CB44" s="28">
        <v>20584.962213003699</v>
      </c>
      <c r="CC44" s="30"/>
      <c r="CD44" s="57">
        <f t="shared" si="16"/>
        <v>6.3025060203952838E-3</v>
      </c>
      <c r="CE44" s="57">
        <f t="shared" si="17"/>
        <v>4.2185872757543102E-3</v>
      </c>
      <c r="CF44" s="57">
        <f t="shared" si="18"/>
        <v>2.2070940531266387E-3</v>
      </c>
      <c r="CG44" s="57">
        <f t="shared" si="19"/>
        <v>4.3877183797661409E-3</v>
      </c>
      <c r="CH44" s="57">
        <f t="shared" si="20"/>
        <v>4.2878167210538103E-3</v>
      </c>
      <c r="CI44" s="57">
        <f t="shared" si="21"/>
        <v>1.0793906928264604E-3</v>
      </c>
      <c r="CJ44" s="57">
        <f t="shared" si="22"/>
        <v>2.7341394061779233E-3</v>
      </c>
      <c r="CK44" s="57">
        <f t="shared" si="23"/>
        <v>1.1546123621145351E-2</v>
      </c>
      <c r="CL44" s="57">
        <f t="shared" si="24"/>
        <v>0.16633532379885932</v>
      </c>
      <c r="CM44" s="57" t="str">
        <f t="shared" si="25"/>
        <v/>
      </c>
      <c r="CN44" s="57">
        <f t="shared" si="26"/>
        <v>2.797271696845003E-2</v>
      </c>
      <c r="CO44" s="57">
        <f t="shared" si="27"/>
        <v>2.740971797329796E-3</v>
      </c>
      <c r="CP44" s="57">
        <f t="shared" si="28"/>
        <v>1.9295829601541227E-2</v>
      </c>
      <c r="CQ44" s="57">
        <f t="shared" si="29"/>
        <v>2.6683903504120901E-3</v>
      </c>
      <c r="CR44" s="57">
        <f t="shared" si="30"/>
        <v>5.5254001667387294E-3</v>
      </c>
      <c r="CS44" s="57">
        <f t="shared" si="31"/>
        <v>1.4695710194090985E-2</v>
      </c>
    </row>
    <row r="45" spans="1:97" x14ac:dyDescent="0.4">
      <c r="A45" s="30" t="s">
        <v>44</v>
      </c>
      <c r="B45" s="28">
        <v>6218.6816087999996</v>
      </c>
      <c r="C45" s="28">
        <v>5056.5463143999996</v>
      </c>
      <c r="D45" s="28">
        <v>4599.5697495000004</v>
      </c>
      <c r="E45" s="28">
        <v>1502.4894382</v>
      </c>
      <c r="F45" s="28">
        <v>1350.8084549</v>
      </c>
      <c r="G45" s="28">
        <v>434.53600223000001</v>
      </c>
      <c r="H45" s="28">
        <v>34501.510239000003</v>
      </c>
      <c r="I45" s="28">
        <v>23.066980599000001</v>
      </c>
      <c r="J45" s="28">
        <v>65.609805391999998</v>
      </c>
      <c r="K45" s="28"/>
      <c r="L45" s="28">
        <v>29.458479537999999</v>
      </c>
      <c r="M45" s="28">
        <v>4.8929417438999998</v>
      </c>
      <c r="N45" s="28">
        <v>1737.2675830999999</v>
      </c>
      <c r="O45" s="28">
        <v>0.3548401558</v>
      </c>
      <c r="P45" s="28">
        <v>1.7403704310000001</v>
      </c>
      <c r="Q45" s="28">
        <v>28.205242295000001</v>
      </c>
      <c r="R45" s="28"/>
      <c r="S45" s="28" t="s">
        <v>44</v>
      </c>
      <c r="T45" s="28">
        <v>2129.0115754388898</v>
      </c>
      <c r="U45" s="28">
        <v>0.35579036939837699</v>
      </c>
      <c r="V45" s="28">
        <v>24.120548080462299</v>
      </c>
      <c r="W45" s="28">
        <v>24.0889455910831</v>
      </c>
      <c r="X45" s="28">
        <v>41.4259513068668</v>
      </c>
      <c r="Y45" s="28">
        <v>113.14801384418099</v>
      </c>
      <c r="Z45" s="28">
        <v>1.7450917707336799</v>
      </c>
      <c r="AA45" s="28">
        <v>126174.77181119</v>
      </c>
      <c r="AB45" s="28">
        <v>0</v>
      </c>
      <c r="AC45" s="28">
        <v>6319.66598967134</v>
      </c>
      <c r="AD45" s="28">
        <v>28.925358867214701</v>
      </c>
      <c r="AE45" s="28">
        <v>821.24178394625199</v>
      </c>
      <c r="AF45" s="28">
        <v>5.9279685196818601</v>
      </c>
      <c r="AG45" s="28">
        <v>3879.6423731869099</v>
      </c>
      <c r="AH45" s="28">
        <v>31.605316182272599</v>
      </c>
      <c r="AI45" s="28">
        <v>31.605316182272599</v>
      </c>
      <c r="AJ45" s="28">
        <v>4.9063089418409698</v>
      </c>
      <c r="AK45" s="28">
        <v>0</v>
      </c>
      <c r="AL45" s="28">
        <v>386.34949913705901</v>
      </c>
      <c r="AM45" s="28">
        <v>1.20945855765423</v>
      </c>
      <c r="AN45" s="28">
        <v>239.71367313564201</v>
      </c>
      <c r="AO45" s="28">
        <v>1749.9306636756801</v>
      </c>
      <c r="AP45" s="28">
        <v>28.6127752427854</v>
      </c>
      <c r="AQ45" s="28">
        <v>5068.9601437744204</v>
      </c>
      <c r="AR45" s="28">
        <v>0</v>
      </c>
      <c r="AS45" s="28">
        <v>4159.3488868753302</v>
      </c>
      <c r="AT45" s="28">
        <v>462.150130875841</v>
      </c>
      <c r="AU45" s="28">
        <v>4621.49901775118</v>
      </c>
      <c r="AV45" s="28">
        <v>122.87845636956099</v>
      </c>
      <c r="AW45" s="28">
        <v>183.11707899452699</v>
      </c>
      <c r="AX45" s="28">
        <v>0.74440783621863205</v>
      </c>
      <c r="AY45" s="28">
        <v>17333.787274859002</v>
      </c>
      <c r="AZ45" s="28">
        <v>1.81285937179296</v>
      </c>
      <c r="BA45" s="28">
        <v>27.708570743563801</v>
      </c>
      <c r="BB45" s="28">
        <v>64.080070735296502</v>
      </c>
      <c r="BC45" s="28">
        <v>1.02078445675358</v>
      </c>
      <c r="BD45" s="28">
        <v>0.681212746903885</v>
      </c>
      <c r="BE45" s="28">
        <v>21.8282841978207</v>
      </c>
      <c r="BF45" s="28">
        <v>1512.3230544386599</v>
      </c>
      <c r="BG45" s="28">
        <v>1359.08716449339</v>
      </c>
      <c r="BH45" s="28">
        <v>153.23588994527</v>
      </c>
      <c r="BI45" s="28">
        <v>1.1116433655759199</v>
      </c>
      <c r="BJ45" s="28">
        <v>7.4396446094236596E-2</v>
      </c>
      <c r="BK45" s="28">
        <v>77.628676212679906</v>
      </c>
      <c r="BL45" s="28">
        <v>5.0110842352993004</v>
      </c>
      <c r="BM45" s="28">
        <v>337.92778099285101</v>
      </c>
      <c r="BN45" s="28">
        <v>4.0414132453689096</v>
      </c>
      <c r="BO45" s="28">
        <v>5.7057515699664396</v>
      </c>
      <c r="BP45" s="28">
        <v>785.84234230063396</v>
      </c>
      <c r="BQ45" s="28">
        <v>1347.10129937129</v>
      </c>
      <c r="BR45" s="28">
        <v>8.9580096016799207</v>
      </c>
      <c r="BS45" s="28">
        <v>14.8501384656933</v>
      </c>
      <c r="BT45" s="28">
        <v>5.97379692014307E-2</v>
      </c>
      <c r="BU45" s="28">
        <v>435.81896373683298</v>
      </c>
      <c r="BV45" s="28">
        <v>11021.462935619</v>
      </c>
      <c r="BW45" s="28">
        <v>0.30284491442737699</v>
      </c>
      <c r="BX45" s="28">
        <v>526.95714148150796</v>
      </c>
      <c r="BY45" s="28">
        <v>2573.2020585412201</v>
      </c>
      <c r="BZ45" s="28">
        <v>2907.2048207781099</v>
      </c>
      <c r="CA45" s="28">
        <v>34596.592706449002</v>
      </c>
      <c r="CB45" s="28">
        <v>2119.4947607842701</v>
      </c>
      <c r="CC45" s="30"/>
      <c r="CD45" s="57">
        <f t="shared" si="16"/>
        <v>1.6238872999775111E-2</v>
      </c>
      <c r="CE45" s="57">
        <f t="shared" si="17"/>
        <v>2.455001616235341E-3</v>
      </c>
      <c r="CF45" s="57">
        <f t="shared" si="18"/>
        <v>4.767678162411474E-3</v>
      </c>
      <c r="CG45" s="57">
        <f t="shared" si="19"/>
        <v>6.5448821060870351E-3</v>
      </c>
      <c r="CH45" s="57">
        <f t="shared" si="20"/>
        <v>6.1287072666441423E-3</v>
      </c>
      <c r="CI45" s="57">
        <f t="shared" si="21"/>
        <v>2.9524861006888538E-3</v>
      </c>
      <c r="CJ45" s="57">
        <f t="shared" si="22"/>
        <v>2.7558929099144097E-3</v>
      </c>
      <c r="CK45" s="57">
        <f t="shared" si="23"/>
        <v>4.4304237726172237E-2</v>
      </c>
      <c r="CL45" s="57">
        <f t="shared" si="24"/>
        <v>0.72455951009385977</v>
      </c>
      <c r="CM45" s="57" t="str">
        <f t="shared" si="25"/>
        <v/>
      </c>
      <c r="CN45" s="57">
        <f t="shared" si="26"/>
        <v>7.2876695536960273E-2</v>
      </c>
      <c r="CO45" s="57">
        <f t="shared" si="27"/>
        <v>2.7319348237969049E-3</v>
      </c>
      <c r="CP45" s="57">
        <f t="shared" si="28"/>
        <v>7.289078952986635E-3</v>
      </c>
      <c r="CQ45" s="57">
        <f t="shared" si="29"/>
        <v>2.6778637728717631E-3</v>
      </c>
      <c r="CR45" s="57">
        <f t="shared" si="30"/>
        <v>2.7128361006265741E-3</v>
      </c>
      <c r="CS45" s="57">
        <f t="shared" si="31"/>
        <v>1.4448836975871062E-2</v>
      </c>
    </row>
    <row r="46" spans="1:97" x14ac:dyDescent="0.4">
      <c r="A46" s="30" t="s">
        <v>45</v>
      </c>
      <c r="B46" s="28">
        <v>8429.0317286000009</v>
      </c>
      <c r="C46" s="28">
        <v>113.15139189</v>
      </c>
      <c r="D46" s="28">
        <v>2996.9210444999999</v>
      </c>
      <c r="E46" s="28">
        <v>1555.5545811</v>
      </c>
      <c r="F46" s="28">
        <v>1313.1971604</v>
      </c>
      <c r="G46" s="28">
        <v>155.62136068999999</v>
      </c>
      <c r="H46" s="28">
        <v>7829.1623505999996</v>
      </c>
      <c r="I46" s="28">
        <v>9.5993272955000002</v>
      </c>
      <c r="J46" s="28">
        <v>20.046438584000001</v>
      </c>
      <c r="K46" s="28"/>
      <c r="L46" s="28">
        <v>12.242553336</v>
      </c>
      <c r="M46" s="28">
        <v>2.8387012639</v>
      </c>
      <c r="N46" s="28">
        <v>363.32313281</v>
      </c>
      <c r="O46" s="28">
        <v>0.29110929359999999</v>
      </c>
      <c r="P46" s="28">
        <v>1.2945374576999999</v>
      </c>
      <c r="Q46" s="28">
        <v>1.6581011852</v>
      </c>
      <c r="R46" s="28"/>
      <c r="S46" s="28" t="s">
        <v>45</v>
      </c>
      <c r="T46" s="28">
        <v>346.445447717756</v>
      </c>
      <c r="U46" s="28">
        <v>0.29176923132118499</v>
      </c>
      <c r="V46" s="28">
        <v>9.8310215630509106</v>
      </c>
      <c r="W46" s="28">
        <v>9.8205211375613306</v>
      </c>
      <c r="X46" s="28">
        <v>11.6134638592073</v>
      </c>
      <c r="Y46" s="28">
        <v>23.458929940583801</v>
      </c>
      <c r="Z46" s="28">
        <v>1.29786877083708</v>
      </c>
      <c r="AA46" s="28">
        <v>104.582370540727</v>
      </c>
      <c r="AB46" s="28">
        <v>0</v>
      </c>
      <c r="AC46" s="28">
        <v>8473.9011509229003</v>
      </c>
      <c r="AD46" s="28">
        <v>91.962422812407496</v>
      </c>
      <c r="AE46" s="28">
        <v>4.2952194396891397</v>
      </c>
      <c r="AF46" s="28">
        <v>10.2067097651571</v>
      </c>
      <c r="AG46" s="28">
        <v>678.88498583025398</v>
      </c>
      <c r="AH46" s="28">
        <v>12.720041865182701</v>
      </c>
      <c r="AI46" s="28">
        <v>12.720041865182701</v>
      </c>
      <c r="AJ46" s="28">
        <v>2.84646289129119</v>
      </c>
      <c r="AK46" s="28">
        <v>0</v>
      </c>
      <c r="AL46" s="28">
        <v>112.82809005686801</v>
      </c>
      <c r="AM46" s="28">
        <v>0.34592312967730898</v>
      </c>
      <c r="AN46" s="28">
        <v>52.170481065780301</v>
      </c>
      <c r="AO46" s="28">
        <v>365.89689799813698</v>
      </c>
      <c r="AP46" s="28">
        <v>1.72256346939615</v>
      </c>
      <c r="AQ46" s="28">
        <v>113.69168488566299</v>
      </c>
      <c r="AR46" s="28">
        <v>0</v>
      </c>
      <c r="AS46" s="28">
        <v>2705.8907377657201</v>
      </c>
      <c r="AT46" s="28">
        <v>300.654625554875</v>
      </c>
      <c r="AU46" s="28">
        <v>3006.5453633205998</v>
      </c>
      <c r="AV46" s="28">
        <v>105.304824000024</v>
      </c>
      <c r="AW46" s="28">
        <v>78.263131779019702</v>
      </c>
      <c r="AX46" s="28">
        <v>0.310036967101528</v>
      </c>
      <c r="AY46" s="28">
        <v>4071.4486529935998</v>
      </c>
      <c r="AZ46" s="28">
        <v>2.2806210563446201</v>
      </c>
      <c r="BA46" s="28">
        <v>57.8961149269442</v>
      </c>
      <c r="BB46" s="28">
        <v>104.33277964251999</v>
      </c>
      <c r="BC46" s="28">
        <v>0.40242054134492899</v>
      </c>
      <c r="BD46" s="28">
        <v>0.224243500057871</v>
      </c>
      <c r="BE46" s="28">
        <v>69.107043546795794</v>
      </c>
      <c r="BF46" s="28">
        <v>1560.7509903924399</v>
      </c>
      <c r="BG46" s="28">
        <v>1317.50602789857</v>
      </c>
      <c r="BH46" s="28">
        <v>243.244962493868</v>
      </c>
      <c r="BI46" s="28">
        <v>1.1075406361436699</v>
      </c>
      <c r="BJ46" s="28">
        <v>1.5076742086784899E-2</v>
      </c>
      <c r="BK46" s="28">
        <v>135.663721953074</v>
      </c>
      <c r="BL46" s="28">
        <v>5.2062279490952701</v>
      </c>
      <c r="BM46" s="28">
        <v>285.03231722305799</v>
      </c>
      <c r="BN46" s="28">
        <v>10.861115307241599</v>
      </c>
      <c r="BO46" s="28">
        <v>3.2771056520996198</v>
      </c>
      <c r="BP46" s="28">
        <v>538.86657208838301</v>
      </c>
      <c r="BQ46" s="28">
        <v>247.97169697611801</v>
      </c>
      <c r="BR46" s="28">
        <v>41.609266886026496</v>
      </c>
      <c r="BS46" s="28">
        <v>61.293601867314798</v>
      </c>
      <c r="BT46" s="28">
        <v>2.0221412942233299E-2</v>
      </c>
      <c r="BU46" s="28">
        <v>155.93366892089199</v>
      </c>
      <c r="BV46" s="28">
        <v>2480.4111497879599</v>
      </c>
      <c r="BW46" s="28">
        <v>1.0290303338348801</v>
      </c>
      <c r="BX46" s="28">
        <v>128.259199362342</v>
      </c>
      <c r="BY46" s="28">
        <v>483.99664777349699</v>
      </c>
      <c r="BZ46" s="28">
        <v>757.71671696820397</v>
      </c>
      <c r="CA46" s="28">
        <v>7850.8287725215896</v>
      </c>
      <c r="CB46" s="28">
        <v>393.44559006914199</v>
      </c>
      <c r="CC46" s="30"/>
      <c r="CD46" s="57">
        <f t="shared" si="16"/>
        <v>5.3232000741741132E-3</v>
      </c>
      <c r="CE46" s="57">
        <f t="shared" si="17"/>
        <v>4.7749566897793E-3</v>
      </c>
      <c r="CF46" s="57">
        <f t="shared" si="18"/>
        <v>3.2114021950169903E-3</v>
      </c>
      <c r="CG46" s="57">
        <f t="shared" si="19"/>
        <v>3.3405509234946682E-3</v>
      </c>
      <c r="CH46" s="57">
        <f t="shared" si="20"/>
        <v>3.2812037891229305E-3</v>
      </c>
      <c r="CI46" s="57">
        <f t="shared" si="21"/>
        <v>2.0068468075801174E-3</v>
      </c>
      <c r="CJ46" s="57">
        <f t="shared" si="22"/>
        <v>2.7673997487010259E-3</v>
      </c>
      <c r="CK46" s="57">
        <f t="shared" si="23"/>
        <v>2.3042639890507984E-2</v>
      </c>
      <c r="CL46" s="57">
        <f t="shared" si="24"/>
        <v>0.17022930742957348</v>
      </c>
      <c r="CM46" s="57" t="str">
        <f t="shared" si="25"/>
        <v/>
      </c>
      <c r="CN46" s="57">
        <f t="shared" si="26"/>
        <v>3.9002364627533648E-2</v>
      </c>
      <c r="CO46" s="57">
        <f t="shared" si="27"/>
        <v>2.7342177529898191E-3</v>
      </c>
      <c r="CP46" s="57">
        <f t="shared" si="28"/>
        <v>7.083956279444849E-3</v>
      </c>
      <c r="CQ46" s="57">
        <f t="shared" si="29"/>
        <v>2.2669757912016039E-3</v>
      </c>
      <c r="CR46" s="57">
        <f t="shared" si="30"/>
        <v>2.5733617187089731E-3</v>
      </c>
      <c r="CS46" s="57">
        <f t="shared" si="31"/>
        <v>3.8877171533035562E-2</v>
      </c>
    </row>
    <row r="47" spans="1:97" x14ac:dyDescent="0.4">
      <c r="A47" s="30" t="s">
        <v>46</v>
      </c>
      <c r="B47" s="28">
        <v>81069.387963000001</v>
      </c>
      <c r="C47" s="28">
        <v>1340.5893298000001</v>
      </c>
      <c r="D47" s="28">
        <v>19849.048145000001</v>
      </c>
      <c r="E47" s="28">
        <v>21243.632728</v>
      </c>
      <c r="F47" s="28">
        <v>18172.982593000001</v>
      </c>
      <c r="G47" s="28">
        <v>4927.6705994000004</v>
      </c>
      <c r="H47" s="28">
        <v>101642.44083000001</v>
      </c>
      <c r="I47" s="28">
        <v>167.53339008</v>
      </c>
      <c r="J47" s="28">
        <v>348.90720649999997</v>
      </c>
      <c r="K47" s="28"/>
      <c r="L47" s="28">
        <v>197.15988472000001</v>
      </c>
      <c r="M47" s="28">
        <v>51.684532750000002</v>
      </c>
      <c r="N47" s="28">
        <v>4514.0623550999999</v>
      </c>
      <c r="O47" s="28">
        <v>5.9870659568000004</v>
      </c>
      <c r="P47" s="28">
        <v>2.7514273585</v>
      </c>
      <c r="Q47" s="28">
        <v>24.076461871999999</v>
      </c>
      <c r="R47" s="28"/>
      <c r="S47" s="28" t="s">
        <v>46</v>
      </c>
      <c r="T47" s="28">
        <v>4447.7960015248</v>
      </c>
      <c r="U47" s="28">
        <v>5.9991584389738799</v>
      </c>
      <c r="V47" s="28">
        <v>168.72540875609999</v>
      </c>
      <c r="W47" s="28">
        <v>168.704877608196</v>
      </c>
      <c r="X47" s="28">
        <v>179.72196601746001</v>
      </c>
      <c r="Y47" s="28">
        <v>1021.292128519</v>
      </c>
      <c r="Z47" s="28">
        <v>2.7509999684573598</v>
      </c>
      <c r="AA47" s="28">
        <v>7752.9687736537498</v>
      </c>
      <c r="AB47" s="28">
        <v>0</v>
      </c>
      <c r="AC47" s="28">
        <v>81565.547682997305</v>
      </c>
      <c r="AD47" s="28">
        <v>1421.5048120292099</v>
      </c>
      <c r="AE47" s="28">
        <v>273.33054478413402</v>
      </c>
      <c r="AF47" s="28">
        <v>94.086465909479202</v>
      </c>
      <c r="AG47" s="28">
        <v>10710.355155299099</v>
      </c>
      <c r="AH47" s="28">
        <v>199.020245429748</v>
      </c>
      <c r="AI47" s="28">
        <v>199.020245429748</v>
      </c>
      <c r="AJ47" s="28">
        <v>51.826085429243101</v>
      </c>
      <c r="AK47" s="28">
        <v>0</v>
      </c>
      <c r="AL47" s="28">
        <v>2178.2285972793602</v>
      </c>
      <c r="AM47" s="28">
        <v>7.1814034839786602</v>
      </c>
      <c r="AN47" s="28">
        <v>577.67514566767295</v>
      </c>
      <c r="AO47" s="28">
        <v>4544.9477001400501</v>
      </c>
      <c r="AP47" s="28">
        <v>154.76046550544999</v>
      </c>
      <c r="AQ47" s="28">
        <v>1346.8585084122799</v>
      </c>
      <c r="AR47" s="28">
        <v>0</v>
      </c>
      <c r="AS47" s="28">
        <v>17912.509079404899</v>
      </c>
      <c r="AT47" s="28">
        <v>1990.2785613518699</v>
      </c>
      <c r="AU47" s="28">
        <v>19902.7876407568</v>
      </c>
      <c r="AV47" s="28">
        <v>302.73392244278801</v>
      </c>
      <c r="AW47" s="28">
        <v>1047.4017372206299</v>
      </c>
      <c r="AX47" s="28">
        <v>5.7193234809878897</v>
      </c>
      <c r="AY47" s="28">
        <v>54029.938525590696</v>
      </c>
      <c r="AZ47" s="28">
        <v>59.320363607202403</v>
      </c>
      <c r="BA47" s="28">
        <v>633.95888006415396</v>
      </c>
      <c r="BB47" s="28">
        <v>1129.0920600869699</v>
      </c>
      <c r="BC47" s="28">
        <v>4.6200370930956698</v>
      </c>
      <c r="BD47" s="28">
        <v>2.3741548173746199E-2</v>
      </c>
      <c r="BE47" s="28">
        <v>1196.5658801126499</v>
      </c>
      <c r="BF47" s="28">
        <v>21296.117772217502</v>
      </c>
      <c r="BG47" s="28">
        <v>18216.362406443201</v>
      </c>
      <c r="BH47" s="28">
        <v>3079.7553657743401</v>
      </c>
      <c r="BI47" s="28">
        <v>19.7584863208717</v>
      </c>
      <c r="BJ47" s="28">
        <v>0.203720322662962</v>
      </c>
      <c r="BK47" s="28">
        <v>1717.044207014</v>
      </c>
      <c r="BL47" s="28">
        <v>64.362523268131596</v>
      </c>
      <c r="BM47" s="28">
        <v>3764.8085401544299</v>
      </c>
      <c r="BN47" s="28">
        <v>112.795262779477</v>
      </c>
      <c r="BO47" s="28">
        <v>36.664727434756898</v>
      </c>
      <c r="BP47" s="28">
        <v>7610.7584449698797</v>
      </c>
      <c r="BQ47" s="28">
        <v>3001.6881466924401</v>
      </c>
      <c r="BR47" s="28">
        <v>1157.02516564647</v>
      </c>
      <c r="BS47" s="28">
        <v>703.30752840930995</v>
      </c>
      <c r="BT47" s="28">
        <v>0.333514129973489</v>
      </c>
      <c r="BU47" s="28">
        <v>4945.2851737010596</v>
      </c>
      <c r="BV47" s="28">
        <v>35848.079474526603</v>
      </c>
      <c r="BW47" s="28">
        <v>48.012053193141298</v>
      </c>
      <c r="BX47" s="28">
        <v>1190.66105164956</v>
      </c>
      <c r="BY47" s="28">
        <v>5973.26664517074</v>
      </c>
      <c r="BZ47" s="28">
        <v>7676.7897502782698</v>
      </c>
      <c r="CA47" s="28">
        <v>101925.99116916599</v>
      </c>
      <c r="CB47" s="28">
        <v>5561.1418021095596</v>
      </c>
      <c r="CC47" s="30"/>
      <c r="CD47" s="57">
        <f t="shared" si="16"/>
        <v>6.1201858366532972E-3</v>
      </c>
      <c r="CE47" s="57">
        <f t="shared" si="17"/>
        <v>4.6764348133481624E-3</v>
      </c>
      <c r="CF47" s="57">
        <f t="shared" si="18"/>
        <v>2.7074092099643823E-3</v>
      </c>
      <c r="CG47" s="57">
        <f t="shared" si="19"/>
        <v>2.4706247226880191E-3</v>
      </c>
      <c r="CH47" s="57">
        <f t="shared" si="20"/>
        <v>2.3870497438273734E-3</v>
      </c>
      <c r="CI47" s="57">
        <f t="shared" si="21"/>
        <v>3.5746249563037079E-3</v>
      </c>
      <c r="CJ47" s="57">
        <f t="shared" si="22"/>
        <v>2.7896844748173063E-3</v>
      </c>
      <c r="CK47" s="57">
        <f t="shared" si="23"/>
        <v>6.9925614687113497E-3</v>
      </c>
      <c r="CL47" s="57">
        <f t="shared" si="24"/>
        <v>1.9271167505077027</v>
      </c>
      <c r="CM47" s="57" t="str">
        <f t="shared" si="25"/>
        <v/>
      </c>
      <c r="CN47" s="57">
        <f t="shared" si="26"/>
        <v>9.4357973093259669E-3</v>
      </c>
      <c r="CO47" s="57">
        <f t="shared" si="27"/>
        <v>2.7387822180340426E-3</v>
      </c>
      <c r="CP47" s="57">
        <f t="shared" si="28"/>
        <v>6.8420288889354513E-3</v>
      </c>
      <c r="CQ47" s="57">
        <f t="shared" si="29"/>
        <v>2.0197676559993564E-3</v>
      </c>
      <c r="CR47" s="57">
        <f t="shared" si="30"/>
        <v>-1.5533393651836843E-4</v>
      </c>
      <c r="CS47" s="57">
        <f t="shared" si="31"/>
        <v>5.4278740924732984</v>
      </c>
    </row>
    <row r="48" spans="1:97" x14ac:dyDescent="0.4">
      <c r="A48" s="30" t="s">
        <v>47</v>
      </c>
      <c r="B48" s="28">
        <v>44316.499526</v>
      </c>
      <c r="C48" s="28">
        <v>1563.9291585999999</v>
      </c>
      <c r="D48" s="28">
        <v>11805.940929</v>
      </c>
      <c r="E48" s="28">
        <v>15746.486127</v>
      </c>
      <c r="F48" s="28">
        <v>13742.165359000001</v>
      </c>
      <c r="G48" s="28">
        <v>2057.3658721000002</v>
      </c>
      <c r="H48" s="28">
        <v>111733.27641999999</v>
      </c>
      <c r="I48" s="28">
        <v>246.21222498</v>
      </c>
      <c r="J48" s="28">
        <v>670.88444703000005</v>
      </c>
      <c r="K48" s="28"/>
      <c r="L48" s="28">
        <v>267.39236736999999</v>
      </c>
      <c r="M48" s="28">
        <v>157.59190092</v>
      </c>
      <c r="N48" s="28">
        <v>4236.4473142999996</v>
      </c>
      <c r="O48" s="28">
        <v>24.006201943000001</v>
      </c>
      <c r="P48" s="28">
        <v>59.668634574000002</v>
      </c>
      <c r="Q48" s="28">
        <v>121.66772339000001</v>
      </c>
      <c r="R48" s="28"/>
      <c r="S48" s="28" t="s">
        <v>47</v>
      </c>
      <c r="T48" s="28">
        <v>4395.6006628381101</v>
      </c>
      <c r="U48" s="28">
        <v>24.071176413439002</v>
      </c>
      <c r="V48" s="28">
        <v>257.46010887960699</v>
      </c>
      <c r="W48" s="28">
        <v>257.43304439292899</v>
      </c>
      <c r="X48" s="28">
        <v>263.69107567337397</v>
      </c>
      <c r="Y48" s="28">
        <v>731.42462931447506</v>
      </c>
      <c r="Z48" s="28">
        <v>59.830507818251803</v>
      </c>
      <c r="AA48" s="28">
        <v>1273.31722911928</v>
      </c>
      <c r="AB48" s="28">
        <v>0</v>
      </c>
      <c r="AC48" s="28">
        <v>44632.211611523497</v>
      </c>
      <c r="AD48" s="28">
        <v>322.61137103492399</v>
      </c>
      <c r="AE48" s="28">
        <v>64.962039233885804</v>
      </c>
      <c r="AF48" s="28">
        <v>46.658695919008899</v>
      </c>
      <c r="AG48" s="28">
        <v>7727.7253834021903</v>
      </c>
      <c r="AH48" s="28">
        <v>315.11522168338701</v>
      </c>
      <c r="AI48" s="28">
        <v>315.11522168338701</v>
      </c>
      <c r="AJ48" s="28">
        <v>158.024193986276</v>
      </c>
      <c r="AK48" s="28">
        <v>0</v>
      </c>
      <c r="AL48" s="28">
        <v>1419.85159086371</v>
      </c>
      <c r="AM48" s="28">
        <v>6.0281578351904699</v>
      </c>
      <c r="AN48" s="28">
        <v>650.90082610166598</v>
      </c>
      <c r="AO48" s="28">
        <v>4305.5437305430096</v>
      </c>
      <c r="AP48" s="28">
        <v>122.18087434343801</v>
      </c>
      <c r="AQ48" s="28">
        <v>1570.86128531997</v>
      </c>
      <c r="AR48" s="28">
        <v>0</v>
      </c>
      <c r="AS48" s="28">
        <v>10660.058246664101</v>
      </c>
      <c r="AT48" s="28">
        <v>1184.4517525444001</v>
      </c>
      <c r="AU48" s="28">
        <v>11844.5099992085</v>
      </c>
      <c r="AV48" s="28">
        <v>1535.66850381476</v>
      </c>
      <c r="AW48" s="28">
        <v>1310.2504896517801</v>
      </c>
      <c r="AX48" s="28">
        <v>12.958367193240599</v>
      </c>
      <c r="AY48" s="28">
        <v>56075.2765404487</v>
      </c>
      <c r="AZ48" s="28">
        <v>20.744188540815799</v>
      </c>
      <c r="BA48" s="28">
        <v>685.679616506005</v>
      </c>
      <c r="BB48" s="28">
        <v>1026.70354988232</v>
      </c>
      <c r="BC48" s="28">
        <v>8.0760154289367598</v>
      </c>
      <c r="BD48" s="28">
        <v>0.74296795714214903</v>
      </c>
      <c r="BE48" s="28">
        <v>660.98181517551598</v>
      </c>
      <c r="BF48" s="28">
        <v>15795.0196592216</v>
      </c>
      <c r="BG48" s="28">
        <v>13784.838907555701</v>
      </c>
      <c r="BH48" s="28">
        <v>2010.18075166586</v>
      </c>
      <c r="BI48" s="28">
        <v>10.863041515236601</v>
      </c>
      <c r="BJ48" s="28">
        <v>0.467165326670965</v>
      </c>
      <c r="BK48" s="28">
        <v>675.75538542855099</v>
      </c>
      <c r="BL48" s="28">
        <v>82.0509888170549</v>
      </c>
      <c r="BM48" s="28">
        <v>3560.5418459299899</v>
      </c>
      <c r="BN48" s="28">
        <v>128.53285261550801</v>
      </c>
      <c r="BO48" s="28">
        <v>42.9853088631315</v>
      </c>
      <c r="BP48" s="28">
        <v>6361.02156428953</v>
      </c>
      <c r="BQ48" s="28">
        <v>2787.9695631555101</v>
      </c>
      <c r="BR48" s="28">
        <v>227.80728675738601</v>
      </c>
      <c r="BS48" s="28">
        <v>278.02946233678898</v>
      </c>
      <c r="BT48" s="28">
        <v>0.89748499192557196</v>
      </c>
      <c r="BU48" s="28">
        <v>2061.77278278631</v>
      </c>
      <c r="BV48" s="28">
        <v>31418.051140483502</v>
      </c>
      <c r="BW48" s="28">
        <v>32.060484572518298</v>
      </c>
      <c r="BX48" s="28">
        <v>1289.3669691682701</v>
      </c>
      <c r="BY48" s="28">
        <v>5872.5052586211596</v>
      </c>
      <c r="BZ48" s="28">
        <v>14693.0093203915</v>
      </c>
      <c r="CA48" s="28">
        <v>112036.564844767</v>
      </c>
      <c r="CB48" s="28">
        <v>6820.5905574795297</v>
      </c>
      <c r="CC48" s="30"/>
      <c r="CD48" s="57">
        <f t="shared" si="16"/>
        <v>7.1240303024897597E-3</v>
      </c>
      <c r="CE48" s="57">
        <f t="shared" si="17"/>
        <v>4.4325068573921461E-3</v>
      </c>
      <c r="CF48" s="57">
        <f t="shared" si="18"/>
        <v>3.2669204801591633E-3</v>
      </c>
      <c r="CG48" s="57">
        <f t="shared" si="19"/>
        <v>3.0821817534504264E-3</v>
      </c>
      <c r="CH48" s="57">
        <f t="shared" si="20"/>
        <v>3.1053001794766211E-3</v>
      </c>
      <c r="CI48" s="57">
        <f t="shared" si="21"/>
        <v>2.1420160342271173E-3</v>
      </c>
      <c r="CJ48" s="57">
        <f t="shared" si="22"/>
        <v>2.7143965923540473E-3</v>
      </c>
      <c r="CK48" s="57">
        <f t="shared" si="23"/>
        <v>4.5573770408193437E-2</v>
      </c>
      <c r="CL48" s="57">
        <f t="shared" si="24"/>
        <v>9.0239358733811614E-2</v>
      </c>
      <c r="CM48" s="57" t="str">
        <f t="shared" si="25"/>
        <v/>
      </c>
      <c r="CN48" s="57">
        <f t="shared" si="26"/>
        <v>0.17847500578560369</v>
      </c>
      <c r="CO48" s="57">
        <f t="shared" si="27"/>
        <v>2.7431172779332886E-3</v>
      </c>
      <c r="CP48" s="57">
        <f t="shared" si="28"/>
        <v>1.6309990687191404E-2</v>
      </c>
      <c r="CQ48" s="57">
        <f t="shared" si="29"/>
        <v>2.7065701852077829E-3</v>
      </c>
      <c r="CR48" s="57">
        <f t="shared" si="30"/>
        <v>2.7128699258409969E-3</v>
      </c>
      <c r="CS48" s="57">
        <f t="shared" si="31"/>
        <v>4.2176424374533545E-3</v>
      </c>
    </row>
    <row r="49" spans="1:97" x14ac:dyDescent="0.4">
      <c r="A49" s="30" t="s">
        <v>48</v>
      </c>
      <c r="B49" s="28">
        <v>25978.459204999999</v>
      </c>
      <c r="C49" s="28">
        <v>360.67997766000002</v>
      </c>
      <c r="D49" s="28">
        <v>8572.6584027000008</v>
      </c>
      <c r="E49" s="28">
        <v>5353.6795701000001</v>
      </c>
      <c r="F49" s="28">
        <v>4226.5688682</v>
      </c>
      <c r="G49" s="28">
        <v>2592.9397997000001</v>
      </c>
      <c r="H49" s="28">
        <v>23437.114722999999</v>
      </c>
      <c r="I49" s="28">
        <v>47.248058948999997</v>
      </c>
      <c r="J49" s="28">
        <v>135.09090849</v>
      </c>
      <c r="K49" s="28"/>
      <c r="L49" s="28">
        <v>52.057921542000003</v>
      </c>
      <c r="M49" s="28">
        <v>24.037891669</v>
      </c>
      <c r="N49" s="28">
        <v>947.64839354000003</v>
      </c>
      <c r="O49" s="28">
        <v>2.2917152622999999</v>
      </c>
      <c r="P49" s="28">
        <v>0.2168383062</v>
      </c>
      <c r="Q49" s="28">
        <v>14.516372284999999</v>
      </c>
      <c r="R49" s="28"/>
      <c r="S49" s="28" t="s">
        <v>48</v>
      </c>
      <c r="T49" s="28">
        <v>994.62783587447905</v>
      </c>
      <c r="U49" s="28">
        <v>2.2975153405799298</v>
      </c>
      <c r="V49" s="28">
        <v>47.485289045814703</v>
      </c>
      <c r="W49" s="28">
        <v>47.485256384583799</v>
      </c>
      <c r="X49" s="28">
        <v>25.413872932389701</v>
      </c>
      <c r="Y49" s="28">
        <v>143.22510093595901</v>
      </c>
      <c r="Z49" s="28">
        <v>0.21694315016142299</v>
      </c>
      <c r="AA49" s="28">
        <v>200.90831870278501</v>
      </c>
      <c r="AB49" s="28">
        <v>0</v>
      </c>
      <c r="AC49" s="28">
        <v>26122.427498690999</v>
      </c>
      <c r="AD49" s="28">
        <v>277.425122495864</v>
      </c>
      <c r="AE49" s="28">
        <v>10.644046246645599</v>
      </c>
      <c r="AF49" s="28">
        <v>29.915521419334901</v>
      </c>
      <c r="AG49" s="28">
        <v>1897.3055162098501</v>
      </c>
      <c r="AH49" s="28">
        <v>52.364591417904798</v>
      </c>
      <c r="AI49" s="28">
        <v>52.364591417904798</v>
      </c>
      <c r="AJ49" s="28">
        <v>24.103745872755798</v>
      </c>
      <c r="AK49" s="28">
        <v>0</v>
      </c>
      <c r="AL49" s="28">
        <v>527.61313722940702</v>
      </c>
      <c r="AM49" s="28">
        <v>1.43852407531967</v>
      </c>
      <c r="AN49" s="28">
        <v>111.054996482216</v>
      </c>
      <c r="AO49" s="28">
        <v>954.57822727794201</v>
      </c>
      <c r="AP49" s="28">
        <v>14.5763186771816</v>
      </c>
      <c r="AQ49" s="28">
        <v>362.61393135247999</v>
      </c>
      <c r="AR49" s="28">
        <v>0</v>
      </c>
      <c r="AS49" s="28">
        <v>7727.8380993292403</v>
      </c>
      <c r="AT49" s="28">
        <v>858.65001664269096</v>
      </c>
      <c r="AU49" s="28">
        <v>8586.4881159719298</v>
      </c>
      <c r="AV49" s="28">
        <v>215.23930151419</v>
      </c>
      <c r="AW49" s="28">
        <v>273.00959479714697</v>
      </c>
      <c r="AX49" s="28">
        <v>7.0808277859532502</v>
      </c>
      <c r="AY49" s="28">
        <v>13118.2579401775</v>
      </c>
      <c r="AZ49" s="28">
        <v>8.2586207113212797</v>
      </c>
      <c r="BA49" s="28">
        <v>250.812747785732</v>
      </c>
      <c r="BB49" s="28">
        <v>372.52107662714798</v>
      </c>
      <c r="BC49" s="28">
        <v>3.9480532589273301</v>
      </c>
      <c r="BD49" s="28">
        <v>9.3716067395294093E-3</v>
      </c>
      <c r="BE49" s="28">
        <v>239.567402789949</v>
      </c>
      <c r="BF49" s="28">
        <v>5370.3582134298404</v>
      </c>
      <c r="BG49" s="28">
        <v>4240.4359881946302</v>
      </c>
      <c r="BH49" s="28">
        <v>1129.9222252351999</v>
      </c>
      <c r="BI49" s="28">
        <v>3.4077767158848502</v>
      </c>
      <c r="BJ49" s="28">
        <v>6.1005041298081403E-2</v>
      </c>
      <c r="BK49" s="28">
        <v>343.24429530911499</v>
      </c>
      <c r="BL49" s="28">
        <v>20.360069181038</v>
      </c>
      <c r="BM49" s="28">
        <v>991.07545175460302</v>
      </c>
      <c r="BN49" s="28">
        <v>48.832451704999499</v>
      </c>
      <c r="BO49" s="28">
        <v>12.029951521464699</v>
      </c>
      <c r="BP49" s="28">
        <v>1696.2634958690901</v>
      </c>
      <c r="BQ49" s="28">
        <v>769.55325976544998</v>
      </c>
      <c r="BR49" s="28">
        <v>86.619851992702706</v>
      </c>
      <c r="BS49" s="28">
        <v>155.860997624519</v>
      </c>
      <c r="BT49" s="28">
        <v>0.48254091414650802</v>
      </c>
      <c r="BU49" s="28">
        <v>2594.8201943550598</v>
      </c>
      <c r="BV49" s="28">
        <v>8481.6128838887198</v>
      </c>
      <c r="BW49" s="28">
        <v>41.445592055115497</v>
      </c>
      <c r="BX49" s="28">
        <v>258.30597573908199</v>
      </c>
      <c r="BY49" s="28">
        <v>1222.5660679867501</v>
      </c>
      <c r="BZ49" s="28">
        <v>1944.36870774913</v>
      </c>
      <c r="CA49" s="28">
        <v>23502.481332583699</v>
      </c>
      <c r="CB49" s="28">
        <v>1133.23870191328</v>
      </c>
      <c r="CC49" s="30"/>
      <c r="CD49" s="57">
        <f t="shared" si="16"/>
        <v>5.5418334303402508E-3</v>
      </c>
      <c r="CE49" s="57">
        <f t="shared" si="17"/>
        <v>5.3619657654050395E-3</v>
      </c>
      <c r="CF49" s="57">
        <f t="shared" si="18"/>
        <v>1.6132350809141373E-3</v>
      </c>
      <c r="CG49" s="57">
        <f t="shared" si="19"/>
        <v>3.1153607741093727E-3</v>
      </c>
      <c r="CH49" s="57">
        <f t="shared" si="20"/>
        <v>3.2809402678764163E-3</v>
      </c>
      <c r="CI49" s="57">
        <f t="shared" si="21"/>
        <v>7.2519796073833905E-4</v>
      </c>
      <c r="CJ49" s="57">
        <f t="shared" si="22"/>
        <v>2.7890211895217746E-3</v>
      </c>
      <c r="CK49" s="57">
        <f t="shared" si="23"/>
        <v>5.0202577811680089E-3</v>
      </c>
      <c r="CL49" s="57">
        <f t="shared" si="24"/>
        <v>6.0212730352325147E-2</v>
      </c>
      <c r="CM49" s="57" t="str">
        <f t="shared" si="25"/>
        <v/>
      </c>
      <c r="CN49" s="57">
        <f t="shared" si="26"/>
        <v>5.8909358426339764E-3</v>
      </c>
      <c r="CO49" s="57">
        <f t="shared" si="27"/>
        <v>2.7395998227550656E-3</v>
      </c>
      <c r="CP49" s="57">
        <f t="shared" si="28"/>
        <v>7.3126634152305666E-3</v>
      </c>
      <c r="CQ49" s="57">
        <f t="shared" si="29"/>
        <v>2.5308895809808647E-3</v>
      </c>
      <c r="CR49" s="57">
        <f t="shared" si="30"/>
        <v>4.8351217670132367E-4</v>
      </c>
      <c r="CS49" s="57">
        <f t="shared" si="31"/>
        <v>4.1295711493666088E-3</v>
      </c>
    </row>
    <row r="50" spans="1:97" x14ac:dyDescent="0.4">
      <c r="A50" s="30" t="s">
        <v>49</v>
      </c>
      <c r="B50" s="28">
        <v>59920.943590000003</v>
      </c>
      <c r="C50" s="28">
        <v>1882.4018827</v>
      </c>
      <c r="D50" s="28">
        <v>20118.065068</v>
      </c>
      <c r="E50" s="28">
        <v>17331.677141</v>
      </c>
      <c r="F50" s="28">
        <v>14958.815391</v>
      </c>
      <c r="G50" s="28">
        <v>1797.3475045</v>
      </c>
      <c r="H50" s="28">
        <v>67557.035835000002</v>
      </c>
      <c r="I50" s="28">
        <v>135.47429821</v>
      </c>
      <c r="J50" s="28">
        <v>285.40734996999998</v>
      </c>
      <c r="K50" s="28"/>
      <c r="L50" s="28">
        <v>143.04869833000001</v>
      </c>
      <c r="M50" s="28">
        <v>44.399493841999998</v>
      </c>
      <c r="N50" s="28">
        <v>2911.7792350999998</v>
      </c>
      <c r="O50" s="28">
        <v>5.2646837629999998</v>
      </c>
      <c r="P50" s="28">
        <v>2.6728523101000001</v>
      </c>
      <c r="Q50" s="28">
        <v>115.14151585</v>
      </c>
      <c r="R50" s="28"/>
      <c r="S50" s="28" t="s">
        <v>49</v>
      </c>
      <c r="T50" s="28">
        <v>3164.6633478048898</v>
      </c>
      <c r="U50" s="28">
        <v>5.27494821583341</v>
      </c>
      <c r="V50" s="28">
        <v>136.12404497283401</v>
      </c>
      <c r="W50" s="28">
        <v>136.12401635176801</v>
      </c>
      <c r="X50" s="28">
        <v>138.11123136096799</v>
      </c>
      <c r="Y50" s="28">
        <v>310.84531514827501</v>
      </c>
      <c r="Z50" s="28">
        <v>2.6724859159177199</v>
      </c>
      <c r="AA50" s="28">
        <v>1119.10608473959</v>
      </c>
      <c r="AB50" s="28">
        <v>0</v>
      </c>
      <c r="AC50" s="28">
        <v>60247.1168129984</v>
      </c>
      <c r="AD50" s="28">
        <v>494.62946499191099</v>
      </c>
      <c r="AE50" s="28">
        <v>42.878636846323801</v>
      </c>
      <c r="AF50" s="28">
        <v>67.004654430003399</v>
      </c>
      <c r="AG50" s="28">
        <v>5963.0146309183701</v>
      </c>
      <c r="AH50" s="28">
        <v>144.30465394774299</v>
      </c>
      <c r="AI50" s="28">
        <v>144.30465394774299</v>
      </c>
      <c r="AJ50" s="28">
        <v>44.521129335678999</v>
      </c>
      <c r="AK50" s="28">
        <v>0</v>
      </c>
      <c r="AL50" s="28">
        <v>1109.41911843652</v>
      </c>
      <c r="AM50" s="28">
        <v>3.6656281832487299</v>
      </c>
      <c r="AN50" s="28">
        <v>457.17411094771199</v>
      </c>
      <c r="AO50" s="28">
        <v>2933.5278345042202</v>
      </c>
      <c r="AP50" s="28">
        <v>115.46955998210299</v>
      </c>
      <c r="AQ50" s="28">
        <v>1892.3699212509</v>
      </c>
      <c r="AR50" s="28">
        <v>0</v>
      </c>
      <c r="AS50" s="28">
        <v>18167.4391317757</v>
      </c>
      <c r="AT50" s="28">
        <v>2018.6044704420799</v>
      </c>
      <c r="AU50" s="28">
        <v>20186.0436022178</v>
      </c>
      <c r="AV50" s="28">
        <v>119.593423871865</v>
      </c>
      <c r="AW50" s="28">
        <v>686.57779560403901</v>
      </c>
      <c r="AX50" s="28">
        <v>2.5586614919779298</v>
      </c>
      <c r="AY50" s="28">
        <v>35596.112296162297</v>
      </c>
      <c r="AZ50" s="28">
        <v>55.576013140649302</v>
      </c>
      <c r="BA50" s="28">
        <v>478.05558326030501</v>
      </c>
      <c r="BB50" s="28">
        <v>889.13172583320898</v>
      </c>
      <c r="BC50" s="28">
        <v>2.4168326234450501</v>
      </c>
      <c r="BD50" s="28">
        <v>2.23430395343838E-2</v>
      </c>
      <c r="BE50" s="28">
        <v>1059.39949679503</v>
      </c>
      <c r="BF50" s="28">
        <v>17364.5939131542</v>
      </c>
      <c r="BG50" s="28">
        <v>14986.2568648123</v>
      </c>
      <c r="BH50" s="28">
        <v>2378.3370483418398</v>
      </c>
      <c r="BI50" s="28">
        <v>17.0745490566973</v>
      </c>
      <c r="BJ50" s="28">
        <v>0.12349362884163601</v>
      </c>
      <c r="BK50" s="28">
        <v>1560.7669159653201</v>
      </c>
      <c r="BL50" s="28">
        <v>49.758248824660797</v>
      </c>
      <c r="BM50" s="28">
        <v>2953.1148623489098</v>
      </c>
      <c r="BN50" s="28">
        <v>83.915921405226001</v>
      </c>
      <c r="BO50" s="28">
        <v>26.3123977645133</v>
      </c>
      <c r="BP50" s="28">
        <v>6047.3801867314796</v>
      </c>
      <c r="BQ50" s="28">
        <v>2558.4830180171598</v>
      </c>
      <c r="BR50" s="28">
        <v>1119.94808102757</v>
      </c>
      <c r="BS50" s="28">
        <v>640.55923134751902</v>
      </c>
      <c r="BT50" s="28">
        <v>0.142320527455811</v>
      </c>
      <c r="BU50" s="28">
        <v>1803.86047497698</v>
      </c>
      <c r="BV50" s="28">
        <v>22298.3068973839</v>
      </c>
      <c r="BW50" s="28">
        <v>12.9207439693557</v>
      </c>
      <c r="BX50" s="28">
        <v>634.49248642456996</v>
      </c>
      <c r="BY50" s="28">
        <v>3937.72432040288</v>
      </c>
      <c r="BZ50" s="28">
        <v>5343.46861825824</v>
      </c>
      <c r="CA50" s="28">
        <v>67743.837562349407</v>
      </c>
      <c r="CB50" s="28">
        <v>4918.1858522195698</v>
      </c>
      <c r="CC50" s="30"/>
      <c r="CD50" s="57">
        <f t="shared" si="16"/>
        <v>5.4433926346385371E-3</v>
      </c>
      <c r="CE50" s="57">
        <f t="shared" si="17"/>
        <v>5.2953827992365185E-3</v>
      </c>
      <c r="CF50" s="57">
        <f t="shared" si="18"/>
        <v>3.3789797372674544E-3</v>
      </c>
      <c r="CG50" s="57">
        <f t="shared" si="19"/>
        <v>1.8992260175636202E-3</v>
      </c>
      <c r="CH50" s="57">
        <f t="shared" si="20"/>
        <v>1.8344683783456414E-3</v>
      </c>
      <c r="CI50" s="57">
        <f t="shared" si="21"/>
        <v>3.6236567834953947E-3</v>
      </c>
      <c r="CJ50" s="57">
        <f t="shared" si="22"/>
        <v>2.765096559381989E-3</v>
      </c>
      <c r="CK50" s="57">
        <f t="shared" si="23"/>
        <v>4.7958775232839444E-3</v>
      </c>
      <c r="CL50" s="57">
        <f t="shared" si="24"/>
        <v>8.9128626788864698E-2</v>
      </c>
      <c r="CM50" s="57" t="str">
        <f t="shared" si="25"/>
        <v/>
      </c>
      <c r="CN50" s="57">
        <f t="shared" si="26"/>
        <v>8.7799164368878874E-3</v>
      </c>
      <c r="CO50" s="57">
        <f t="shared" si="27"/>
        <v>2.7395693768909424E-3</v>
      </c>
      <c r="CP50" s="57">
        <f t="shared" si="28"/>
        <v>7.4691786870557404E-3</v>
      </c>
      <c r="CQ50" s="57">
        <f t="shared" si="29"/>
        <v>1.949680796698245E-3</v>
      </c>
      <c r="CR50" s="57">
        <f t="shared" si="30"/>
        <v>-1.3707984571228725E-4</v>
      </c>
      <c r="CS50" s="57">
        <f t="shared" si="31"/>
        <v>2.8490517054712574E-3</v>
      </c>
    </row>
    <row r="51" spans="1:97" x14ac:dyDescent="0.4">
      <c r="A51" s="30" t="s">
        <v>50</v>
      </c>
      <c r="B51" s="28">
        <v>5141.4961927000004</v>
      </c>
      <c r="C51" s="28">
        <v>147.95646984999999</v>
      </c>
      <c r="D51" s="28">
        <v>1023.2203162</v>
      </c>
      <c r="E51" s="28">
        <v>943.65058350000004</v>
      </c>
      <c r="F51" s="28">
        <v>815.07463141999995</v>
      </c>
      <c r="G51" s="28">
        <v>67.348587460999994</v>
      </c>
      <c r="H51" s="28">
        <v>8334.0981618999995</v>
      </c>
      <c r="I51" s="28">
        <v>11.493239880000001</v>
      </c>
      <c r="J51" s="28">
        <v>43.117260319000003</v>
      </c>
      <c r="K51" s="28"/>
      <c r="L51" s="28">
        <v>12.987756247</v>
      </c>
      <c r="M51" s="28">
        <v>5.2081926707999999</v>
      </c>
      <c r="N51" s="28">
        <v>308.22864549000002</v>
      </c>
      <c r="O51" s="28">
        <v>0.45608458860000001</v>
      </c>
      <c r="P51" s="28">
        <v>2.5637050000000002E-4</v>
      </c>
      <c r="Q51" s="28">
        <v>17.199162651999998</v>
      </c>
      <c r="R51" s="28"/>
      <c r="S51" s="28" t="s">
        <v>50</v>
      </c>
      <c r="T51" s="28">
        <v>324.57554480748098</v>
      </c>
      <c r="U51" s="28">
        <v>0.45733484717240602</v>
      </c>
      <c r="V51" s="28">
        <v>11.560832793172899</v>
      </c>
      <c r="W51" s="28">
        <v>11.5608267426386</v>
      </c>
      <c r="X51" s="28">
        <v>10.5409596934142</v>
      </c>
      <c r="Y51" s="28">
        <v>45.710556095946899</v>
      </c>
      <c r="Z51" s="28">
        <v>2.5707963034192998E-4</v>
      </c>
      <c r="AA51" s="28">
        <v>59.2270948573113</v>
      </c>
      <c r="AB51" s="28">
        <v>0</v>
      </c>
      <c r="AC51" s="28">
        <v>5174.38962945815</v>
      </c>
      <c r="AD51" s="28">
        <v>56.107868963074701</v>
      </c>
      <c r="AE51" s="28">
        <v>3.8366404695335499</v>
      </c>
      <c r="AF51" s="28">
        <v>6.1258203328596599</v>
      </c>
      <c r="AG51" s="28">
        <v>687.30488686115802</v>
      </c>
      <c r="AH51" s="28">
        <v>13.0785112537458</v>
      </c>
      <c r="AI51" s="28">
        <v>13.0785112537458</v>
      </c>
      <c r="AJ51" s="28">
        <v>5.2224616505431598</v>
      </c>
      <c r="AK51" s="28">
        <v>0</v>
      </c>
      <c r="AL51" s="28">
        <v>194.487102173404</v>
      </c>
      <c r="AM51" s="28">
        <v>0.55282346632186297</v>
      </c>
      <c r="AN51" s="28">
        <v>38.633569881087098</v>
      </c>
      <c r="AO51" s="28">
        <v>310.84558857099501</v>
      </c>
      <c r="AP51" s="28">
        <v>17.2581776683028</v>
      </c>
      <c r="AQ51" s="28">
        <v>148.834609267128</v>
      </c>
      <c r="AR51" s="28">
        <v>0</v>
      </c>
      <c r="AS51" s="28">
        <v>926.44541401367997</v>
      </c>
      <c r="AT51" s="28">
        <v>102.938671008228</v>
      </c>
      <c r="AU51" s="28">
        <v>1029.3840850219001</v>
      </c>
      <c r="AV51" s="28">
        <v>41.210517548810799</v>
      </c>
      <c r="AW51" s="28">
        <v>90.464299338503196</v>
      </c>
      <c r="AX51" s="28">
        <v>0.289953479058847</v>
      </c>
      <c r="AY51" s="28">
        <v>4613.3446161675902</v>
      </c>
      <c r="AZ51" s="28">
        <v>0.351071150867794</v>
      </c>
      <c r="BA51" s="28">
        <v>52.1618521029338</v>
      </c>
      <c r="BB51" s="28">
        <v>69.501762297656995</v>
      </c>
      <c r="BC51" s="28">
        <v>0.25322160606711902</v>
      </c>
      <c r="BD51" s="28">
        <v>2.0917697713255801E-3</v>
      </c>
      <c r="BE51" s="28">
        <v>39.477291445515498</v>
      </c>
      <c r="BF51" s="28">
        <v>947.47328092191799</v>
      </c>
      <c r="BG51" s="28">
        <v>818.295883037252</v>
      </c>
      <c r="BH51" s="28">
        <v>129.177397884665</v>
      </c>
      <c r="BI51" s="28">
        <v>0.65868071991931099</v>
      </c>
      <c r="BJ51" s="28">
        <v>1.6455215408103002E-2</v>
      </c>
      <c r="BK51" s="28">
        <v>19.5061325528971</v>
      </c>
      <c r="BL51" s="28">
        <v>4.52875266676587</v>
      </c>
      <c r="BM51" s="28">
        <v>219.452071407706</v>
      </c>
      <c r="BN51" s="28">
        <v>9.9306447747702808</v>
      </c>
      <c r="BO51" s="28">
        <v>3.16644468107387</v>
      </c>
      <c r="BP51" s="28">
        <v>388.29618886996599</v>
      </c>
      <c r="BQ51" s="28">
        <v>286.04871379007301</v>
      </c>
      <c r="BR51" s="28">
        <v>0.31575541383510503</v>
      </c>
      <c r="BS51" s="28">
        <v>10.3709564311579</v>
      </c>
      <c r="BT51" s="28">
        <v>1.65564518813692E-2</v>
      </c>
      <c r="BU51" s="28">
        <v>67.616529483181495</v>
      </c>
      <c r="BV51" s="28">
        <v>2953.5520970939501</v>
      </c>
      <c r="BW51" s="28">
        <v>0.29302076891086098</v>
      </c>
      <c r="BX51" s="28">
        <v>89.030726608188601</v>
      </c>
      <c r="BY51" s="28">
        <v>455.34179040764099</v>
      </c>
      <c r="BZ51" s="28">
        <v>654.31558571272603</v>
      </c>
      <c r="CA51" s="28">
        <v>8357.0750829213393</v>
      </c>
      <c r="CB51" s="28">
        <v>553.15938459339498</v>
      </c>
      <c r="CC51" s="30"/>
      <c r="CD51" s="57">
        <f t="shared" si="16"/>
        <v>6.3976390383897169E-3</v>
      </c>
      <c r="CE51" s="57">
        <f t="shared" si="17"/>
        <v>5.9351200932157904E-3</v>
      </c>
      <c r="CF51" s="57">
        <f t="shared" si="18"/>
        <v>6.0238921416170908E-3</v>
      </c>
      <c r="CG51" s="57">
        <f t="shared" si="19"/>
        <v>4.0509670515325343E-3</v>
      </c>
      <c r="CH51" s="57">
        <f t="shared" si="20"/>
        <v>3.9520940697664424E-3</v>
      </c>
      <c r="CI51" s="57">
        <f t="shared" si="21"/>
        <v>3.9784356626137076E-3</v>
      </c>
      <c r="CJ51" s="57">
        <f t="shared" si="22"/>
        <v>2.7569774887438595E-3</v>
      </c>
      <c r="CK51" s="57">
        <f t="shared" si="23"/>
        <v>5.8805753072474062E-3</v>
      </c>
      <c r="CL51" s="57">
        <f t="shared" si="24"/>
        <v>6.0145189136799976E-2</v>
      </c>
      <c r="CM51" s="57" t="str">
        <f t="shared" si="25"/>
        <v/>
      </c>
      <c r="CN51" s="57">
        <f t="shared" si="26"/>
        <v>6.9877356041974734E-3</v>
      </c>
      <c r="CO51" s="57">
        <f t="shared" si="27"/>
        <v>2.7397181028189781E-3</v>
      </c>
      <c r="CP51" s="57">
        <f t="shared" si="28"/>
        <v>8.4902656494978117E-3</v>
      </c>
      <c r="CQ51" s="57">
        <f t="shared" si="29"/>
        <v>2.7412866026537246E-3</v>
      </c>
      <c r="CR51" s="57">
        <f t="shared" si="30"/>
        <v>2.7660372075958566E-3</v>
      </c>
      <c r="CS51" s="57">
        <f t="shared" si="31"/>
        <v>3.4312726437259918E-3</v>
      </c>
    </row>
    <row r="52" spans="1:97" x14ac:dyDescent="0.4">
      <c r="A52" s="30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CD52" s="57"/>
      <c r="CE52" s="57" t="str">
        <f t="shared" si="17"/>
        <v/>
      </c>
      <c r="CF52" s="57" t="str">
        <f t="shared" si="18"/>
        <v/>
      </c>
      <c r="CG52" s="57" t="str">
        <f t="shared" si="19"/>
        <v/>
      </c>
      <c r="CH52" s="57" t="str">
        <f t="shared" si="20"/>
        <v/>
      </c>
      <c r="CI52" s="57" t="str">
        <f t="shared" si="21"/>
        <v/>
      </c>
      <c r="CJ52" s="57" t="str">
        <f t="shared" si="22"/>
        <v/>
      </c>
      <c r="CK52" s="57" t="str">
        <f t="shared" si="23"/>
        <v/>
      </c>
      <c r="CL52" s="57"/>
      <c r="CM52" s="57" t="str">
        <f t="shared" si="25"/>
        <v/>
      </c>
      <c r="CN52" s="57" t="str">
        <f t="shared" si="26"/>
        <v/>
      </c>
      <c r="CO52" s="57" t="str">
        <f t="shared" si="27"/>
        <v/>
      </c>
      <c r="CP52" s="57" t="str">
        <f t="shared" si="28"/>
        <v/>
      </c>
      <c r="CS52" s="57" t="str">
        <f t="shared" si="31"/>
        <v/>
      </c>
    </row>
    <row r="53" spans="1:97" x14ac:dyDescent="0.4">
      <c r="A53" s="30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CD53" s="57"/>
      <c r="CE53" s="57" t="str">
        <f t="shared" si="17"/>
        <v/>
      </c>
      <c r="CF53" s="57" t="str">
        <f t="shared" si="18"/>
        <v/>
      </c>
      <c r="CG53" s="57" t="str">
        <f t="shared" si="19"/>
        <v/>
      </c>
      <c r="CH53" s="57" t="str">
        <f t="shared" si="20"/>
        <v/>
      </c>
      <c r="CI53" s="57" t="str">
        <f t="shared" si="21"/>
        <v/>
      </c>
      <c r="CJ53" s="57" t="str">
        <f t="shared" si="22"/>
        <v/>
      </c>
      <c r="CK53" s="57" t="str">
        <f t="shared" si="23"/>
        <v/>
      </c>
      <c r="CL53" s="57"/>
      <c r="CM53" s="57" t="str">
        <f t="shared" si="25"/>
        <v/>
      </c>
      <c r="CN53" s="57" t="str">
        <f t="shared" si="26"/>
        <v/>
      </c>
      <c r="CO53" s="57" t="str">
        <f t="shared" si="27"/>
        <v/>
      </c>
      <c r="CP53" s="57" t="str">
        <f t="shared" si="28"/>
        <v/>
      </c>
      <c r="CS53" s="57" t="str">
        <f t="shared" si="31"/>
        <v/>
      </c>
    </row>
    <row r="54" spans="1:97" x14ac:dyDescent="0.4">
      <c r="A54" s="30" t="s">
        <v>230</v>
      </c>
      <c r="B54" s="28">
        <v>350.42055789</v>
      </c>
      <c r="C54" s="28">
        <v>17.571910639999999</v>
      </c>
      <c r="D54" s="28">
        <v>119.59275266</v>
      </c>
      <c r="E54" s="28">
        <v>104.66676404</v>
      </c>
      <c r="F54" s="28">
        <v>71.114850395999994</v>
      </c>
      <c r="G54" s="28">
        <v>22.867489980999999</v>
      </c>
      <c r="H54" s="28">
        <v>752.79174105000004</v>
      </c>
      <c r="I54" s="28">
        <v>0.87108682400000004</v>
      </c>
      <c r="J54" s="28">
        <v>3.6321429817999999</v>
      </c>
      <c r="K54" s="28">
        <v>4.8628369099999999E-2</v>
      </c>
      <c r="L54" s="28">
        <v>1.3162365063999999</v>
      </c>
      <c r="M54" s="28">
        <v>2.1480687840999999</v>
      </c>
      <c r="N54" s="28">
        <v>21.289154750000002</v>
      </c>
      <c r="O54" s="28">
        <v>0.4138059482</v>
      </c>
      <c r="P54" s="28">
        <v>0.22763911519999999</v>
      </c>
      <c r="Q54" s="28">
        <v>3.9563171682</v>
      </c>
      <c r="R54" s="28"/>
      <c r="S54" s="28" t="s">
        <v>51</v>
      </c>
      <c r="T54" s="28">
        <v>0</v>
      </c>
      <c r="U54" s="28">
        <v>0</v>
      </c>
      <c r="V54" s="28">
        <v>0</v>
      </c>
      <c r="W54" s="28">
        <v>0</v>
      </c>
      <c r="X54" s="28">
        <v>0</v>
      </c>
      <c r="Y54" s="28">
        <v>0</v>
      </c>
      <c r="Z54" s="28">
        <v>0</v>
      </c>
      <c r="AA54" s="28">
        <v>0</v>
      </c>
      <c r="AB54" s="28">
        <v>0</v>
      </c>
      <c r="AC54" s="28">
        <v>0</v>
      </c>
      <c r="AD54" s="28">
        <v>0</v>
      </c>
      <c r="AE54" s="28">
        <v>0</v>
      </c>
      <c r="AF54" s="28">
        <v>0</v>
      </c>
      <c r="AG54" s="28">
        <v>0</v>
      </c>
      <c r="AH54" s="28">
        <v>0</v>
      </c>
      <c r="AI54" s="28">
        <v>0</v>
      </c>
      <c r="AJ54" s="28">
        <v>0</v>
      </c>
      <c r="AK54" s="28">
        <v>0</v>
      </c>
      <c r="AL54" s="28">
        <v>0</v>
      </c>
      <c r="AM54" s="28">
        <v>0</v>
      </c>
      <c r="AN54" s="28">
        <v>0</v>
      </c>
      <c r="AO54" s="28">
        <v>0</v>
      </c>
      <c r="AP54" s="28">
        <v>0</v>
      </c>
      <c r="AQ54" s="28">
        <v>0</v>
      </c>
      <c r="AR54" s="28">
        <v>0</v>
      </c>
      <c r="AS54" s="28">
        <v>0</v>
      </c>
      <c r="AT54" s="28">
        <v>0</v>
      </c>
      <c r="AU54" s="28">
        <v>0</v>
      </c>
      <c r="AV54" s="28">
        <v>0</v>
      </c>
      <c r="AW54" s="28">
        <v>0</v>
      </c>
      <c r="AX54" s="28">
        <v>0</v>
      </c>
      <c r="AY54" s="28">
        <v>0</v>
      </c>
      <c r="AZ54" s="28">
        <v>0</v>
      </c>
      <c r="BA54" s="28">
        <v>0</v>
      </c>
      <c r="BB54" s="28">
        <v>0</v>
      </c>
      <c r="BC54" s="28">
        <v>0</v>
      </c>
      <c r="BD54" s="28">
        <v>0</v>
      </c>
      <c r="BE54" s="28">
        <v>0</v>
      </c>
      <c r="BF54" s="28">
        <v>0</v>
      </c>
      <c r="BG54" s="28">
        <v>0</v>
      </c>
      <c r="BH54" s="28">
        <v>0</v>
      </c>
      <c r="BI54" s="28">
        <v>0</v>
      </c>
      <c r="BJ54" s="28">
        <v>0</v>
      </c>
      <c r="BK54" s="28">
        <v>0</v>
      </c>
      <c r="BL54" s="28">
        <v>0</v>
      </c>
      <c r="BM54" s="28">
        <v>0</v>
      </c>
      <c r="BN54" s="28">
        <v>0</v>
      </c>
      <c r="BO54" s="28">
        <v>0</v>
      </c>
      <c r="BP54" s="28">
        <v>0</v>
      </c>
      <c r="BQ54" s="28">
        <v>0</v>
      </c>
      <c r="BR54" s="28">
        <v>0</v>
      </c>
      <c r="BS54" s="28">
        <v>0</v>
      </c>
      <c r="BT54" s="28">
        <v>0</v>
      </c>
      <c r="BU54" s="28">
        <v>0</v>
      </c>
      <c r="BV54" s="28">
        <v>0</v>
      </c>
      <c r="BW54" s="28">
        <v>0</v>
      </c>
      <c r="BX54" s="28">
        <v>0</v>
      </c>
      <c r="BY54" s="28">
        <v>0</v>
      </c>
      <c r="BZ54" s="28">
        <v>0</v>
      </c>
      <c r="CA54" s="28">
        <v>0</v>
      </c>
      <c r="CB54" s="28">
        <v>0</v>
      </c>
      <c r="CD54" s="57" t="str">
        <f>IF(AB54=0,"",(AB54-B54)/B54)</f>
        <v/>
      </c>
      <c r="CE54" s="57" t="str">
        <f t="shared" si="17"/>
        <v/>
      </c>
      <c r="CF54" s="57" t="str">
        <f t="shared" si="18"/>
        <v/>
      </c>
      <c r="CG54" s="57" t="str">
        <f t="shared" si="19"/>
        <v/>
      </c>
      <c r="CH54" s="57" t="str">
        <f t="shared" si="20"/>
        <v/>
      </c>
      <c r="CI54" s="57" t="str">
        <f t="shared" si="21"/>
        <v/>
      </c>
      <c r="CJ54" s="57" t="str">
        <f t="shared" si="22"/>
        <v/>
      </c>
      <c r="CK54" s="57" t="str">
        <f t="shared" si="23"/>
        <v/>
      </c>
      <c r="CL54" s="57"/>
      <c r="CM54" s="57" t="str">
        <f t="shared" si="25"/>
        <v/>
      </c>
      <c r="CN54" s="57" t="str">
        <f t="shared" si="26"/>
        <v/>
      </c>
      <c r="CO54" s="57" t="str">
        <f t="shared" si="27"/>
        <v/>
      </c>
      <c r="CP54" s="57" t="str">
        <f t="shared" si="28"/>
        <v/>
      </c>
      <c r="CS54" s="57" t="str">
        <f t="shared" si="31"/>
        <v/>
      </c>
    </row>
    <row r="55" spans="1:97" s="30" customFormat="1" x14ac:dyDescent="0.4">
      <c r="A55" s="30" t="s">
        <v>1</v>
      </c>
      <c r="B55" s="28">
        <v>29000.635096000002</v>
      </c>
      <c r="C55" s="28">
        <v>662.04115043000002</v>
      </c>
      <c r="D55" s="28">
        <v>5887.0875930000002</v>
      </c>
      <c r="E55" s="28">
        <v>3120.0601133999999</v>
      </c>
      <c r="F55" s="28">
        <v>2405.8988682999998</v>
      </c>
      <c r="G55" s="28">
        <v>1454.2669136</v>
      </c>
      <c r="H55" s="28">
        <v>8017.8707262999997</v>
      </c>
      <c r="I55" s="28">
        <v>15.836252352000001</v>
      </c>
      <c r="J55" s="28">
        <v>56.512434980000002</v>
      </c>
      <c r="K55" s="28"/>
      <c r="L55" s="28">
        <v>43.178462963999998</v>
      </c>
      <c r="M55" s="28">
        <v>6.3312975326999998</v>
      </c>
      <c r="N55" s="28">
        <v>346.92027681000002</v>
      </c>
      <c r="O55" s="28">
        <v>0.56549335850000004</v>
      </c>
      <c r="P55" s="28">
        <v>1.1970994E-3</v>
      </c>
      <c r="Q55" s="28">
        <v>4.8660503892999998</v>
      </c>
      <c r="R55" s="28"/>
      <c r="S55" s="28" t="s">
        <v>1</v>
      </c>
      <c r="T55" s="28">
        <v>19.6873442828335</v>
      </c>
      <c r="U55" s="28">
        <v>5.8541461566059501E-2</v>
      </c>
      <c r="V55" s="28">
        <v>1.2955682583889201</v>
      </c>
      <c r="W55" s="28">
        <v>1.2947963053890399</v>
      </c>
      <c r="X55" s="28">
        <v>0.483777600158733</v>
      </c>
      <c r="Y55" s="28">
        <v>5.9640835421285603</v>
      </c>
      <c r="Z55" s="28">
        <v>1.11346231847748E-3</v>
      </c>
      <c r="AA55" s="28">
        <v>173.54170109821601</v>
      </c>
      <c r="AB55" s="28">
        <v>0</v>
      </c>
      <c r="AC55" s="28">
        <v>1692.2268873493199</v>
      </c>
      <c r="AD55" s="28">
        <v>14.1652704232642</v>
      </c>
      <c r="AE55" s="28">
        <v>1.16219238355065</v>
      </c>
      <c r="AF55" s="28">
        <v>1.41173407579093</v>
      </c>
      <c r="AG55" s="28">
        <v>67.024723342270093</v>
      </c>
      <c r="AH55" s="28">
        <v>1.8923906549107401</v>
      </c>
      <c r="AI55" s="28">
        <v>1.8923906549107401</v>
      </c>
      <c r="AJ55" s="28">
        <v>0.63248781687528099</v>
      </c>
      <c r="AK55" s="28">
        <v>0</v>
      </c>
      <c r="AL55" s="28">
        <v>18.0662171652816</v>
      </c>
      <c r="AM55" s="28">
        <v>4.9393839831824E-2</v>
      </c>
      <c r="AN55" s="28">
        <v>2.2157223178183001</v>
      </c>
      <c r="AO55" s="28">
        <v>34.735470218102797</v>
      </c>
      <c r="AP55" s="28">
        <v>0.34607821250468701</v>
      </c>
      <c r="AQ55" s="28">
        <v>59.704193312609803</v>
      </c>
      <c r="AR55" s="28">
        <v>0</v>
      </c>
      <c r="AS55" s="28">
        <v>390.94917534571198</v>
      </c>
      <c r="AT55" s="28">
        <v>43.438735445140701</v>
      </c>
      <c r="AU55" s="28">
        <v>434.387910790852</v>
      </c>
      <c r="AV55" s="28">
        <v>4.0094846555707102</v>
      </c>
      <c r="AW55" s="28">
        <v>10.9201219238909</v>
      </c>
      <c r="AX55" s="28">
        <v>0.50778345122549395</v>
      </c>
      <c r="AY55" s="28">
        <v>392.03191021316502</v>
      </c>
      <c r="AZ55" s="28">
        <v>0.34712694665365901</v>
      </c>
      <c r="BA55" s="28">
        <v>10.360304400976601</v>
      </c>
      <c r="BB55" s="28">
        <v>14.594990711927499</v>
      </c>
      <c r="BC55" s="28">
        <v>0.27470846277220201</v>
      </c>
      <c r="BD55" s="28">
        <v>1.0783899105474501E-3</v>
      </c>
      <c r="BE55" s="28">
        <v>8.0751933420415902</v>
      </c>
      <c r="BF55" s="28">
        <v>213.63742600171599</v>
      </c>
      <c r="BG55" s="28">
        <v>147.13920884865399</v>
      </c>
      <c r="BH55" s="28">
        <v>66.498217153061404</v>
      </c>
      <c r="BI55" s="28">
        <v>9.5993429785545398E-2</v>
      </c>
      <c r="BJ55" s="28">
        <v>4.3959830464568904E-3</v>
      </c>
      <c r="BK55" s="28">
        <v>14.316653595462901</v>
      </c>
      <c r="BL55" s="28">
        <v>0.76860204809382604</v>
      </c>
      <c r="BM55" s="28">
        <v>34.489380093365703</v>
      </c>
      <c r="BN55" s="28">
        <v>2.0610947122141501</v>
      </c>
      <c r="BO55" s="28">
        <v>0.50097865595220303</v>
      </c>
      <c r="BP55" s="28">
        <v>53.5032323285768</v>
      </c>
      <c r="BQ55" s="28">
        <v>20.215731641665101</v>
      </c>
      <c r="BR55" s="28">
        <v>1.02749603607863</v>
      </c>
      <c r="BS55" s="28">
        <v>6.1747858951591903</v>
      </c>
      <c r="BT55" s="28">
        <v>3.5410365411685497E-2</v>
      </c>
      <c r="BU55" s="28">
        <v>238.77102619818399</v>
      </c>
      <c r="BV55" s="28">
        <v>270.55781203190298</v>
      </c>
      <c r="BW55" s="28">
        <v>3.3330084040066801</v>
      </c>
      <c r="BX55" s="28">
        <v>10.0960699716794</v>
      </c>
      <c r="BY55" s="28">
        <v>33.198912045869598</v>
      </c>
      <c r="BZ55" s="28">
        <v>47.770312122488697</v>
      </c>
      <c r="CA55" s="28">
        <v>704.36963503585105</v>
      </c>
      <c r="CB55" s="28">
        <v>27.3642198489894</v>
      </c>
      <c r="CC55" s="28"/>
      <c r="CD55" s="57" t="str">
        <f>IF(AB55=0,"",(AB55-B55)/B55)</f>
        <v/>
      </c>
      <c r="CE55" s="57">
        <f t="shared" si="17"/>
        <v>-0.90981800259118095</v>
      </c>
      <c r="CF55" s="57">
        <f t="shared" si="18"/>
        <v>-0.92621344528534644</v>
      </c>
      <c r="CG55" s="57">
        <f t="shared" si="19"/>
        <v>-0.93152778528715252</v>
      </c>
      <c r="CH55" s="57">
        <f t="shared" si="20"/>
        <v>-0.93884231345408875</v>
      </c>
      <c r="CI55" s="57">
        <f t="shared" si="21"/>
        <v>-0.83581347827881713</v>
      </c>
      <c r="CJ55" s="57">
        <f t="shared" si="22"/>
        <v>-0.91215003844781417</v>
      </c>
      <c r="CK55" s="57">
        <f t="shared" si="23"/>
        <v>-0.91823846471949422</v>
      </c>
      <c r="CL55" s="57"/>
      <c r="CM55" s="57" t="str">
        <f t="shared" si="25"/>
        <v/>
      </c>
      <c r="CN55" s="57">
        <f t="shared" si="26"/>
        <v>-0.95617281104960772</v>
      </c>
      <c r="CO55" s="57">
        <f t="shared" si="27"/>
        <v>-0.90010139096945041</v>
      </c>
      <c r="CP55" s="57">
        <f t="shared" si="28"/>
        <v>-0.89987477659852499</v>
      </c>
      <c r="CS55" s="57">
        <f t="shared" si="31"/>
        <v>-0.9288790323121846</v>
      </c>
    </row>
    <row r="56" spans="1:97" s="30" customFormat="1" x14ac:dyDescent="0.4">
      <c r="A56" s="30" t="s">
        <v>11</v>
      </c>
      <c r="B56" s="28">
        <v>9964.3214286000002</v>
      </c>
      <c r="C56" s="28">
        <v>53.123415489000003</v>
      </c>
      <c r="D56" s="28">
        <v>394.78740348000002</v>
      </c>
      <c r="E56" s="28">
        <v>1760.8521627</v>
      </c>
      <c r="F56" s="28">
        <v>1492.7745639</v>
      </c>
      <c r="G56" s="28">
        <v>89.083087449000004</v>
      </c>
      <c r="H56" s="28">
        <v>14641.392777999999</v>
      </c>
      <c r="I56" s="28">
        <v>14.916228574</v>
      </c>
      <c r="J56" s="28">
        <v>42.211117948999998</v>
      </c>
      <c r="K56" s="28"/>
      <c r="L56" s="28">
        <v>16.184649973999999</v>
      </c>
      <c r="M56" s="28">
        <v>3.5105245256000002</v>
      </c>
      <c r="N56" s="28">
        <v>695.72680204999995</v>
      </c>
      <c r="O56" s="28">
        <v>0.26435272599999998</v>
      </c>
      <c r="P56" s="28">
        <v>5.7507640000000002E-4</v>
      </c>
      <c r="Q56" s="28">
        <v>3.1639163322999999</v>
      </c>
      <c r="R56" s="28"/>
      <c r="S56" s="28" t="s">
        <v>11</v>
      </c>
      <c r="T56" s="28">
        <v>0</v>
      </c>
      <c r="U56" s="28">
        <v>0</v>
      </c>
      <c r="V56" s="28">
        <v>0</v>
      </c>
      <c r="W56" s="28">
        <v>0</v>
      </c>
      <c r="X56" s="28">
        <v>0</v>
      </c>
      <c r="Y56" s="28">
        <v>0</v>
      </c>
      <c r="Z56" s="28">
        <v>0</v>
      </c>
      <c r="AA56" s="28">
        <v>0</v>
      </c>
      <c r="AB56" s="28">
        <v>0</v>
      </c>
      <c r="AC56" s="28">
        <v>0</v>
      </c>
      <c r="AD56" s="28">
        <v>0</v>
      </c>
      <c r="AE56" s="28">
        <v>0</v>
      </c>
      <c r="AF56" s="28">
        <v>0</v>
      </c>
      <c r="AG56" s="28">
        <v>0</v>
      </c>
      <c r="AH56" s="28">
        <v>0</v>
      </c>
      <c r="AI56" s="28">
        <v>0</v>
      </c>
      <c r="AJ56" s="28">
        <v>0</v>
      </c>
      <c r="AK56" s="28">
        <v>0</v>
      </c>
      <c r="AL56" s="28">
        <v>0</v>
      </c>
      <c r="AM56" s="28">
        <v>0</v>
      </c>
      <c r="AN56" s="28">
        <v>0</v>
      </c>
      <c r="AO56" s="28">
        <v>0</v>
      </c>
      <c r="AP56" s="28">
        <v>0</v>
      </c>
      <c r="AQ56" s="28">
        <v>0</v>
      </c>
      <c r="AR56" s="28">
        <v>0</v>
      </c>
      <c r="AS56" s="28">
        <v>0</v>
      </c>
      <c r="AT56" s="28">
        <v>0</v>
      </c>
      <c r="AU56" s="28">
        <v>0</v>
      </c>
      <c r="AV56" s="28">
        <v>0</v>
      </c>
      <c r="AW56" s="28">
        <v>0</v>
      </c>
      <c r="AX56" s="28">
        <v>0</v>
      </c>
      <c r="AY56" s="28">
        <v>0</v>
      </c>
      <c r="AZ56" s="28">
        <v>0</v>
      </c>
      <c r="BA56" s="28">
        <v>0</v>
      </c>
      <c r="BB56" s="28">
        <v>0</v>
      </c>
      <c r="BC56" s="28">
        <v>0</v>
      </c>
      <c r="BD56" s="28">
        <v>0</v>
      </c>
      <c r="BE56" s="28">
        <v>0</v>
      </c>
      <c r="BF56" s="28">
        <v>0</v>
      </c>
      <c r="BG56" s="28">
        <v>0</v>
      </c>
      <c r="BH56" s="28">
        <v>0</v>
      </c>
      <c r="BI56" s="28">
        <v>0</v>
      </c>
      <c r="BJ56" s="28">
        <v>0</v>
      </c>
      <c r="BK56" s="28">
        <v>0</v>
      </c>
      <c r="BL56" s="28">
        <v>0</v>
      </c>
      <c r="BM56" s="28">
        <v>0</v>
      </c>
      <c r="BN56" s="28">
        <v>0</v>
      </c>
      <c r="BO56" s="28">
        <v>0</v>
      </c>
      <c r="BP56" s="28">
        <v>0</v>
      </c>
      <c r="BQ56" s="28">
        <v>0</v>
      </c>
      <c r="BR56" s="28">
        <v>0</v>
      </c>
      <c r="BS56" s="28">
        <v>0</v>
      </c>
      <c r="BT56" s="28">
        <v>0</v>
      </c>
      <c r="BU56" s="28">
        <v>0</v>
      </c>
      <c r="BV56" s="28">
        <v>0</v>
      </c>
      <c r="BW56" s="28">
        <v>0</v>
      </c>
      <c r="BX56" s="28">
        <v>0</v>
      </c>
      <c r="BY56" s="28">
        <v>0</v>
      </c>
      <c r="BZ56" s="28">
        <v>0</v>
      </c>
      <c r="CA56" s="28">
        <v>0</v>
      </c>
      <c r="CB56" s="28">
        <v>0</v>
      </c>
      <c r="CC56" s="28"/>
      <c r="CD56" s="57" t="str">
        <f>IF(AB56=0,"",(AB56-B56)/B56)</f>
        <v/>
      </c>
      <c r="CE56" s="57" t="str">
        <f t="shared" si="17"/>
        <v/>
      </c>
      <c r="CF56" s="57" t="str">
        <f t="shared" si="18"/>
        <v/>
      </c>
      <c r="CG56" s="57" t="str">
        <f t="shared" si="19"/>
        <v/>
      </c>
      <c r="CH56" s="57" t="str">
        <f t="shared" si="20"/>
        <v/>
      </c>
      <c r="CI56" s="57" t="str">
        <f t="shared" si="21"/>
        <v/>
      </c>
      <c r="CJ56" s="57" t="str">
        <f t="shared" si="22"/>
        <v/>
      </c>
      <c r="CK56" s="57" t="str">
        <f t="shared" si="23"/>
        <v/>
      </c>
      <c r="CL56" s="57"/>
      <c r="CM56" s="57" t="str">
        <f t="shared" si="25"/>
        <v/>
      </c>
      <c r="CN56" s="57" t="str">
        <f t="shared" si="26"/>
        <v/>
      </c>
      <c r="CO56" s="57" t="str">
        <f t="shared" si="27"/>
        <v/>
      </c>
      <c r="CP56" s="57" t="str">
        <f t="shared" si="28"/>
        <v/>
      </c>
      <c r="CS56" s="57" t="str">
        <f t="shared" si="31"/>
        <v/>
      </c>
    </row>
    <row r="57" spans="1:97" s="30" customFormat="1" x14ac:dyDescent="0.4">
      <c r="A57" s="30" t="s">
        <v>58</v>
      </c>
      <c r="B57" s="28">
        <v>18153.200835</v>
      </c>
      <c r="C57" s="28">
        <v>75.651480000000006</v>
      </c>
      <c r="D57" s="28">
        <v>893.95996378999996</v>
      </c>
      <c r="E57" s="28">
        <v>3196.302416</v>
      </c>
      <c r="F57" s="28">
        <v>2688.1275224000001</v>
      </c>
      <c r="G57" s="28">
        <v>188.84093716000001</v>
      </c>
      <c r="H57" s="28">
        <v>28196.153848000002</v>
      </c>
      <c r="I57" s="28">
        <v>24.767793336</v>
      </c>
      <c r="J57" s="28">
        <v>52.198547015999999</v>
      </c>
      <c r="K57" s="28"/>
      <c r="L57" s="28">
        <v>32.610031609000004</v>
      </c>
      <c r="M57" s="28">
        <v>7.4477731655000001</v>
      </c>
      <c r="N57" s="28">
        <v>1741.6844974000001</v>
      </c>
      <c r="O57" s="28">
        <v>0.49484317030000002</v>
      </c>
      <c r="P57" s="28"/>
      <c r="Q57" s="28">
        <v>4.0882281128000004</v>
      </c>
      <c r="R57" s="28"/>
      <c r="S57" s="28" t="s">
        <v>58</v>
      </c>
      <c r="T57" s="28">
        <v>35.215707102851198</v>
      </c>
      <c r="U57" s="28">
        <v>7.3917271968121602E-3</v>
      </c>
      <c r="V57" s="28">
        <v>0.47422067770432802</v>
      </c>
      <c r="W57" s="28">
        <v>0.47422004642867799</v>
      </c>
      <c r="X57" s="28">
        <v>0.74032316936457099</v>
      </c>
      <c r="Y57" s="28">
        <v>1.1147359831774</v>
      </c>
      <c r="Z57" s="28">
        <v>0</v>
      </c>
      <c r="AA57" s="28">
        <v>3.9090703376709102</v>
      </c>
      <c r="AB57" s="28">
        <v>0</v>
      </c>
      <c r="AC57" s="28">
        <v>417.56049978780402</v>
      </c>
      <c r="AD57" s="28">
        <v>5.6538398131582603</v>
      </c>
      <c r="AE57" s="28">
        <v>0.31444076249937902</v>
      </c>
      <c r="AF57" s="28">
        <v>0.59539613260801405</v>
      </c>
      <c r="AG57" s="28">
        <v>70.029528596570103</v>
      </c>
      <c r="AH57" s="28">
        <v>0.54306271692102503</v>
      </c>
      <c r="AI57" s="28">
        <v>0.54306271692102503</v>
      </c>
      <c r="AJ57" s="28">
        <v>0.12886816811124499</v>
      </c>
      <c r="AK57" s="28">
        <v>0</v>
      </c>
      <c r="AL57" s="28">
        <v>5.3358999717808304</v>
      </c>
      <c r="AM57" s="28">
        <v>7.9531516579308594E-3</v>
      </c>
      <c r="AN57" s="28">
        <v>2.3432114843168699</v>
      </c>
      <c r="AO57" s="28">
        <v>38.817126612322497</v>
      </c>
      <c r="AP57" s="28">
        <v>2.1844177497478402E-2</v>
      </c>
      <c r="AQ57" s="28">
        <v>0</v>
      </c>
      <c r="AR57" s="28">
        <v>0</v>
      </c>
      <c r="AS57" s="28">
        <v>14.3371689126253</v>
      </c>
      <c r="AT57" s="28">
        <v>1.5930126269724401</v>
      </c>
      <c r="AU57" s="28">
        <v>15.930181539597699</v>
      </c>
      <c r="AV57" s="28">
        <v>2.5250215151925799</v>
      </c>
      <c r="AW57" s="28">
        <v>4.3907688564074698</v>
      </c>
      <c r="AX57" s="28">
        <v>2.1260788042130399E-2</v>
      </c>
      <c r="AY57" s="28">
        <v>266.85107269630703</v>
      </c>
      <c r="AZ57" s="28">
        <v>2.5229799875438799E-2</v>
      </c>
      <c r="BA57" s="28">
        <v>3.42247127101971</v>
      </c>
      <c r="BB57" s="28">
        <v>4.6854294328058597</v>
      </c>
      <c r="BC57" s="28">
        <v>2.3707779559847202E-2</v>
      </c>
      <c r="BD57" s="28">
        <v>2.8576067725987598E-4</v>
      </c>
      <c r="BE57" s="28">
        <v>2.5476850917949498</v>
      </c>
      <c r="BF57" s="28">
        <v>72.005670050761296</v>
      </c>
      <c r="BG57" s="28">
        <v>60.361157961165503</v>
      </c>
      <c r="BH57" s="28">
        <v>11.6445120895958</v>
      </c>
      <c r="BI57" s="28">
        <v>4.8026190909241498E-2</v>
      </c>
      <c r="BJ57" s="28">
        <v>1.8421336331619299E-3</v>
      </c>
      <c r="BK57" s="28">
        <v>1.5460972128066399</v>
      </c>
      <c r="BL57" s="28">
        <v>0.31253334215182099</v>
      </c>
      <c r="BM57" s="28">
        <v>16.116543814106201</v>
      </c>
      <c r="BN57" s="28">
        <v>0.63433786934307601</v>
      </c>
      <c r="BO57" s="28">
        <v>0.245993022371403</v>
      </c>
      <c r="BP57" s="28">
        <v>30.033731928989098</v>
      </c>
      <c r="BQ57" s="28">
        <v>24.617042773855299</v>
      </c>
      <c r="BR57" s="28">
        <v>2.57655285305642E-2</v>
      </c>
      <c r="BS57" s="28">
        <v>0.66917662880228401</v>
      </c>
      <c r="BT57" s="28">
        <v>1.0403657467881399E-3</v>
      </c>
      <c r="BU57" s="28">
        <v>4.2624076897215097</v>
      </c>
      <c r="BV57" s="28">
        <v>150.90598817063699</v>
      </c>
      <c r="BW57" s="28">
        <v>0</v>
      </c>
      <c r="BX57" s="28">
        <v>8.6169820206903296</v>
      </c>
      <c r="BY57" s="28">
        <v>22.706854210838799</v>
      </c>
      <c r="BZ57" s="28">
        <v>45.856578270143103</v>
      </c>
      <c r="CA57" s="28">
        <v>529.03701196558598</v>
      </c>
      <c r="CB57" s="28">
        <v>18.706890082563</v>
      </c>
      <c r="CC57" s="28"/>
      <c r="CD57" s="57" t="str">
        <f>IF(AB57=0,"",(AB57-B57)/B57)</f>
        <v/>
      </c>
      <c r="CE57" s="57" t="str">
        <f t="shared" si="17"/>
        <v/>
      </c>
      <c r="CF57" s="57">
        <f t="shared" si="18"/>
        <v>-0.98218020696132669</v>
      </c>
      <c r="CG57" s="57">
        <f t="shared" si="19"/>
        <v>-0.97747219734580926</v>
      </c>
      <c r="CH57" s="57">
        <f t="shared" si="20"/>
        <v>-0.97754527735080277</v>
      </c>
      <c r="CI57" s="57">
        <f t="shared" si="21"/>
        <v>-0.97742858220349715</v>
      </c>
      <c r="CJ57" s="57">
        <f t="shared" si="22"/>
        <v>-0.98123726325166472</v>
      </c>
      <c r="CK57" s="57">
        <f t="shared" si="23"/>
        <v>-0.98085335903786808</v>
      </c>
      <c r="CL57" s="57"/>
      <c r="CM57" s="57" t="str">
        <f t="shared" si="25"/>
        <v/>
      </c>
      <c r="CN57" s="57">
        <f t="shared" si="26"/>
        <v>-0.98334675895342738</v>
      </c>
      <c r="CO57" s="57">
        <f t="shared" si="27"/>
        <v>-0.9826970874048373</v>
      </c>
      <c r="CP57" s="57">
        <f t="shared" si="28"/>
        <v>-0.977712882746405</v>
      </c>
      <c r="CS57" s="57">
        <f t="shared" si="31"/>
        <v>-0.99465681050695631</v>
      </c>
    </row>
    <row r="58" spans="1:97" x14ac:dyDescent="0.4">
      <c r="A58" s="30" t="s">
        <v>176</v>
      </c>
      <c r="B58" s="28">
        <v>485.11633756999998</v>
      </c>
      <c r="C58" s="28">
        <v>3.4119776702000002</v>
      </c>
      <c r="D58" s="28">
        <v>63.989090138999998</v>
      </c>
      <c r="E58" s="28">
        <v>190.87452069</v>
      </c>
      <c r="F58" s="28">
        <v>167.74565387999999</v>
      </c>
      <c r="G58" s="28">
        <v>14.599716264</v>
      </c>
      <c r="H58" s="28">
        <v>900.45996389000004</v>
      </c>
      <c r="I58" s="28">
        <v>1.8919607843999999</v>
      </c>
      <c r="J58" s="28">
        <v>3.3510563550999999</v>
      </c>
      <c r="K58" s="28"/>
      <c r="L58" s="28">
        <v>1.9857789464</v>
      </c>
      <c r="M58" s="28">
        <v>0.31184808000000003</v>
      </c>
      <c r="N58" s="28">
        <v>50.878443975000003</v>
      </c>
      <c r="O58" s="28">
        <v>2.9467213799999999E-2</v>
      </c>
      <c r="P58" s="28">
        <v>8.1277894999999996E-3</v>
      </c>
      <c r="Q58" s="28">
        <v>0.26931937639999998</v>
      </c>
      <c r="R58" s="28"/>
      <c r="S58" s="28" t="s">
        <v>176</v>
      </c>
      <c r="T58" s="28">
        <v>0</v>
      </c>
      <c r="U58" s="28">
        <v>0</v>
      </c>
      <c r="V58" s="28">
        <v>0</v>
      </c>
      <c r="W58" s="28">
        <v>0</v>
      </c>
      <c r="X58" s="28">
        <v>0</v>
      </c>
      <c r="Y58" s="28">
        <v>0</v>
      </c>
      <c r="Z58" s="28">
        <v>0</v>
      </c>
      <c r="AA58" s="28">
        <v>0</v>
      </c>
      <c r="AB58" s="28">
        <v>0</v>
      </c>
      <c r="AC58" s="28">
        <v>0</v>
      </c>
      <c r="AD58" s="28">
        <v>0</v>
      </c>
      <c r="AE58" s="28">
        <v>0</v>
      </c>
      <c r="AF58" s="28">
        <v>0</v>
      </c>
      <c r="AG58" s="28">
        <v>0</v>
      </c>
      <c r="AH58" s="28">
        <v>0</v>
      </c>
      <c r="AI58" s="28">
        <v>0</v>
      </c>
      <c r="AJ58" s="28">
        <v>0</v>
      </c>
      <c r="AK58" s="28">
        <v>0</v>
      </c>
      <c r="AL58" s="28">
        <v>0</v>
      </c>
      <c r="AM58" s="28">
        <v>0</v>
      </c>
      <c r="AN58" s="28">
        <v>0</v>
      </c>
      <c r="AO58" s="28">
        <v>0</v>
      </c>
      <c r="AP58" s="28">
        <v>0</v>
      </c>
      <c r="AQ58" s="28">
        <v>0</v>
      </c>
      <c r="AR58" s="28">
        <v>0</v>
      </c>
      <c r="AS58" s="28">
        <v>0</v>
      </c>
      <c r="AT58" s="28">
        <v>0</v>
      </c>
      <c r="AU58" s="28">
        <v>0</v>
      </c>
      <c r="AV58" s="28">
        <v>0</v>
      </c>
      <c r="AW58" s="28">
        <v>0</v>
      </c>
      <c r="AX58" s="28">
        <v>0</v>
      </c>
      <c r="AY58" s="28">
        <v>0</v>
      </c>
      <c r="AZ58" s="28">
        <v>0</v>
      </c>
      <c r="BA58" s="28">
        <v>0</v>
      </c>
      <c r="BB58" s="28">
        <v>0</v>
      </c>
      <c r="BC58" s="28">
        <v>0</v>
      </c>
      <c r="BD58" s="28">
        <v>0</v>
      </c>
      <c r="BE58" s="28">
        <v>0</v>
      </c>
      <c r="BF58" s="28">
        <v>0</v>
      </c>
      <c r="BG58" s="28">
        <v>0</v>
      </c>
      <c r="BH58" s="28">
        <v>0</v>
      </c>
      <c r="BI58" s="28">
        <v>0</v>
      </c>
      <c r="BJ58" s="28">
        <v>0</v>
      </c>
      <c r="BK58" s="28">
        <v>0</v>
      </c>
      <c r="BL58" s="28">
        <v>0</v>
      </c>
      <c r="BM58" s="28">
        <v>0</v>
      </c>
      <c r="BN58" s="28">
        <v>0</v>
      </c>
      <c r="BO58" s="28">
        <v>0</v>
      </c>
      <c r="BP58" s="28">
        <v>0</v>
      </c>
      <c r="BQ58" s="28">
        <v>0</v>
      </c>
      <c r="BR58" s="28">
        <v>0</v>
      </c>
      <c r="BS58" s="28">
        <v>0</v>
      </c>
      <c r="BT58" s="28">
        <v>0</v>
      </c>
      <c r="BU58" s="28">
        <v>0</v>
      </c>
      <c r="BV58" s="28">
        <v>0</v>
      </c>
      <c r="BW58" s="28">
        <v>0</v>
      </c>
      <c r="BX58" s="28">
        <v>0</v>
      </c>
      <c r="BY58" s="28">
        <v>0</v>
      </c>
      <c r="BZ58" s="28">
        <v>0</v>
      </c>
      <c r="CA58" s="28">
        <v>0</v>
      </c>
      <c r="CB58" s="28">
        <v>0</v>
      </c>
      <c r="CD58" s="57" t="str">
        <f>IF(AB58=0,"",(AB58-B58)/B58)</f>
        <v/>
      </c>
      <c r="CE58" s="57" t="str">
        <f t="shared" si="17"/>
        <v/>
      </c>
      <c r="CF58" s="57" t="str">
        <f t="shared" si="18"/>
        <v/>
      </c>
      <c r="CG58" s="57" t="str">
        <f t="shared" si="19"/>
        <v/>
      </c>
      <c r="CH58" s="57" t="str">
        <f t="shared" si="20"/>
        <v/>
      </c>
      <c r="CI58" s="57" t="str">
        <f t="shared" si="21"/>
        <v/>
      </c>
      <c r="CJ58" s="57" t="str">
        <f t="shared" si="22"/>
        <v/>
      </c>
      <c r="CK58" s="57" t="str">
        <f t="shared" si="23"/>
        <v/>
      </c>
      <c r="CL58" s="57"/>
      <c r="CM58" s="57" t="str">
        <f t="shared" si="25"/>
        <v/>
      </c>
      <c r="CN58" s="57" t="str">
        <f t="shared" si="26"/>
        <v/>
      </c>
      <c r="CO58" s="57" t="str">
        <f t="shared" si="27"/>
        <v/>
      </c>
      <c r="CP58" s="57" t="str">
        <f t="shared" si="28"/>
        <v/>
      </c>
      <c r="CS58" s="57" t="str">
        <f t="shared" si="31"/>
        <v/>
      </c>
    </row>
    <row r="59" spans="1:97" s="30" customFormat="1" x14ac:dyDescent="0.4">
      <c r="A59" s="45" t="s">
        <v>236</v>
      </c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  <c r="BA59" s="28"/>
      <c r="BB59" s="28"/>
      <c r="BC59" s="28"/>
      <c r="BD59" s="28"/>
      <c r="BE59" s="28"/>
      <c r="BF59" s="28"/>
      <c r="BG59" s="28"/>
      <c r="BH59" s="28"/>
      <c r="BI59" s="28"/>
      <c r="BJ59" s="28"/>
      <c r="BK59" s="28"/>
      <c r="BL59" s="28"/>
      <c r="BM59" s="28"/>
      <c r="BN59" s="28"/>
      <c r="BO59" s="28"/>
      <c r="BP59" s="28"/>
      <c r="BQ59" s="28"/>
      <c r="BR59" s="28"/>
      <c r="BS59" s="28"/>
      <c r="BT59" s="28"/>
      <c r="BU59" s="28"/>
      <c r="BV59" s="28"/>
      <c r="BW59" s="28"/>
      <c r="BX59" s="28"/>
      <c r="BY59" s="28"/>
      <c r="BZ59" s="28"/>
      <c r="CA59" s="28"/>
      <c r="CB59" s="28"/>
      <c r="CC59" s="28"/>
      <c r="CD59" s="57" t="str">
        <f>IF(B59=0,"",(AB59-B59)/B59)</f>
        <v/>
      </c>
      <c r="CE59" s="57" t="str">
        <f t="shared" si="17"/>
        <v/>
      </c>
      <c r="CF59" s="57" t="str">
        <f t="shared" si="18"/>
        <v/>
      </c>
      <c r="CG59" s="57" t="str">
        <f t="shared" si="19"/>
        <v/>
      </c>
      <c r="CH59" s="57" t="str">
        <f t="shared" si="20"/>
        <v/>
      </c>
      <c r="CI59" s="57" t="str">
        <f t="shared" si="21"/>
        <v/>
      </c>
      <c r="CJ59" s="57" t="str">
        <f t="shared" si="22"/>
        <v/>
      </c>
      <c r="CK59" s="57" t="str">
        <f t="shared" si="23"/>
        <v/>
      </c>
      <c r="CL59" s="57"/>
      <c r="CM59" s="57" t="str">
        <f t="shared" si="25"/>
        <v/>
      </c>
      <c r="CN59" s="57" t="str">
        <f t="shared" si="26"/>
        <v/>
      </c>
      <c r="CO59" s="57" t="str">
        <f t="shared" si="27"/>
        <v/>
      </c>
      <c r="CP59" s="57" t="str">
        <f t="shared" si="28"/>
        <v/>
      </c>
      <c r="CS59" s="57" t="str">
        <f t="shared" si="31"/>
        <v/>
      </c>
    </row>
    <row r="60" spans="1:97" s="30" customFormat="1" x14ac:dyDescent="0.4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8"/>
      <c r="BF60" s="28"/>
      <c r="BG60" s="28"/>
      <c r="BH60" s="28"/>
      <c r="BI60" s="28"/>
      <c r="BJ60" s="28"/>
      <c r="BK60" s="28"/>
      <c r="BL60" s="28"/>
      <c r="BM60" s="28"/>
      <c r="BN60" s="28"/>
      <c r="BO60" s="28"/>
      <c r="BP60" s="28"/>
      <c r="BQ60" s="28"/>
      <c r="BR60" s="28"/>
      <c r="BS60" s="28"/>
      <c r="BT60" s="28"/>
      <c r="BU60" s="28"/>
      <c r="BV60" s="28"/>
      <c r="BW60" s="28"/>
      <c r="BX60" s="28"/>
      <c r="BY60" s="28"/>
      <c r="BZ60" s="28"/>
      <c r="CA60" s="28"/>
      <c r="CB60" s="28"/>
      <c r="CC60" s="28"/>
      <c r="CD60" s="57" t="str">
        <f>IF(B60=0,"",(AB60-B60)/B60)</f>
        <v/>
      </c>
      <c r="CE60" s="57" t="str">
        <f t="shared" si="17"/>
        <v/>
      </c>
      <c r="CF60" s="57" t="str">
        <f t="shared" si="18"/>
        <v/>
      </c>
      <c r="CG60" s="57" t="str">
        <f t="shared" si="19"/>
        <v/>
      </c>
      <c r="CH60" s="57" t="str">
        <f t="shared" si="20"/>
        <v/>
      </c>
      <c r="CI60" s="57" t="str">
        <f t="shared" si="21"/>
        <v/>
      </c>
      <c r="CJ60" s="57" t="str">
        <f t="shared" si="22"/>
        <v/>
      </c>
      <c r="CK60" s="57" t="str">
        <f t="shared" si="23"/>
        <v/>
      </c>
      <c r="CL60" s="57"/>
      <c r="CM60" s="57" t="str">
        <f t="shared" si="25"/>
        <v/>
      </c>
      <c r="CN60" s="57" t="str">
        <f t="shared" si="26"/>
        <v/>
      </c>
      <c r="CO60" s="57" t="str">
        <f t="shared" si="27"/>
        <v/>
      </c>
      <c r="CP60" s="57" t="str">
        <f t="shared" si="28"/>
        <v/>
      </c>
      <c r="CS60" s="57" t="str">
        <f t="shared" si="31"/>
        <v/>
      </c>
    </row>
    <row r="61" spans="1:97" x14ac:dyDescent="0.4">
      <c r="A61" s="1" t="s">
        <v>55</v>
      </c>
      <c r="B61" s="1">
        <f>SUM(B3:B58)</f>
        <v>2804448.9840951604</v>
      </c>
      <c r="C61" s="1">
        <f t="shared" ref="C61:N61" si="32">SUM(C3:C58)</f>
        <v>123317.14584583922</v>
      </c>
      <c r="D61" s="1">
        <f t="shared" si="32"/>
        <v>767711.38681126921</v>
      </c>
      <c r="E61" s="1">
        <f t="shared" si="32"/>
        <v>671952.46514616034</v>
      </c>
      <c r="F61" s="1">
        <f t="shared" si="32"/>
        <v>548565.08589816594</v>
      </c>
      <c r="G61" s="1">
        <f t="shared" si="32"/>
        <v>120388.977048924</v>
      </c>
      <c r="H61" s="1">
        <f t="shared" si="32"/>
        <v>3978459.8928752397</v>
      </c>
      <c r="I61" s="1">
        <f t="shared" si="32"/>
        <v>5516.1512088589998</v>
      </c>
      <c r="J61" s="1">
        <f t="shared" si="32"/>
        <v>12096.870309159001</v>
      </c>
      <c r="K61" s="1">
        <f t="shared" si="32"/>
        <v>446.40254909570001</v>
      </c>
      <c r="L61" s="1">
        <f t="shared" si="32"/>
        <v>6618.0349652069017</v>
      </c>
      <c r="M61" s="1">
        <f t="shared" si="32"/>
        <v>2553.7156604712004</v>
      </c>
      <c r="N61" s="1">
        <f t="shared" si="32"/>
        <v>166234.611796735</v>
      </c>
      <c r="O61" s="1">
        <f t="shared" ref="O61:Q61" si="33">SUM(O3:O58)</f>
        <v>432.96120550809985</v>
      </c>
      <c r="P61" s="1">
        <f t="shared" si="33"/>
        <v>641.15376729139984</v>
      </c>
      <c r="Q61" s="1">
        <f t="shared" si="33"/>
        <v>5259.4825067163001</v>
      </c>
      <c r="R61" s="28"/>
      <c r="S61" s="28"/>
      <c r="T61" s="1">
        <f t="shared" ref="T61:BY61" si="34">SUM(T3:T58)</f>
        <v>180684.05469906342</v>
      </c>
      <c r="U61" s="1">
        <f t="shared" si="34"/>
        <v>432.29784526273448</v>
      </c>
      <c r="V61" s="1">
        <f t="shared" si="34"/>
        <v>5629.6207324162842</v>
      </c>
      <c r="W61" s="1">
        <f t="shared" si="34"/>
        <v>5616.6703485562466</v>
      </c>
      <c r="X61" s="1">
        <f t="shared" si="34"/>
        <v>7316.3819379083297</v>
      </c>
      <c r="Y61" s="1">
        <f t="shared" si="34"/>
        <v>14972.942594307955</v>
      </c>
      <c r="Z61" s="1">
        <f t="shared" si="34"/>
        <v>642.70325084428737</v>
      </c>
      <c r="AA61" s="1">
        <f t="shared" si="34"/>
        <v>1152621.1982666661</v>
      </c>
      <c r="AB61" s="1">
        <f t="shared" si="34"/>
        <v>447.66826815454073</v>
      </c>
      <c r="AC61" s="1">
        <f t="shared" si="34"/>
        <v>2765596.917917354</v>
      </c>
      <c r="AD61" s="1">
        <f t="shared" si="34"/>
        <v>28642.138319797239</v>
      </c>
      <c r="AE61" s="1">
        <f t="shared" si="34"/>
        <v>9737.1112023934602</v>
      </c>
      <c r="AF61" s="1">
        <f t="shared" si="34"/>
        <v>3311.2063860892295</v>
      </c>
      <c r="AG61" s="1">
        <f t="shared" si="34"/>
        <v>309515.60788519483</v>
      </c>
      <c r="AH61" s="1">
        <f t="shared" si="34"/>
        <v>6829.1077518158336</v>
      </c>
      <c r="AI61" s="1">
        <f t="shared" si="34"/>
        <v>6829.1077518158336</v>
      </c>
      <c r="AJ61" s="1">
        <f t="shared" si="34"/>
        <v>2540.929696161531</v>
      </c>
      <c r="AK61" s="1">
        <f t="shared" si="34"/>
        <v>0</v>
      </c>
      <c r="AL61" s="1">
        <f t="shared" si="34"/>
        <v>61340.196750868432</v>
      </c>
      <c r="AM61" s="1">
        <f t="shared" si="34"/>
        <v>219.16139871452054</v>
      </c>
      <c r="AN61" s="1">
        <f t="shared" si="34"/>
        <v>23225.13512326522</v>
      </c>
      <c r="AO61" s="1">
        <f t="shared" si="34"/>
        <v>165330.28561159008</v>
      </c>
      <c r="AP61" s="1">
        <f t="shared" si="34"/>
        <v>5247.1807402573986</v>
      </c>
      <c r="AQ61" s="1">
        <f t="shared" si="34"/>
        <v>123021.01239798506</v>
      </c>
      <c r="AR61" s="1">
        <f t="shared" si="34"/>
        <v>0</v>
      </c>
      <c r="AS61" s="1">
        <f t="shared" si="34"/>
        <v>686855.97678050119</v>
      </c>
      <c r="AT61" s="1">
        <f t="shared" si="34"/>
        <v>76317.343784918048</v>
      </c>
      <c r="AU61" s="1">
        <f t="shared" si="34"/>
        <v>763173.32056541916</v>
      </c>
      <c r="AV61" s="1">
        <f t="shared" si="34"/>
        <v>49774.440409392773</v>
      </c>
      <c r="AW61" s="1">
        <f t="shared" si="34"/>
        <v>39591.779604433847</v>
      </c>
      <c r="AX61" s="1">
        <f t="shared" si="34"/>
        <v>539.6042395066379</v>
      </c>
      <c r="AY61" s="1">
        <f t="shared" si="34"/>
        <v>2059283.0496561171</v>
      </c>
      <c r="AZ61" s="1">
        <f t="shared" si="34"/>
        <v>1592.5288358653943</v>
      </c>
      <c r="BA61" s="1">
        <f t="shared" si="34"/>
        <v>22228.038222591593</v>
      </c>
      <c r="BB61" s="1">
        <f t="shared" si="34"/>
        <v>36624.098504979411</v>
      </c>
      <c r="BC61" s="1">
        <f t="shared" si="34"/>
        <v>430.52829538654112</v>
      </c>
      <c r="BD61" s="1">
        <f t="shared" si="34"/>
        <v>132.6666755701973</v>
      </c>
      <c r="BE61" s="1">
        <f t="shared" si="34"/>
        <v>31317.424247362829</v>
      </c>
      <c r="BF61" s="1">
        <f t="shared" si="34"/>
        <v>665714.04749945051</v>
      </c>
      <c r="BG61" s="1">
        <f t="shared" si="34"/>
        <v>543497.68665132159</v>
      </c>
      <c r="BH61" s="1">
        <f t="shared" si="34"/>
        <v>122216.36084812856</v>
      </c>
      <c r="BI61" s="1">
        <f t="shared" si="34"/>
        <v>516.28525495615452</v>
      </c>
      <c r="BJ61" s="1">
        <f t="shared" si="34"/>
        <v>15.869738067319673</v>
      </c>
      <c r="BK61" s="1">
        <f t="shared" si="34"/>
        <v>50443.914284912687</v>
      </c>
      <c r="BL61" s="1">
        <f t="shared" si="34"/>
        <v>2250.1741252475467</v>
      </c>
      <c r="BM61" s="1">
        <f t="shared" si="34"/>
        <v>117357.13777475586</v>
      </c>
      <c r="BN61" s="1">
        <f t="shared" si="34"/>
        <v>4299.7587904141747</v>
      </c>
      <c r="BO61" s="1">
        <f t="shared" si="34"/>
        <v>1575.4592563967612</v>
      </c>
      <c r="BP61" s="1">
        <f t="shared" si="34"/>
        <v>229703.76053435594</v>
      </c>
      <c r="BQ61" s="1">
        <f t="shared" si="34"/>
        <v>124255.59509319942</v>
      </c>
      <c r="BR61" s="1">
        <f t="shared" si="34"/>
        <v>24714.108662730785</v>
      </c>
      <c r="BS61" s="1">
        <f t="shared" si="34"/>
        <v>19690.468852461607</v>
      </c>
      <c r="BT61" s="1">
        <f t="shared" si="34"/>
        <v>65.860355760359653</v>
      </c>
      <c r="BU61" s="1">
        <f t="shared" si="34"/>
        <v>119048.35009493747</v>
      </c>
      <c r="BV61" s="1">
        <f t="shared" si="34"/>
        <v>1214059.6615710319</v>
      </c>
      <c r="BW61" s="1">
        <f t="shared" si="34"/>
        <v>1488.2355430669143</v>
      </c>
      <c r="BX61" s="1">
        <f t="shared" si="34"/>
        <v>45620.203429416542</v>
      </c>
      <c r="BY61" s="1">
        <f t="shared" si="34"/>
        <v>227326.65586019214</v>
      </c>
      <c r="BZ61" s="1">
        <f t="shared" ref="BZ61:CB61" si="35">SUM(BZ3:BZ58)</f>
        <v>412671.69281492021</v>
      </c>
      <c r="CA61" s="1">
        <f t="shared" si="35"/>
        <v>3937966.7955221417</v>
      </c>
      <c r="CB61" s="1">
        <f t="shared" si="35"/>
        <v>227783.05075988433</v>
      </c>
      <c r="CC61" s="1"/>
      <c r="CD61" s="57">
        <f t="shared" ref="CD61" si="36">IF(AC61=0,"",(AC61-B61)/B61)</f>
        <v>-1.3853725419199148E-2</v>
      </c>
      <c r="CE61" s="57">
        <f t="shared" si="17"/>
        <v>-2.4013971927663263E-3</v>
      </c>
      <c r="CF61" s="57">
        <f t="shared" si="18"/>
        <v>-5.9111618295765583E-3</v>
      </c>
      <c r="CG61" s="57">
        <f t="shared" si="19"/>
        <v>-9.2840163111134275E-3</v>
      </c>
      <c r="CH61" s="57">
        <f t="shared" si="20"/>
        <v>-9.2375533498408689E-3</v>
      </c>
      <c r="CI61" s="57">
        <f t="shared" si="21"/>
        <v>-1.1135794877978935E-2</v>
      </c>
      <c r="CJ61" s="57">
        <f t="shared" si="22"/>
        <v>-1.0178083590993186E-2</v>
      </c>
      <c r="CK61" s="57">
        <f t="shared" si="23"/>
        <v>1.8222694754235883E-2</v>
      </c>
      <c r="CL61" s="57">
        <f>IF(Y61=0,"",Y61-J61)/J61</f>
        <v>0.23775341982226342</v>
      </c>
      <c r="CM61" s="57">
        <f t="shared" si="25"/>
        <v>2.8353759659409351E-3</v>
      </c>
      <c r="CN61" s="57">
        <f t="shared" si="26"/>
        <v>3.1893573805307489E-2</v>
      </c>
      <c r="CO61" s="57">
        <f t="shared" si="27"/>
        <v>-5.0068081218213002E-3</v>
      </c>
      <c r="CP61" s="57">
        <f t="shared" si="28"/>
        <v>-5.440059536161424E-3</v>
      </c>
      <c r="CQ61" s="57">
        <f t="shared" ref="CQ61" si="37">IF(U61=0,"",(U61-O61)/O61)</f>
        <v>-1.5321470767499464E-3</v>
      </c>
      <c r="CR61" s="57">
        <f t="shared" ref="CR61" si="38">IF(Z61=0,"",(Z61-P61)/P61)</f>
        <v>2.4167112975619367E-3</v>
      </c>
      <c r="CS61" s="57">
        <f t="shared" si="31"/>
        <v>-2.3389689847227923E-3</v>
      </c>
    </row>
    <row r="62" spans="1:97" x14ac:dyDescent="0.4">
      <c r="A62" s="45" t="s">
        <v>56</v>
      </c>
      <c r="B62" s="28">
        <f>SUM(B2:B51)</f>
        <v>2746495.2898401008</v>
      </c>
      <c r="C62" s="28">
        <f t="shared" ref="C62:N62" si="39">SUM(C2:C51)</f>
        <v>122505.34591161001</v>
      </c>
      <c r="D62" s="28">
        <f t="shared" si="39"/>
        <v>760351.97000820003</v>
      </c>
      <c r="E62" s="28">
        <f t="shared" si="39"/>
        <v>663579.70916933031</v>
      </c>
      <c r="F62" s="28">
        <f t="shared" si="39"/>
        <v>541739.42443928996</v>
      </c>
      <c r="G62" s="28">
        <f t="shared" si="39"/>
        <v>118619.31890447</v>
      </c>
      <c r="H62" s="28">
        <f t="shared" si="39"/>
        <v>3925951.2238180004</v>
      </c>
      <c r="I62" s="28">
        <f t="shared" si="39"/>
        <v>5457.8678869885998</v>
      </c>
      <c r="J62" s="28">
        <f t="shared" si="39"/>
        <v>11938.9650098771</v>
      </c>
      <c r="K62" s="28">
        <f t="shared" si="39"/>
        <v>446.35392072659999</v>
      </c>
      <c r="L62" s="28">
        <f t="shared" si="39"/>
        <v>6522.7598052071016</v>
      </c>
      <c r="M62" s="28">
        <f t="shared" si="39"/>
        <v>2533.9661483833006</v>
      </c>
      <c r="N62" s="28">
        <f t="shared" si="39"/>
        <v>163378.11262174998</v>
      </c>
      <c r="O62" s="28">
        <f t="shared" ref="O62:Q62" si="40">SUM(O2:O51)</f>
        <v>431.19324309129985</v>
      </c>
      <c r="P62" s="28">
        <f t="shared" si="40"/>
        <v>640.91622821089993</v>
      </c>
      <c r="Q62" s="28">
        <f t="shared" si="40"/>
        <v>5243.1386753373008</v>
      </c>
      <c r="R62" s="28"/>
      <c r="S62" s="28"/>
      <c r="T62" s="28"/>
    </row>
    <row r="63" spans="1:97" x14ac:dyDescent="0.4">
      <c r="A63" s="30" t="s">
        <v>239</v>
      </c>
      <c r="B63" s="28">
        <f>+B3+B5+B8+B9+B11+B12+B14+B15+B16+B17+B18+B19+B20+B21+B22+B23+B24+B25+B26+B28+B30+B31+B33+B34+B35+B36+B37+B39+B40+B41+B42+B43+B44+B46+B47+B49+B50+B10</f>
        <v>2264820.7825986003</v>
      </c>
      <c r="C63" s="28">
        <f t="shared" ref="C63:Q63" si="41">+C3+C5+C8+C9+C11+C12+C14+C15+C16+C17+C18+C19+C20+C21+C22+C23+C24+C25+C26+C28+C30+C31+C33+C34+C35+C36+C37+C39+C40+C41+C42+C43+C44+C46+C47+C49+C50+C10</f>
        <v>65511.22222299999</v>
      </c>
      <c r="D63" s="28">
        <f t="shared" si="41"/>
        <v>653348.38222809997</v>
      </c>
      <c r="E63" s="28">
        <f t="shared" si="41"/>
        <v>557437.6997851301</v>
      </c>
      <c r="F63" s="28">
        <f t="shared" si="41"/>
        <v>459819.43287576997</v>
      </c>
      <c r="G63" s="28">
        <f t="shared" si="41"/>
        <v>98726.803864518006</v>
      </c>
      <c r="H63" s="28">
        <f t="shared" si="41"/>
        <v>3217644.8495261008</v>
      </c>
      <c r="I63" s="28">
        <f t="shared" si="41"/>
        <v>4221.2555224286007</v>
      </c>
      <c r="J63" s="28">
        <f t="shared" si="41"/>
        <v>9243.4417313681024</v>
      </c>
      <c r="K63" s="28">
        <f t="shared" si="41"/>
        <v>0</v>
      </c>
      <c r="L63" s="28">
        <f t="shared" si="41"/>
        <v>4778.006546175101</v>
      </c>
      <c r="M63" s="28">
        <f t="shared" si="41"/>
        <v>2070.9249212229997</v>
      </c>
      <c r="N63" s="28">
        <f t="shared" si="41"/>
        <v>137958.20324698</v>
      </c>
      <c r="O63" s="28">
        <f t="shared" si="41"/>
        <v>246.3186188521</v>
      </c>
      <c r="P63" s="28">
        <f t="shared" si="41"/>
        <v>173.9891768338</v>
      </c>
      <c r="Q63" s="28">
        <f t="shared" si="41"/>
        <v>3770.3527128513001</v>
      </c>
      <c r="R63" s="28"/>
      <c r="S63" s="28"/>
      <c r="T63" s="28"/>
    </row>
    <row r="64" spans="1:97" x14ac:dyDescent="0.4"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</row>
    <row r="65" spans="2:20" x14ac:dyDescent="0.4"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</row>
    <row r="66" spans="2:20" x14ac:dyDescent="0.4">
      <c r="B66" s="28"/>
      <c r="C66" s="28"/>
      <c r="D66" s="28"/>
      <c r="E66" s="28"/>
      <c r="F66" s="28"/>
      <c r="G66" s="28"/>
      <c r="H66" s="28"/>
      <c r="I66" s="28"/>
      <c r="J66" s="28">
        <f>K66+G8</f>
        <v>1104.4891156702561</v>
      </c>
      <c r="K66" s="28">
        <v>677.01027266025596</v>
      </c>
      <c r="L66" s="28"/>
      <c r="M66" s="28"/>
      <c r="N66" s="28"/>
      <c r="O66" s="28"/>
      <c r="P66" s="28"/>
      <c r="Q66" s="28"/>
      <c r="R66" s="28"/>
      <c r="S66" s="28"/>
      <c r="T66" s="28"/>
    </row>
    <row r="67" spans="2:20" x14ac:dyDescent="0.4"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</row>
    <row r="68" spans="2:20" x14ac:dyDescent="0.4"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</row>
    <row r="69" spans="2:20" x14ac:dyDescent="0.4"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H63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23" sqref="R23"/>
    </sheetView>
  </sheetViews>
  <sheetFormatPr defaultColWidth="9.07421875" defaultRowHeight="14.6" x14ac:dyDescent="0.4"/>
  <cols>
    <col min="1" max="1" width="19.53515625" style="30" customWidth="1"/>
    <col min="2" max="2" width="10.07421875" style="30" bestFit="1" customWidth="1"/>
    <col min="3" max="3" width="7.69140625" style="30" bestFit="1" customWidth="1"/>
    <col min="4" max="4" width="9.3046875" style="30" bestFit="1" customWidth="1"/>
    <col min="5" max="7" width="7.69140625" style="30" bestFit="1" customWidth="1"/>
    <col min="8" max="8" width="9.3046875" style="30" bestFit="1" customWidth="1"/>
    <col min="9" max="9" width="8.84375" style="71" bestFit="1" customWidth="1"/>
    <col min="10" max="10" width="9" style="71" bestFit="1" customWidth="1"/>
    <col min="11" max="11" width="9.69140625" style="71" bestFit="1" customWidth="1"/>
    <col min="12" max="13" width="9.3046875" style="71" customWidth="1"/>
    <col min="14" max="14" width="9.07421875" style="30"/>
    <col min="15" max="15" width="15.4609375" style="30" bestFit="1" customWidth="1"/>
    <col min="16" max="16" width="5.4609375" style="30" bestFit="1" customWidth="1"/>
    <col min="17" max="17" width="5.69140625" style="28" bestFit="1" customWidth="1"/>
    <col min="18" max="18" width="14.53515625" style="28" bestFit="1" customWidth="1"/>
    <col min="19" max="20" width="5.69140625" style="28" bestFit="1" customWidth="1"/>
    <col min="21" max="21" width="4.53515625" style="28" bestFit="1" customWidth="1"/>
    <col min="22" max="22" width="7.69140625" style="28" bestFit="1" customWidth="1"/>
    <col min="23" max="24" width="5.69140625" style="28" bestFit="1" customWidth="1"/>
    <col min="25" max="25" width="5.53515625" style="28" bestFit="1" customWidth="1"/>
    <col min="26" max="26" width="5.84375" style="28" bestFit="1" customWidth="1"/>
    <col min="27" max="27" width="6.4609375" style="28" bestFit="1" customWidth="1"/>
    <col min="28" max="28" width="15.4609375" style="28" bestFit="1" customWidth="1"/>
    <col min="29" max="29" width="10.3046875" style="28" bestFit="1" customWidth="1"/>
    <col min="30" max="30" width="6.53515625" style="28" bestFit="1" customWidth="1"/>
    <col min="31" max="31" width="5.69140625" style="28" bestFit="1" customWidth="1"/>
    <col min="32" max="32" width="5.07421875" style="28" bestFit="1" customWidth="1"/>
    <col min="33" max="33" width="4.07421875" style="28" bestFit="1" customWidth="1"/>
    <col min="34" max="34" width="6.53515625" style="28" bestFit="1" customWidth="1"/>
    <col min="35" max="35" width="6.07421875" style="28" bestFit="1" customWidth="1"/>
    <col min="36" max="36" width="6.69140625" style="28" bestFit="1" customWidth="1"/>
    <col min="37" max="37" width="10" style="28" bestFit="1" customWidth="1"/>
    <col min="38" max="38" width="6.69140625" style="28" bestFit="1" customWidth="1"/>
    <col min="39" max="39" width="5.69140625" style="28" bestFit="1" customWidth="1"/>
    <col min="40" max="40" width="6.69140625" style="28" bestFit="1" customWidth="1"/>
    <col min="41" max="41" width="6" style="28" bestFit="1" customWidth="1"/>
    <col min="42" max="42" width="5.69140625" style="28" bestFit="1" customWidth="1"/>
    <col min="43" max="43" width="4.3046875" style="28" bestFit="1" customWidth="1"/>
    <col min="44" max="44" width="5.69140625" style="28" bestFit="1" customWidth="1"/>
    <col min="45" max="45" width="4.53515625" style="28" bestFit="1" customWidth="1"/>
    <col min="46" max="47" width="5.69140625" style="28" bestFit="1" customWidth="1"/>
    <col min="48" max="48" width="4.07421875" style="28" bestFit="1" customWidth="1"/>
    <col min="49" max="49" width="5.84375" style="28" bestFit="1" customWidth="1"/>
    <col min="50" max="50" width="5.69140625" style="28" bestFit="1" customWidth="1"/>
    <col min="51" max="51" width="6.69140625" style="28" bestFit="1" customWidth="1"/>
    <col min="52" max="52" width="6.84375" style="28" bestFit="1" customWidth="1"/>
    <col min="53" max="53" width="6.69140625" style="28" bestFit="1" customWidth="1"/>
    <col min="54" max="54" width="5.07421875" style="28" bestFit="1" customWidth="1"/>
    <col min="55" max="55" width="5.3046875" style="28" bestFit="1" customWidth="1"/>
    <col min="56" max="56" width="8.69140625" style="28" bestFit="1" customWidth="1"/>
    <col min="57" max="57" width="4.84375" style="28" bestFit="1" customWidth="1"/>
    <col min="58" max="58" width="7.84375" style="28" bestFit="1" customWidth="1"/>
    <col min="59" max="59" width="5.84375" style="28" bestFit="1" customWidth="1"/>
    <col min="60" max="60" width="6" style="28" bestFit="1" customWidth="1"/>
    <col min="61" max="61" width="6.69140625" style="28" bestFit="1" customWidth="1"/>
    <col min="62" max="62" width="5.69140625" style="28" bestFit="1" customWidth="1"/>
    <col min="63" max="63" width="3.84375" style="28" bestFit="1" customWidth="1"/>
    <col min="64" max="64" width="5.53515625" style="28" bestFit="1" customWidth="1"/>
    <col min="65" max="65" width="3.84375" style="28" bestFit="1" customWidth="1"/>
    <col min="66" max="66" width="5.69140625" style="28" bestFit="1" customWidth="1"/>
    <col min="67" max="67" width="8" style="28" bestFit="1" customWidth="1"/>
    <col min="68" max="69" width="5.3046875" style="28" bestFit="1" customWidth="1"/>
    <col min="70" max="70" width="4.3046875" style="28" bestFit="1" customWidth="1"/>
    <col min="71" max="71" width="5" style="28" bestFit="1" customWidth="1"/>
    <col min="72" max="72" width="9.07421875" style="28" bestFit="1" customWidth="1"/>
    <col min="73" max="73" width="7.07421875" style="28" bestFit="1" customWidth="1"/>
    <col min="74" max="74" width="7.69140625" style="28" customWidth="1"/>
    <col min="75" max="84" width="9.07421875" style="8"/>
    <col min="85" max="16384" width="9.07421875" style="30"/>
  </cols>
  <sheetData>
    <row r="1" spans="1:86" x14ac:dyDescent="0.4">
      <c r="B1" s="30" t="s">
        <v>479</v>
      </c>
      <c r="O1" s="30" t="s">
        <v>480</v>
      </c>
      <c r="BW1" s="8" t="s">
        <v>315</v>
      </c>
    </row>
    <row r="2" spans="1:86" x14ac:dyDescent="0.4">
      <c r="A2" s="30" t="s">
        <v>228</v>
      </c>
      <c r="B2" s="30" t="s">
        <v>59</v>
      </c>
      <c r="C2" s="30" t="s">
        <v>57</v>
      </c>
      <c r="D2" s="30" t="s">
        <v>60</v>
      </c>
      <c r="E2" s="30" t="s">
        <v>54</v>
      </c>
      <c r="F2" s="30" t="s">
        <v>53</v>
      </c>
      <c r="G2" s="30" t="s">
        <v>61</v>
      </c>
      <c r="H2" s="30" t="s">
        <v>62</v>
      </c>
      <c r="I2" s="71" t="s">
        <v>63</v>
      </c>
      <c r="J2" s="71" t="s">
        <v>64</v>
      </c>
      <c r="K2" s="71" t="s">
        <v>65</v>
      </c>
      <c r="L2" s="71" t="s">
        <v>316</v>
      </c>
      <c r="M2" s="71" t="s">
        <v>319</v>
      </c>
      <c r="O2" s="30" t="s">
        <v>226</v>
      </c>
      <c r="P2" s="30" t="s">
        <v>390</v>
      </c>
      <c r="Q2" s="30" t="s">
        <v>131</v>
      </c>
      <c r="R2" s="30" t="s">
        <v>132</v>
      </c>
      <c r="S2" s="30" t="s">
        <v>133</v>
      </c>
      <c r="T2" s="30" t="s">
        <v>391</v>
      </c>
      <c r="U2" s="30" t="s">
        <v>134</v>
      </c>
      <c r="V2" s="30" t="s">
        <v>59</v>
      </c>
      <c r="W2" s="30" t="s">
        <v>136</v>
      </c>
      <c r="X2" s="30" t="s">
        <v>137</v>
      </c>
      <c r="Y2" s="30" t="s">
        <v>392</v>
      </c>
      <c r="Z2" s="30" t="s">
        <v>138</v>
      </c>
      <c r="AA2" s="30" t="s">
        <v>139</v>
      </c>
      <c r="AB2" s="30" t="s">
        <v>140</v>
      </c>
      <c r="AC2" s="30" t="s">
        <v>212</v>
      </c>
      <c r="AD2" s="30" t="s">
        <v>141</v>
      </c>
      <c r="AE2" s="30" t="s">
        <v>142</v>
      </c>
      <c r="AF2" s="30" t="s">
        <v>143</v>
      </c>
      <c r="AG2" s="30" t="s">
        <v>393</v>
      </c>
      <c r="AH2" s="30" t="s">
        <v>144</v>
      </c>
      <c r="AI2" s="30" t="s">
        <v>399</v>
      </c>
      <c r="AJ2" s="30" t="s">
        <v>57</v>
      </c>
      <c r="AK2" s="30" t="s">
        <v>128</v>
      </c>
      <c r="AL2" s="30" t="s">
        <v>145</v>
      </c>
      <c r="AM2" s="30" t="s">
        <v>146</v>
      </c>
      <c r="AN2" s="30" t="s">
        <v>60</v>
      </c>
      <c r="AO2" s="30" t="s">
        <v>147</v>
      </c>
      <c r="AP2" s="30" t="s">
        <v>148</v>
      </c>
      <c r="AQ2" s="30" t="s">
        <v>149</v>
      </c>
      <c r="AR2" s="30" t="s">
        <v>150</v>
      </c>
      <c r="AS2" s="30" t="s">
        <v>151</v>
      </c>
      <c r="AT2" s="30" t="s">
        <v>152</v>
      </c>
      <c r="AU2" s="30" t="s">
        <v>153</v>
      </c>
      <c r="AV2" s="30" t="s">
        <v>154</v>
      </c>
      <c r="AW2" s="30" t="s">
        <v>155</v>
      </c>
      <c r="AX2" s="30" t="s">
        <v>156</v>
      </c>
      <c r="AY2" s="30" t="s">
        <v>54</v>
      </c>
      <c r="AZ2" s="30" t="s">
        <v>53</v>
      </c>
      <c r="BA2" s="30" t="s">
        <v>157</v>
      </c>
      <c r="BB2" s="30" t="s">
        <v>158</v>
      </c>
      <c r="BC2" s="30" t="s">
        <v>159</v>
      </c>
      <c r="BD2" s="30" t="s">
        <v>160</v>
      </c>
      <c r="BE2" s="30" t="s">
        <v>161</v>
      </c>
      <c r="BF2" s="30" t="s">
        <v>162</v>
      </c>
      <c r="BG2" s="30" t="s">
        <v>163</v>
      </c>
      <c r="BH2" s="30" t="s">
        <v>164</v>
      </c>
      <c r="BI2" s="30" t="s">
        <v>165</v>
      </c>
      <c r="BJ2" s="30" t="s">
        <v>394</v>
      </c>
      <c r="BK2" s="30" t="s">
        <v>166</v>
      </c>
      <c r="BL2" s="30" t="s">
        <v>167</v>
      </c>
      <c r="BM2" s="30" t="s">
        <v>168</v>
      </c>
      <c r="BN2" s="30" t="s">
        <v>61</v>
      </c>
      <c r="BO2" s="30" t="s">
        <v>400</v>
      </c>
      <c r="BP2" s="30" t="s">
        <v>169</v>
      </c>
      <c r="BQ2" s="30" t="s">
        <v>170</v>
      </c>
      <c r="BR2" s="30" t="s">
        <v>171</v>
      </c>
      <c r="BS2" s="30" t="s">
        <v>173</v>
      </c>
      <c r="BT2" s="30" t="s">
        <v>174</v>
      </c>
      <c r="BU2" s="30" t="s">
        <v>401</v>
      </c>
      <c r="BW2" s="8" t="s">
        <v>59</v>
      </c>
      <c r="BX2" s="8" t="s">
        <v>57</v>
      </c>
      <c r="BY2" s="8" t="s">
        <v>60</v>
      </c>
      <c r="BZ2" s="8" t="s">
        <v>54</v>
      </c>
      <c r="CA2" s="8" t="s">
        <v>53</v>
      </c>
      <c r="CB2" s="8" t="s">
        <v>61</v>
      </c>
      <c r="CC2" s="8" t="s">
        <v>62</v>
      </c>
      <c r="CD2" s="8" t="s">
        <v>63</v>
      </c>
      <c r="CE2" s="8" t="s">
        <v>64</v>
      </c>
      <c r="CF2" s="8" t="s">
        <v>65</v>
      </c>
      <c r="CG2" s="8" t="s">
        <v>316</v>
      </c>
      <c r="CH2" s="8" t="s">
        <v>319</v>
      </c>
    </row>
    <row r="3" spans="1:86" x14ac:dyDescent="0.4">
      <c r="A3" s="45" t="s">
        <v>0</v>
      </c>
      <c r="B3" s="28">
        <v>2442.0980533000002</v>
      </c>
      <c r="C3" s="28">
        <v>378.24888307999998</v>
      </c>
      <c r="D3" s="28">
        <v>84.604257059999995</v>
      </c>
      <c r="E3" s="28">
        <v>393.51701381999999</v>
      </c>
      <c r="F3" s="28">
        <v>268.44880393</v>
      </c>
      <c r="G3" s="28">
        <v>31.144311640000002</v>
      </c>
      <c r="H3" s="28">
        <v>171.90299589</v>
      </c>
      <c r="I3" s="84">
        <v>23.800499030000001</v>
      </c>
      <c r="J3" s="84">
        <v>11.751908419999999</v>
      </c>
      <c r="K3" s="84">
        <v>55.545487989999998</v>
      </c>
      <c r="L3" s="84">
        <v>6.98851216</v>
      </c>
      <c r="M3" s="84">
        <v>5.8347483599999999</v>
      </c>
      <c r="N3" s="28"/>
      <c r="O3" s="30" t="s">
        <v>0</v>
      </c>
      <c r="P3" s="28">
        <v>0</v>
      </c>
      <c r="Q3" s="28">
        <v>21.167911329969701</v>
      </c>
      <c r="R3" s="28">
        <v>21.167911329969701</v>
      </c>
      <c r="S3" s="28">
        <v>44.882535482398801</v>
      </c>
      <c r="T3" s="28">
        <v>3.1756331388376302</v>
      </c>
      <c r="U3" s="28">
        <v>0</v>
      </c>
      <c r="V3" s="28">
        <v>2442.0972119247999</v>
      </c>
      <c r="W3" s="28">
        <v>16.193586387794099</v>
      </c>
      <c r="X3" s="28">
        <v>0</v>
      </c>
      <c r="Y3" s="28">
        <v>2.4302593599510498</v>
      </c>
      <c r="Z3" s="28">
        <v>0</v>
      </c>
      <c r="AA3" s="28">
        <v>14.445340677348</v>
      </c>
      <c r="AB3" s="28">
        <v>14.445340677348</v>
      </c>
      <c r="AC3" s="28">
        <v>581397.25128612097</v>
      </c>
      <c r="AD3" s="28">
        <v>0</v>
      </c>
      <c r="AE3" s="28">
        <v>5.3288757581937496</v>
      </c>
      <c r="AF3" s="28">
        <v>1.1172155409544899</v>
      </c>
      <c r="AG3" s="28">
        <v>1.3006201923488501</v>
      </c>
      <c r="AH3" s="28">
        <v>0</v>
      </c>
      <c r="AI3" s="28">
        <v>0</v>
      </c>
      <c r="AJ3" s="28">
        <v>378.24885446739103</v>
      </c>
      <c r="AK3" s="28">
        <v>0</v>
      </c>
      <c r="AL3" s="28">
        <v>76.143714788053103</v>
      </c>
      <c r="AM3" s="28">
        <v>8.4604556292266704</v>
      </c>
      <c r="AN3" s="28">
        <v>84.604170417279803</v>
      </c>
      <c r="AO3" s="28">
        <v>0</v>
      </c>
      <c r="AP3" s="28">
        <v>8.5091527847903095</v>
      </c>
      <c r="AQ3" s="28">
        <v>8.0534356388167694E-2</v>
      </c>
      <c r="AR3" s="28">
        <v>29.93603356074</v>
      </c>
      <c r="AS3" s="28">
        <v>8.8587579269939307E-2</v>
      </c>
      <c r="AT3" s="28">
        <v>24.294609236263799</v>
      </c>
      <c r="AU3" s="28">
        <v>29.260907753104298</v>
      </c>
      <c r="AV3" s="28">
        <v>2.6844956541388999E-2</v>
      </c>
      <c r="AW3" s="28">
        <v>0</v>
      </c>
      <c r="AX3" s="28">
        <v>18.898790092428701</v>
      </c>
      <c r="AY3" s="28">
        <v>393.50239754184599</v>
      </c>
      <c r="AZ3" s="28">
        <v>268.43422368535602</v>
      </c>
      <c r="BA3" s="28">
        <v>125.06817385649001</v>
      </c>
      <c r="BB3" s="28">
        <v>0.216369130552202</v>
      </c>
      <c r="BC3" s="28">
        <v>0</v>
      </c>
      <c r="BD3" s="28">
        <v>6.4159227059530304</v>
      </c>
      <c r="BE3" s="28">
        <v>1.7583382375149501</v>
      </c>
      <c r="BF3" s="28">
        <v>72.937517485408094</v>
      </c>
      <c r="BG3" s="28">
        <v>4.8320797962929198</v>
      </c>
      <c r="BH3" s="28">
        <v>0.93956937118669204</v>
      </c>
      <c r="BI3" s="28">
        <v>104.21180068012499</v>
      </c>
      <c r="BJ3" s="28">
        <v>4.0242462233092402</v>
      </c>
      <c r="BK3" s="28">
        <v>4.0267373909401001E-2</v>
      </c>
      <c r="BL3" s="28">
        <v>4.4294004310035904</v>
      </c>
      <c r="BM3" s="28">
        <v>2.6844994130193899E-3</v>
      </c>
      <c r="BN3" s="28">
        <v>31.144544444628099</v>
      </c>
      <c r="BO3" s="28">
        <v>9.2648407223575795</v>
      </c>
      <c r="BP3" s="28">
        <v>0</v>
      </c>
      <c r="BQ3" s="28">
        <v>2.3254639296372798E-2</v>
      </c>
      <c r="BR3" s="28">
        <v>5.5158241827084797</v>
      </c>
      <c r="BS3" s="28">
        <v>1.34311844402189</v>
      </c>
      <c r="BT3" s="28">
        <v>171.90295739016801</v>
      </c>
      <c r="BU3" s="28">
        <v>1.9184594256270699</v>
      </c>
      <c r="BW3" s="57">
        <f t="shared" ref="BW3:BW34" si="0">IF(V3=0,"",(V3-B3)/B3)</f>
        <v>-3.4452965519364237E-7</v>
      </c>
      <c r="BX3" s="57">
        <f t="shared" ref="BX3:BX34" si="1">IF(AJ3=0,"",(AJ3-C3)/C3)</f>
        <v>-7.5644926495789331E-8</v>
      </c>
      <c r="BY3" s="57">
        <f t="shared" ref="BY3:BY34" si="2">IF(AN3=0,"",(AN3-D3)/D3)</f>
        <v>-1.0240940964693478E-6</v>
      </c>
      <c r="BZ3" s="57">
        <f t="shared" ref="BZ3:BZ34" si="3">IF(AY3=0,"",(AY3-E3)/E3)</f>
        <v>-3.7142684155150478E-5</v>
      </c>
      <c r="CA3" s="57">
        <f t="shared" ref="CA3:CA34" si="4">IF(AZ3=0,"",(AZ3-F3)/F3)</f>
        <v>-5.4312943214983105E-5</v>
      </c>
      <c r="CB3" s="57">
        <f t="shared" ref="CB3:CB34" si="5">IF(BN3=0,"",(BN3-G3)/G3)</f>
        <v>7.4750288524257099E-6</v>
      </c>
      <c r="CC3" s="57">
        <f t="shared" ref="CC3:CC34" si="6">IF(BT3=0,"",(BT3-H3)/H3)</f>
        <v>-2.2396254229317453E-7</v>
      </c>
      <c r="CD3" s="57">
        <f t="shared" ref="CD3:CD34" si="7">IF(I3=0,"",(R3-I3)/I3)</f>
        <v>-0.11061060932848429</v>
      </c>
      <c r="CE3" s="57">
        <f t="shared" ref="CE3:CE34" si="8">IF(T3=0,"",(T3-J3)/J3)</f>
        <v>-0.72977723912201564</v>
      </c>
      <c r="CF3" s="57">
        <f t="shared" ref="CF3:CF34" si="9">IF(AA3=0,"",(AA3-K3)/K3)</f>
        <v>-0.73993674013722532</v>
      </c>
      <c r="CG3" s="57" t="e">
        <f>IF(#REF!=0,"",(#REF!-L3)/L3)</f>
        <v>#REF!</v>
      </c>
      <c r="CH3" s="57" t="e">
        <f>IF(#REF!=0,"",(#REF!-M3)/M3)</f>
        <v>#REF!</v>
      </c>
    </row>
    <row r="4" spans="1:86" x14ac:dyDescent="0.4">
      <c r="A4" s="45" t="s">
        <v>2</v>
      </c>
      <c r="B4" s="28">
        <v>1366.4379704999999</v>
      </c>
      <c r="C4" s="28">
        <v>158.01584685</v>
      </c>
      <c r="D4" s="28">
        <v>42.213797419999999</v>
      </c>
      <c r="E4" s="28">
        <v>218.53048149</v>
      </c>
      <c r="F4" s="28">
        <v>155.60078723000001</v>
      </c>
      <c r="G4" s="28">
        <v>11.8163474</v>
      </c>
      <c r="H4" s="28">
        <v>92.459724879999996</v>
      </c>
      <c r="I4" s="84">
        <v>12.6789855</v>
      </c>
      <c r="J4" s="84">
        <v>6.2604689100000002</v>
      </c>
      <c r="K4" s="84">
        <v>29.590152450000001</v>
      </c>
      <c r="L4" s="84">
        <v>3.7229150400000002</v>
      </c>
      <c r="M4" s="84">
        <v>3.1082828400000002</v>
      </c>
      <c r="N4" s="28"/>
      <c r="O4" s="30" t="s">
        <v>2</v>
      </c>
      <c r="P4" s="28">
        <v>0</v>
      </c>
      <c r="Q4" s="28">
        <v>10.9185632986689</v>
      </c>
      <c r="R4" s="28">
        <v>10.9185632986689</v>
      </c>
      <c r="S4" s="28">
        <v>23.1460497346186</v>
      </c>
      <c r="T4" s="28">
        <v>1.65715804383053</v>
      </c>
      <c r="U4" s="28">
        <v>0</v>
      </c>
      <c r="V4" s="28">
        <v>1366.43753148475</v>
      </c>
      <c r="W4" s="28">
        <v>8.4296515160634193</v>
      </c>
      <c r="X4" s="28">
        <v>0</v>
      </c>
      <c r="Y4" s="28">
        <v>1.2820263081400101</v>
      </c>
      <c r="Z4" s="28">
        <v>0</v>
      </c>
      <c r="AA4" s="28">
        <v>7.6616723132767799</v>
      </c>
      <c r="AB4" s="28">
        <v>7.6616723132767799</v>
      </c>
      <c r="AC4" s="28">
        <v>309721.52056306001</v>
      </c>
      <c r="AD4" s="28">
        <v>0</v>
      </c>
      <c r="AE4" s="28">
        <v>2.7357011478805302</v>
      </c>
      <c r="AF4" s="28">
        <v>0.57518481808561595</v>
      </c>
      <c r="AG4" s="28">
        <v>0.68979593123784</v>
      </c>
      <c r="AH4" s="28">
        <v>0</v>
      </c>
      <c r="AI4" s="28">
        <v>0</v>
      </c>
      <c r="AJ4" s="28">
        <v>158.01583811460699</v>
      </c>
      <c r="AK4" s="28">
        <v>0</v>
      </c>
      <c r="AL4" s="28">
        <v>37.992345089480096</v>
      </c>
      <c r="AM4" s="28">
        <v>4.22138220098436</v>
      </c>
      <c r="AN4" s="28">
        <v>42.213727290464398</v>
      </c>
      <c r="AO4" s="28">
        <v>0</v>
      </c>
      <c r="AP4" s="28">
        <v>4.4366397518146696</v>
      </c>
      <c r="AQ4" s="28">
        <v>4.6680377210822403E-2</v>
      </c>
      <c r="AR4" s="28">
        <v>17.5102133236329</v>
      </c>
      <c r="AS4" s="28">
        <v>5.1348283977358501E-2</v>
      </c>
      <c r="AT4" s="28">
        <v>14.0818681966743</v>
      </c>
      <c r="AU4" s="28">
        <v>16.960479725745</v>
      </c>
      <c r="AV4" s="28">
        <v>1.5560070988827999E-2</v>
      </c>
      <c r="AW4" s="28">
        <v>0</v>
      </c>
      <c r="AX4" s="28">
        <v>10.954292895054399</v>
      </c>
      <c r="AY4" s="28">
        <v>218.52202972502801</v>
      </c>
      <c r="AZ4" s="28">
        <v>155.59235419026899</v>
      </c>
      <c r="BA4" s="28">
        <v>62.929675534758601</v>
      </c>
      <c r="BB4" s="28">
        <v>0.125414742307247</v>
      </c>
      <c r="BC4" s="28">
        <v>0</v>
      </c>
      <c r="BD4" s="28">
        <v>3.7188603206622601</v>
      </c>
      <c r="BE4" s="28">
        <v>1.01918743145003</v>
      </c>
      <c r="BF4" s="28">
        <v>42.276724482878301</v>
      </c>
      <c r="BG4" s="28">
        <v>2.8008150487496999</v>
      </c>
      <c r="BH4" s="28">
        <v>0.544604220748799</v>
      </c>
      <c r="BI4" s="28">
        <v>60.404209725689903</v>
      </c>
      <c r="BJ4" s="28">
        <v>2.0477898823812102</v>
      </c>
      <c r="BK4" s="28">
        <v>2.3340281199534799E-2</v>
      </c>
      <c r="BL4" s="28">
        <v>2.5674123800547801</v>
      </c>
      <c r="BM4" s="28">
        <v>1.5560068784205999E-3</v>
      </c>
      <c r="BN4" s="28">
        <v>11.8163618666534</v>
      </c>
      <c r="BO4" s="28">
        <v>4.9101428506370803</v>
      </c>
      <c r="BP4" s="28">
        <v>0</v>
      </c>
      <c r="BQ4" s="28">
        <v>1.15738042701323E-2</v>
      </c>
      <c r="BR4" s="28">
        <v>3.0493501150459901</v>
      </c>
      <c r="BS4" s="28">
        <v>1.76421268916483</v>
      </c>
      <c r="BT4" s="28">
        <v>92.459701273720299</v>
      </c>
      <c r="BU4" s="28">
        <v>1.1794383404763</v>
      </c>
      <c r="BW4" s="57">
        <f t="shared" si="0"/>
        <v>-3.2128443394073927E-7</v>
      </c>
      <c r="BX4" s="57">
        <f t="shared" si="1"/>
        <v>-5.5281752963176555E-8</v>
      </c>
      <c r="BY4" s="57">
        <f t="shared" si="2"/>
        <v>-1.661294171267827E-6</v>
      </c>
      <c r="BZ4" s="57">
        <f t="shared" si="3"/>
        <v>-3.8675451197323859E-5</v>
      </c>
      <c r="CA4" s="57">
        <f t="shared" si="4"/>
        <v>-5.4196639240337558E-5</v>
      </c>
      <c r="CB4" s="57">
        <f t="shared" si="5"/>
        <v>1.2242914761076378E-6</v>
      </c>
      <c r="CC4" s="57">
        <f t="shared" si="6"/>
        <v>-2.5531418926302107E-7</v>
      </c>
      <c r="CD4" s="57">
        <f t="shared" si="7"/>
        <v>-0.13884566721297217</v>
      </c>
      <c r="CE4" s="57">
        <f t="shared" si="8"/>
        <v>-0.73529809545359914</v>
      </c>
      <c r="CF4" s="57">
        <f t="shared" si="9"/>
        <v>-0.74107357756188996</v>
      </c>
      <c r="CG4" s="57" t="e">
        <f>IF(#REF!=0,"",(#REF!-L4)/L4)</f>
        <v>#REF!</v>
      </c>
      <c r="CH4" s="57" t="e">
        <f>IF(#REF!=0,"",(#REF!-M4)/M4)</f>
        <v>#REF!</v>
      </c>
    </row>
    <row r="5" spans="1:86" x14ac:dyDescent="0.4">
      <c r="A5" s="45" t="s">
        <v>3</v>
      </c>
      <c r="B5" s="28">
        <v>20415.691931000001</v>
      </c>
      <c r="C5" s="28">
        <v>6059.4405641000003</v>
      </c>
      <c r="D5" s="28">
        <v>965.13003254</v>
      </c>
      <c r="E5" s="28">
        <v>3055.3592220999999</v>
      </c>
      <c r="F5" s="28">
        <v>1965.2523773</v>
      </c>
      <c r="G5" s="28">
        <v>468.17073162999998</v>
      </c>
      <c r="H5" s="28">
        <v>1769.4196681999999</v>
      </c>
      <c r="I5" s="84">
        <v>237.36549851000001</v>
      </c>
      <c r="J5" s="84">
        <v>117.20332505</v>
      </c>
      <c r="K5" s="84">
        <v>553.96241732999999</v>
      </c>
      <c r="L5" s="84">
        <v>69.697351370000007</v>
      </c>
      <c r="M5" s="84">
        <v>58.19070309</v>
      </c>
      <c r="N5" s="28"/>
      <c r="O5" s="30" t="s">
        <v>3</v>
      </c>
      <c r="P5" s="28">
        <v>0</v>
      </c>
      <c r="Q5" s="28">
        <v>217.577177233784</v>
      </c>
      <c r="R5" s="28">
        <v>217.577177233784</v>
      </c>
      <c r="S5" s="28">
        <v>461.325726051044</v>
      </c>
      <c r="T5" s="28">
        <v>32.659684382224803</v>
      </c>
      <c r="U5" s="28">
        <v>0</v>
      </c>
      <c r="V5" s="28">
        <v>20429.549557501501</v>
      </c>
      <c r="W5" s="28">
        <v>166.52263313308501</v>
      </c>
      <c r="X5" s="28">
        <v>0</v>
      </c>
      <c r="Y5" s="28">
        <v>25.007352323925399</v>
      </c>
      <c r="Z5" s="28">
        <v>0</v>
      </c>
      <c r="AA5" s="28">
        <v>148.681896336156</v>
      </c>
      <c r="AB5" s="28">
        <v>148.681896336156</v>
      </c>
      <c r="AC5" s="28">
        <v>5802346.6799435597</v>
      </c>
      <c r="AD5" s="28">
        <v>0</v>
      </c>
      <c r="AE5" s="28">
        <v>54.761181026075903</v>
      </c>
      <c r="AF5" s="28">
        <v>11.482400454066999</v>
      </c>
      <c r="AG5" s="28">
        <v>13.386930569801899</v>
      </c>
      <c r="AH5" s="28">
        <v>0</v>
      </c>
      <c r="AI5" s="28">
        <v>0</v>
      </c>
      <c r="AJ5" s="28">
        <v>6063.3228218489003</v>
      </c>
      <c r="AK5" s="28">
        <v>0</v>
      </c>
      <c r="AL5" s="28">
        <v>869.20196492556602</v>
      </c>
      <c r="AM5" s="28">
        <v>96.577974194493905</v>
      </c>
      <c r="AN5" s="28">
        <v>965.77993912006002</v>
      </c>
      <c r="AO5" s="28">
        <v>0</v>
      </c>
      <c r="AP5" s="28">
        <v>87.508698372303598</v>
      </c>
      <c r="AQ5" s="28">
        <v>0.58997634338244098</v>
      </c>
      <c r="AR5" s="28">
        <v>309.70726263948598</v>
      </c>
      <c r="AS5" s="28">
        <v>0.64897350490693695</v>
      </c>
      <c r="AT5" s="28">
        <v>177.97612859053001</v>
      </c>
      <c r="AU5" s="28">
        <v>214.35799581243</v>
      </c>
      <c r="AV5" s="28">
        <v>0.19665885176342199</v>
      </c>
      <c r="AW5" s="28">
        <v>0</v>
      </c>
      <c r="AX5" s="28">
        <v>138.447741076075</v>
      </c>
      <c r="AY5" s="28">
        <v>3057.3811717087201</v>
      </c>
      <c r="AZ5" s="28">
        <v>1966.4806180164801</v>
      </c>
      <c r="BA5" s="28">
        <v>1090.90055369224</v>
      </c>
      <c r="BB5" s="28">
        <v>1.5850685880564599</v>
      </c>
      <c r="BC5" s="28">
        <v>0</v>
      </c>
      <c r="BD5" s="28">
        <v>47.001437914802302</v>
      </c>
      <c r="BE5" s="28">
        <v>12.8811474983272</v>
      </c>
      <c r="BF5" s="28">
        <v>534.321562633751</v>
      </c>
      <c r="BG5" s="28">
        <v>35.398572204467598</v>
      </c>
      <c r="BH5" s="28">
        <v>6.8830613211660197</v>
      </c>
      <c r="BI5" s="28">
        <v>763.42895854373603</v>
      </c>
      <c r="BJ5" s="28">
        <v>41.3365720516585</v>
      </c>
      <c r="BK5" s="28">
        <v>0.29498813030748899</v>
      </c>
      <c r="BL5" s="28">
        <v>32.448681125856297</v>
      </c>
      <c r="BM5" s="28">
        <v>1.9665876920032799E-2</v>
      </c>
      <c r="BN5" s="28">
        <v>468.487567699024</v>
      </c>
      <c r="BO5" s="28">
        <v>95.357087241575798</v>
      </c>
      <c r="BP5" s="28">
        <v>0</v>
      </c>
      <c r="BQ5" s="28">
        <v>0.23861831015382101</v>
      </c>
      <c r="BR5" s="28">
        <v>56.893421584281697</v>
      </c>
      <c r="BS5" s="28">
        <v>14.843626988808399</v>
      </c>
      <c r="BT5" s="28">
        <v>1770.6006327028799</v>
      </c>
      <c r="BU5" s="28">
        <v>19.903087602111299</v>
      </c>
      <c r="BW5" s="57">
        <f t="shared" si="0"/>
        <v>6.7877329596935853E-4</v>
      </c>
      <c r="BX5" s="57">
        <f t="shared" si="1"/>
        <v>6.4069573879492285E-4</v>
      </c>
      <c r="BY5" s="57">
        <f t="shared" si="2"/>
        <v>6.7338758317323812E-4</v>
      </c>
      <c r="BZ5" s="57">
        <f t="shared" si="3"/>
        <v>6.6177148470630105E-4</v>
      </c>
      <c r="CA5" s="57">
        <f t="shared" si="4"/>
        <v>6.2497861886191993E-4</v>
      </c>
      <c r="CB5" s="57">
        <f t="shared" si="5"/>
        <v>6.7675326033499108E-4</v>
      </c>
      <c r="CC5" s="57">
        <f t="shared" si="6"/>
        <v>6.6743041467452583E-4</v>
      </c>
      <c r="CD5" s="57">
        <f t="shared" si="7"/>
        <v>-8.3366459744284804E-2</v>
      </c>
      <c r="CE5" s="57">
        <f t="shared" si="8"/>
        <v>-0.72134165674658224</v>
      </c>
      <c r="CF5" s="57">
        <f t="shared" si="9"/>
        <v>-0.73160291802325472</v>
      </c>
      <c r="CG5" s="57" t="e">
        <f>IF(#REF!=0,"",(#REF!-L5)/L5)</f>
        <v>#REF!</v>
      </c>
      <c r="CH5" s="57" t="e">
        <f>IF(#REF!=0,"",(#REF!-M5)/M5)</f>
        <v>#REF!</v>
      </c>
    </row>
    <row r="6" spans="1:86" x14ac:dyDescent="0.4">
      <c r="A6" s="45" t="s">
        <v>4</v>
      </c>
      <c r="B6" s="28">
        <v>32362.450781</v>
      </c>
      <c r="C6" s="28">
        <v>2803.3795229000002</v>
      </c>
      <c r="D6" s="28">
        <v>887.10687028999996</v>
      </c>
      <c r="E6" s="28">
        <v>5412.1106293000003</v>
      </c>
      <c r="F6" s="28">
        <v>3919.1092457999998</v>
      </c>
      <c r="G6" s="28">
        <v>221.30140360999999</v>
      </c>
      <c r="H6" s="28">
        <v>2068.6590033000002</v>
      </c>
      <c r="I6" s="84">
        <v>279.02053642999999</v>
      </c>
      <c r="J6" s="84">
        <v>137.77122369</v>
      </c>
      <c r="K6" s="84">
        <v>651.17671815999995</v>
      </c>
      <c r="L6" s="84">
        <v>81.928465840000001</v>
      </c>
      <c r="M6" s="84">
        <v>68.402540900000005</v>
      </c>
      <c r="N6" s="28"/>
      <c r="O6" s="30" t="s">
        <v>4</v>
      </c>
      <c r="P6" s="28">
        <v>0</v>
      </c>
      <c r="Q6" s="28">
        <v>254.05901542429001</v>
      </c>
      <c r="R6" s="28">
        <v>254.05901542429001</v>
      </c>
      <c r="S6" s="28">
        <v>538.67715871061603</v>
      </c>
      <c r="T6" s="28">
        <v>38.1426347864166</v>
      </c>
      <c r="U6" s="28">
        <v>0</v>
      </c>
      <c r="V6" s="28">
        <v>32364.374118350701</v>
      </c>
      <c r="W6" s="28">
        <v>194.47194133865099</v>
      </c>
      <c r="X6" s="28">
        <v>0</v>
      </c>
      <c r="Y6" s="28">
        <v>29.210451088563801</v>
      </c>
      <c r="Z6" s="28">
        <v>0</v>
      </c>
      <c r="AA6" s="28">
        <v>173.68640813060401</v>
      </c>
      <c r="AB6" s="28">
        <v>173.68640813060401</v>
      </c>
      <c r="AC6" s="28">
        <v>6816470.0187824899</v>
      </c>
      <c r="AD6" s="28">
        <v>0</v>
      </c>
      <c r="AE6" s="28">
        <v>63.938777086968301</v>
      </c>
      <c r="AF6" s="28">
        <v>13.407336926606201</v>
      </c>
      <c r="AG6" s="28">
        <v>15.638236928835299</v>
      </c>
      <c r="AH6" s="28">
        <v>0</v>
      </c>
      <c r="AI6" s="28">
        <v>0</v>
      </c>
      <c r="AJ6" s="28">
        <v>2803.7838236204202</v>
      </c>
      <c r="AK6" s="28">
        <v>0</v>
      </c>
      <c r="AL6" s="28">
        <v>798.47161477140799</v>
      </c>
      <c r="AM6" s="28">
        <v>88.718995440775601</v>
      </c>
      <c r="AN6" s="28">
        <v>887.19061021218295</v>
      </c>
      <c r="AO6" s="28">
        <v>0</v>
      </c>
      <c r="AP6" s="28">
        <v>102.19864038426699</v>
      </c>
      <c r="AQ6" s="28">
        <v>1.1757825935613999</v>
      </c>
      <c r="AR6" s="28">
        <v>362.36417103785499</v>
      </c>
      <c r="AS6" s="28">
        <v>1.2933618102812501</v>
      </c>
      <c r="AT6" s="28">
        <v>354.694307526579</v>
      </c>
      <c r="AU6" s="28">
        <v>427.20075405093701</v>
      </c>
      <c r="AV6" s="28">
        <v>0.39192813527450299</v>
      </c>
      <c r="AW6" s="28">
        <v>0</v>
      </c>
      <c r="AX6" s="28">
        <v>275.91684281563198</v>
      </c>
      <c r="AY6" s="28">
        <v>5412.15048418686</v>
      </c>
      <c r="AZ6" s="28">
        <v>3919.0623672414799</v>
      </c>
      <c r="BA6" s="28">
        <v>1493.0881169453801</v>
      </c>
      <c r="BB6" s="28">
        <v>3.15892476038514</v>
      </c>
      <c r="BC6" s="28">
        <v>0</v>
      </c>
      <c r="BD6" s="28">
        <v>93.670631398887707</v>
      </c>
      <c r="BE6" s="28">
        <v>25.671250817848598</v>
      </c>
      <c r="BF6" s="28">
        <v>1064.86679830607</v>
      </c>
      <c r="BG6" s="28">
        <v>70.546939895390594</v>
      </c>
      <c r="BH6" s="28">
        <v>13.717445656442701</v>
      </c>
      <c r="BI6" s="28">
        <v>1521.4622962019801</v>
      </c>
      <c r="BJ6" s="28">
        <v>48.257961948326098</v>
      </c>
      <c r="BK6" s="28">
        <v>0.58789104763085798</v>
      </c>
      <c r="BL6" s="28">
        <v>64.668019410043101</v>
      </c>
      <c r="BM6" s="28">
        <v>3.9192814519530203E-2</v>
      </c>
      <c r="BN6" s="28">
        <v>221.32750385423</v>
      </c>
      <c r="BO6" s="28">
        <v>111.392169028795</v>
      </c>
      <c r="BP6" s="28">
        <v>0</v>
      </c>
      <c r="BQ6" s="28">
        <v>0.278480407573307</v>
      </c>
      <c r="BR6" s="28">
        <v>66.504698899391101</v>
      </c>
      <c r="BS6" s="28">
        <v>17.708620252845101</v>
      </c>
      <c r="BT6" s="28">
        <v>2068.8177417596098</v>
      </c>
      <c r="BU6" s="28">
        <v>23.307034250559099</v>
      </c>
      <c r="BW6" s="57">
        <f t="shared" si="0"/>
        <v>5.9431140234611738E-5</v>
      </c>
      <c r="BX6" s="57">
        <f t="shared" si="1"/>
        <v>1.4421904601834339E-4</v>
      </c>
      <c r="BY6" s="57">
        <f t="shared" si="2"/>
        <v>9.43966561273621E-5</v>
      </c>
      <c r="BZ6" s="57">
        <f t="shared" si="3"/>
        <v>7.3640192504549849E-6</v>
      </c>
      <c r="CA6" s="57">
        <f t="shared" si="4"/>
        <v>-1.1961534006772437E-5</v>
      </c>
      <c r="CB6" s="57">
        <f t="shared" si="5"/>
        <v>1.1793980428612533E-4</v>
      </c>
      <c r="CC6" s="57">
        <f t="shared" si="6"/>
        <v>7.6734956972787229E-5</v>
      </c>
      <c r="CD6" s="57">
        <f t="shared" si="7"/>
        <v>-8.9461232227156406E-2</v>
      </c>
      <c r="CE6" s="57">
        <f t="shared" si="8"/>
        <v>-0.72314512592091351</v>
      </c>
      <c r="CF6" s="57">
        <f t="shared" si="9"/>
        <v>-0.73327300671716011</v>
      </c>
      <c r="CG6" s="57" t="e">
        <f>IF(#REF!=0,"",(#REF!-L6)/L6)</f>
        <v>#REF!</v>
      </c>
      <c r="CH6" s="57" t="e">
        <f>IF(#REF!=0,"",(#REF!-M6)/M6)</f>
        <v>#REF!</v>
      </c>
    </row>
    <row r="7" spans="1:86" x14ac:dyDescent="0.4">
      <c r="A7" s="45" t="s">
        <v>5</v>
      </c>
      <c r="B7" s="28">
        <v>1864.9356319000001</v>
      </c>
      <c r="C7" s="28">
        <v>230.6537889</v>
      </c>
      <c r="D7" s="28">
        <v>60.095795629999998</v>
      </c>
      <c r="E7" s="28">
        <v>319.44322254999997</v>
      </c>
      <c r="F7" s="28">
        <v>207.43479164999999</v>
      </c>
      <c r="G7" s="28">
        <v>19.351735779999998</v>
      </c>
      <c r="H7" s="28">
        <v>119.88311877</v>
      </c>
      <c r="I7" s="84">
        <v>18.816187790000001</v>
      </c>
      <c r="J7" s="84">
        <v>9.2908189500000002</v>
      </c>
      <c r="K7" s="84">
        <v>43.913124539999998</v>
      </c>
      <c r="L7" s="84">
        <v>5.5249743999999996</v>
      </c>
      <c r="M7" s="84">
        <v>4.6128324000000003</v>
      </c>
      <c r="N7" s="28"/>
      <c r="O7" s="30" t="s">
        <v>5</v>
      </c>
      <c r="P7" s="28">
        <v>0</v>
      </c>
      <c r="Q7" s="28">
        <v>14.0485116366924</v>
      </c>
      <c r="R7" s="28">
        <v>14.0485116366924</v>
      </c>
      <c r="S7" s="28">
        <v>29.7799853810413</v>
      </c>
      <c r="T7" s="28">
        <v>2.1364909536341501</v>
      </c>
      <c r="U7" s="28">
        <v>0</v>
      </c>
      <c r="V7" s="28">
        <v>1863.82090665079</v>
      </c>
      <c r="W7" s="28">
        <v>10.863343187341</v>
      </c>
      <c r="X7" s="28">
        <v>0</v>
      </c>
      <c r="Y7" s="28">
        <v>1.65592688130094</v>
      </c>
      <c r="Z7" s="28">
        <v>0</v>
      </c>
      <c r="AA7" s="28">
        <v>9.9052134710516597</v>
      </c>
      <c r="AB7" s="28">
        <v>9.9052134710516597</v>
      </c>
      <c r="AC7" s="28">
        <v>459270.339346439</v>
      </c>
      <c r="AD7" s="28">
        <v>0</v>
      </c>
      <c r="AE7" s="28">
        <v>3.5170088797191301</v>
      </c>
      <c r="AF7" s="28">
        <v>0.739827080194006</v>
      </c>
      <c r="AG7" s="28">
        <v>0.89176805806533399</v>
      </c>
      <c r="AH7" s="28">
        <v>0</v>
      </c>
      <c r="AI7" s="28">
        <v>0</v>
      </c>
      <c r="AJ7" s="28">
        <v>230.45084640949699</v>
      </c>
      <c r="AK7" s="28">
        <v>0</v>
      </c>
      <c r="AL7" s="28">
        <v>54.042572286799199</v>
      </c>
      <c r="AM7" s="28">
        <v>6.0047544128264896</v>
      </c>
      <c r="AN7" s="28">
        <v>60.0473266996257</v>
      </c>
      <c r="AO7" s="28">
        <v>0</v>
      </c>
      <c r="AP7" s="28">
        <v>5.71921129824677</v>
      </c>
      <c r="AQ7" s="28">
        <v>6.2199157834399797E-2</v>
      </c>
      <c r="AR7" s="28">
        <v>22.993348005754001</v>
      </c>
      <c r="AS7" s="28">
        <v>6.8418881485033306E-2</v>
      </c>
      <c r="AT7" s="28">
        <v>18.763395007633498</v>
      </c>
      <c r="AU7" s="28">
        <v>22.599003621091601</v>
      </c>
      <c r="AV7" s="28">
        <v>2.07328959363305E-2</v>
      </c>
      <c r="AW7" s="28">
        <v>0</v>
      </c>
      <c r="AX7" s="28">
        <v>14.5960568131086</v>
      </c>
      <c r="AY7" s="28">
        <v>319.20763099070098</v>
      </c>
      <c r="AZ7" s="28">
        <v>207.31914418811999</v>
      </c>
      <c r="BA7" s="28">
        <v>111.888486802581</v>
      </c>
      <c r="BB7" s="28">
        <v>0.16710894360025699</v>
      </c>
      <c r="BC7" s="28">
        <v>0</v>
      </c>
      <c r="BD7" s="28">
        <v>4.95519989858738</v>
      </c>
      <c r="BE7" s="28">
        <v>1.3580152449610601</v>
      </c>
      <c r="BF7" s="28">
        <v>56.331656167154399</v>
      </c>
      <c r="BG7" s="28">
        <v>3.7319437600930301</v>
      </c>
      <c r="BH7" s="28">
        <v>0.72565613408510898</v>
      </c>
      <c r="BI7" s="28">
        <v>80.485634462650907</v>
      </c>
      <c r="BJ7" s="28">
        <v>2.62855195141189</v>
      </c>
      <c r="BK7" s="28">
        <v>3.10996952110098E-2</v>
      </c>
      <c r="BL7" s="28">
        <v>3.4209502141239101</v>
      </c>
      <c r="BM7" s="28">
        <v>2.0732905636667198E-3</v>
      </c>
      <c r="BN7" s="28">
        <v>19.326681106940701</v>
      </c>
      <c r="BO7" s="28">
        <v>6.3471196231558</v>
      </c>
      <c r="BP7" s="28">
        <v>0</v>
      </c>
      <c r="BQ7" s="28">
        <v>1.4797305379872901E-2</v>
      </c>
      <c r="BR7" s="28">
        <v>3.9692713408224298</v>
      </c>
      <c r="BS7" s="28">
        <v>2.5100673561666</v>
      </c>
      <c r="BT7" s="28">
        <v>119.813776572584</v>
      </c>
      <c r="BU7" s="28">
        <v>1.56009185757866</v>
      </c>
      <c r="BW7" s="57">
        <f t="shared" si="0"/>
        <v>-5.9772853826295966E-4</v>
      </c>
      <c r="BX7" s="57">
        <f t="shared" si="1"/>
        <v>-8.7985760594200019E-4</v>
      </c>
      <c r="BY7" s="57">
        <f t="shared" si="2"/>
        <v>-8.065278089121827E-4</v>
      </c>
      <c r="BZ7" s="57">
        <f t="shared" si="3"/>
        <v>-7.3750683272712279E-4</v>
      </c>
      <c r="CA7" s="57">
        <f t="shared" si="4"/>
        <v>-5.5751236791141186E-4</v>
      </c>
      <c r="CB7" s="57">
        <f t="shared" si="5"/>
        <v>-1.294699004995302E-3</v>
      </c>
      <c r="CC7" s="57">
        <f t="shared" si="6"/>
        <v>-5.784150272986078E-4</v>
      </c>
      <c r="CD7" s="57">
        <f t="shared" si="7"/>
        <v>-0.25338162047050877</v>
      </c>
      <c r="CE7" s="57">
        <f t="shared" si="8"/>
        <v>-0.77004277393284581</v>
      </c>
      <c r="CF7" s="57">
        <f t="shared" si="9"/>
        <v>-0.77443614921937276</v>
      </c>
      <c r="CG7" s="57" t="e">
        <f>IF(#REF!=0,"",(#REF!-L7)/L7)</f>
        <v>#REF!</v>
      </c>
      <c r="CH7" s="57" t="e">
        <f>IF(#REF!=0,"",(#REF!-M7)/M7)</f>
        <v>#REF!</v>
      </c>
    </row>
    <row r="8" spans="1:86" x14ac:dyDescent="0.4">
      <c r="A8" s="45" t="s">
        <v>6</v>
      </c>
      <c r="B8" s="28"/>
      <c r="C8" s="28"/>
      <c r="D8" s="28"/>
      <c r="E8" s="28"/>
      <c r="F8" s="28"/>
      <c r="G8" s="28"/>
      <c r="H8" s="28"/>
      <c r="I8" s="84"/>
      <c r="J8" s="84"/>
      <c r="K8" s="84"/>
      <c r="L8" s="84"/>
      <c r="M8" s="84"/>
      <c r="N8" s="28"/>
      <c r="P8" s="28"/>
      <c r="BW8" s="57" t="str">
        <f t="shared" si="0"/>
        <v/>
      </c>
      <c r="BX8" s="57" t="str">
        <f t="shared" si="1"/>
        <v/>
      </c>
      <c r="BY8" s="57" t="str">
        <f t="shared" si="2"/>
        <v/>
      </c>
      <c r="BZ8" s="57" t="str">
        <f t="shared" si="3"/>
        <v/>
      </c>
      <c r="CA8" s="57" t="str">
        <f t="shared" si="4"/>
        <v/>
      </c>
      <c r="CB8" s="57" t="str">
        <f t="shared" si="5"/>
        <v/>
      </c>
      <c r="CC8" s="57" t="str">
        <f t="shared" si="6"/>
        <v/>
      </c>
      <c r="CD8" s="57" t="str">
        <f t="shared" si="7"/>
        <v/>
      </c>
      <c r="CE8" s="57" t="str">
        <f t="shared" si="8"/>
        <v/>
      </c>
      <c r="CF8" s="57" t="str">
        <f t="shared" si="9"/>
        <v/>
      </c>
      <c r="CG8" s="57" t="e">
        <f>IF(#REF!=0,"",(#REF!-L8)/L8)</f>
        <v>#REF!</v>
      </c>
      <c r="CH8" s="57" t="e">
        <f>IF(#REF!=0,"",(#REF!-M8)/M8)</f>
        <v>#REF!</v>
      </c>
    </row>
    <row r="9" spans="1:86" x14ac:dyDescent="0.4">
      <c r="A9" s="45" t="s">
        <v>7</v>
      </c>
      <c r="B9" s="28">
        <v>73.990231300000005</v>
      </c>
      <c r="C9" s="28">
        <v>15.6365143</v>
      </c>
      <c r="D9" s="28">
        <v>3.1965248000000002</v>
      </c>
      <c r="E9" s="28">
        <v>13.070695929999999</v>
      </c>
      <c r="F9" s="28">
        <v>7.1010053600000003</v>
      </c>
      <c r="G9" s="28">
        <v>1.50494836</v>
      </c>
      <c r="H9" s="28">
        <v>5.4499263100000004</v>
      </c>
      <c r="I9" s="84">
        <v>0.92343801000000003</v>
      </c>
      <c r="J9" s="84">
        <v>0.45596350000000002</v>
      </c>
      <c r="K9" s="84">
        <v>2.1551150300000002</v>
      </c>
      <c r="L9" s="84">
        <v>0.271148</v>
      </c>
      <c r="M9" s="84">
        <v>0.226383</v>
      </c>
      <c r="N9" s="28"/>
      <c r="O9" s="30" t="s">
        <v>7</v>
      </c>
      <c r="P9" s="28">
        <v>0</v>
      </c>
      <c r="Q9" s="28">
        <v>0.65371808145108201</v>
      </c>
      <c r="R9" s="28">
        <v>0.65371808145108201</v>
      </c>
      <c r="S9" s="28">
        <v>1.38592614907653</v>
      </c>
      <c r="T9" s="28">
        <v>9.8785499084773201E-2</v>
      </c>
      <c r="U9" s="28">
        <v>0</v>
      </c>
      <c r="V9" s="28">
        <v>73.990217210381502</v>
      </c>
      <c r="W9" s="28">
        <v>0.50296248855966497</v>
      </c>
      <c r="X9" s="28">
        <v>0</v>
      </c>
      <c r="Y9" s="28">
        <v>7.6113818294283903E-2</v>
      </c>
      <c r="Z9" s="28">
        <v>0</v>
      </c>
      <c r="AA9" s="28">
        <v>0.45395389226232802</v>
      </c>
      <c r="AB9" s="28">
        <v>0.45395389226232802</v>
      </c>
      <c r="AC9" s="28">
        <v>22557.692148789902</v>
      </c>
      <c r="AD9" s="28">
        <v>0</v>
      </c>
      <c r="AE9" s="28">
        <v>0.164089623215771</v>
      </c>
      <c r="AF9" s="28">
        <v>3.4462628504549703E-2</v>
      </c>
      <c r="AG9" s="28">
        <v>4.0871444915866098E-2</v>
      </c>
      <c r="AH9" s="28">
        <v>0</v>
      </c>
      <c r="AI9" s="28">
        <v>0</v>
      </c>
      <c r="AJ9" s="28">
        <v>15.636512618705099</v>
      </c>
      <c r="AK9" s="28">
        <v>0</v>
      </c>
      <c r="AL9" s="28">
        <v>2.8768749924216102</v>
      </c>
      <c r="AM9" s="28">
        <v>0.31965224733654102</v>
      </c>
      <c r="AN9" s="28">
        <v>3.1965272397581499</v>
      </c>
      <c r="AO9" s="28">
        <v>0</v>
      </c>
      <c r="AP9" s="28">
        <v>0.26456034849562099</v>
      </c>
      <c r="AQ9" s="28">
        <v>2.1303087021941501E-3</v>
      </c>
      <c r="AR9" s="28">
        <v>1.0014878261875999</v>
      </c>
      <c r="AS9" s="28">
        <v>2.3433251211164201E-3</v>
      </c>
      <c r="AT9" s="28">
        <v>0.64264080645072397</v>
      </c>
      <c r="AU9" s="28">
        <v>0.77400927043546797</v>
      </c>
      <c r="AV9" s="28">
        <v>7.1009408224342299E-4</v>
      </c>
      <c r="AW9" s="28">
        <v>0</v>
      </c>
      <c r="AX9" s="28">
        <v>0.49991065769385501</v>
      </c>
      <c r="AY9" s="28">
        <v>13.070307770300399</v>
      </c>
      <c r="AZ9" s="28">
        <v>7.1006191180409699</v>
      </c>
      <c r="BA9" s="28">
        <v>5.9696886522594603</v>
      </c>
      <c r="BB9" s="28">
        <v>5.7233508049626004E-3</v>
      </c>
      <c r="BC9" s="28">
        <v>0</v>
      </c>
      <c r="BD9" s="28">
        <v>0.16971385108880699</v>
      </c>
      <c r="BE9" s="28">
        <v>4.6511626625219703E-2</v>
      </c>
      <c r="BF9" s="28">
        <v>1.9293424163759301</v>
      </c>
      <c r="BG9" s="28">
        <v>0.12781814073204401</v>
      </c>
      <c r="BH9" s="28">
        <v>2.4853443343970601E-2</v>
      </c>
      <c r="BI9" s="28">
        <v>2.7566094016104699</v>
      </c>
      <c r="BJ9" s="28">
        <v>0.12324193418894699</v>
      </c>
      <c r="BK9" s="28">
        <v>1.0651484537332499E-3</v>
      </c>
      <c r="BL9" s="28">
        <v>0.11716626707893001</v>
      </c>
      <c r="BM9" s="28">
        <v>7.1009441293672107E-5</v>
      </c>
      <c r="BN9" s="28">
        <v>1.5049625908717601</v>
      </c>
      <c r="BO9" s="28">
        <v>0.29101026130220398</v>
      </c>
      <c r="BP9" s="28">
        <v>0</v>
      </c>
      <c r="BQ9" s="28">
        <v>7.0250872388762998E-4</v>
      </c>
      <c r="BR9" s="28">
        <v>0.177943733593699</v>
      </c>
      <c r="BS9" s="28">
        <v>8.1338661208022606E-2</v>
      </c>
      <c r="BT9" s="28">
        <v>5.4499250979678804</v>
      </c>
      <c r="BU9" s="28">
        <v>6.6312162677954298E-2</v>
      </c>
      <c r="BW9" s="57">
        <f t="shared" si="0"/>
        <v>-1.9042538799336722E-7</v>
      </c>
      <c r="BX9" s="57">
        <f t="shared" si="1"/>
        <v>-1.0752363783756245E-7</v>
      </c>
      <c r="BY9" s="57">
        <f t="shared" si="2"/>
        <v>7.6325331489072408E-7</v>
      </c>
      <c r="BZ9" s="57">
        <f t="shared" si="3"/>
        <v>-2.9696942051062285E-5</v>
      </c>
      <c r="CA9" s="57">
        <f t="shared" si="4"/>
        <v>-5.4392573931300973E-5</v>
      </c>
      <c r="CB9" s="57">
        <f t="shared" si="5"/>
        <v>9.4560532031228686E-6</v>
      </c>
      <c r="CC9" s="57">
        <f t="shared" si="6"/>
        <v>-2.2239422169389631E-7</v>
      </c>
      <c r="CD9" s="57">
        <f t="shared" si="7"/>
        <v>-0.29208233322442295</v>
      </c>
      <c r="CE9" s="57">
        <f t="shared" si="8"/>
        <v>-0.78334779190708648</v>
      </c>
      <c r="CF9" s="57">
        <f t="shared" si="9"/>
        <v>-0.78935978546707641</v>
      </c>
      <c r="CG9" s="57" t="e">
        <f>IF(#REF!=0,"",(#REF!-L9)/L9)</f>
        <v>#REF!</v>
      </c>
      <c r="CH9" s="57" t="e">
        <f>IF(#REF!=0,"",(#REF!-M9)/M9)</f>
        <v>#REF!</v>
      </c>
    </row>
    <row r="10" spans="1:86" x14ac:dyDescent="0.4">
      <c r="A10" s="45" t="s">
        <v>8</v>
      </c>
      <c r="B10" s="28"/>
      <c r="C10" s="28"/>
      <c r="D10" s="28"/>
      <c r="E10" s="28"/>
      <c r="F10" s="28"/>
      <c r="G10" s="28"/>
      <c r="H10" s="28"/>
      <c r="I10" s="84"/>
      <c r="J10" s="84"/>
      <c r="K10" s="84"/>
      <c r="L10" s="84"/>
      <c r="M10" s="84"/>
      <c r="N10" s="28"/>
      <c r="P10" s="28"/>
      <c r="BW10" s="57" t="str">
        <f t="shared" si="0"/>
        <v/>
      </c>
      <c r="BX10" s="57" t="str">
        <f t="shared" si="1"/>
        <v/>
      </c>
      <c r="BY10" s="57" t="str">
        <f t="shared" si="2"/>
        <v/>
      </c>
      <c r="BZ10" s="57" t="str">
        <f t="shared" si="3"/>
        <v/>
      </c>
      <c r="CA10" s="57" t="str">
        <f t="shared" si="4"/>
        <v/>
      </c>
      <c r="CB10" s="57" t="str">
        <f t="shared" si="5"/>
        <v/>
      </c>
      <c r="CC10" s="57" t="str">
        <f t="shared" si="6"/>
        <v/>
      </c>
      <c r="CD10" s="57" t="str">
        <f t="shared" si="7"/>
        <v/>
      </c>
      <c r="CE10" s="57" t="str">
        <f t="shared" si="8"/>
        <v/>
      </c>
      <c r="CF10" s="57" t="str">
        <f t="shared" si="9"/>
        <v/>
      </c>
      <c r="CG10" s="57" t="e">
        <f>IF(#REF!=0,"",(#REF!-L10)/L10)</f>
        <v>#REF!</v>
      </c>
      <c r="CH10" s="57" t="e">
        <f>IF(#REF!=0,"",(#REF!-M10)/M10)</f>
        <v>#REF!</v>
      </c>
    </row>
    <row r="11" spans="1:86" x14ac:dyDescent="0.4">
      <c r="A11" s="45" t="s">
        <v>9</v>
      </c>
      <c r="B11" s="28">
        <v>27870.410131000001</v>
      </c>
      <c r="C11" s="28">
        <v>8147.3771874000004</v>
      </c>
      <c r="D11" s="28">
        <v>1288.0772818</v>
      </c>
      <c r="E11" s="28">
        <v>2951.1443810000001</v>
      </c>
      <c r="F11" s="28">
        <v>2391.4777706999998</v>
      </c>
      <c r="G11" s="28">
        <v>648.83623539999996</v>
      </c>
      <c r="H11" s="28">
        <v>590.56660174000001</v>
      </c>
      <c r="I11" s="84">
        <v>320.69936403000003</v>
      </c>
      <c r="J11" s="84">
        <v>158.35086109</v>
      </c>
      <c r="K11" s="84">
        <v>748.44657666000001</v>
      </c>
      <c r="L11" s="84">
        <v>94.166565259999999</v>
      </c>
      <c r="M11" s="84">
        <v>78.620198560000006</v>
      </c>
      <c r="N11" s="28"/>
      <c r="O11" s="30" t="s">
        <v>9</v>
      </c>
      <c r="P11" s="28">
        <v>0</v>
      </c>
      <c r="Q11" s="28">
        <v>73.342640252420694</v>
      </c>
      <c r="R11" s="28">
        <v>73.342640252420694</v>
      </c>
      <c r="S11" s="28">
        <v>155.514587954847</v>
      </c>
      <c r="T11" s="28">
        <v>10.9778768217079</v>
      </c>
      <c r="U11" s="28">
        <v>0</v>
      </c>
      <c r="V11" s="28">
        <v>27873.6486857653</v>
      </c>
      <c r="W11" s="28">
        <v>56.006871585124998</v>
      </c>
      <c r="X11" s="28">
        <v>0</v>
      </c>
      <c r="Y11" s="28">
        <v>8.3829735608505498</v>
      </c>
      <c r="Z11" s="28">
        <v>0</v>
      </c>
      <c r="AA11" s="28">
        <v>49.773515826930499</v>
      </c>
      <c r="AB11" s="28">
        <v>49.773515826930499</v>
      </c>
      <c r="AC11" s="28">
        <v>7834921.13896944</v>
      </c>
      <c r="AD11" s="28">
        <v>0</v>
      </c>
      <c r="AE11" s="28">
        <v>18.480613613601399</v>
      </c>
      <c r="AF11" s="28">
        <v>3.8723551335561401</v>
      </c>
      <c r="AG11" s="28">
        <v>4.4815751254173204</v>
      </c>
      <c r="AH11" s="28">
        <v>0</v>
      </c>
      <c r="AI11" s="28">
        <v>0</v>
      </c>
      <c r="AJ11" s="28">
        <v>8148.2892316935304</v>
      </c>
      <c r="AK11" s="28">
        <v>0</v>
      </c>
      <c r="AL11" s="28">
        <v>1159.4011887632601</v>
      </c>
      <c r="AM11" s="28">
        <v>128.82217538718101</v>
      </c>
      <c r="AN11" s="28">
        <v>1288.2233641504399</v>
      </c>
      <c r="AO11" s="28">
        <v>0</v>
      </c>
      <c r="AP11" s="28">
        <v>29.420217132053399</v>
      </c>
      <c r="AQ11" s="28">
        <v>0.71752851972971199</v>
      </c>
      <c r="AR11" s="28">
        <v>101.007948823565</v>
      </c>
      <c r="AS11" s="28">
        <v>0.78928226363751497</v>
      </c>
      <c r="AT11" s="28">
        <v>216.45454269603201</v>
      </c>
      <c r="AU11" s="28">
        <v>260.70225196668798</v>
      </c>
      <c r="AV11" s="28">
        <v>0.23917621575533099</v>
      </c>
      <c r="AW11" s="28">
        <v>0</v>
      </c>
      <c r="AX11" s="28">
        <v>168.38011137177</v>
      </c>
      <c r="AY11" s="28">
        <v>2951.3661065952601</v>
      </c>
      <c r="AZ11" s="28">
        <v>2391.63410554145</v>
      </c>
      <c r="BA11" s="28">
        <v>559.73200105380897</v>
      </c>
      <c r="BB11" s="28">
        <v>1.9277618570633299</v>
      </c>
      <c r="BC11" s="28">
        <v>0</v>
      </c>
      <c r="BD11" s="28">
        <v>57.163142270650397</v>
      </c>
      <c r="BE11" s="28">
        <v>15.6660465608448</v>
      </c>
      <c r="BF11" s="28">
        <v>649.84213280962501</v>
      </c>
      <c r="BG11" s="28">
        <v>43.051733373347197</v>
      </c>
      <c r="BH11" s="28">
        <v>8.3711813171514091</v>
      </c>
      <c r="BI11" s="28">
        <v>928.48242290161295</v>
      </c>
      <c r="BJ11" s="28">
        <v>13.979852090442099</v>
      </c>
      <c r="BK11" s="28">
        <v>0.35876460284837097</v>
      </c>
      <c r="BL11" s="28">
        <v>39.464109180486801</v>
      </c>
      <c r="BM11" s="28">
        <v>2.39176342080171E-2</v>
      </c>
      <c r="BN11" s="28">
        <v>648.908032057848</v>
      </c>
      <c r="BO11" s="28">
        <v>31.9286829549144</v>
      </c>
      <c r="BP11" s="28">
        <v>0</v>
      </c>
      <c r="BQ11" s="28">
        <v>8.1123891789046707E-2</v>
      </c>
      <c r="BR11" s="28">
        <v>18.8433448903934</v>
      </c>
      <c r="BS11" s="28">
        <v>3.2475916679709602</v>
      </c>
      <c r="BT11" s="28">
        <v>590.63568829775602</v>
      </c>
      <c r="BU11" s="28">
        <v>6.3978657667552801</v>
      </c>
      <c r="BW11" s="57">
        <f t="shared" si="0"/>
        <v>1.1620047032236264E-4</v>
      </c>
      <c r="BX11" s="57">
        <f t="shared" si="1"/>
        <v>1.1194330059255163E-4</v>
      </c>
      <c r="BY11" s="57">
        <f t="shared" si="2"/>
        <v>1.1341116911536787E-4</v>
      </c>
      <c r="BZ11" s="57">
        <f t="shared" si="3"/>
        <v>7.5132073065478416E-5</v>
      </c>
      <c r="CA11" s="57">
        <f t="shared" si="4"/>
        <v>6.5371647341061717E-5</v>
      </c>
      <c r="CB11" s="57">
        <f t="shared" si="5"/>
        <v>1.1065451331302144E-4</v>
      </c>
      <c r="CC11" s="57">
        <f t="shared" si="6"/>
        <v>1.1698351642720329E-4</v>
      </c>
      <c r="CD11" s="57">
        <f t="shared" si="7"/>
        <v>-0.77130406705278087</v>
      </c>
      <c r="CE11" s="57">
        <f t="shared" si="8"/>
        <v>-0.93067371565811363</v>
      </c>
      <c r="CF11" s="57">
        <f t="shared" si="9"/>
        <v>-0.93349757032886882</v>
      </c>
      <c r="CG11" s="57" t="e">
        <f>IF(#REF!=0,"",(#REF!-L11)/L11)</f>
        <v>#REF!</v>
      </c>
      <c r="CH11" s="57" t="e">
        <f>IF(#REF!=0,"",(#REF!-M11)/M11)</f>
        <v>#REF!</v>
      </c>
    </row>
    <row r="12" spans="1:86" x14ac:dyDescent="0.4">
      <c r="A12" s="45" t="s">
        <v>10</v>
      </c>
      <c r="B12" s="28">
        <v>38147.749037000001</v>
      </c>
      <c r="C12" s="28">
        <v>7280.2608200000004</v>
      </c>
      <c r="D12" s="28">
        <v>1341.3949359999999</v>
      </c>
      <c r="E12" s="28">
        <v>5908.9570421999997</v>
      </c>
      <c r="F12" s="28">
        <v>4070.9194238999999</v>
      </c>
      <c r="G12" s="28">
        <v>476.32619094</v>
      </c>
      <c r="H12" s="28">
        <v>2630.2641923000001</v>
      </c>
      <c r="I12" s="84">
        <v>361.68032302</v>
      </c>
      <c r="J12" s="84">
        <v>178.58594529999999</v>
      </c>
      <c r="K12" s="84">
        <v>844.08784619000005</v>
      </c>
      <c r="L12" s="84"/>
      <c r="M12" s="84">
        <v>88.666795769999993</v>
      </c>
      <c r="N12" s="28"/>
      <c r="O12" s="30" t="s">
        <v>10</v>
      </c>
      <c r="P12" s="28">
        <v>0</v>
      </c>
      <c r="Q12" s="28">
        <v>326.79913479672501</v>
      </c>
      <c r="R12" s="28">
        <v>326.79913479672501</v>
      </c>
      <c r="S12" s="28">
        <v>692.94603327436903</v>
      </c>
      <c r="T12" s="28">
        <v>48.901606191450703</v>
      </c>
      <c r="U12" s="28">
        <v>0</v>
      </c>
      <c r="V12" s="28">
        <v>38131.088323146403</v>
      </c>
      <c r="W12" s="28">
        <v>249.50100954126</v>
      </c>
      <c r="X12" s="28">
        <v>0</v>
      </c>
      <c r="Y12" s="28">
        <v>37.332992391410997</v>
      </c>
      <c r="Z12" s="28">
        <v>0</v>
      </c>
      <c r="AA12" s="28">
        <v>221.634501078971</v>
      </c>
      <c r="AB12" s="28">
        <v>221.634501078971</v>
      </c>
      <c r="AC12" s="28">
        <v>10030178.7970188</v>
      </c>
      <c r="AD12" s="28">
        <v>0</v>
      </c>
      <c r="AE12" s="28">
        <v>82.354696101066807</v>
      </c>
      <c r="AF12" s="28">
        <v>17.2551557531817</v>
      </c>
      <c r="AG12" s="28">
        <v>19.9558012125886</v>
      </c>
      <c r="AH12" s="28">
        <v>0</v>
      </c>
      <c r="AI12" s="28">
        <v>0</v>
      </c>
      <c r="AJ12" s="28">
        <v>7277.1260355241702</v>
      </c>
      <c r="AK12" s="28">
        <v>0</v>
      </c>
      <c r="AL12" s="28">
        <v>1206.73296633985</v>
      </c>
      <c r="AM12" s="28">
        <v>134.08118306494401</v>
      </c>
      <c r="AN12" s="28">
        <v>1340.81414940479</v>
      </c>
      <c r="AO12" s="28">
        <v>0</v>
      </c>
      <c r="AP12" s="28">
        <v>131.05682305707799</v>
      </c>
      <c r="AQ12" s="28">
        <v>1.22073926180767</v>
      </c>
      <c r="AR12" s="28">
        <v>448.63461801072702</v>
      </c>
      <c r="AS12" s="28">
        <v>1.3428100681261199</v>
      </c>
      <c r="AT12" s="28">
        <v>368.25627890915302</v>
      </c>
      <c r="AU12" s="28">
        <v>443.53512304689701</v>
      </c>
      <c r="AV12" s="28">
        <v>0.40691296930945697</v>
      </c>
      <c r="AW12" s="28">
        <v>0</v>
      </c>
      <c r="AX12" s="28">
        <v>286.466716594741</v>
      </c>
      <c r="AY12" s="28">
        <v>5906.1526716420303</v>
      </c>
      <c r="AZ12" s="28">
        <v>4068.91006369668</v>
      </c>
      <c r="BA12" s="28">
        <v>1837.2426079453401</v>
      </c>
      <c r="BB12" s="28">
        <v>3.2797166782078602</v>
      </c>
      <c r="BC12" s="28">
        <v>0</v>
      </c>
      <c r="BD12" s="28">
        <v>97.252212656293906</v>
      </c>
      <c r="BE12" s="28">
        <v>26.652815246614502</v>
      </c>
      <c r="BF12" s="28">
        <v>1105.5825215187599</v>
      </c>
      <c r="BG12" s="28">
        <v>73.244361305577101</v>
      </c>
      <c r="BH12" s="28">
        <v>14.2419542173867</v>
      </c>
      <c r="BI12" s="28">
        <v>1579.63618203177</v>
      </c>
      <c r="BJ12" s="28">
        <v>62.310666135344199</v>
      </c>
      <c r="BK12" s="28">
        <v>0.61036928970386395</v>
      </c>
      <c r="BL12" s="28">
        <v>67.140658604143496</v>
      </c>
      <c r="BM12" s="28">
        <v>4.0691298176557103E-2</v>
      </c>
      <c r="BN12" s="28">
        <v>476.12066052767602</v>
      </c>
      <c r="BO12" s="28">
        <v>142.17596092923699</v>
      </c>
      <c r="BP12" s="28">
        <v>0</v>
      </c>
      <c r="BQ12" s="28">
        <v>0.361766043701992</v>
      </c>
      <c r="BR12" s="28">
        <v>83.820367895302695</v>
      </c>
      <c r="BS12" s="28">
        <v>13.727457509628101</v>
      </c>
      <c r="BT12" s="28">
        <v>2629.1167957913699</v>
      </c>
      <c r="BU12" s="28">
        <v>28.375908843171199</v>
      </c>
      <c r="BW12" s="57">
        <f t="shared" si="0"/>
        <v>-4.3674172852083192E-4</v>
      </c>
      <c r="BX12" s="57">
        <f t="shared" si="1"/>
        <v>-4.3058683656201779E-4</v>
      </c>
      <c r="BY12" s="57">
        <f t="shared" si="2"/>
        <v>-4.3297210957260479E-4</v>
      </c>
      <c r="BZ12" s="57">
        <f t="shared" si="3"/>
        <v>-4.7459653843163932E-4</v>
      </c>
      <c r="CA12" s="57">
        <f t="shared" si="4"/>
        <v>-4.9358879262582727E-4</v>
      </c>
      <c r="CB12" s="57">
        <f t="shared" si="5"/>
        <v>-4.3149089055627887E-4</v>
      </c>
      <c r="CC12" s="57">
        <f t="shared" si="6"/>
        <v>-4.3622861611741093E-4</v>
      </c>
      <c r="CD12" s="57">
        <f t="shared" si="7"/>
        <v>-9.6442040119904857E-2</v>
      </c>
      <c r="CE12" s="57">
        <f t="shared" si="8"/>
        <v>-0.72617326571078888</v>
      </c>
      <c r="CF12" s="57">
        <f t="shared" si="9"/>
        <v>-0.73742720964485708</v>
      </c>
      <c r="CG12" s="57" t="e">
        <f>IF(#REF!=0,"",(#REF!-L12)/L12)</f>
        <v>#REF!</v>
      </c>
      <c r="CH12" s="57" t="e">
        <f>IF(#REF!=0,"",(#REF!-M12)/M12)</f>
        <v>#REF!</v>
      </c>
    </row>
    <row r="13" spans="1:86" x14ac:dyDescent="0.4">
      <c r="A13" s="45" t="s">
        <v>12</v>
      </c>
      <c r="B13" s="28">
        <v>8421.3458143999997</v>
      </c>
      <c r="C13" s="28">
        <v>1302.9345011</v>
      </c>
      <c r="D13" s="28">
        <v>267.43583752000001</v>
      </c>
      <c r="E13" s="28">
        <v>1312.5633163</v>
      </c>
      <c r="F13" s="28">
        <v>899.49079338000001</v>
      </c>
      <c r="G13" s="28">
        <v>56.435461289999999</v>
      </c>
      <c r="H13" s="28">
        <v>543.33484085999999</v>
      </c>
      <c r="I13" s="84">
        <v>83.82966313</v>
      </c>
      <c r="J13" s="84">
        <v>41.392348230000003</v>
      </c>
      <c r="K13" s="84">
        <v>195.64124416999999</v>
      </c>
      <c r="L13" s="84">
        <v>24.61480315</v>
      </c>
      <c r="M13" s="84">
        <v>20.551039809999999</v>
      </c>
      <c r="N13" s="28"/>
      <c r="O13" s="30" t="s">
        <v>12</v>
      </c>
      <c r="P13" s="28">
        <v>0</v>
      </c>
      <c r="Q13" s="28">
        <v>54.068626623464198</v>
      </c>
      <c r="R13" s="28">
        <v>54.068626623464198</v>
      </c>
      <c r="S13" s="28">
        <v>114.516022998842</v>
      </c>
      <c r="T13" s="28">
        <v>8.6386321079702295</v>
      </c>
      <c r="U13" s="28">
        <v>0</v>
      </c>
      <c r="V13" s="28">
        <v>8423.7757036106195</v>
      </c>
      <c r="W13" s="28">
        <v>43.480522277541901</v>
      </c>
      <c r="X13" s="28">
        <v>0</v>
      </c>
      <c r="Y13" s="28">
        <v>6.9920893627923704</v>
      </c>
      <c r="Z13" s="28">
        <v>0</v>
      </c>
      <c r="AA13" s="28">
        <v>42.698950726920501</v>
      </c>
      <c r="AB13" s="28">
        <v>42.698950726920501</v>
      </c>
      <c r="AC13" s="28">
        <v>2048444.4959074501</v>
      </c>
      <c r="AD13" s="28">
        <v>0</v>
      </c>
      <c r="AE13" s="28">
        <v>13.254226212490201</v>
      </c>
      <c r="AF13" s="28">
        <v>2.8238720664794599</v>
      </c>
      <c r="AG13" s="28">
        <v>3.8433087387225302</v>
      </c>
      <c r="AH13" s="28">
        <v>0</v>
      </c>
      <c r="AI13" s="28">
        <v>0</v>
      </c>
      <c r="AJ13" s="28">
        <v>1303.2989611148701</v>
      </c>
      <c r="AK13" s="28">
        <v>0</v>
      </c>
      <c r="AL13" s="28">
        <v>240.76835346087</v>
      </c>
      <c r="AM13" s="28">
        <v>26.7520540002314</v>
      </c>
      <c r="AN13" s="28">
        <v>267.52040746110202</v>
      </c>
      <c r="AO13" s="28">
        <v>0</v>
      </c>
      <c r="AP13" s="28">
        <v>23.045587097344999</v>
      </c>
      <c r="AQ13" s="28">
        <v>0.26992452509686499</v>
      </c>
      <c r="AR13" s="28">
        <v>133.43786090285499</v>
      </c>
      <c r="AS13" s="28">
        <v>0.296916631888754</v>
      </c>
      <c r="AT13" s="28">
        <v>81.427124726489097</v>
      </c>
      <c r="AU13" s="28">
        <v>98.0724453490743</v>
      </c>
      <c r="AV13" s="28">
        <v>8.9974681779350404E-2</v>
      </c>
      <c r="AW13" s="28">
        <v>0</v>
      </c>
      <c r="AX13" s="28">
        <v>63.342201009716803</v>
      </c>
      <c r="AY13" s="28">
        <v>1312.9503945701299</v>
      </c>
      <c r="AZ13" s="28">
        <v>899.69865300694903</v>
      </c>
      <c r="BA13" s="28">
        <v>413.25174156318701</v>
      </c>
      <c r="BB13" s="28">
        <v>0.72519603631012397</v>
      </c>
      <c r="BC13" s="28">
        <v>0</v>
      </c>
      <c r="BD13" s="28">
        <v>21.503960375226601</v>
      </c>
      <c r="BE13" s="28">
        <v>5.89334508925963</v>
      </c>
      <c r="BF13" s="28">
        <v>244.461328086333</v>
      </c>
      <c r="BG13" s="28">
        <v>16.195451936484801</v>
      </c>
      <c r="BH13" s="28">
        <v>3.1491162483947499</v>
      </c>
      <c r="BI13" s="28">
        <v>349.28187970480099</v>
      </c>
      <c r="BJ13" s="28">
        <v>9.5100277916799705</v>
      </c>
      <c r="BK13" s="28">
        <v>0.134962055810005</v>
      </c>
      <c r="BL13" s="28">
        <v>14.845829081168599</v>
      </c>
      <c r="BM13" s="28">
        <v>8.9974691148993792E-3</v>
      </c>
      <c r="BN13" s="28">
        <v>56.466163559582597</v>
      </c>
      <c r="BO13" s="28">
        <v>27.280183516861701</v>
      </c>
      <c r="BP13" s="28">
        <v>0</v>
      </c>
      <c r="BQ13" s="28">
        <v>4.7810360544439698E-2</v>
      </c>
      <c r="BR13" s="28">
        <v>19.7132898037123</v>
      </c>
      <c r="BS13" s="28">
        <v>32.934626302240403</v>
      </c>
      <c r="BT13" s="28">
        <v>543.48460354833901</v>
      </c>
      <c r="BU13" s="28">
        <v>10.1292780691216</v>
      </c>
      <c r="BW13" s="57">
        <f t="shared" si="0"/>
        <v>2.8853929813271777E-4</v>
      </c>
      <c r="BX13" s="57">
        <f t="shared" si="1"/>
        <v>2.7972243774520097E-4</v>
      </c>
      <c r="BY13" s="57">
        <f t="shared" si="2"/>
        <v>3.1622516221556601E-4</v>
      </c>
      <c r="BZ13" s="57">
        <f t="shared" si="3"/>
        <v>2.9490255085068531E-4</v>
      </c>
      <c r="CA13" s="57">
        <f t="shared" si="4"/>
        <v>2.3108588601329202E-4</v>
      </c>
      <c r="CB13" s="57">
        <f t="shared" si="5"/>
        <v>5.4402442862707767E-4</v>
      </c>
      <c r="CC13" s="57">
        <f t="shared" si="6"/>
        <v>2.7563608492688768E-4</v>
      </c>
      <c r="CD13" s="57">
        <f t="shared" si="7"/>
        <v>-0.35501796613906783</v>
      </c>
      <c r="CE13" s="57">
        <f t="shared" si="8"/>
        <v>-0.79129881542431568</v>
      </c>
      <c r="CF13" s="57">
        <f t="shared" si="9"/>
        <v>-0.78174872630733339</v>
      </c>
      <c r="CG13" s="57" t="e">
        <f>IF(#REF!=0,"",(#REF!-L13)/L13)</f>
        <v>#REF!</v>
      </c>
      <c r="CH13" s="57" t="e">
        <f>IF(#REF!=0,"",(#REF!-M13)/M13)</f>
        <v>#REF!</v>
      </c>
    </row>
    <row r="14" spans="1:86" x14ac:dyDescent="0.4">
      <c r="A14" s="45" t="s">
        <v>13</v>
      </c>
      <c r="B14" s="28">
        <v>212.53970659999999</v>
      </c>
      <c r="C14" s="28">
        <v>44.855753129999997</v>
      </c>
      <c r="D14" s="28">
        <v>7.7140577500000003</v>
      </c>
      <c r="E14" s="28">
        <v>31.699955259999999</v>
      </c>
      <c r="F14" s="28">
        <v>21.456444579999999</v>
      </c>
      <c r="G14" s="28">
        <v>2.1146629300000002</v>
      </c>
      <c r="H14" s="28">
        <v>14.91681488</v>
      </c>
      <c r="I14" s="84">
        <v>2.24505913</v>
      </c>
      <c r="J14" s="84">
        <v>1.1085367500000001</v>
      </c>
      <c r="K14" s="84">
        <v>5.2395075699999998</v>
      </c>
      <c r="L14" s="84">
        <v>0.65921399999999997</v>
      </c>
      <c r="M14" s="84">
        <v>0.55038149999999997</v>
      </c>
      <c r="N14" s="28"/>
      <c r="O14" s="30" t="s">
        <v>13</v>
      </c>
      <c r="P14" s="28">
        <v>0</v>
      </c>
      <c r="Q14" s="28">
        <v>1.22494873346583</v>
      </c>
      <c r="R14" s="28">
        <v>1.22494873346583</v>
      </c>
      <c r="S14" s="28">
        <v>2.5912793859025398</v>
      </c>
      <c r="T14" s="28">
        <v>0.20886409161240499</v>
      </c>
      <c r="U14" s="28">
        <v>0</v>
      </c>
      <c r="V14" s="28">
        <v>212.53963767037601</v>
      </c>
      <c r="W14" s="28">
        <v>1.03787475538947</v>
      </c>
      <c r="X14" s="28">
        <v>0</v>
      </c>
      <c r="Y14" s="28">
        <v>0.177977920623687</v>
      </c>
      <c r="Z14" s="28">
        <v>0</v>
      </c>
      <c r="AA14" s="28">
        <v>1.11207240446435</v>
      </c>
      <c r="AB14" s="28">
        <v>1.11207240446435</v>
      </c>
      <c r="AC14" s="28">
        <v>54842.176028042697</v>
      </c>
      <c r="AD14" s="28">
        <v>0</v>
      </c>
      <c r="AE14" s="28">
        <v>0.29136670493008499</v>
      </c>
      <c r="AF14" s="28">
        <v>6.3232122418249798E-2</v>
      </c>
      <c r="AG14" s="28">
        <v>0.10007147392869099</v>
      </c>
      <c r="AH14" s="28">
        <v>0</v>
      </c>
      <c r="AI14" s="28">
        <v>0</v>
      </c>
      <c r="AJ14" s="28">
        <v>44.855740119159798</v>
      </c>
      <c r="AK14" s="28">
        <v>0</v>
      </c>
      <c r="AL14" s="28">
        <v>6.9426582009182196</v>
      </c>
      <c r="AM14" s="28">
        <v>0.77140562729762896</v>
      </c>
      <c r="AN14" s="28">
        <v>7.71406382821585</v>
      </c>
      <c r="AO14" s="28">
        <v>0</v>
      </c>
      <c r="AP14" s="28">
        <v>0.55480413746920398</v>
      </c>
      <c r="AQ14" s="28">
        <v>6.4369101120499098E-3</v>
      </c>
      <c r="AR14" s="28">
        <v>4.4441366659501602</v>
      </c>
      <c r="AS14" s="28">
        <v>7.0806387892215997E-3</v>
      </c>
      <c r="AT14" s="28">
        <v>1.9418067979519</v>
      </c>
      <c r="AU14" s="28">
        <v>2.3387515225670601</v>
      </c>
      <c r="AV14" s="28">
        <v>2.1456387616638202E-3</v>
      </c>
      <c r="AW14" s="28">
        <v>0</v>
      </c>
      <c r="AX14" s="28">
        <v>1.5105335736371299</v>
      </c>
      <c r="AY14" s="28">
        <v>31.698785557300798</v>
      </c>
      <c r="AZ14" s="28">
        <v>21.455278334408</v>
      </c>
      <c r="BA14" s="28">
        <v>10.243507222892701</v>
      </c>
      <c r="BB14" s="28">
        <v>1.7293892645932101E-2</v>
      </c>
      <c r="BC14" s="28">
        <v>0</v>
      </c>
      <c r="BD14" s="28">
        <v>0.51280846795306301</v>
      </c>
      <c r="BE14" s="28">
        <v>0.14053909070366</v>
      </c>
      <c r="BF14" s="28">
        <v>5.8297135644879399</v>
      </c>
      <c r="BG14" s="28">
        <v>0.386215667146172</v>
      </c>
      <c r="BH14" s="28">
        <v>7.5096985730584098E-2</v>
      </c>
      <c r="BI14" s="28">
        <v>8.3293908078286094</v>
      </c>
      <c r="BJ14" s="28">
        <v>0.19627280599216201</v>
      </c>
      <c r="BK14" s="28">
        <v>3.2184985421936999E-3</v>
      </c>
      <c r="BL14" s="28">
        <v>0.35403171348732598</v>
      </c>
      <c r="BM14" s="28">
        <v>2.14564063559251E-4</v>
      </c>
      <c r="BN14" s="28">
        <v>2.1146851943098701</v>
      </c>
      <c r="BO14" s="28">
        <v>0.70822024830040098</v>
      </c>
      <c r="BP14" s="28">
        <v>0</v>
      </c>
      <c r="BQ14" s="28">
        <v>7.9409576723600995E-4</v>
      </c>
      <c r="BR14" s="28">
        <v>0.58689468954292601</v>
      </c>
      <c r="BS14" s="28">
        <v>1.4820580334926099</v>
      </c>
      <c r="BT14" s="28">
        <v>14.916811675678</v>
      </c>
      <c r="BU14" s="28">
        <v>0.359908741404454</v>
      </c>
      <c r="BW14" s="57">
        <f t="shared" si="0"/>
        <v>-3.2431410149702281E-7</v>
      </c>
      <c r="BX14" s="57">
        <f t="shared" si="1"/>
        <v>-2.9005956407183062E-7</v>
      </c>
      <c r="BY14" s="57">
        <f t="shared" si="2"/>
        <v>7.8794015377282299E-7</v>
      </c>
      <c r="BZ14" s="57">
        <f t="shared" si="3"/>
        <v>-3.6899190853969212E-5</v>
      </c>
      <c r="CA14" s="57">
        <f t="shared" si="4"/>
        <v>-5.4354093365808989E-5</v>
      </c>
      <c r="CB14" s="57">
        <f t="shared" si="5"/>
        <v>1.0528538403970172E-5</v>
      </c>
      <c r="CC14" s="57">
        <f t="shared" si="6"/>
        <v>-2.1481274832494653E-7</v>
      </c>
      <c r="CD14" s="57">
        <f t="shared" si="7"/>
        <v>-0.45438019110622269</v>
      </c>
      <c r="CE14" s="57">
        <f t="shared" si="8"/>
        <v>-0.8115857759227153</v>
      </c>
      <c r="CF14" s="57">
        <f t="shared" si="9"/>
        <v>-0.78775249589641294</v>
      </c>
      <c r="CG14" s="57" t="e">
        <f>IF(#REF!=0,"",(#REF!-L14)/L14)</f>
        <v>#REF!</v>
      </c>
      <c r="CH14" s="57" t="e">
        <f>IF(#REF!=0,"",(#REF!-M14)/M14)</f>
        <v>#REF!</v>
      </c>
    </row>
    <row r="15" spans="1:86" x14ac:dyDescent="0.4">
      <c r="A15" s="45" t="s">
        <v>14</v>
      </c>
      <c r="B15" s="28">
        <v>79.9037893</v>
      </c>
      <c r="C15" s="28">
        <v>14.607904749999999</v>
      </c>
      <c r="D15" s="28">
        <v>2.67490154</v>
      </c>
      <c r="E15" s="28">
        <v>12.387880559999999</v>
      </c>
      <c r="F15" s="28">
        <v>8.5652981199999996</v>
      </c>
      <c r="G15" s="28">
        <v>0.70273923999999999</v>
      </c>
      <c r="H15" s="28">
        <v>5.39510705</v>
      </c>
      <c r="I15" s="84">
        <v>0.79470543999999999</v>
      </c>
      <c r="J15" s="84">
        <v>0.39239954999999999</v>
      </c>
      <c r="K15" s="84">
        <v>1.85467951</v>
      </c>
      <c r="L15" s="84">
        <v>0.23334840000000001</v>
      </c>
      <c r="M15" s="84">
        <v>0.19482389999999999</v>
      </c>
      <c r="N15" s="28"/>
      <c r="O15" s="30" t="s">
        <v>14</v>
      </c>
      <c r="P15" s="28">
        <v>0</v>
      </c>
      <c r="Q15" s="28">
        <v>0.47776300817143103</v>
      </c>
      <c r="R15" s="28">
        <v>0.47776300817143103</v>
      </c>
      <c r="S15" s="28">
        <v>1.01117118239388</v>
      </c>
      <c r="T15" s="28">
        <v>7.9327271390642398E-2</v>
      </c>
      <c r="U15" s="28">
        <v>0</v>
      </c>
      <c r="V15" s="28">
        <v>79.903759431648396</v>
      </c>
      <c r="W15" s="28">
        <v>0.39623213910613603</v>
      </c>
      <c r="X15" s="28">
        <v>0</v>
      </c>
      <c r="Y15" s="28">
        <v>6.6238591806081396E-2</v>
      </c>
      <c r="Z15" s="28">
        <v>0</v>
      </c>
      <c r="AA15" s="28">
        <v>0.41024293255951</v>
      </c>
      <c r="AB15" s="28">
        <v>0.41024293255951</v>
      </c>
      <c r="AC15" s="28">
        <v>19413.019298158499</v>
      </c>
      <c r="AD15" s="28">
        <v>0</v>
      </c>
      <c r="AE15" s="28">
        <v>0.11508898043508201</v>
      </c>
      <c r="AF15" s="28">
        <v>2.4782969174093401E-2</v>
      </c>
      <c r="AG15" s="28">
        <v>3.6919208337880302E-2</v>
      </c>
      <c r="AH15" s="28">
        <v>0</v>
      </c>
      <c r="AI15" s="28">
        <v>0</v>
      </c>
      <c r="AJ15" s="28">
        <v>14.6079037902963</v>
      </c>
      <c r="AK15" s="28">
        <v>0</v>
      </c>
      <c r="AL15" s="28">
        <v>2.4074177593324402</v>
      </c>
      <c r="AM15" s="28">
        <v>0.26749092412242198</v>
      </c>
      <c r="AN15" s="28">
        <v>2.6749086834548601</v>
      </c>
      <c r="AO15" s="28">
        <v>0</v>
      </c>
      <c r="AP15" s="28">
        <v>0.21107963397763399</v>
      </c>
      <c r="AQ15" s="28">
        <v>2.5696099472544099E-3</v>
      </c>
      <c r="AR15" s="28">
        <v>1.5025684766613201</v>
      </c>
      <c r="AS15" s="28">
        <v>2.8265246890105101E-3</v>
      </c>
      <c r="AT15" s="28">
        <v>0.77515920126545201</v>
      </c>
      <c r="AU15" s="28">
        <v>0.93361706818344603</v>
      </c>
      <c r="AV15" s="28">
        <v>8.5653323192072105E-4</v>
      </c>
      <c r="AW15" s="28">
        <v>0</v>
      </c>
      <c r="AX15" s="28">
        <v>0.602996742671009</v>
      </c>
      <c r="AY15" s="28">
        <v>12.387414144634199</v>
      </c>
      <c r="AZ15" s="28">
        <v>8.5648328629772301</v>
      </c>
      <c r="BA15" s="28">
        <v>3.8225812816569902</v>
      </c>
      <c r="BB15" s="28">
        <v>6.9036425866829797E-3</v>
      </c>
      <c r="BC15" s="28">
        <v>0</v>
      </c>
      <c r="BD15" s="28">
        <v>0.20471030715895799</v>
      </c>
      <c r="BE15" s="28">
        <v>5.6102782784106797E-2</v>
      </c>
      <c r="BF15" s="28">
        <v>2.3271904848514899</v>
      </c>
      <c r="BG15" s="28">
        <v>0.15417508005533601</v>
      </c>
      <c r="BH15" s="28">
        <v>2.99785391072383E-2</v>
      </c>
      <c r="BI15" s="28">
        <v>3.3250481434327002</v>
      </c>
      <c r="BJ15" s="28">
        <v>7.9666457384546696E-2</v>
      </c>
      <c r="BK15" s="28">
        <v>1.2848051940893999E-3</v>
      </c>
      <c r="BL15" s="28">
        <v>0.14132774461658801</v>
      </c>
      <c r="BM15" s="28">
        <v>8.56532019378627E-5</v>
      </c>
      <c r="BN15" s="28">
        <v>0.70274382402707203</v>
      </c>
      <c r="BO15" s="28">
        <v>0.26158144014312401</v>
      </c>
      <c r="BP15" s="28">
        <v>0</v>
      </c>
      <c r="BQ15" s="28">
        <v>3.5665455555371802E-4</v>
      </c>
      <c r="BR15" s="28">
        <v>0.206123314943919</v>
      </c>
      <c r="BS15" s="28">
        <v>0.45854186909836397</v>
      </c>
      <c r="BT15" s="28">
        <v>5.3951059596443898</v>
      </c>
      <c r="BU15" s="28">
        <v>0.119194277608205</v>
      </c>
      <c r="BW15" s="57">
        <f t="shared" si="0"/>
        <v>-3.7380394428387948E-7</v>
      </c>
      <c r="BX15" s="57">
        <f t="shared" si="1"/>
        <v>-6.569756005707614E-8</v>
      </c>
      <c r="BY15" s="57">
        <f t="shared" si="2"/>
        <v>2.6705487111429443E-6</v>
      </c>
      <c r="BZ15" s="57">
        <f t="shared" si="3"/>
        <v>-3.7650941461759836E-5</v>
      </c>
      <c r="CA15" s="57">
        <f t="shared" si="4"/>
        <v>-5.431883587134848E-5</v>
      </c>
      <c r="CB15" s="57">
        <f t="shared" si="5"/>
        <v>6.5230839707214514E-6</v>
      </c>
      <c r="CC15" s="57">
        <f t="shared" si="6"/>
        <v>-2.0210082953680076E-7</v>
      </c>
      <c r="CD15" s="57">
        <f t="shared" si="7"/>
        <v>-0.39881749372266656</v>
      </c>
      <c r="CE15" s="57">
        <f t="shared" si="8"/>
        <v>-0.79784056482571808</v>
      </c>
      <c r="CF15" s="57">
        <f t="shared" si="9"/>
        <v>-0.77880656450476982</v>
      </c>
      <c r="CG15" s="57" t="e">
        <f>IF(#REF!=0,"",(#REF!-L15)/L15)</f>
        <v>#REF!</v>
      </c>
      <c r="CH15" s="57" t="e">
        <f>IF(#REF!=0,"",(#REF!-M15)/M15)</f>
        <v>#REF!</v>
      </c>
    </row>
    <row r="16" spans="1:86" x14ac:dyDescent="0.4">
      <c r="A16" s="45" t="s">
        <v>15</v>
      </c>
      <c r="B16" s="28">
        <v>358.24900200000002</v>
      </c>
      <c r="C16" s="28">
        <v>25.8979797</v>
      </c>
      <c r="D16" s="28">
        <v>8.5925594499999995</v>
      </c>
      <c r="E16" s="28">
        <v>61.981596519999997</v>
      </c>
      <c r="F16" s="28">
        <v>45.391250589999999</v>
      </c>
      <c r="G16" s="28">
        <v>1.5930359999999999</v>
      </c>
      <c r="H16" s="28">
        <v>21.1048188</v>
      </c>
      <c r="I16" s="84">
        <v>2.8684338</v>
      </c>
      <c r="J16" s="84">
        <v>1.41633885</v>
      </c>
      <c r="K16" s="84">
        <v>6.6943360900000002</v>
      </c>
      <c r="L16" s="84">
        <v>0.84225479999999997</v>
      </c>
      <c r="M16" s="84">
        <v>0.70320329999999998</v>
      </c>
      <c r="N16" s="28"/>
      <c r="O16" s="30" t="s">
        <v>15</v>
      </c>
      <c r="P16" s="28">
        <v>0</v>
      </c>
      <c r="Q16" s="28">
        <v>2.59798371123662</v>
      </c>
      <c r="R16" s="28">
        <v>2.59798371123662</v>
      </c>
      <c r="S16" s="28">
        <v>5.5085243375386499</v>
      </c>
      <c r="T16" s="28">
        <v>0.38979842198896603</v>
      </c>
      <c r="U16" s="28">
        <v>0</v>
      </c>
      <c r="V16" s="28">
        <v>358.24885243913798</v>
      </c>
      <c r="W16" s="28">
        <v>1.98759598449379</v>
      </c>
      <c r="X16" s="28">
        <v>0</v>
      </c>
      <c r="Y16" s="28">
        <v>0.29832178503050599</v>
      </c>
      <c r="Z16" s="28">
        <v>0</v>
      </c>
      <c r="AA16" s="28">
        <v>1.77326446220781</v>
      </c>
      <c r="AB16" s="28">
        <v>1.77326446220781</v>
      </c>
      <c r="AC16" s="28">
        <v>70069.942108831106</v>
      </c>
      <c r="AD16" s="28">
        <v>0</v>
      </c>
      <c r="AE16" s="28">
        <v>0.65400070821497203</v>
      </c>
      <c r="AF16" s="28">
        <v>0.13711617929231601</v>
      </c>
      <c r="AG16" s="28">
        <v>0.159663187576955</v>
      </c>
      <c r="AH16" s="28">
        <v>0</v>
      </c>
      <c r="AI16" s="28">
        <v>0</v>
      </c>
      <c r="AJ16" s="28">
        <v>25.897966236214199</v>
      </c>
      <c r="AK16" s="28">
        <v>0</v>
      </c>
      <c r="AL16" s="28">
        <v>7.7333403881237004</v>
      </c>
      <c r="AM16" s="28">
        <v>0.85925719230366404</v>
      </c>
      <c r="AN16" s="28">
        <v>8.5925975804273609</v>
      </c>
      <c r="AO16" s="28">
        <v>0</v>
      </c>
      <c r="AP16" s="28">
        <v>1.04444246868058</v>
      </c>
      <c r="AQ16" s="28">
        <v>1.3617280709006399E-2</v>
      </c>
      <c r="AR16" s="28">
        <v>3.6777831515071302</v>
      </c>
      <c r="AS16" s="28">
        <v>1.4979159267404099E-2</v>
      </c>
      <c r="AT16" s="28">
        <v>4.10790566422504</v>
      </c>
      <c r="AU16" s="28">
        <v>4.9476448574436196</v>
      </c>
      <c r="AV16" s="28">
        <v>4.5391152851954096E-3</v>
      </c>
      <c r="AW16" s="28">
        <v>0</v>
      </c>
      <c r="AX16" s="28">
        <v>3.1955431361850102</v>
      </c>
      <c r="AY16" s="28">
        <v>61.979124726599302</v>
      </c>
      <c r="AZ16" s="28">
        <v>45.388785159697299</v>
      </c>
      <c r="BA16" s="28">
        <v>16.590339566901999</v>
      </c>
      <c r="BB16" s="28">
        <v>3.6585257692752803E-2</v>
      </c>
      <c r="BC16" s="28">
        <v>0</v>
      </c>
      <c r="BD16" s="28">
        <v>1.08484956210695</v>
      </c>
      <c r="BE16" s="28">
        <v>0.29731153292878498</v>
      </c>
      <c r="BF16" s="28">
        <v>12.332797059034201</v>
      </c>
      <c r="BG16" s="28">
        <v>0.81704103352678803</v>
      </c>
      <c r="BH16" s="28">
        <v>0.15886899364517701</v>
      </c>
      <c r="BI16" s="28">
        <v>17.6208829511069</v>
      </c>
      <c r="BJ16" s="28">
        <v>0.49385784712048802</v>
      </c>
      <c r="BK16" s="28">
        <v>6.8088048193036604E-3</v>
      </c>
      <c r="BL16" s="28">
        <v>0.74895683901299004</v>
      </c>
      <c r="BM16" s="28">
        <v>4.5391270799230497E-4</v>
      </c>
      <c r="BN16" s="28">
        <v>1.59304186026003</v>
      </c>
      <c r="BO16" s="28">
        <v>1.1373370945930901</v>
      </c>
      <c r="BP16" s="28">
        <v>0</v>
      </c>
      <c r="BQ16" s="28">
        <v>2.8532739874887699E-3</v>
      </c>
      <c r="BR16" s="28">
        <v>0.67734318056471299</v>
      </c>
      <c r="BS16" s="28">
        <v>0.166731147373468</v>
      </c>
      <c r="BT16" s="28">
        <v>21.104815004657201</v>
      </c>
      <c r="BU16" s="28">
        <v>0.23578955278691699</v>
      </c>
      <c r="BW16" s="57">
        <f t="shared" si="0"/>
        <v>-4.1747740037431645E-7</v>
      </c>
      <c r="BX16" s="57">
        <f t="shared" si="1"/>
        <v>-5.198778421238724E-7</v>
      </c>
      <c r="BY16" s="57">
        <f t="shared" si="2"/>
        <v>4.4376099558249892E-6</v>
      </c>
      <c r="BZ16" s="57">
        <f t="shared" si="3"/>
        <v>-3.9879472931885144E-5</v>
      </c>
      <c r="CA16" s="57">
        <f t="shared" si="4"/>
        <v>-5.4315099730747245E-5</v>
      </c>
      <c r="CB16" s="57">
        <f t="shared" si="5"/>
        <v>3.678673947188096E-6</v>
      </c>
      <c r="CC16" s="57">
        <f t="shared" si="6"/>
        <v>-1.798329962042156E-7</v>
      </c>
      <c r="CD16" s="57">
        <f t="shared" si="7"/>
        <v>-9.4284933040246585E-2</v>
      </c>
      <c r="CE16" s="57">
        <f t="shared" si="8"/>
        <v>-0.72478448784415817</v>
      </c>
      <c r="CF16" s="57">
        <f t="shared" si="9"/>
        <v>-0.73510973480152686</v>
      </c>
      <c r="CG16" s="57" t="e">
        <f>IF(#REF!=0,"",(#REF!-L16)/L16)</f>
        <v>#REF!</v>
      </c>
      <c r="CH16" s="57" t="e">
        <f>IF(#REF!=0,"",(#REF!-M16)/M16)</f>
        <v>#REF!</v>
      </c>
    </row>
    <row r="17" spans="1:86" x14ac:dyDescent="0.4">
      <c r="A17" s="45" t="s">
        <v>16</v>
      </c>
      <c r="B17" s="28">
        <v>16236.028101</v>
      </c>
      <c r="C17" s="28">
        <v>3519.6059353999999</v>
      </c>
      <c r="D17" s="28">
        <v>596.44659865000006</v>
      </c>
      <c r="E17" s="28">
        <v>2348.9580741</v>
      </c>
      <c r="F17" s="28">
        <v>1536.4939145999999</v>
      </c>
      <c r="G17" s="28">
        <v>133.16013814999999</v>
      </c>
      <c r="H17" s="28">
        <v>1100.5115536999999</v>
      </c>
      <c r="I17" s="84">
        <v>180.39804387000001</v>
      </c>
      <c r="J17" s="84">
        <v>89.074665820000007</v>
      </c>
      <c r="K17" s="84">
        <v>421.01204763999999</v>
      </c>
      <c r="L17" s="84">
        <v>52.97005712</v>
      </c>
      <c r="M17" s="84">
        <v>44.225000520000002</v>
      </c>
      <c r="N17" s="28"/>
      <c r="O17" s="30" t="s">
        <v>16</v>
      </c>
      <c r="P17" s="28">
        <v>0</v>
      </c>
      <c r="Q17" s="28">
        <v>89.393689541157698</v>
      </c>
      <c r="R17" s="28">
        <v>89.393689541157698</v>
      </c>
      <c r="S17" s="28">
        <v>189.08921867954101</v>
      </c>
      <c r="T17" s="28">
        <v>15.302137094640299</v>
      </c>
      <c r="U17" s="28">
        <v>0</v>
      </c>
      <c r="V17" s="28">
        <v>16235.5712662797</v>
      </c>
      <c r="W17" s="28">
        <v>75.983209572327596</v>
      </c>
      <c r="X17" s="28">
        <v>0</v>
      </c>
      <c r="Y17" s="28">
        <v>13.0776853928464</v>
      </c>
      <c r="Z17" s="28">
        <v>0</v>
      </c>
      <c r="AA17" s="28">
        <v>81.816622790921301</v>
      </c>
      <c r="AB17" s="28">
        <v>81.816622790921301</v>
      </c>
      <c r="AC17" s="28">
        <v>4406554.85741938</v>
      </c>
      <c r="AD17" s="28">
        <v>0</v>
      </c>
      <c r="AE17" s="28">
        <v>21.222625419600099</v>
      </c>
      <c r="AF17" s="28">
        <v>4.6111474892263402</v>
      </c>
      <c r="AG17" s="28">
        <v>7.3622347923962499</v>
      </c>
      <c r="AH17" s="28">
        <v>0</v>
      </c>
      <c r="AI17" s="28">
        <v>0</v>
      </c>
      <c r="AJ17" s="28">
        <v>3519.34235740229</v>
      </c>
      <c r="AK17" s="28">
        <v>0</v>
      </c>
      <c r="AL17" s="28">
        <v>536.77473701615395</v>
      </c>
      <c r="AM17" s="28">
        <v>59.641548727106297</v>
      </c>
      <c r="AN17" s="28">
        <v>596.41628574326</v>
      </c>
      <c r="AO17" s="28">
        <v>0</v>
      </c>
      <c r="AP17" s="28">
        <v>40.637051950208601</v>
      </c>
      <c r="AQ17" s="28">
        <v>0.46094525493697502</v>
      </c>
      <c r="AR17" s="28">
        <v>330.805703250715</v>
      </c>
      <c r="AS17" s="28">
        <v>0.50703988139133704</v>
      </c>
      <c r="AT17" s="28">
        <v>139.05168427608399</v>
      </c>
      <c r="AU17" s="28">
        <v>167.47657489927599</v>
      </c>
      <c r="AV17" s="28">
        <v>0.153648764584952</v>
      </c>
      <c r="AW17" s="28">
        <v>0</v>
      </c>
      <c r="AX17" s="28">
        <v>108.168377232868</v>
      </c>
      <c r="AY17" s="28">
        <v>2348.83712323902</v>
      </c>
      <c r="AZ17" s="28">
        <v>1536.39963386255</v>
      </c>
      <c r="BA17" s="28">
        <v>812.43748937647695</v>
      </c>
      <c r="BB17" s="28">
        <v>1.2383995877356799</v>
      </c>
      <c r="BC17" s="28">
        <v>0</v>
      </c>
      <c r="BD17" s="28">
        <v>36.721934390449498</v>
      </c>
      <c r="BE17" s="28">
        <v>10.063977127046799</v>
      </c>
      <c r="BF17" s="28">
        <v>417.462326537585</v>
      </c>
      <c r="BG17" s="28">
        <v>27.656684127272801</v>
      </c>
      <c r="BH17" s="28">
        <v>5.3776880636253903</v>
      </c>
      <c r="BI17" s="28">
        <v>596.46255934566796</v>
      </c>
      <c r="BJ17" s="28">
        <v>14.235913749134699</v>
      </c>
      <c r="BK17" s="28">
        <v>0.230471732116382</v>
      </c>
      <c r="BL17" s="28">
        <v>25.351957748419501</v>
      </c>
      <c r="BM17" s="28">
        <v>1.53648934892001E-2</v>
      </c>
      <c r="BN17" s="28">
        <v>133.15150888076801</v>
      </c>
      <c r="BO17" s="28">
        <v>52.095248446504897</v>
      </c>
      <c r="BP17" s="28">
        <v>0</v>
      </c>
      <c r="BQ17" s="28">
        <v>5.6633995870698901E-2</v>
      </c>
      <c r="BR17" s="28">
        <v>43.470333676926899</v>
      </c>
      <c r="BS17" s="28">
        <v>111.514188879968</v>
      </c>
      <c r="BT17" s="28">
        <v>1100.4704000837701</v>
      </c>
      <c r="BU17" s="28">
        <v>26.8601571334463</v>
      </c>
      <c r="BW17" s="57">
        <f t="shared" si="0"/>
        <v>-2.8137098399834886E-5</v>
      </c>
      <c r="BX17" s="57">
        <f t="shared" si="1"/>
        <v>-7.4888496765757726E-5</v>
      </c>
      <c r="BY17" s="57">
        <f t="shared" si="2"/>
        <v>-5.0822499128439774E-5</v>
      </c>
      <c r="BZ17" s="57">
        <f t="shared" si="3"/>
        <v>-5.149128131046624E-5</v>
      </c>
      <c r="CA17" s="57">
        <f t="shared" si="4"/>
        <v>-6.1360957276866048E-5</v>
      </c>
      <c r="CB17" s="57">
        <f t="shared" si="5"/>
        <v>-6.4803696901156313E-5</v>
      </c>
      <c r="CC17" s="57">
        <f t="shared" si="6"/>
        <v>-3.7394987895844862E-5</v>
      </c>
      <c r="CD17" s="57">
        <f t="shared" si="7"/>
        <v>-0.50446419693121869</v>
      </c>
      <c r="CE17" s="57">
        <f t="shared" si="8"/>
        <v>-0.82820999715494303</v>
      </c>
      <c r="CF17" s="57">
        <f t="shared" si="9"/>
        <v>-0.80566678970459948</v>
      </c>
      <c r="CG17" s="57" t="e">
        <f>IF(#REF!=0,"",(#REF!-L17)/L17)</f>
        <v>#REF!</v>
      </c>
      <c r="CH17" s="57" t="e">
        <f>IF(#REF!=0,"",(#REF!-M17)/M17)</f>
        <v>#REF!</v>
      </c>
    </row>
    <row r="18" spans="1:86" x14ac:dyDescent="0.4">
      <c r="A18" s="45" t="s">
        <v>17</v>
      </c>
      <c r="B18" s="28">
        <v>1606.9157479999999</v>
      </c>
      <c r="C18" s="28">
        <v>319.93646328</v>
      </c>
      <c r="D18" s="28">
        <v>62.466831900000003</v>
      </c>
      <c r="E18" s="28">
        <v>275.75766442999998</v>
      </c>
      <c r="F18" s="28">
        <v>168.82088354999999</v>
      </c>
      <c r="G18" s="28">
        <v>27.12423223</v>
      </c>
      <c r="H18" s="28">
        <v>113.85998988</v>
      </c>
      <c r="I18" s="84">
        <v>17.784737400000001</v>
      </c>
      <c r="J18" s="84">
        <v>8.7815218999999995</v>
      </c>
      <c r="K18" s="84">
        <v>41.505932080000001</v>
      </c>
      <c r="L18" s="84">
        <v>5.2221111999999996</v>
      </c>
      <c r="M18" s="84">
        <v>4.3599702000000002</v>
      </c>
      <c r="N18" s="28"/>
      <c r="O18" s="30" t="s">
        <v>17</v>
      </c>
      <c r="P18" s="28">
        <v>0</v>
      </c>
      <c r="Q18" s="28">
        <v>13.680971882008601</v>
      </c>
      <c r="R18" s="28">
        <v>13.680971882008601</v>
      </c>
      <c r="S18" s="28">
        <v>29.0046059475189</v>
      </c>
      <c r="T18" s="28">
        <v>2.0664507106059902</v>
      </c>
      <c r="U18" s="28">
        <v>0</v>
      </c>
      <c r="V18" s="28">
        <v>1607.1934535954599</v>
      </c>
      <c r="W18" s="28">
        <v>10.5222867877048</v>
      </c>
      <c r="X18" s="28">
        <v>0</v>
      </c>
      <c r="Y18" s="28">
        <v>1.59155015233221</v>
      </c>
      <c r="Z18" s="28">
        <v>0</v>
      </c>
      <c r="AA18" s="28">
        <v>9.4903981173784793</v>
      </c>
      <c r="AB18" s="28">
        <v>9.4903981173784793</v>
      </c>
      <c r="AC18" s="28">
        <v>434537.05820973602</v>
      </c>
      <c r="AD18" s="28">
        <v>0</v>
      </c>
      <c r="AE18" s="28">
        <v>3.43462910653064</v>
      </c>
      <c r="AF18" s="28">
        <v>0.72127398370839402</v>
      </c>
      <c r="AG18" s="28">
        <v>0.85445335285966995</v>
      </c>
      <c r="AH18" s="28">
        <v>0</v>
      </c>
      <c r="AI18" s="28">
        <v>0</v>
      </c>
      <c r="AJ18" s="28">
        <v>319.98701274822599</v>
      </c>
      <c r="AK18" s="28">
        <v>0</v>
      </c>
      <c r="AL18" s="28">
        <v>56.231015878789897</v>
      </c>
      <c r="AM18" s="28">
        <v>6.2479167049719697</v>
      </c>
      <c r="AN18" s="28">
        <v>62.478932583761797</v>
      </c>
      <c r="AO18" s="28">
        <v>0</v>
      </c>
      <c r="AP18" s="28">
        <v>5.53439581920997</v>
      </c>
      <c r="AQ18" s="28">
        <v>5.0653982263815997E-2</v>
      </c>
      <c r="AR18" s="28">
        <v>20.862223817854101</v>
      </c>
      <c r="AS18" s="28">
        <v>5.5719194541355897E-2</v>
      </c>
      <c r="AT18" s="28">
        <v>15.280645072394201</v>
      </c>
      <c r="AU18" s="28">
        <v>18.404307390444</v>
      </c>
      <c r="AV18" s="28">
        <v>1.6884744566984598E-2</v>
      </c>
      <c r="AW18" s="28">
        <v>0</v>
      </c>
      <c r="AX18" s="28">
        <v>11.8868198878949</v>
      </c>
      <c r="AY18" s="28">
        <v>275.80446401450598</v>
      </c>
      <c r="AZ18" s="28">
        <v>168.837777506241</v>
      </c>
      <c r="BA18" s="28">
        <v>106.966686508264</v>
      </c>
      <c r="BB18" s="28">
        <v>0.136090031250516</v>
      </c>
      <c r="BC18" s="28">
        <v>0</v>
      </c>
      <c r="BD18" s="28">
        <v>4.0354383284555997</v>
      </c>
      <c r="BE18" s="28">
        <v>1.1059487237994401</v>
      </c>
      <c r="BF18" s="28">
        <v>45.875699995039597</v>
      </c>
      <c r="BG18" s="28">
        <v>3.0392452917541601</v>
      </c>
      <c r="BH18" s="28">
        <v>0.59096759205674698</v>
      </c>
      <c r="BI18" s="28">
        <v>65.546371467782194</v>
      </c>
      <c r="BJ18" s="28">
        <v>2.5804564529369398</v>
      </c>
      <c r="BK18" s="28">
        <v>2.5327059750767399E-2</v>
      </c>
      <c r="BL18" s="28">
        <v>2.7859702706724598</v>
      </c>
      <c r="BM18" s="28">
        <v>1.68847357484967E-3</v>
      </c>
      <c r="BN18" s="28">
        <v>27.130638147676599</v>
      </c>
      <c r="BO18" s="28">
        <v>6.0840324371627101</v>
      </c>
      <c r="BP18" s="28">
        <v>0</v>
      </c>
      <c r="BQ18" s="28">
        <v>1.47217942743982E-2</v>
      </c>
      <c r="BR18" s="28">
        <v>3.7144377538111799</v>
      </c>
      <c r="BS18" s="28">
        <v>1.6522454361546901</v>
      </c>
      <c r="BT18" s="28">
        <v>113.87727244167399</v>
      </c>
      <c r="BU18" s="28">
        <v>1.3788978800018701</v>
      </c>
      <c r="BW18" s="57">
        <f t="shared" si="0"/>
        <v>1.728190141926595E-4</v>
      </c>
      <c r="BX18" s="57">
        <f t="shared" si="1"/>
        <v>1.5799845915579643E-4</v>
      </c>
      <c r="BY18" s="57">
        <f t="shared" si="2"/>
        <v>1.937137420569919E-4</v>
      </c>
      <c r="BZ18" s="57">
        <f t="shared" si="3"/>
        <v>1.6971272440510684E-4</v>
      </c>
      <c r="CA18" s="57">
        <f t="shared" si="4"/>
        <v>1.0007029868435955E-4</v>
      </c>
      <c r="CB18" s="57">
        <f t="shared" si="5"/>
        <v>2.3616954840526759E-4</v>
      </c>
      <c r="CC18" s="57">
        <f t="shared" si="6"/>
        <v>1.5178783778400793E-4</v>
      </c>
      <c r="CD18" s="57">
        <f t="shared" si="7"/>
        <v>-0.2307464780442246</v>
      </c>
      <c r="CE18" s="57">
        <f t="shared" si="8"/>
        <v>-0.76468193849109578</v>
      </c>
      <c r="CF18" s="57">
        <f t="shared" si="9"/>
        <v>-0.77134839186152104</v>
      </c>
      <c r="CG18" s="57" t="e">
        <f>IF(#REF!=0,"",(#REF!-L18)/L18)</f>
        <v>#REF!</v>
      </c>
      <c r="CH18" s="57" t="e">
        <f>IF(#REF!=0,"",(#REF!-M18)/M18)</f>
        <v>#REF!</v>
      </c>
    </row>
    <row r="19" spans="1:86" x14ac:dyDescent="0.4">
      <c r="A19" s="45" t="s">
        <v>18</v>
      </c>
      <c r="B19" s="28">
        <v>15312.047592999999</v>
      </c>
      <c r="C19" s="28">
        <v>4736.7500728000005</v>
      </c>
      <c r="D19" s="28">
        <v>746.82585372000005</v>
      </c>
      <c r="E19" s="28">
        <v>1694.9793893000001</v>
      </c>
      <c r="F19" s="28">
        <v>1288.4377775</v>
      </c>
      <c r="G19" s="28">
        <v>384.71061886000001</v>
      </c>
      <c r="H19" s="28">
        <v>526.30573445000005</v>
      </c>
      <c r="I19" s="84">
        <v>183.19526862000001</v>
      </c>
      <c r="J19" s="84">
        <v>90.455829309999999</v>
      </c>
      <c r="K19" s="84">
        <v>427.54017571999998</v>
      </c>
      <c r="L19" s="84">
        <v>53.79140495</v>
      </c>
      <c r="M19" s="84">
        <v>44.910747870000002</v>
      </c>
      <c r="N19" s="28"/>
      <c r="O19" s="30" t="s">
        <v>18</v>
      </c>
      <c r="P19" s="28">
        <v>0</v>
      </c>
      <c r="Q19" s="28">
        <v>65.401845486544701</v>
      </c>
      <c r="R19" s="28">
        <v>65.401845486544701</v>
      </c>
      <c r="S19" s="28">
        <v>138.677101570974</v>
      </c>
      <c r="T19" s="28">
        <v>9.7892019550694496</v>
      </c>
      <c r="U19" s="28">
        <v>0</v>
      </c>
      <c r="V19" s="28">
        <v>15322.9542677438</v>
      </c>
      <c r="W19" s="28">
        <v>49.942649511894103</v>
      </c>
      <c r="X19" s="28">
        <v>0</v>
      </c>
      <c r="Y19" s="28">
        <v>7.4752929471791099</v>
      </c>
      <c r="Z19" s="28">
        <v>0</v>
      </c>
      <c r="AA19" s="28">
        <v>44.384088128852497</v>
      </c>
      <c r="AB19" s="28">
        <v>44.384088128852497</v>
      </c>
      <c r="AC19" s="28">
        <v>4478253.9026813703</v>
      </c>
      <c r="AD19" s="28">
        <v>0</v>
      </c>
      <c r="AE19" s="28">
        <v>16.479727618404201</v>
      </c>
      <c r="AF19" s="28">
        <v>3.4530871745294802</v>
      </c>
      <c r="AG19" s="28">
        <v>3.9962881194997402</v>
      </c>
      <c r="AH19" s="28">
        <v>0</v>
      </c>
      <c r="AI19" s="28">
        <v>0</v>
      </c>
      <c r="AJ19" s="28">
        <v>4740.2791237003403</v>
      </c>
      <c r="AK19" s="28">
        <v>0</v>
      </c>
      <c r="AL19" s="28">
        <v>672.63021082187197</v>
      </c>
      <c r="AM19" s="28">
        <v>74.736748185009603</v>
      </c>
      <c r="AN19" s="28">
        <v>747.36695900688096</v>
      </c>
      <c r="AO19" s="28">
        <v>0</v>
      </c>
      <c r="AP19" s="28">
        <v>26.2346872535262</v>
      </c>
      <c r="AQ19" s="28">
        <v>0.38680309425354198</v>
      </c>
      <c r="AR19" s="28">
        <v>90.066596127329106</v>
      </c>
      <c r="AS19" s="28">
        <v>0.42548446857983702</v>
      </c>
      <c r="AT19" s="28">
        <v>116.685804510788</v>
      </c>
      <c r="AU19" s="28">
        <v>140.538671947485</v>
      </c>
      <c r="AV19" s="28">
        <v>0.12893462482602699</v>
      </c>
      <c r="AW19" s="28">
        <v>0</v>
      </c>
      <c r="AX19" s="28">
        <v>90.769932569696294</v>
      </c>
      <c r="AY19" s="28">
        <v>1696.04545607612</v>
      </c>
      <c r="AZ19" s="28">
        <v>1289.27617090937</v>
      </c>
      <c r="BA19" s="28">
        <v>406.76928516675099</v>
      </c>
      <c r="BB19" s="28">
        <v>1.03921193924789</v>
      </c>
      <c r="BC19" s="28">
        <v>0</v>
      </c>
      <c r="BD19" s="28">
        <v>30.815362170781</v>
      </c>
      <c r="BE19" s="28">
        <v>8.44521187391436</v>
      </c>
      <c r="BF19" s="28">
        <v>350.31522714925802</v>
      </c>
      <c r="BG19" s="28">
        <v>23.2082308240436</v>
      </c>
      <c r="BH19" s="28">
        <v>4.5127121477504497</v>
      </c>
      <c r="BI19" s="28">
        <v>500.52408278553901</v>
      </c>
      <c r="BJ19" s="28">
        <v>12.4662993188738</v>
      </c>
      <c r="BK19" s="28">
        <v>0.193401691533369</v>
      </c>
      <c r="BL19" s="28">
        <v>21.274205649013101</v>
      </c>
      <c r="BM19" s="28">
        <v>1.2893462658972499E-2</v>
      </c>
      <c r="BN19" s="28">
        <v>384.99075089327903</v>
      </c>
      <c r="BO19" s="28">
        <v>28.4713332096347</v>
      </c>
      <c r="BP19" s="28">
        <v>0</v>
      </c>
      <c r="BQ19" s="28">
        <v>7.2342456058594101E-2</v>
      </c>
      <c r="BR19" s="28">
        <v>16.802655227043399</v>
      </c>
      <c r="BS19" s="28">
        <v>2.8934127534177798</v>
      </c>
      <c r="BT19" s="28">
        <v>526.67743260729105</v>
      </c>
      <c r="BU19" s="28">
        <v>5.70472319293218</v>
      </c>
      <c r="BW19" s="57">
        <f t="shared" si="0"/>
        <v>7.1229368100886997E-4</v>
      </c>
      <c r="BX19" s="57">
        <f t="shared" si="1"/>
        <v>7.4503633210559566E-4</v>
      </c>
      <c r="BY19" s="57">
        <f t="shared" si="2"/>
        <v>7.2454011090486122E-4</v>
      </c>
      <c r="BZ19" s="57">
        <f t="shared" si="3"/>
        <v>6.2895559842775749E-4</v>
      </c>
      <c r="CA19" s="57">
        <f t="shared" si="4"/>
        <v>6.5070539222832438E-4</v>
      </c>
      <c r="CB19" s="57">
        <f t="shared" si="5"/>
        <v>7.2816298679023392E-4</v>
      </c>
      <c r="CC19" s="57">
        <f t="shared" si="6"/>
        <v>7.0623999124660715E-4</v>
      </c>
      <c r="CD19" s="57">
        <f t="shared" si="7"/>
        <v>-0.64299380666753436</v>
      </c>
      <c r="CE19" s="57">
        <f t="shared" si="8"/>
        <v>-0.89177920284693868</v>
      </c>
      <c r="CF19" s="57">
        <f t="shared" si="9"/>
        <v>-0.89618732776608101</v>
      </c>
      <c r="CG19" s="57" t="e">
        <f>IF(#REF!=0,"",(#REF!-L19)/L19)</f>
        <v>#REF!</v>
      </c>
      <c r="CH19" s="57" t="e">
        <f>IF(#REF!=0,"",(#REF!-M19)/M19)</f>
        <v>#REF!</v>
      </c>
    </row>
    <row r="20" spans="1:86" x14ac:dyDescent="0.4">
      <c r="A20" s="45" t="s">
        <v>19</v>
      </c>
      <c r="B20" s="28">
        <v>17.645492099999998</v>
      </c>
      <c r="C20" s="28">
        <v>1.2131881799999999</v>
      </c>
      <c r="D20" s="28">
        <v>0.41812353000000002</v>
      </c>
      <c r="E20" s="28">
        <v>3.0649473</v>
      </c>
      <c r="F20" s="28">
        <v>2.2500180599999999</v>
      </c>
      <c r="G20" s="28">
        <v>7.7520000000000006E-2</v>
      </c>
      <c r="H20" s="28">
        <v>1.03683006</v>
      </c>
      <c r="I20" s="84">
        <v>0.13992360000000001</v>
      </c>
      <c r="J20" s="84">
        <v>6.9089700000000004E-2</v>
      </c>
      <c r="K20" s="84">
        <v>0.32655303000000002</v>
      </c>
      <c r="L20" s="84">
        <v>4.10856E-2</v>
      </c>
      <c r="M20" s="84">
        <v>3.4302600000000003E-2</v>
      </c>
      <c r="N20" s="28"/>
      <c r="O20" s="30" t="s">
        <v>19</v>
      </c>
      <c r="P20" s="28">
        <v>0</v>
      </c>
      <c r="Q20" s="28">
        <v>0.128877837404718</v>
      </c>
      <c r="R20" s="28">
        <v>0.128877837404718</v>
      </c>
      <c r="S20" s="28">
        <v>0.27327892326261999</v>
      </c>
      <c r="T20" s="28">
        <v>1.9284944408472299E-2</v>
      </c>
      <c r="U20" s="28">
        <v>0</v>
      </c>
      <c r="V20" s="28">
        <v>17.645486201822099</v>
      </c>
      <c r="W20" s="28">
        <v>9.8391216124605205E-2</v>
      </c>
      <c r="X20" s="28">
        <v>0</v>
      </c>
      <c r="Y20" s="28">
        <v>1.47226859901784E-2</v>
      </c>
      <c r="Z20" s="28">
        <v>0</v>
      </c>
      <c r="AA20" s="28">
        <v>8.7404509862927596E-2</v>
      </c>
      <c r="AB20" s="28">
        <v>8.7404509862927596E-2</v>
      </c>
      <c r="AC20" s="28">
        <v>3418.04593329916</v>
      </c>
      <c r="AD20" s="28">
        <v>0</v>
      </c>
      <c r="AE20" s="28">
        <v>3.2477168273284902E-2</v>
      </c>
      <c r="AF20" s="28">
        <v>6.8048296201987397E-3</v>
      </c>
      <c r="AG20" s="28">
        <v>7.8698771474395995E-3</v>
      </c>
      <c r="AH20" s="28">
        <v>0</v>
      </c>
      <c r="AI20" s="28">
        <v>0</v>
      </c>
      <c r="AJ20" s="28">
        <v>1.2131870566642899</v>
      </c>
      <c r="AK20" s="28">
        <v>0</v>
      </c>
      <c r="AL20" s="28">
        <v>0.376311777641826</v>
      </c>
      <c r="AM20" s="28">
        <v>4.1812926801038298E-2</v>
      </c>
      <c r="AN20" s="28">
        <v>0.41812470444286398</v>
      </c>
      <c r="AO20" s="28">
        <v>0</v>
      </c>
      <c r="AP20" s="28">
        <v>5.1684592999222803E-2</v>
      </c>
      <c r="AQ20" s="28">
        <v>6.7501116089882399E-4</v>
      </c>
      <c r="AR20" s="28">
        <v>0.17692312372889701</v>
      </c>
      <c r="AS20" s="28">
        <v>7.4250566312273605E-4</v>
      </c>
      <c r="AT20" s="28">
        <v>0.20362671340465199</v>
      </c>
      <c r="AU20" s="28">
        <v>0.24525174027348301</v>
      </c>
      <c r="AV20" s="28">
        <v>2.2500041336662299E-4</v>
      </c>
      <c r="AW20" s="28">
        <v>0</v>
      </c>
      <c r="AX20" s="28">
        <v>0.158401097901751</v>
      </c>
      <c r="AY20" s="28">
        <v>3.0648253208551699</v>
      </c>
      <c r="AZ20" s="28">
        <v>2.24989617189437</v>
      </c>
      <c r="BA20" s="28">
        <v>0.81492914896079605</v>
      </c>
      <c r="BB20" s="28">
        <v>1.81352204897567E-3</v>
      </c>
      <c r="BC20" s="28">
        <v>0</v>
      </c>
      <c r="BD20" s="28">
        <v>5.3775360042328697E-2</v>
      </c>
      <c r="BE20" s="28">
        <v>1.4737677540964601E-2</v>
      </c>
      <c r="BF20" s="28">
        <v>0.61132988309991898</v>
      </c>
      <c r="BG20" s="28">
        <v>4.0500338960630898E-2</v>
      </c>
      <c r="BH20" s="28">
        <v>7.8751302104862805E-3</v>
      </c>
      <c r="BI20" s="28">
        <v>0.87345690239587204</v>
      </c>
      <c r="BJ20" s="28">
        <v>2.4572552323947099E-2</v>
      </c>
      <c r="BK20" s="28">
        <v>3.3750558044941199E-4</v>
      </c>
      <c r="BL20" s="28">
        <v>3.71252831561368E-2</v>
      </c>
      <c r="BM20" s="28">
        <v>2.2500041336662302E-5</v>
      </c>
      <c r="BN20" s="28">
        <v>7.7520858479802904E-2</v>
      </c>
      <c r="BO20" s="28">
        <v>5.6068385568544397E-2</v>
      </c>
      <c r="BP20" s="28">
        <v>0</v>
      </c>
      <c r="BQ20" s="28">
        <v>1.4267864151192901E-4</v>
      </c>
      <c r="BR20" s="28">
        <v>3.3056272821971197E-2</v>
      </c>
      <c r="BS20" s="28">
        <v>5.4136299872682998E-3</v>
      </c>
      <c r="BT20" s="28">
        <v>1.03682997404057</v>
      </c>
      <c r="BU20" s="28">
        <v>1.1190341143206699E-2</v>
      </c>
      <c r="BW20" s="57">
        <f t="shared" si="0"/>
        <v>-3.3425975690786695E-7</v>
      </c>
      <c r="BX20" s="57">
        <f t="shared" si="1"/>
        <v>-9.2593690618310496E-7</v>
      </c>
      <c r="BY20" s="57">
        <f t="shared" si="2"/>
        <v>2.8088418366706149E-6</v>
      </c>
      <c r="BZ20" s="57">
        <f t="shared" si="3"/>
        <v>-3.9798121432672647E-5</v>
      </c>
      <c r="CA20" s="57">
        <f t="shared" si="4"/>
        <v>-5.4172056570054226E-5</v>
      </c>
      <c r="CB20" s="57">
        <f t="shared" si="5"/>
        <v>1.1074300862980076E-5</v>
      </c>
      <c r="CC20" s="57">
        <f t="shared" si="6"/>
        <v>-8.2905997168363432E-8</v>
      </c>
      <c r="CD20" s="57">
        <f t="shared" si="7"/>
        <v>-7.8941383692829548E-2</v>
      </c>
      <c r="CE20" s="57">
        <f t="shared" si="8"/>
        <v>-0.72087091985531426</v>
      </c>
      <c r="CF20" s="57">
        <f t="shared" si="9"/>
        <v>-0.73234206443306449</v>
      </c>
      <c r="CG20" s="57" t="e">
        <f>IF(#REF!=0,"",(#REF!-L20)/L20)</f>
        <v>#REF!</v>
      </c>
      <c r="CH20" s="57" t="e">
        <f>IF(#REF!=0,"",(#REF!-M20)/M20)</f>
        <v>#REF!</v>
      </c>
    </row>
    <row r="21" spans="1:86" x14ac:dyDescent="0.4">
      <c r="A21" s="45" t="s">
        <v>20</v>
      </c>
      <c r="B21" s="28">
        <v>126.98500369999999</v>
      </c>
      <c r="C21" s="28">
        <v>30.181762519999999</v>
      </c>
      <c r="D21" s="28">
        <v>5.4894827900000003</v>
      </c>
      <c r="E21" s="28">
        <v>21.19248254</v>
      </c>
      <c r="F21" s="28">
        <v>11.98340745</v>
      </c>
      <c r="G21" s="28">
        <v>2.38567084</v>
      </c>
      <c r="H21" s="28">
        <v>9.2446945300000003</v>
      </c>
      <c r="I21" s="84">
        <v>1.56024205</v>
      </c>
      <c r="J21" s="84">
        <v>0.77039650000000004</v>
      </c>
      <c r="K21" s="84">
        <v>3.6412851100000001</v>
      </c>
      <c r="L21" s="84">
        <v>0.45813199999999998</v>
      </c>
      <c r="M21" s="84">
        <v>0.38249699999999998</v>
      </c>
      <c r="N21" s="28"/>
      <c r="O21" s="30" t="s">
        <v>20</v>
      </c>
      <c r="P21" s="28">
        <v>0</v>
      </c>
      <c r="Q21" s="28">
        <v>1.0137326419166901</v>
      </c>
      <c r="R21" s="28">
        <v>1.0137326419166901</v>
      </c>
      <c r="S21" s="28">
        <v>2.1482107510044801</v>
      </c>
      <c r="T21" s="28">
        <v>0.15719384002374301</v>
      </c>
      <c r="U21" s="28">
        <v>0</v>
      </c>
      <c r="V21" s="28">
        <v>126.98496998958301</v>
      </c>
      <c r="W21" s="28">
        <v>0.79604069285206402</v>
      </c>
      <c r="X21" s="28">
        <v>0</v>
      </c>
      <c r="Y21" s="28">
        <v>0.12399345573074901</v>
      </c>
      <c r="Z21" s="28">
        <v>0</v>
      </c>
      <c r="AA21" s="28">
        <v>0.74804492340812501</v>
      </c>
      <c r="AB21" s="28">
        <v>0.74804492340812501</v>
      </c>
      <c r="AC21" s="28">
        <v>38113.504711828296</v>
      </c>
      <c r="AD21" s="28">
        <v>0</v>
      </c>
      <c r="AE21" s="28">
        <v>0.25173866526783401</v>
      </c>
      <c r="AF21" s="28">
        <v>5.3214920952727403E-2</v>
      </c>
      <c r="AG21" s="28">
        <v>6.7340558772466405E-2</v>
      </c>
      <c r="AH21" s="28">
        <v>0</v>
      </c>
      <c r="AI21" s="28">
        <v>0</v>
      </c>
      <c r="AJ21" s="28">
        <v>30.181754107486299</v>
      </c>
      <c r="AK21" s="28">
        <v>0</v>
      </c>
      <c r="AL21" s="28">
        <v>4.9405405071732797</v>
      </c>
      <c r="AM21" s="28">
        <v>0.54894768321786602</v>
      </c>
      <c r="AN21" s="28">
        <v>5.4894881903911497</v>
      </c>
      <c r="AO21" s="28">
        <v>0</v>
      </c>
      <c r="AP21" s="28">
        <v>0.42021848748601398</v>
      </c>
      <c r="AQ21" s="28">
        <v>3.5950114915921198E-3</v>
      </c>
      <c r="AR21" s="28">
        <v>1.98602600737446</v>
      </c>
      <c r="AS21" s="28">
        <v>3.9545249315189202E-3</v>
      </c>
      <c r="AT21" s="28">
        <v>1.0844980681999801</v>
      </c>
      <c r="AU21" s="28">
        <v>1.3061909092412201</v>
      </c>
      <c r="AV21" s="28">
        <v>1.19833903779273E-3</v>
      </c>
      <c r="AW21" s="28">
        <v>0</v>
      </c>
      <c r="AX21" s="28">
        <v>0.84363128799528198</v>
      </c>
      <c r="AY21" s="28">
        <v>21.1918281914934</v>
      </c>
      <c r="AZ21" s="28">
        <v>11.9827559515424</v>
      </c>
      <c r="BA21" s="28">
        <v>9.2090722399510501</v>
      </c>
      <c r="BB21" s="28">
        <v>9.6585985218009505E-3</v>
      </c>
      <c r="BC21" s="28">
        <v>0</v>
      </c>
      <c r="BD21" s="28">
        <v>0.28640314820020102</v>
      </c>
      <c r="BE21" s="28">
        <v>7.8491354023710699E-2</v>
      </c>
      <c r="BF21" s="28">
        <v>3.2558908050728301</v>
      </c>
      <c r="BG21" s="28">
        <v>0.215701428043894</v>
      </c>
      <c r="BH21" s="28">
        <v>4.1941850890391701E-2</v>
      </c>
      <c r="BI21" s="28">
        <v>4.6519574287493697</v>
      </c>
      <c r="BJ21" s="28">
        <v>0.185267250110175</v>
      </c>
      <c r="BK21" s="28">
        <v>1.7975080055336E-3</v>
      </c>
      <c r="BL21" s="28">
        <v>0.19772585525554301</v>
      </c>
      <c r="BM21" s="28">
        <v>1.19833881733053E-4</v>
      </c>
      <c r="BN21" s="28">
        <v>2.3856878409585698</v>
      </c>
      <c r="BO21" s="28">
        <v>0.47875167725875001</v>
      </c>
      <c r="BP21" s="28">
        <v>0</v>
      </c>
      <c r="BQ21" s="28">
        <v>1.0013334530443001E-3</v>
      </c>
      <c r="BR21" s="28">
        <v>0.31868676428732801</v>
      </c>
      <c r="BS21" s="28">
        <v>0.35036784098943402</v>
      </c>
      <c r="BT21" s="28">
        <v>9.2446923174435192</v>
      </c>
      <c r="BU21" s="28">
        <v>0.14257259035808501</v>
      </c>
      <c r="BW21" s="57">
        <f t="shared" si="0"/>
        <v>-2.6546770093809796E-7</v>
      </c>
      <c r="BX21" s="57">
        <f t="shared" si="1"/>
        <v>-2.7872837761503242E-7</v>
      </c>
      <c r="BY21" s="57">
        <f t="shared" si="2"/>
        <v>9.8377048548491788E-7</v>
      </c>
      <c r="BZ21" s="57">
        <f t="shared" si="3"/>
        <v>-3.0876444294118999E-5</v>
      </c>
      <c r="CA21" s="57">
        <f t="shared" si="4"/>
        <v>-5.4366711665140082E-5</v>
      </c>
      <c r="CB21" s="57">
        <f t="shared" si="5"/>
        <v>7.1262800738361146E-6</v>
      </c>
      <c r="CC21" s="57">
        <f t="shared" si="6"/>
        <v>-2.3933256788100512E-7</v>
      </c>
      <c r="CD21" s="57">
        <f t="shared" si="7"/>
        <v>-0.35027219531950821</v>
      </c>
      <c r="CE21" s="57">
        <f t="shared" si="8"/>
        <v>-0.79595722459312446</v>
      </c>
      <c r="CF21" s="57">
        <f t="shared" si="9"/>
        <v>-0.79456568194734822</v>
      </c>
      <c r="CG21" s="57" t="e">
        <f>IF(#REF!=0,"",(#REF!-L21)/L21)</f>
        <v>#REF!</v>
      </c>
      <c r="CH21" s="57" t="e">
        <f>IF(#REF!=0,"",(#REF!-M21)/M21)</f>
        <v>#REF!</v>
      </c>
    </row>
    <row r="22" spans="1:86" x14ac:dyDescent="0.4">
      <c r="A22" s="45" t="s">
        <v>129</v>
      </c>
      <c r="B22" s="28">
        <v>5.8818307000000001</v>
      </c>
      <c r="C22" s="28">
        <v>0.40439606</v>
      </c>
      <c r="D22" s="28">
        <v>0.13937451000000001</v>
      </c>
      <c r="E22" s="28">
        <v>1.0216491000000001</v>
      </c>
      <c r="F22" s="28">
        <v>0.75000602000000005</v>
      </c>
      <c r="G22" s="28">
        <v>2.5839999999999998E-2</v>
      </c>
      <c r="H22" s="28">
        <v>0.34561002000000002</v>
      </c>
      <c r="I22" s="84">
        <v>4.6641200000000001E-2</v>
      </c>
      <c r="J22" s="84">
        <v>2.3029899999999999E-2</v>
      </c>
      <c r="K22" s="84">
        <v>0.10885101</v>
      </c>
      <c r="L22" s="84">
        <v>1.3695199999999999E-2</v>
      </c>
      <c r="M22" s="84">
        <v>1.14342E-2</v>
      </c>
      <c r="N22" s="28"/>
      <c r="O22" s="30" t="s">
        <v>129</v>
      </c>
      <c r="P22" s="28">
        <v>0</v>
      </c>
      <c r="Q22" s="28">
        <v>4.2959279134906297E-2</v>
      </c>
      <c r="R22" s="28">
        <v>4.2959279134906297E-2</v>
      </c>
      <c r="S22" s="28">
        <v>9.1092974420873302E-2</v>
      </c>
      <c r="T22" s="28">
        <v>6.4283148028241198E-3</v>
      </c>
      <c r="U22" s="28">
        <v>0</v>
      </c>
      <c r="V22" s="28">
        <v>5.8818287339406998</v>
      </c>
      <c r="W22" s="28">
        <v>3.2797072041535001E-2</v>
      </c>
      <c r="X22" s="28">
        <v>0</v>
      </c>
      <c r="Y22" s="28">
        <v>4.90756199672613E-3</v>
      </c>
      <c r="Z22" s="28">
        <v>0</v>
      </c>
      <c r="AA22" s="28">
        <v>2.9134836620975799E-2</v>
      </c>
      <c r="AB22" s="28">
        <v>2.9134836620975799E-2</v>
      </c>
      <c r="AC22" s="28">
        <v>1139.3486444330499</v>
      </c>
      <c r="AD22" s="28">
        <v>0</v>
      </c>
      <c r="AE22" s="28">
        <v>1.0825722757761599E-2</v>
      </c>
      <c r="AF22" s="28">
        <v>2.2682765400662401E-3</v>
      </c>
      <c r="AG22" s="28">
        <v>2.62329238247986E-3</v>
      </c>
      <c r="AH22" s="28">
        <v>0</v>
      </c>
      <c r="AI22" s="28">
        <v>0</v>
      </c>
      <c r="AJ22" s="28">
        <v>0.40439568555476502</v>
      </c>
      <c r="AK22" s="28">
        <v>0</v>
      </c>
      <c r="AL22" s="28">
        <v>0.125437259213942</v>
      </c>
      <c r="AM22" s="28">
        <v>1.39376422670127E-2</v>
      </c>
      <c r="AN22" s="28">
        <v>0.13937490148095399</v>
      </c>
      <c r="AO22" s="28">
        <v>0</v>
      </c>
      <c r="AP22" s="28">
        <v>1.72281976664076E-2</v>
      </c>
      <c r="AQ22" s="28">
        <v>2.25003720299608E-4</v>
      </c>
      <c r="AR22" s="28">
        <v>5.8974374576299199E-2</v>
      </c>
      <c r="AS22" s="28">
        <v>2.4750188770757798E-4</v>
      </c>
      <c r="AT22" s="28">
        <v>6.7875571134884197E-2</v>
      </c>
      <c r="AU22" s="28">
        <v>8.1750580091161096E-2</v>
      </c>
      <c r="AV22" s="28">
        <v>7.5000137788874298E-5</v>
      </c>
      <c r="AW22" s="28">
        <v>0</v>
      </c>
      <c r="AX22" s="28">
        <v>5.2800365967250303E-2</v>
      </c>
      <c r="AY22" s="28">
        <v>1.02160844028505</v>
      </c>
      <c r="AZ22" s="28">
        <v>0.74996539063145895</v>
      </c>
      <c r="BA22" s="28">
        <v>0.27164304965359798</v>
      </c>
      <c r="BB22" s="28">
        <v>6.0450734965855895E-4</v>
      </c>
      <c r="BC22" s="28">
        <v>0</v>
      </c>
      <c r="BD22" s="28">
        <v>1.7925120014109501E-2</v>
      </c>
      <c r="BE22" s="28">
        <v>4.9125591803215402E-3</v>
      </c>
      <c r="BF22" s="28">
        <v>0.20377662769997301</v>
      </c>
      <c r="BG22" s="28">
        <v>1.35001129868769E-2</v>
      </c>
      <c r="BH22" s="28">
        <v>2.6250434034954199E-3</v>
      </c>
      <c r="BI22" s="28">
        <v>0.29115230079862398</v>
      </c>
      <c r="BJ22" s="28">
        <v>8.1908507746490493E-3</v>
      </c>
      <c r="BK22" s="28">
        <v>1.12501860149804E-4</v>
      </c>
      <c r="BL22" s="28">
        <v>1.23750943853789E-2</v>
      </c>
      <c r="BM22" s="28">
        <v>7.5000137788874296E-6</v>
      </c>
      <c r="BN22" s="28">
        <v>2.5840286159934299E-2</v>
      </c>
      <c r="BO22" s="28">
        <v>1.8689461856181401E-2</v>
      </c>
      <c r="BP22" s="28">
        <v>0</v>
      </c>
      <c r="BQ22" s="28">
        <v>4.7559547170643203E-5</v>
      </c>
      <c r="BR22" s="28">
        <v>1.1018757607323701E-2</v>
      </c>
      <c r="BS22" s="28">
        <v>1.80454332908943E-3</v>
      </c>
      <c r="BT22" s="28">
        <v>0.34560999134685799</v>
      </c>
      <c r="BU22" s="28">
        <v>3.7301137144022398E-3</v>
      </c>
      <c r="BW22" s="57">
        <f t="shared" si="0"/>
        <v>-3.3425975695820151E-7</v>
      </c>
      <c r="BX22" s="57">
        <f t="shared" si="1"/>
        <v>-9.2593690201927035E-7</v>
      </c>
      <c r="BY22" s="57">
        <f t="shared" si="2"/>
        <v>2.8088418318911624E-6</v>
      </c>
      <c r="BZ22" s="57">
        <f t="shared" si="3"/>
        <v>-3.9798121439192823E-5</v>
      </c>
      <c r="CA22" s="57">
        <f t="shared" si="4"/>
        <v>-5.4172056567093649E-5</v>
      </c>
      <c r="CB22" s="57">
        <f t="shared" si="5"/>
        <v>1.1074300863024831E-5</v>
      </c>
      <c r="CC22" s="57">
        <f t="shared" si="6"/>
        <v>-8.290599336707343E-8</v>
      </c>
      <c r="CD22" s="57">
        <f t="shared" si="7"/>
        <v>-7.894138369282315E-2</v>
      </c>
      <c r="CE22" s="57">
        <f t="shared" si="8"/>
        <v>-0.72087091985531326</v>
      </c>
      <c r="CF22" s="57">
        <f t="shared" si="9"/>
        <v>-0.73234206443306504</v>
      </c>
      <c r="CG22" s="57" t="e">
        <f>IF(#REF!=0,"",(#REF!-L22)/L22)</f>
        <v>#REF!</v>
      </c>
      <c r="CH22" s="57" t="e">
        <f>IF(#REF!=0,"",(#REF!-M22)/M22)</f>
        <v>#REF!</v>
      </c>
    </row>
    <row r="23" spans="1:86" x14ac:dyDescent="0.4">
      <c r="A23" s="45" t="s">
        <v>22</v>
      </c>
      <c r="B23" s="28">
        <v>179.04966730000001</v>
      </c>
      <c r="C23" s="28">
        <v>22.953352079999998</v>
      </c>
      <c r="D23" s="28">
        <v>5.6895713600000004</v>
      </c>
      <c r="E23" s="28">
        <v>27.940911549999999</v>
      </c>
      <c r="F23" s="28">
        <v>19.728906009999999</v>
      </c>
      <c r="G23" s="28">
        <v>1.4391992899999999</v>
      </c>
      <c r="H23" s="28">
        <v>12.198551739999999</v>
      </c>
      <c r="I23" s="84">
        <v>1.7309228000000001</v>
      </c>
      <c r="J23" s="84">
        <v>0.85467309999999996</v>
      </c>
      <c r="K23" s="84">
        <v>4.0396192800000001</v>
      </c>
      <c r="L23" s="84">
        <v>0.50824879999999995</v>
      </c>
      <c r="M23" s="84">
        <v>0.42433979999999999</v>
      </c>
      <c r="N23" s="28"/>
      <c r="O23" s="30" t="s">
        <v>22</v>
      </c>
      <c r="P23" s="28">
        <v>0</v>
      </c>
      <c r="Q23" s="28">
        <v>1.34737867282792</v>
      </c>
      <c r="R23" s="28">
        <v>1.34737867282792</v>
      </c>
      <c r="S23" s="28">
        <v>2.8553979607797699</v>
      </c>
      <c r="T23" s="28">
        <v>0.208480905224248</v>
      </c>
      <c r="U23" s="28">
        <v>0</v>
      </c>
      <c r="V23" s="28">
        <v>179.04961171095101</v>
      </c>
      <c r="W23" s="28">
        <v>1.0562353949536201</v>
      </c>
      <c r="X23" s="28">
        <v>0</v>
      </c>
      <c r="Y23" s="28">
        <v>0.16413475561632901</v>
      </c>
      <c r="Z23" s="28">
        <v>0</v>
      </c>
      <c r="AA23" s="28">
        <v>0.98930749156346198</v>
      </c>
      <c r="AB23" s="28">
        <v>0.98930749156346198</v>
      </c>
      <c r="AC23" s="28">
        <v>42282.8850256562</v>
      </c>
      <c r="AD23" s="28">
        <v>0</v>
      </c>
      <c r="AE23" s="28">
        <v>0.334894689104206</v>
      </c>
      <c r="AF23" s="28">
        <v>7.0755060654221505E-2</v>
      </c>
      <c r="AG23" s="28">
        <v>8.9060425342129698E-2</v>
      </c>
      <c r="AH23" s="28">
        <v>0</v>
      </c>
      <c r="AI23" s="28">
        <v>0</v>
      </c>
      <c r="AJ23" s="28">
        <v>22.9533451501072</v>
      </c>
      <c r="AK23" s="28">
        <v>0</v>
      </c>
      <c r="AL23" s="28">
        <v>5.1206036695932999</v>
      </c>
      <c r="AM23" s="28">
        <v>0.56895725348192405</v>
      </c>
      <c r="AN23" s="28">
        <v>5.68956092307522</v>
      </c>
      <c r="AO23" s="28">
        <v>0</v>
      </c>
      <c r="AP23" s="28">
        <v>0.55740977244994105</v>
      </c>
      <c r="AQ23" s="28">
        <v>5.9186804235078798E-3</v>
      </c>
      <c r="AR23" s="28">
        <v>2.5912028869524901</v>
      </c>
      <c r="AS23" s="28">
        <v>6.5105410693518896E-3</v>
      </c>
      <c r="AT23" s="28">
        <v>1.7854657870224899</v>
      </c>
      <c r="AU23" s="28">
        <v>2.1504492468460099</v>
      </c>
      <c r="AV23" s="28">
        <v>1.9728884406157499E-3</v>
      </c>
      <c r="AW23" s="28">
        <v>0</v>
      </c>
      <c r="AX23" s="28">
        <v>1.3889135071677701</v>
      </c>
      <c r="AY23" s="28">
        <v>27.939838412010701</v>
      </c>
      <c r="AZ23" s="28">
        <v>19.727834906661801</v>
      </c>
      <c r="BA23" s="28">
        <v>8.2120035053489602</v>
      </c>
      <c r="BB23" s="28">
        <v>1.5901553376654099E-2</v>
      </c>
      <c r="BC23" s="28">
        <v>0</v>
      </c>
      <c r="BD23" s="28">
        <v>0.47152067108693302</v>
      </c>
      <c r="BE23" s="28">
        <v>0.129224831759784</v>
      </c>
      <c r="BF23" s="28">
        <v>5.3603422675639401</v>
      </c>
      <c r="BG23" s="28">
        <v>0.35512113846679499</v>
      </c>
      <c r="BH23" s="28">
        <v>6.9051404068629793E-2</v>
      </c>
      <c r="BI23" s="28">
        <v>7.6587593489751198</v>
      </c>
      <c r="BJ23" s="28">
        <v>0.24689529688784501</v>
      </c>
      <c r="BK23" s="28">
        <v>2.9593484239708498E-3</v>
      </c>
      <c r="BL23" s="28">
        <v>0.32552640310410702</v>
      </c>
      <c r="BM23" s="28">
        <v>1.9728886610779499E-4</v>
      </c>
      <c r="BN23" s="28">
        <v>1.43920891108208</v>
      </c>
      <c r="BO23" s="28">
        <v>0.63323794256062405</v>
      </c>
      <c r="BP23" s="28">
        <v>0</v>
      </c>
      <c r="BQ23" s="28">
        <v>1.3407467341721899E-3</v>
      </c>
      <c r="BR23" s="28">
        <v>0.41879531042179902</v>
      </c>
      <c r="BS23" s="28">
        <v>0.44058295043238099</v>
      </c>
      <c r="BT23" s="28">
        <v>12.1985497996549</v>
      </c>
      <c r="BU23" s="28">
        <v>0.185048853612548</v>
      </c>
      <c r="BW23" s="57">
        <f t="shared" si="0"/>
        <v>-3.1046720072691987E-7</v>
      </c>
      <c r="BX23" s="57">
        <f t="shared" si="1"/>
        <v>-3.0191201590580977E-7</v>
      </c>
      <c r="BY23" s="57">
        <f t="shared" si="2"/>
        <v>-1.8343956196414528E-6</v>
      </c>
      <c r="BZ23" s="57">
        <f t="shared" si="3"/>
        <v>-3.8407407982295754E-5</v>
      </c>
      <c r="CA23" s="57">
        <f t="shared" si="4"/>
        <v>-5.4291065994999022E-5</v>
      </c>
      <c r="CB23" s="57">
        <f t="shared" si="5"/>
        <v>6.6850241985150505E-6</v>
      </c>
      <c r="CC23" s="57">
        <f t="shared" si="6"/>
        <v>-1.5906356264030283E-7</v>
      </c>
      <c r="CD23" s="57">
        <f t="shared" si="7"/>
        <v>-0.221583612609459</v>
      </c>
      <c r="CE23" s="57">
        <f t="shared" si="8"/>
        <v>-0.75606941972989672</v>
      </c>
      <c r="CF23" s="57">
        <f t="shared" si="9"/>
        <v>-0.75509882912444604</v>
      </c>
      <c r="CG23" s="57" t="e">
        <f>IF(#REF!=0,"",(#REF!-L23)/L23)</f>
        <v>#REF!</v>
      </c>
      <c r="CH23" s="57" t="e">
        <f>IF(#REF!=0,"",(#REF!-M23)/M23)</f>
        <v>#REF!</v>
      </c>
    </row>
    <row r="24" spans="1:86" x14ac:dyDescent="0.4">
      <c r="A24" s="45" t="s">
        <v>23</v>
      </c>
      <c r="B24" s="28">
        <v>1955.2852054</v>
      </c>
      <c r="C24" s="28">
        <v>282.15159455999998</v>
      </c>
      <c r="D24" s="28">
        <v>58.598561459999999</v>
      </c>
      <c r="E24" s="28">
        <v>310.7263494</v>
      </c>
      <c r="F24" s="28">
        <v>215.30271852000001</v>
      </c>
      <c r="G24" s="28">
        <v>10.98972242</v>
      </c>
      <c r="H24" s="28">
        <v>121.65002266</v>
      </c>
      <c r="I24" s="84">
        <v>18.751495219999999</v>
      </c>
      <c r="J24" s="84">
        <v>9.2588754000000009</v>
      </c>
      <c r="K24" s="84">
        <v>43.762143360000003</v>
      </c>
      <c r="L24" s="84">
        <v>5.5059791999999996</v>
      </c>
      <c r="M24" s="84">
        <v>4.5969731999999999</v>
      </c>
      <c r="N24" s="28"/>
      <c r="O24" s="30" t="s">
        <v>23</v>
      </c>
      <c r="P24" s="28">
        <v>0</v>
      </c>
      <c r="Q24" s="28">
        <v>12.185133055452599</v>
      </c>
      <c r="R24" s="28">
        <v>12.185133055452599</v>
      </c>
      <c r="S24" s="28">
        <v>25.808582043188501</v>
      </c>
      <c r="T24" s="28">
        <v>1.9427601369438801</v>
      </c>
      <c r="U24" s="28">
        <v>0</v>
      </c>
      <c r="V24" s="28">
        <v>1955.6516503248999</v>
      </c>
      <c r="W24" s="28">
        <v>9.7824170334264799</v>
      </c>
      <c r="X24" s="28">
        <v>0</v>
      </c>
      <c r="Y24" s="28">
        <v>1.5696716043654799</v>
      </c>
      <c r="Z24" s="28">
        <v>0</v>
      </c>
      <c r="AA24" s="28">
        <v>9.5777016783721098</v>
      </c>
      <c r="AB24" s="28">
        <v>9.5777016783721098</v>
      </c>
      <c r="AC24" s="28">
        <v>458131.60852968198</v>
      </c>
      <c r="AD24" s="28">
        <v>0</v>
      </c>
      <c r="AE24" s="28">
        <v>2.98977243075888</v>
      </c>
      <c r="AF24" s="28">
        <v>0.63662478503833297</v>
      </c>
      <c r="AG24" s="28">
        <v>0.86210288933128298</v>
      </c>
      <c r="AH24" s="28">
        <v>0</v>
      </c>
      <c r="AI24" s="28">
        <v>0</v>
      </c>
      <c r="AJ24" s="28">
        <v>282.17676703208201</v>
      </c>
      <c r="AK24" s="28">
        <v>0</v>
      </c>
      <c r="AL24" s="28">
        <v>52.746622045117498</v>
      </c>
      <c r="AM24" s="28">
        <v>5.86070778727602</v>
      </c>
      <c r="AN24" s="28">
        <v>58.607329832393603</v>
      </c>
      <c r="AO24" s="28">
        <v>0</v>
      </c>
      <c r="AP24" s="28">
        <v>5.1834670793167898</v>
      </c>
      <c r="AQ24" s="28">
        <v>6.46047369610388E-2</v>
      </c>
      <c r="AR24" s="28">
        <v>29.6299510530928</v>
      </c>
      <c r="AS24" s="28">
        <v>7.1065519050689696E-2</v>
      </c>
      <c r="AT24" s="28">
        <v>19.489123056487902</v>
      </c>
      <c r="AU24" s="28">
        <v>23.473093580691899</v>
      </c>
      <c r="AV24" s="28">
        <v>2.15348868202185E-2</v>
      </c>
      <c r="AW24" s="28">
        <v>0</v>
      </c>
      <c r="AX24" s="28">
        <v>15.1606030743453</v>
      </c>
      <c r="AY24" s="28">
        <v>310.77840557416602</v>
      </c>
      <c r="AZ24" s="28">
        <v>215.33784681272201</v>
      </c>
      <c r="BA24" s="28">
        <v>95.440558761443299</v>
      </c>
      <c r="BB24" s="28">
        <v>0.17357123739920699</v>
      </c>
      <c r="BC24" s="28">
        <v>0</v>
      </c>
      <c r="BD24" s="28">
        <v>5.1468504329326397</v>
      </c>
      <c r="BE24" s="28">
        <v>1.41053498569751</v>
      </c>
      <c r="BF24" s="28">
        <v>58.510451231005803</v>
      </c>
      <c r="BG24" s="28">
        <v>3.8762881000016498</v>
      </c>
      <c r="BH24" s="28">
        <v>0.75372404746551103</v>
      </c>
      <c r="BI24" s="28">
        <v>83.598676234726099</v>
      </c>
      <c r="BJ24" s="28">
        <v>2.14917648700099</v>
      </c>
      <c r="BK24" s="28">
        <v>3.2302632869811498E-2</v>
      </c>
      <c r="BL24" s="28">
        <v>3.5532695646422701</v>
      </c>
      <c r="BM24" s="28">
        <v>2.1534916251922101E-3</v>
      </c>
      <c r="BN24" s="28">
        <v>10.991340112545901</v>
      </c>
      <c r="BO24" s="28">
        <v>6.1199517270006396</v>
      </c>
      <c r="BP24" s="28">
        <v>0</v>
      </c>
      <c r="BQ24" s="28">
        <v>1.0864223935647E-2</v>
      </c>
      <c r="BR24" s="28">
        <v>4.3990185284765504</v>
      </c>
      <c r="BS24" s="28">
        <v>7.1933692632219302</v>
      </c>
      <c r="BT24" s="28">
        <v>121.671570738052</v>
      </c>
      <c r="BU24" s="28">
        <v>2.2421870002166</v>
      </c>
      <c r="BW24" s="57">
        <f t="shared" si="0"/>
        <v>1.8741251858701949E-4</v>
      </c>
      <c r="BX24" s="57">
        <f t="shared" si="1"/>
        <v>8.9216125541620754E-5</v>
      </c>
      <c r="BY24" s="57">
        <f t="shared" si="2"/>
        <v>1.496346015181486E-4</v>
      </c>
      <c r="BZ24" s="57">
        <f t="shared" si="3"/>
        <v>1.6753060777282029E-4</v>
      </c>
      <c r="CA24" s="57">
        <f t="shared" si="4"/>
        <v>1.6315768311457498E-4</v>
      </c>
      <c r="CB24" s="57">
        <f t="shared" si="5"/>
        <v>1.4720049188476686E-4</v>
      </c>
      <c r="CC24" s="57">
        <f t="shared" si="6"/>
        <v>1.7713172246763432E-4</v>
      </c>
      <c r="CD24" s="57">
        <f t="shared" si="7"/>
        <v>-0.3501780571366831</v>
      </c>
      <c r="CE24" s="57">
        <f t="shared" si="8"/>
        <v>-0.79017320646264666</v>
      </c>
      <c r="CF24" s="57">
        <f t="shared" si="9"/>
        <v>-0.78114185131237346</v>
      </c>
      <c r="CG24" s="57" t="e">
        <f>IF(#REF!=0,"",(#REF!-L24)/L24)</f>
        <v>#REF!</v>
      </c>
      <c r="CH24" s="57" t="e">
        <f>IF(#REF!=0,"",(#REF!-M24)/M24)</f>
        <v>#REF!</v>
      </c>
    </row>
    <row r="25" spans="1:86" x14ac:dyDescent="0.4">
      <c r="A25" s="45" t="s">
        <v>24</v>
      </c>
      <c r="B25" s="28">
        <v>5438.6672434000002</v>
      </c>
      <c r="C25" s="28">
        <v>1517.7546374000001</v>
      </c>
      <c r="D25" s="28">
        <v>250.11286147999999</v>
      </c>
      <c r="E25" s="28">
        <v>837.71905856000001</v>
      </c>
      <c r="F25" s="28">
        <v>526.18611461</v>
      </c>
      <c r="G25" s="28">
        <v>120.3834001</v>
      </c>
      <c r="H25" s="28">
        <v>452.01925401</v>
      </c>
      <c r="I25" s="84">
        <v>62.911852359999997</v>
      </c>
      <c r="J25" s="84">
        <v>31.063816330000002</v>
      </c>
      <c r="K25" s="84">
        <v>146.82336784</v>
      </c>
      <c r="L25" s="84">
        <v>18.47273247</v>
      </c>
      <c r="M25" s="84">
        <v>15.42298815</v>
      </c>
      <c r="N25" s="28"/>
      <c r="O25" s="30" t="s">
        <v>24</v>
      </c>
      <c r="P25" s="28">
        <v>0</v>
      </c>
      <c r="Q25" s="28">
        <v>55.899485764418998</v>
      </c>
      <c r="R25" s="28">
        <v>55.899485764418998</v>
      </c>
      <c r="S25" s="28">
        <v>118.525951734149</v>
      </c>
      <c r="T25" s="28">
        <v>8.3770291199991007</v>
      </c>
      <c r="U25" s="28">
        <v>0</v>
      </c>
      <c r="V25" s="28">
        <v>5440.3118644439601</v>
      </c>
      <c r="W25" s="28">
        <v>42.727087878514901</v>
      </c>
      <c r="X25" s="28">
        <v>0</v>
      </c>
      <c r="Y25" s="28">
        <v>6.4042635976366098</v>
      </c>
      <c r="Z25" s="28">
        <v>0</v>
      </c>
      <c r="AA25" s="28">
        <v>38.046971263738399</v>
      </c>
      <c r="AB25" s="28">
        <v>38.046971263738399</v>
      </c>
      <c r="AC25" s="28">
        <v>1537271.6552425299</v>
      </c>
      <c r="AD25" s="28">
        <v>0</v>
      </c>
      <c r="AE25" s="28">
        <v>14.078458325224201</v>
      </c>
      <c r="AF25" s="28">
        <v>2.95081022640584</v>
      </c>
      <c r="AG25" s="28">
        <v>3.4256710800082901</v>
      </c>
      <c r="AH25" s="28">
        <v>0</v>
      </c>
      <c r="AI25" s="28">
        <v>0</v>
      </c>
      <c r="AJ25" s="28">
        <v>1518.2833480540301</v>
      </c>
      <c r="AK25" s="28">
        <v>0</v>
      </c>
      <c r="AL25" s="28">
        <v>225.173143878172</v>
      </c>
      <c r="AM25" s="28">
        <v>25.019250824685098</v>
      </c>
      <c r="AN25" s="28">
        <v>250.192394702857</v>
      </c>
      <c r="AO25" s="28">
        <v>0</v>
      </c>
      <c r="AP25" s="28">
        <v>22.448200598747899</v>
      </c>
      <c r="AQ25" s="28">
        <v>0.15790247710753499</v>
      </c>
      <c r="AR25" s="28">
        <v>78.076246609856</v>
      </c>
      <c r="AS25" s="28">
        <v>0.173692706179224</v>
      </c>
      <c r="AT25" s="28">
        <v>47.633990484300298</v>
      </c>
      <c r="AU25" s="28">
        <v>57.371323416061699</v>
      </c>
      <c r="AV25" s="28">
        <v>5.2634303443729699E-2</v>
      </c>
      <c r="AW25" s="28">
        <v>0</v>
      </c>
      <c r="AX25" s="28">
        <v>37.054506141305197</v>
      </c>
      <c r="AY25" s="28">
        <v>837.93333337745901</v>
      </c>
      <c r="AZ25" s="28">
        <v>526.31401791236704</v>
      </c>
      <c r="BA25" s="28">
        <v>311.61931546509197</v>
      </c>
      <c r="BB25" s="28">
        <v>0.42423125797935302</v>
      </c>
      <c r="BC25" s="28">
        <v>0</v>
      </c>
      <c r="BD25" s="28">
        <v>12.5795841164922</v>
      </c>
      <c r="BE25" s="28">
        <v>3.4475468476661302</v>
      </c>
      <c r="BF25" s="28">
        <v>143.007239777222</v>
      </c>
      <c r="BG25" s="28">
        <v>9.4741648901602193</v>
      </c>
      <c r="BH25" s="28">
        <v>1.8422030614218701</v>
      </c>
      <c r="BI25" s="28">
        <v>204.32614002458101</v>
      </c>
      <c r="BJ25" s="28">
        <v>10.640222172927601</v>
      </c>
      <c r="BK25" s="28">
        <v>7.8951346305769998E-2</v>
      </c>
      <c r="BL25" s="28">
        <v>8.6846436369428499</v>
      </c>
      <c r="BM25" s="28">
        <v>5.2634251965806298E-3</v>
      </c>
      <c r="BN25" s="28">
        <v>120.42281536207</v>
      </c>
      <c r="BO25" s="28">
        <v>24.404181742585202</v>
      </c>
      <c r="BP25" s="28">
        <v>0</v>
      </c>
      <c r="BQ25" s="28">
        <v>6.1609336743249997E-2</v>
      </c>
      <c r="BR25" s="28">
        <v>14.4695343484048</v>
      </c>
      <c r="BS25" s="28">
        <v>3.0404704967817602</v>
      </c>
      <c r="BT25" s="28">
        <v>452.16261723568999</v>
      </c>
      <c r="BU25" s="28">
        <v>4.9764335699145201</v>
      </c>
      <c r="BW25" s="57">
        <f t="shared" si="0"/>
        <v>3.0239412899468862E-4</v>
      </c>
      <c r="BX25" s="57">
        <f t="shared" si="1"/>
        <v>3.4835054428538991E-4</v>
      </c>
      <c r="BY25" s="57">
        <f t="shared" si="2"/>
        <v>3.1798933643949656E-4</v>
      </c>
      <c r="BZ25" s="57">
        <f t="shared" si="3"/>
        <v>2.5578362491516919E-4</v>
      </c>
      <c r="CA25" s="57">
        <f t="shared" si="4"/>
        <v>2.4307616414741493E-4</v>
      </c>
      <c r="CB25" s="57">
        <f t="shared" si="5"/>
        <v>3.2741442788002904E-4</v>
      </c>
      <c r="CC25" s="57">
        <f t="shared" si="6"/>
        <v>3.1716176781890773E-4</v>
      </c>
      <c r="CD25" s="57">
        <f t="shared" si="7"/>
        <v>-0.11146336234791164</v>
      </c>
      <c r="CE25" s="57">
        <f t="shared" si="8"/>
        <v>-0.73032839780510317</v>
      </c>
      <c r="CF25" s="57">
        <f t="shared" si="9"/>
        <v>-0.74086569581212791</v>
      </c>
      <c r="CG25" s="57" t="e">
        <f>IF(#REF!=0,"",(#REF!-L25)/L25)</f>
        <v>#REF!</v>
      </c>
      <c r="CH25" s="57" t="e">
        <f>IF(#REF!=0,"",(#REF!-M25)/M25)</f>
        <v>#REF!</v>
      </c>
    </row>
    <row r="26" spans="1:86" x14ac:dyDescent="0.4">
      <c r="A26" s="45" t="s">
        <v>25</v>
      </c>
      <c r="B26" s="28">
        <v>4246.6219481999997</v>
      </c>
      <c r="C26" s="28">
        <v>920.79262832999996</v>
      </c>
      <c r="D26" s="28">
        <v>157.91042651000001</v>
      </c>
      <c r="E26" s="28">
        <v>623.43248453000001</v>
      </c>
      <c r="F26" s="28">
        <v>436.25989118000001</v>
      </c>
      <c r="G26" s="28">
        <v>54.304083749999997</v>
      </c>
      <c r="H26" s="28">
        <v>308.66416187999999</v>
      </c>
      <c r="I26" s="84">
        <v>41.766071490000002</v>
      </c>
      <c r="J26" s="84">
        <v>20.622718320000001</v>
      </c>
      <c r="K26" s="84">
        <v>97.473446420000002</v>
      </c>
      <c r="L26" s="84">
        <v>12.26372016</v>
      </c>
      <c r="M26" s="84">
        <v>10.23905016</v>
      </c>
      <c r="N26" s="28"/>
      <c r="O26" s="30" t="s">
        <v>25</v>
      </c>
      <c r="P26" s="28">
        <v>0</v>
      </c>
      <c r="Q26" s="28">
        <v>31.2207954709693</v>
      </c>
      <c r="R26" s="28">
        <v>31.2207954709693</v>
      </c>
      <c r="S26" s="28">
        <v>66.131453604047806</v>
      </c>
      <c r="T26" s="28">
        <v>4.9623237913757601</v>
      </c>
      <c r="U26" s="28">
        <v>0</v>
      </c>
      <c r="V26" s="28">
        <v>4246.9876241031297</v>
      </c>
      <c r="W26" s="28">
        <v>25.002638855273801</v>
      </c>
      <c r="X26" s="28">
        <v>0</v>
      </c>
      <c r="Y26" s="28">
        <v>3.9988345792767599</v>
      </c>
      <c r="Z26" s="28">
        <v>0</v>
      </c>
      <c r="AA26" s="28">
        <v>24.370110965839199</v>
      </c>
      <c r="AB26" s="28">
        <v>24.370110965839199</v>
      </c>
      <c r="AC26" s="28">
        <v>1020330.35995888</v>
      </c>
      <c r="AD26" s="28">
        <v>0</v>
      </c>
      <c r="AE26" s="28">
        <v>7.6709551918380399</v>
      </c>
      <c r="AF26" s="28">
        <v>1.6320521976623401</v>
      </c>
      <c r="AG26" s="28">
        <v>2.1935982941711401</v>
      </c>
      <c r="AH26" s="28">
        <v>0</v>
      </c>
      <c r="AI26" s="28">
        <v>0</v>
      </c>
      <c r="AJ26" s="28">
        <v>920.81760934947101</v>
      </c>
      <c r="AK26" s="28">
        <v>0</v>
      </c>
      <c r="AL26" s="28">
        <v>142.12735287884999</v>
      </c>
      <c r="AM26" s="28">
        <v>15.791921592909899</v>
      </c>
      <c r="AN26" s="28">
        <v>157.91927447175999</v>
      </c>
      <c r="AO26" s="28">
        <v>0</v>
      </c>
      <c r="AP26" s="28">
        <v>13.242751737666</v>
      </c>
      <c r="AQ26" s="28">
        <v>0.130891658276095</v>
      </c>
      <c r="AR26" s="28">
        <v>74.246499892088494</v>
      </c>
      <c r="AS26" s="28">
        <v>0.14398139327590201</v>
      </c>
      <c r="AT26" s="28">
        <v>39.485741550620801</v>
      </c>
      <c r="AU26" s="28">
        <v>47.557414035505403</v>
      </c>
      <c r="AV26" s="28">
        <v>4.3630656086134499E-2</v>
      </c>
      <c r="AW26" s="28">
        <v>0</v>
      </c>
      <c r="AX26" s="28">
        <v>30.715987908927001</v>
      </c>
      <c r="AY26" s="28">
        <v>623.47252964932204</v>
      </c>
      <c r="AZ26" s="28">
        <v>436.28303199911801</v>
      </c>
      <c r="BA26" s="28">
        <v>187.18949765020301</v>
      </c>
      <c r="BB26" s="28">
        <v>0.35166285782877799</v>
      </c>
      <c r="BC26" s="28">
        <v>0</v>
      </c>
      <c r="BD26" s="28">
        <v>10.4277219473425</v>
      </c>
      <c r="BE26" s="28">
        <v>2.8578038520875002</v>
      </c>
      <c r="BF26" s="28">
        <v>118.544491531606</v>
      </c>
      <c r="BG26" s="28">
        <v>7.8535133588297796</v>
      </c>
      <c r="BH26" s="28">
        <v>1.5270688978896201</v>
      </c>
      <c r="BI26" s="28">
        <v>169.37424693948799</v>
      </c>
      <c r="BJ26" s="28">
        <v>5.5292393555726704</v>
      </c>
      <c r="BK26" s="28">
        <v>6.5446650898328296E-2</v>
      </c>
      <c r="BL26" s="28">
        <v>7.1990656931055899</v>
      </c>
      <c r="BM26" s="28">
        <v>4.3630673502648301E-3</v>
      </c>
      <c r="BN26" s="28">
        <v>54.3058604385213</v>
      </c>
      <c r="BO26" s="28">
        <v>15.574452175926099</v>
      </c>
      <c r="BP26" s="28">
        <v>0</v>
      </c>
      <c r="BQ26" s="28">
        <v>2.8177129483685299E-2</v>
      </c>
      <c r="BR26" s="28">
        <v>11.106195229934301</v>
      </c>
      <c r="BS26" s="28">
        <v>17.565125673480601</v>
      </c>
      <c r="BT26" s="28">
        <v>308.68567601919102</v>
      </c>
      <c r="BU26" s="28">
        <v>5.5915493602552697</v>
      </c>
      <c r="BW26" s="57">
        <f t="shared" si="0"/>
        <v>8.6109832142007778E-5</v>
      </c>
      <c r="BX26" s="57">
        <f t="shared" si="1"/>
        <v>2.7129908192643974E-5</v>
      </c>
      <c r="BY26" s="57">
        <f t="shared" si="2"/>
        <v>5.6031523411930754E-5</v>
      </c>
      <c r="BZ26" s="57">
        <f t="shared" si="3"/>
        <v>6.4233289595456725E-5</v>
      </c>
      <c r="CA26" s="57">
        <f t="shared" si="4"/>
        <v>5.3043654908101959E-5</v>
      </c>
      <c r="CB26" s="57">
        <f t="shared" si="5"/>
        <v>3.2717401687189443E-5</v>
      </c>
      <c r="CC26" s="57">
        <f t="shared" si="6"/>
        <v>6.970080057234053E-5</v>
      </c>
      <c r="CD26" s="57">
        <f t="shared" si="7"/>
        <v>-0.25248426875760971</v>
      </c>
      <c r="CE26" s="57">
        <f t="shared" si="8"/>
        <v>-0.75937586333789586</v>
      </c>
      <c r="CF26" s="57">
        <f t="shared" si="9"/>
        <v>-0.74998205294976783</v>
      </c>
      <c r="CG26" s="57" t="e">
        <f>IF(#REF!=0,"",(#REF!-L26)/L26)</f>
        <v>#REF!</v>
      </c>
      <c r="CH26" s="57" t="e">
        <f>IF(#REF!=0,"",(#REF!-M26)/M26)</f>
        <v>#REF!</v>
      </c>
    </row>
    <row r="27" spans="1:86" x14ac:dyDescent="0.4">
      <c r="A27" s="45" t="s">
        <v>26</v>
      </c>
      <c r="B27" s="28">
        <v>5820.6996410000002</v>
      </c>
      <c r="C27" s="28">
        <v>745.5798039</v>
      </c>
      <c r="D27" s="28">
        <v>177.84109391999999</v>
      </c>
      <c r="E27" s="28">
        <v>932.40434419999997</v>
      </c>
      <c r="F27" s="28">
        <v>652.76872300000002</v>
      </c>
      <c r="G27" s="28">
        <v>42.818250720000002</v>
      </c>
      <c r="H27" s="28">
        <v>380.71384610000001</v>
      </c>
      <c r="I27" s="84">
        <v>55.34000107</v>
      </c>
      <c r="J27" s="84">
        <v>27.325083899999999</v>
      </c>
      <c r="K27" s="84">
        <v>129.15221425999999</v>
      </c>
      <c r="L27" s="84">
        <v>16.2494184</v>
      </c>
      <c r="M27" s="84">
        <v>13.5667314</v>
      </c>
      <c r="N27" s="28"/>
      <c r="O27" s="30" t="s">
        <v>26</v>
      </c>
      <c r="P27" s="28">
        <v>0</v>
      </c>
      <c r="Q27" s="28">
        <v>41.987158629888697</v>
      </c>
      <c r="R27" s="28">
        <v>41.987158629888697</v>
      </c>
      <c r="S27" s="28">
        <v>88.977808257411596</v>
      </c>
      <c r="T27" s="28">
        <v>6.4988204955204898</v>
      </c>
      <c r="U27" s="28">
        <v>0</v>
      </c>
      <c r="V27" s="28">
        <v>5818.7639195974298</v>
      </c>
      <c r="W27" s="28">
        <v>32.923308299608102</v>
      </c>
      <c r="X27" s="28">
        <v>0</v>
      </c>
      <c r="Y27" s="28">
        <v>5.1179377479687096</v>
      </c>
      <c r="Z27" s="28">
        <v>0</v>
      </c>
      <c r="AA27" s="28">
        <v>30.852322761840199</v>
      </c>
      <c r="AB27" s="28">
        <v>30.852322761840199</v>
      </c>
      <c r="AC27" s="28">
        <v>1351268.9298345901</v>
      </c>
      <c r="AD27" s="28">
        <v>0</v>
      </c>
      <c r="AE27" s="28">
        <v>10.4346073250329</v>
      </c>
      <c r="AF27" s="28">
        <v>2.2047238224497701</v>
      </c>
      <c r="AG27" s="28">
        <v>2.77740657678422</v>
      </c>
      <c r="AH27" s="28">
        <v>0</v>
      </c>
      <c r="AI27" s="28">
        <v>0</v>
      </c>
      <c r="AJ27" s="28">
        <v>745.17434040465798</v>
      </c>
      <c r="AK27" s="28">
        <v>0</v>
      </c>
      <c r="AL27" s="28">
        <v>159.98111712605399</v>
      </c>
      <c r="AM27" s="28">
        <v>17.7757033548835</v>
      </c>
      <c r="AN27" s="28">
        <v>177.75682048093799</v>
      </c>
      <c r="AO27" s="28">
        <v>0</v>
      </c>
      <c r="AP27" s="28">
        <v>17.375183223653298</v>
      </c>
      <c r="AQ27" s="28">
        <v>0.19578067869287899</v>
      </c>
      <c r="AR27" s="28">
        <v>80.979285277865003</v>
      </c>
      <c r="AS27" s="28">
        <v>0.215358805535805</v>
      </c>
      <c r="AT27" s="28">
        <v>59.060549502031002</v>
      </c>
      <c r="AU27" s="28">
        <v>71.133683317074201</v>
      </c>
      <c r="AV27" s="28">
        <v>6.5260513566692505E-2</v>
      </c>
      <c r="AW27" s="28">
        <v>0</v>
      </c>
      <c r="AX27" s="28">
        <v>45.943230873526304</v>
      </c>
      <c r="AY27" s="28">
        <v>932.11621496563498</v>
      </c>
      <c r="AZ27" s="28">
        <v>652.56754054972203</v>
      </c>
      <c r="BA27" s="28">
        <v>279.54867441591199</v>
      </c>
      <c r="BB27" s="28">
        <v>0.52599372233888297</v>
      </c>
      <c r="BC27" s="28">
        <v>0</v>
      </c>
      <c r="BD27" s="28">
        <v>15.5972079564807</v>
      </c>
      <c r="BE27" s="28">
        <v>4.2745447180012901</v>
      </c>
      <c r="BF27" s="28">
        <v>177.31219233122201</v>
      </c>
      <c r="BG27" s="28">
        <v>11.746852626531499</v>
      </c>
      <c r="BH27" s="28">
        <v>2.2841079052233</v>
      </c>
      <c r="BI27" s="28">
        <v>253.340417334942</v>
      </c>
      <c r="BJ27" s="28">
        <v>7.6906469260227999</v>
      </c>
      <c r="BK27" s="28">
        <v>9.7890529936010801E-2</v>
      </c>
      <c r="BL27" s="28">
        <v>10.7679436829312</v>
      </c>
      <c r="BM27" s="28">
        <v>6.5260516873625503E-3</v>
      </c>
      <c r="BN27" s="28">
        <v>42.792130610625101</v>
      </c>
      <c r="BO27" s="28">
        <v>19.747677988631398</v>
      </c>
      <c r="BP27" s="28">
        <v>0</v>
      </c>
      <c r="BQ27" s="28">
        <v>4.1732359831522799E-2</v>
      </c>
      <c r="BR27" s="28">
        <v>13.073169974159599</v>
      </c>
      <c r="BS27" s="28">
        <v>13.849938448056299</v>
      </c>
      <c r="BT27" s="28">
        <v>380.55451038101398</v>
      </c>
      <c r="BU27" s="28">
        <v>5.7877689090207598</v>
      </c>
      <c r="BW27" s="57">
        <f t="shared" si="0"/>
        <v>-3.3255820124018998E-4</v>
      </c>
      <c r="BX27" s="57">
        <f t="shared" si="1"/>
        <v>-5.4382306658671425E-4</v>
      </c>
      <c r="BY27" s="57">
        <f t="shared" si="2"/>
        <v>-4.7386932460003817E-4</v>
      </c>
      <c r="BZ27" s="57">
        <f t="shared" si="3"/>
        <v>-3.0901747311377176E-4</v>
      </c>
      <c r="CA27" s="57">
        <f t="shared" si="4"/>
        <v>-3.0819866698484158E-4</v>
      </c>
      <c r="CB27" s="57">
        <f t="shared" si="5"/>
        <v>-6.1002280419410919E-4</v>
      </c>
      <c r="CC27" s="57">
        <f t="shared" si="6"/>
        <v>-4.1851831925276669E-4</v>
      </c>
      <c r="CD27" s="57">
        <f t="shared" si="7"/>
        <v>-0.24128735420914046</v>
      </c>
      <c r="CE27" s="57">
        <f t="shared" si="8"/>
        <v>-0.76216649437184381</v>
      </c>
      <c r="CF27" s="57">
        <f t="shared" si="9"/>
        <v>-0.76111657907985608</v>
      </c>
      <c r="CG27" s="57" t="e">
        <f>IF(#REF!=0,"",(#REF!-L27)/L27)</f>
        <v>#REF!</v>
      </c>
      <c r="CH27" s="57" t="e">
        <f>IF(#REF!=0,"",(#REF!-M27)/M27)</f>
        <v>#REF!</v>
      </c>
    </row>
    <row r="28" spans="1:86" x14ac:dyDescent="0.4">
      <c r="A28" s="45" t="s">
        <v>27</v>
      </c>
      <c r="B28" s="28">
        <v>5048.1767382999997</v>
      </c>
      <c r="C28" s="28">
        <v>1134.2338969</v>
      </c>
      <c r="D28" s="28">
        <v>221.93038636</v>
      </c>
      <c r="E28" s="28">
        <v>906.69608649999998</v>
      </c>
      <c r="F28" s="28">
        <v>487.33228486000002</v>
      </c>
      <c r="G28" s="28">
        <v>109.70458761</v>
      </c>
      <c r="H28" s="28">
        <v>362.25216848999997</v>
      </c>
      <c r="I28" s="84">
        <v>63.351171270000002</v>
      </c>
      <c r="J28" s="84">
        <v>31.280739130000001</v>
      </c>
      <c r="K28" s="84">
        <v>147.84863657</v>
      </c>
      <c r="L28" s="84">
        <v>18.601728000000001</v>
      </c>
      <c r="M28" s="84">
        <v>15.530688</v>
      </c>
      <c r="N28" s="28"/>
      <c r="O28" s="30" t="s">
        <v>27</v>
      </c>
      <c r="P28" s="28">
        <v>0</v>
      </c>
      <c r="Q28" s="28">
        <v>44.8036174228072</v>
      </c>
      <c r="R28" s="28">
        <v>44.8036174228072</v>
      </c>
      <c r="S28" s="28">
        <v>94.999152263595604</v>
      </c>
      <c r="T28" s="28">
        <v>6.7135135527209098</v>
      </c>
      <c r="U28" s="28">
        <v>0</v>
      </c>
      <c r="V28" s="28">
        <v>5048.4744271565296</v>
      </c>
      <c r="W28" s="28">
        <v>34.243189046931903</v>
      </c>
      <c r="X28" s="28">
        <v>0</v>
      </c>
      <c r="Y28" s="28">
        <v>5.1320454517776399</v>
      </c>
      <c r="Z28" s="28">
        <v>0</v>
      </c>
      <c r="AA28" s="28">
        <v>30.487313230324499</v>
      </c>
      <c r="AB28" s="28">
        <v>30.487313230324499</v>
      </c>
      <c r="AC28" s="28">
        <v>1547621.2523443301</v>
      </c>
      <c r="AD28" s="28">
        <v>0</v>
      </c>
      <c r="AE28" s="28">
        <v>11.2843145994345</v>
      </c>
      <c r="AF28" s="28">
        <v>2.3651154218724901</v>
      </c>
      <c r="AG28" s="28">
        <v>2.74507613028213</v>
      </c>
      <c r="AH28" s="28">
        <v>0</v>
      </c>
      <c r="AI28" s="28">
        <v>0</v>
      </c>
      <c r="AJ28" s="28">
        <v>1134.3388553602599</v>
      </c>
      <c r="AK28" s="28">
        <v>0</v>
      </c>
      <c r="AL28" s="28">
        <v>199.75057625511801</v>
      </c>
      <c r="AM28" s="28">
        <v>22.194512636342001</v>
      </c>
      <c r="AN28" s="28">
        <v>221.94508889145999</v>
      </c>
      <c r="AO28" s="28">
        <v>0</v>
      </c>
      <c r="AP28" s="28">
        <v>17.9906837111504</v>
      </c>
      <c r="AQ28" s="28">
        <v>0.14620897666958699</v>
      </c>
      <c r="AR28" s="28">
        <v>62.507886995485997</v>
      </c>
      <c r="AS28" s="28">
        <v>0.16082975589323001</v>
      </c>
      <c r="AT28" s="28">
        <v>44.106182641908703</v>
      </c>
      <c r="AU28" s="28">
        <v>53.122356961369498</v>
      </c>
      <c r="AV28" s="28">
        <v>4.87360917563672E-2</v>
      </c>
      <c r="AW28" s="28">
        <v>0</v>
      </c>
      <c r="AX28" s="28">
        <v>34.310224816327398</v>
      </c>
      <c r="AY28" s="28">
        <v>906.71109491062998</v>
      </c>
      <c r="AZ28" s="28">
        <v>487.33482116271699</v>
      </c>
      <c r="BA28" s="28">
        <v>419.37627374791202</v>
      </c>
      <c r="BB28" s="28">
        <v>0.39281285956006701</v>
      </c>
      <c r="BC28" s="28">
        <v>0</v>
      </c>
      <c r="BD28" s="28">
        <v>11.6479301134829</v>
      </c>
      <c r="BE28" s="28">
        <v>3.1922213032622802</v>
      </c>
      <c r="BF28" s="28">
        <v>132.416017570837</v>
      </c>
      <c r="BG28" s="28">
        <v>8.7724879159157094</v>
      </c>
      <c r="BH28" s="28">
        <v>1.70577122527378</v>
      </c>
      <c r="BI28" s="28">
        <v>189.193602076753</v>
      </c>
      <c r="BJ28" s="28">
        <v>8.5291364988759693</v>
      </c>
      <c r="BK28" s="28">
        <v>7.3103662758974203E-2</v>
      </c>
      <c r="BL28" s="28">
        <v>8.0414615872176007</v>
      </c>
      <c r="BM28" s="28">
        <v>4.8736037302204004E-3</v>
      </c>
      <c r="BN28" s="28">
        <v>109.711280746485</v>
      </c>
      <c r="BO28" s="28">
        <v>19.5554988077239</v>
      </c>
      <c r="BP28" s="28">
        <v>0</v>
      </c>
      <c r="BQ28" s="28">
        <v>4.9394235918605298E-2</v>
      </c>
      <c r="BR28" s="28">
        <v>11.5903430997247</v>
      </c>
      <c r="BS28" s="28">
        <v>2.4003984399609699</v>
      </c>
      <c r="BT28" s="28">
        <v>362.28009336574098</v>
      </c>
      <c r="BU28" s="28">
        <v>3.9821233285856801</v>
      </c>
      <c r="BW28" s="57">
        <f t="shared" si="0"/>
        <v>5.8969578911807039E-5</v>
      </c>
      <c r="BX28" s="57">
        <f t="shared" si="1"/>
        <v>9.2536874930988062E-5</v>
      </c>
      <c r="BY28" s="57">
        <f t="shared" si="2"/>
        <v>6.6248393025997144E-5</v>
      </c>
      <c r="BZ28" s="57">
        <f t="shared" si="3"/>
        <v>1.6552856964385718E-5</v>
      </c>
      <c r="CA28" s="57">
        <f t="shared" si="4"/>
        <v>5.2044627367641959E-6</v>
      </c>
      <c r="CB28" s="57">
        <f t="shared" si="5"/>
        <v>6.1010543230807444E-5</v>
      </c>
      <c r="CC28" s="57">
        <f t="shared" si="6"/>
        <v>7.7086842177945993E-5</v>
      </c>
      <c r="CD28" s="57">
        <f t="shared" si="7"/>
        <v>-0.29277365319962145</v>
      </c>
      <c r="CE28" s="57">
        <f t="shared" si="8"/>
        <v>-0.78537867903887626</v>
      </c>
      <c r="CF28" s="57">
        <f t="shared" si="9"/>
        <v>-0.79379374786530366</v>
      </c>
      <c r="CG28" s="57" t="e">
        <f>IF(#REF!=0,"",(#REF!-L28)/L28)</f>
        <v>#REF!</v>
      </c>
      <c r="CH28" s="57" t="e">
        <f>IF(#REF!=0,"",(#REF!-M28)/M28)</f>
        <v>#REF!</v>
      </c>
    </row>
    <row r="29" spans="1:86" x14ac:dyDescent="0.4">
      <c r="A29" s="45" t="s">
        <v>28</v>
      </c>
      <c r="B29" s="28">
        <v>29.409153499999999</v>
      </c>
      <c r="C29" s="28">
        <v>2.0219803000000001</v>
      </c>
      <c r="D29" s="28">
        <v>0.69687255000000004</v>
      </c>
      <c r="E29" s="28">
        <v>5.1082454999999998</v>
      </c>
      <c r="F29" s="28">
        <v>3.7500301</v>
      </c>
      <c r="G29" s="28">
        <v>0.12920000000000001</v>
      </c>
      <c r="H29" s="28">
        <v>1.7280500999999999</v>
      </c>
      <c r="I29" s="84">
        <v>0.233206</v>
      </c>
      <c r="J29" s="84">
        <v>0.1151495</v>
      </c>
      <c r="K29" s="84">
        <v>0.54425504999999996</v>
      </c>
      <c r="L29" s="84">
        <v>6.8475999999999995E-2</v>
      </c>
      <c r="M29" s="84">
        <v>5.7171E-2</v>
      </c>
      <c r="N29" s="28"/>
      <c r="O29" s="30" t="s">
        <v>28</v>
      </c>
      <c r="P29" s="28">
        <v>0</v>
      </c>
      <c r="Q29" s="28">
        <v>0.21479639567453099</v>
      </c>
      <c r="R29" s="28">
        <v>0.21479639567453099</v>
      </c>
      <c r="S29" s="28">
        <v>0.45545909819937502</v>
      </c>
      <c r="T29" s="28">
        <v>3.2141918428104502E-2</v>
      </c>
      <c r="U29" s="28">
        <v>0</v>
      </c>
      <c r="V29" s="28">
        <v>29.4091436697035</v>
      </c>
      <c r="W29" s="28">
        <v>0.163989070983316</v>
      </c>
      <c r="X29" s="28">
        <v>0</v>
      </c>
      <c r="Y29" s="28">
        <v>2.4538269197572699E-2</v>
      </c>
      <c r="Z29" s="28">
        <v>0</v>
      </c>
      <c r="AA29" s="28">
        <v>0.14567550702447599</v>
      </c>
      <c r="AB29" s="28">
        <v>0.14567550702447599</v>
      </c>
      <c r="AC29" s="28">
        <v>5696.7432221652698</v>
      </c>
      <c r="AD29" s="28">
        <v>0</v>
      </c>
      <c r="AE29" s="28">
        <v>5.4130593010245899E-2</v>
      </c>
      <c r="AF29" s="28">
        <v>1.1341472803672901E-2</v>
      </c>
      <c r="AG29" s="28">
        <v>1.31164619123993E-2</v>
      </c>
      <c r="AH29" s="28">
        <v>0</v>
      </c>
      <c r="AI29" s="28">
        <v>0</v>
      </c>
      <c r="AJ29" s="28">
        <v>2.0219784277738202</v>
      </c>
      <c r="AK29" s="28">
        <v>0</v>
      </c>
      <c r="AL29" s="28">
        <v>0.62718426781747905</v>
      </c>
      <c r="AM29" s="28">
        <v>6.9687805684617798E-2</v>
      </c>
      <c r="AN29" s="28">
        <v>0.69687207350209701</v>
      </c>
      <c r="AO29" s="28">
        <v>0</v>
      </c>
      <c r="AP29" s="28">
        <v>8.6139769176077602E-2</v>
      </c>
      <c r="AQ29" s="28">
        <v>1.1250318292299799E-3</v>
      </c>
      <c r="AR29" s="28">
        <v>0.29487378164321498</v>
      </c>
      <c r="AS29" s="28">
        <v>1.2375226662698299E-3</v>
      </c>
      <c r="AT29" s="28">
        <v>0.33937785567442103</v>
      </c>
      <c r="AU29" s="28">
        <v>0.40875290045580498</v>
      </c>
      <c r="AV29" s="28">
        <v>3.7500068894437102E-4</v>
      </c>
      <c r="AW29" s="28">
        <v>0</v>
      </c>
      <c r="AX29" s="28">
        <v>0.26400182983625098</v>
      </c>
      <c r="AY29" s="28">
        <v>5.1080420426925004</v>
      </c>
      <c r="AZ29" s="28">
        <v>3.7498267944245098</v>
      </c>
      <c r="BA29" s="28">
        <v>1.3582152482679899</v>
      </c>
      <c r="BB29" s="28">
        <v>3.0225102928289099E-3</v>
      </c>
      <c r="BC29" s="28">
        <v>0</v>
      </c>
      <c r="BD29" s="28">
        <v>8.9625600070547901E-2</v>
      </c>
      <c r="BE29" s="28">
        <v>2.45627518091679E-2</v>
      </c>
      <c r="BF29" s="28">
        <v>1.01888302826876</v>
      </c>
      <c r="BG29" s="28">
        <v>6.7500564934384902E-2</v>
      </c>
      <c r="BH29" s="28">
        <v>1.3125217017477099E-2</v>
      </c>
      <c r="BI29" s="28">
        <v>1.45576150399312</v>
      </c>
      <c r="BJ29" s="28">
        <v>4.0954642733290303E-2</v>
      </c>
      <c r="BK29" s="28">
        <v>5.6250489150503995E-4</v>
      </c>
      <c r="BL29" s="28">
        <v>6.1875471926894701E-2</v>
      </c>
      <c r="BM29" s="28">
        <v>3.7500068894437102E-5</v>
      </c>
      <c r="BN29" s="28">
        <v>0.12920001984159701</v>
      </c>
      <c r="BO29" s="28">
        <v>9.3450151939020107E-2</v>
      </c>
      <c r="BP29" s="28">
        <v>0</v>
      </c>
      <c r="BQ29" s="28">
        <v>2.3776770140599701E-4</v>
      </c>
      <c r="BR29" s="28">
        <v>5.5092975518775102E-2</v>
      </c>
      <c r="BS29" s="28">
        <v>9.0227548206815496E-3</v>
      </c>
      <c r="BT29" s="28">
        <v>1.7280494055787901</v>
      </c>
      <c r="BU29" s="28">
        <v>1.8650896247182198E-2</v>
      </c>
      <c r="BW29" s="57">
        <f t="shared" si="0"/>
        <v>-3.3425975686759927E-7</v>
      </c>
      <c r="BX29" s="57">
        <f t="shared" si="1"/>
        <v>-9.259369044626633E-7</v>
      </c>
      <c r="BY29" s="57">
        <f t="shared" si="2"/>
        <v>-6.8376621094290549E-7</v>
      </c>
      <c r="BZ29" s="57">
        <f t="shared" si="3"/>
        <v>-3.9829195268586309E-5</v>
      </c>
      <c r="CA29" s="57">
        <f t="shared" si="4"/>
        <v>-5.4214384969922774E-5</v>
      </c>
      <c r="CB29" s="57">
        <f t="shared" si="5"/>
        <v>1.5357273223142237E-7</v>
      </c>
      <c r="CC29" s="57">
        <f t="shared" si="6"/>
        <v>-4.0185247514992075E-7</v>
      </c>
      <c r="CD29" s="57">
        <f t="shared" si="7"/>
        <v>-7.8941383692825273E-2</v>
      </c>
      <c r="CE29" s="57">
        <f t="shared" si="8"/>
        <v>-0.72086792883942608</v>
      </c>
      <c r="CF29" s="57">
        <f t="shared" si="9"/>
        <v>-0.73233963189780971</v>
      </c>
      <c r="CG29" s="57" t="e">
        <f>IF(#REF!=0,"",(#REF!-L29)/L29)</f>
        <v>#REF!</v>
      </c>
      <c r="CH29" s="57" t="e">
        <f>IF(#REF!=0,"",(#REF!-M29)/M29)</f>
        <v>#REF!</v>
      </c>
    </row>
    <row r="30" spans="1:86" x14ac:dyDescent="0.4">
      <c r="A30" s="45" t="s">
        <v>29</v>
      </c>
      <c r="B30" s="28"/>
      <c r="C30" s="28"/>
      <c r="D30" s="28"/>
      <c r="E30" s="28"/>
      <c r="F30" s="28"/>
      <c r="G30" s="28"/>
      <c r="H30" s="28"/>
      <c r="I30" s="84"/>
      <c r="J30" s="84"/>
      <c r="K30" s="84"/>
      <c r="L30" s="84"/>
      <c r="M30" s="84"/>
      <c r="N30" s="28"/>
      <c r="P30" s="28"/>
      <c r="BW30" s="57" t="str">
        <f t="shared" si="0"/>
        <v/>
      </c>
      <c r="BX30" s="57" t="str">
        <f t="shared" si="1"/>
        <v/>
      </c>
      <c r="BY30" s="57" t="str">
        <f t="shared" si="2"/>
        <v/>
      </c>
      <c r="BZ30" s="57" t="str">
        <f t="shared" si="3"/>
        <v/>
      </c>
      <c r="CA30" s="57" t="str">
        <f t="shared" si="4"/>
        <v/>
      </c>
      <c r="CB30" s="57" t="str">
        <f t="shared" si="5"/>
        <v/>
      </c>
      <c r="CC30" s="57" t="str">
        <f t="shared" si="6"/>
        <v/>
      </c>
      <c r="CD30" s="57" t="str">
        <f t="shared" si="7"/>
        <v/>
      </c>
      <c r="CE30" s="57" t="str">
        <f t="shared" si="8"/>
        <v/>
      </c>
      <c r="CF30" s="57" t="str">
        <f t="shared" si="9"/>
        <v/>
      </c>
      <c r="CG30" s="57" t="e">
        <f>IF(#REF!=0,"",(#REF!-L30)/L30)</f>
        <v>#REF!</v>
      </c>
      <c r="CH30" s="57" t="e">
        <f>IF(#REF!=0,"",(#REF!-M30)/M30)</f>
        <v>#REF!</v>
      </c>
    </row>
    <row r="31" spans="1:86" x14ac:dyDescent="0.4">
      <c r="A31" s="45" t="s">
        <v>30</v>
      </c>
      <c r="B31" s="28">
        <v>72.792844299999999</v>
      </c>
      <c r="C31" s="28">
        <v>12.9455083</v>
      </c>
      <c r="D31" s="28">
        <v>2.69838983</v>
      </c>
      <c r="E31" s="28">
        <v>12.36035897</v>
      </c>
      <c r="F31" s="28">
        <v>7.8869162399999997</v>
      </c>
      <c r="G31" s="28">
        <v>1.12550785</v>
      </c>
      <c r="H31" s="28">
        <v>5.1623693099999999</v>
      </c>
      <c r="I31" s="84">
        <v>0.76994079999999998</v>
      </c>
      <c r="J31" s="84">
        <v>0.3801716</v>
      </c>
      <c r="K31" s="84">
        <v>1.7968840500000001</v>
      </c>
      <c r="L31" s="84">
        <v>0.22607679999999999</v>
      </c>
      <c r="M31" s="84">
        <v>0.1887528</v>
      </c>
      <c r="N31" s="28"/>
      <c r="O31" s="30" t="s">
        <v>30</v>
      </c>
      <c r="P31" s="28">
        <v>0</v>
      </c>
      <c r="Q31" s="28">
        <v>0.64167698403545004</v>
      </c>
      <c r="R31" s="28">
        <v>0.64167698403545004</v>
      </c>
      <c r="S31" s="28">
        <v>1.3606254747929001</v>
      </c>
      <c r="T31" s="28">
        <v>9.6019648145527006E-2</v>
      </c>
      <c r="U31" s="28">
        <v>0</v>
      </c>
      <c r="V31" s="28">
        <v>72.792827041893304</v>
      </c>
      <c r="W31" s="28">
        <v>0.489897094912283</v>
      </c>
      <c r="X31" s="28">
        <v>0</v>
      </c>
      <c r="Y31" s="28">
        <v>7.3304350267034801E-2</v>
      </c>
      <c r="Z31" s="28">
        <v>0</v>
      </c>
      <c r="AA31" s="28">
        <v>0.43519017839580598</v>
      </c>
      <c r="AB31" s="28">
        <v>0.43519017839580598</v>
      </c>
      <c r="AC31" s="28">
        <v>18808.070547903601</v>
      </c>
      <c r="AD31" s="28">
        <v>0</v>
      </c>
      <c r="AE31" s="28">
        <v>0.161706578754057</v>
      </c>
      <c r="AF31" s="28">
        <v>3.38811315719506E-2</v>
      </c>
      <c r="AG31" s="28">
        <v>3.9183992036905299E-2</v>
      </c>
      <c r="AH31" s="28">
        <v>0</v>
      </c>
      <c r="AI31" s="28">
        <v>0</v>
      </c>
      <c r="AJ31" s="28">
        <v>12.9455030451341</v>
      </c>
      <c r="AK31" s="28">
        <v>0</v>
      </c>
      <c r="AL31" s="28">
        <v>2.4285460628207001</v>
      </c>
      <c r="AM31" s="28">
        <v>0.26984040080027699</v>
      </c>
      <c r="AN31" s="28">
        <v>2.69838646362098</v>
      </c>
      <c r="AO31" s="28">
        <v>0</v>
      </c>
      <c r="AP31" s="28">
        <v>0.257335813147263</v>
      </c>
      <c r="AQ31" s="28">
        <v>2.3660704266494702E-3</v>
      </c>
      <c r="AR31" s="28">
        <v>0.88090928057672901</v>
      </c>
      <c r="AS31" s="28">
        <v>2.6026645061371098E-3</v>
      </c>
      <c r="AT31" s="28">
        <v>0.71376554947447302</v>
      </c>
      <c r="AU31" s="28">
        <v>0.85967316478998201</v>
      </c>
      <c r="AV31" s="28">
        <v>7.8869249381327902E-4</v>
      </c>
      <c r="AW31" s="28">
        <v>0</v>
      </c>
      <c r="AX31" s="28">
        <v>0.55523856765709301</v>
      </c>
      <c r="AY31" s="28">
        <v>12.359928723137999</v>
      </c>
      <c r="AZ31" s="28">
        <v>7.8864875837894104</v>
      </c>
      <c r="BA31" s="28">
        <v>4.4734411393486404</v>
      </c>
      <c r="BB31" s="28">
        <v>6.3568390129907304E-3</v>
      </c>
      <c r="BC31" s="28">
        <v>0</v>
      </c>
      <c r="BD31" s="28">
        <v>0.18849707612008501</v>
      </c>
      <c r="BE31" s="28">
        <v>5.1659418971874503E-2</v>
      </c>
      <c r="BF31" s="28">
        <v>2.1428742759194601</v>
      </c>
      <c r="BG31" s="28">
        <v>0.1419646599095</v>
      </c>
      <c r="BH31" s="28">
        <v>2.7604487508060601E-2</v>
      </c>
      <c r="BI31" s="28">
        <v>3.0617003147097801</v>
      </c>
      <c r="BJ31" s="28">
        <v>0.122348474767109</v>
      </c>
      <c r="BK31" s="28">
        <v>1.1830353235558299E-3</v>
      </c>
      <c r="BL31" s="28">
        <v>0.130133897716562</v>
      </c>
      <c r="BM31" s="28">
        <v>7.8869249381327905E-5</v>
      </c>
      <c r="BN31" s="28">
        <v>1.12551688134173</v>
      </c>
      <c r="BO31" s="28">
        <v>0.279167615624001</v>
      </c>
      <c r="BP31" s="28">
        <v>0</v>
      </c>
      <c r="BQ31" s="28">
        <v>7.1034921633404398E-4</v>
      </c>
      <c r="BR31" s="28">
        <v>0.164582954240866</v>
      </c>
      <c r="BS31" s="28">
        <v>2.6954289118536999E-2</v>
      </c>
      <c r="BT31" s="28">
        <v>5.1623684254038498</v>
      </c>
      <c r="BU31" s="28">
        <v>5.5717359455348101E-2</v>
      </c>
      <c r="BW31" s="57">
        <f t="shared" si="0"/>
        <v>-2.3708520886632843E-7</v>
      </c>
      <c r="BX31" s="57">
        <f t="shared" si="1"/>
        <v>-4.0592194441983096E-7</v>
      </c>
      <c r="BY31" s="57">
        <f t="shared" si="2"/>
        <v>-1.2475510330494795E-6</v>
      </c>
      <c r="BZ31" s="57">
        <f t="shared" si="3"/>
        <v>-3.4808605724561054E-5</v>
      </c>
      <c r="CA31" s="57">
        <f t="shared" si="4"/>
        <v>-5.4350293263580479E-5</v>
      </c>
      <c r="CB31" s="57">
        <f t="shared" si="5"/>
        <v>8.0242369966818481E-6</v>
      </c>
      <c r="CC31" s="57">
        <f t="shared" si="6"/>
        <v>-1.7135468173392895E-7</v>
      </c>
      <c r="CD31" s="57">
        <f t="shared" si="7"/>
        <v>-0.16658919226588584</v>
      </c>
      <c r="CE31" s="57">
        <f t="shared" si="8"/>
        <v>-0.74743077035336936</v>
      </c>
      <c r="CF31" s="57">
        <f t="shared" si="9"/>
        <v>-0.75780842486981503</v>
      </c>
      <c r="CG31" s="57" t="e">
        <f>IF(#REF!=0,"",(#REF!-L31)/L31)</f>
        <v>#REF!</v>
      </c>
      <c r="CH31" s="57" t="e">
        <f>IF(#REF!=0,"",(#REF!-M31)/M31)</f>
        <v>#REF!</v>
      </c>
    </row>
    <row r="32" spans="1:86" x14ac:dyDescent="0.4">
      <c r="A32" s="45" t="s">
        <v>31</v>
      </c>
      <c r="B32" s="28">
        <v>437.18152350000003</v>
      </c>
      <c r="C32" s="28">
        <v>62.700237129999998</v>
      </c>
      <c r="D32" s="28">
        <v>15.990029939999999</v>
      </c>
      <c r="E32" s="28">
        <v>71.750774089999993</v>
      </c>
      <c r="F32" s="28">
        <v>45.31886179</v>
      </c>
      <c r="G32" s="28">
        <v>5.7751764300000001</v>
      </c>
      <c r="H32" s="28">
        <v>30.72807366</v>
      </c>
      <c r="I32" s="84">
        <v>4.7842611499999999</v>
      </c>
      <c r="J32" s="84">
        <v>2.3623118000000001</v>
      </c>
      <c r="K32" s="84">
        <v>11.165484559999999</v>
      </c>
      <c r="L32" s="84">
        <v>1.4047968</v>
      </c>
      <c r="M32" s="84">
        <v>1.1728727999999999</v>
      </c>
      <c r="N32" s="28"/>
      <c r="O32" s="30" t="s">
        <v>31</v>
      </c>
      <c r="P32" s="28">
        <v>0</v>
      </c>
      <c r="Q32" s="28">
        <v>3.58534767791993</v>
      </c>
      <c r="R32" s="28">
        <v>3.58534767791993</v>
      </c>
      <c r="S32" s="28">
        <v>7.5999859746358203</v>
      </c>
      <c r="T32" s="28">
        <v>0.54622180793068598</v>
      </c>
      <c r="U32" s="28">
        <v>0</v>
      </c>
      <c r="V32" s="28">
        <v>437.77470438774799</v>
      </c>
      <c r="W32" s="28">
        <v>2.7763357262719199</v>
      </c>
      <c r="X32" s="28">
        <v>0</v>
      </c>
      <c r="Y32" s="28">
        <v>0.42404696523752</v>
      </c>
      <c r="Z32" s="28">
        <v>0</v>
      </c>
      <c r="AA32" s="28">
        <v>2.5385458589328498</v>
      </c>
      <c r="AB32" s="28">
        <v>2.5385458589328498</v>
      </c>
      <c r="AC32" s="28">
        <v>117059.565949613</v>
      </c>
      <c r="AD32" s="28">
        <v>0</v>
      </c>
      <c r="AE32" s="28">
        <v>0.89692593134586596</v>
      </c>
      <c r="AF32" s="28">
        <v>0.18875767064137899</v>
      </c>
      <c r="AG32" s="28">
        <v>0.228544116950787</v>
      </c>
      <c r="AH32" s="28">
        <v>0</v>
      </c>
      <c r="AI32" s="28">
        <v>0</v>
      </c>
      <c r="AJ32" s="28">
        <v>62.881828513478503</v>
      </c>
      <c r="AK32" s="28">
        <v>0</v>
      </c>
      <c r="AL32" s="28">
        <v>14.4140011353803</v>
      </c>
      <c r="AM32" s="28">
        <v>1.60157068514139</v>
      </c>
      <c r="AN32" s="28">
        <v>16.0155718205217</v>
      </c>
      <c r="AO32" s="28">
        <v>0</v>
      </c>
      <c r="AP32" s="28">
        <v>1.4620122240226601</v>
      </c>
      <c r="AQ32" s="28">
        <v>1.36087358146353E-2</v>
      </c>
      <c r="AR32" s="28">
        <v>5.97245338381917</v>
      </c>
      <c r="AS32" s="28">
        <v>1.4969569602671999E-2</v>
      </c>
      <c r="AT32" s="28">
        <v>4.10528712445642</v>
      </c>
      <c r="AU32" s="28">
        <v>4.9444880592161402</v>
      </c>
      <c r="AV32" s="28">
        <v>4.5362024283911199E-3</v>
      </c>
      <c r="AW32" s="28">
        <v>0</v>
      </c>
      <c r="AX32" s="28">
        <v>3.1935049631552501</v>
      </c>
      <c r="AY32" s="28">
        <v>71.824164280824704</v>
      </c>
      <c r="AZ32" s="28">
        <v>45.359837599938203</v>
      </c>
      <c r="BA32" s="28">
        <v>26.464326680886401</v>
      </c>
      <c r="BB32" s="28">
        <v>3.65621091618578E-2</v>
      </c>
      <c r="BC32" s="28">
        <v>0</v>
      </c>
      <c r="BD32" s="28">
        <v>1.08415959258585</v>
      </c>
      <c r="BE32" s="28">
        <v>0.29712392731361298</v>
      </c>
      <c r="BF32" s="28">
        <v>12.324933613320299</v>
      </c>
      <c r="BG32" s="28">
        <v>0.81652132696197499</v>
      </c>
      <c r="BH32" s="28">
        <v>0.15876799109332701</v>
      </c>
      <c r="BI32" s="28">
        <v>17.609638607340202</v>
      </c>
      <c r="BJ32" s="28">
        <v>0.66943207524110204</v>
      </c>
      <c r="BK32" s="28">
        <v>6.8043712142506702E-3</v>
      </c>
      <c r="BL32" s="28">
        <v>0.74847778567767298</v>
      </c>
      <c r="BM32" s="28">
        <v>4.5362059557862999E-4</v>
      </c>
      <c r="BN32" s="28">
        <v>5.7799186362208301</v>
      </c>
      <c r="BO32" s="28">
        <v>1.6264773979053799</v>
      </c>
      <c r="BP32" s="28">
        <v>0</v>
      </c>
      <c r="BQ32" s="28">
        <v>3.7552670046352098E-3</v>
      </c>
      <c r="BR32" s="28">
        <v>1.02329299591814</v>
      </c>
      <c r="BS32" s="28">
        <v>0.69459158796937703</v>
      </c>
      <c r="BT32" s="28">
        <v>30.768983834609202</v>
      </c>
      <c r="BU32" s="28">
        <v>0.40772451838103502</v>
      </c>
      <c r="BW32" s="57">
        <f t="shared" si="0"/>
        <v>1.3568297282992622E-3</v>
      </c>
      <c r="BX32" s="57">
        <f t="shared" si="1"/>
        <v>2.8961833605509525E-3</v>
      </c>
      <c r="BY32" s="57">
        <f t="shared" si="2"/>
        <v>1.597362895350556E-3</v>
      </c>
      <c r="BZ32" s="57">
        <f t="shared" si="3"/>
        <v>1.0228487672154472E-3</v>
      </c>
      <c r="CA32" s="57">
        <f t="shared" si="4"/>
        <v>9.0416679324556264E-4</v>
      </c>
      <c r="CB32" s="57">
        <f t="shared" si="5"/>
        <v>8.2113616411715268E-4</v>
      </c>
      <c r="CC32" s="57">
        <f t="shared" si="6"/>
        <v>1.3313615120122695E-3</v>
      </c>
      <c r="CD32" s="57">
        <f t="shared" si="7"/>
        <v>-0.2505953238108814</v>
      </c>
      <c r="CE32" s="57">
        <f t="shared" si="8"/>
        <v>-0.76877658235856672</v>
      </c>
      <c r="CF32" s="57">
        <f t="shared" si="9"/>
        <v>-0.7726434669904868</v>
      </c>
      <c r="CG32" s="57" t="e">
        <f>IF(#REF!=0,"",(#REF!-L32)/L32)</f>
        <v>#REF!</v>
      </c>
      <c r="CH32" s="57" t="e">
        <f>IF(#REF!=0,"",(#REF!-M32)/M32)</f>
        <v>#REF!</v>
      </c>
    </row>
    <row r="33" spans="1:86" x14ac:dyDescent="0.4">
      <c r="A33" s="45" t="s">
        <v>32</v>
      </c>
      <c r="B33" s="28">
        <v>196.33033159999999</v>
      </c>
      <c r="C33" s="28">
        <v>29.942184900000001</v>
      </c>
      <c r="D33" s="28">
        <v>6.9619705099999996</v>
      </c>
      <c r="E33" s="28">
        <v>34.437506829999997</v>
      </c>
      <c r="F33" s="28">
        <v>21.503781530000001</v>
      </c>
      <c r="G33" s="28">
        <v>2.8220514900000002</v>
      </c>
      <c r="H33" s="28">
        <v>13.209657699999999</v>
      </c>
      <c r="I33" s="84">
        <v>2.0758944000000001</v>
      </c>
      <c r="J33" s="84">
        <v>1.0250087999999999</v>
      </c>
      <c r="K33" s="84">
        <v>4.8447121500000003</v>
      </c>
      <c r="L33" s="84">
        <v>0.60954240000000004</v>
      </c>
      <c r="M33" s="84">
        <v>0.50891039999999998</v>
      </c>
      <c r="N33" s="28"/>
      <c r="O33" s="30" t="s">
        <v>32</v>
      </c>
      <c r="P33" s="28">
        <v>0</v>
      </c>
      <c r="Q33" s="28">
        <v>1.6419421369268601</v>
      </c>
      <c r="R33" s="28">
        <v>1.6419421369268601</v>
      </c>
      <c r="S33" s="28">
        <v>3.4816192886787101</v>
      </c>
      <c r="T33" s="28">
        <v>0.24569919302340701</v>
      </c>
      <c r="U33" s="28">
        <v>0</v>
      </c>
      <c r="V33" s="28">
        <v>196.33027089292699</v>
      </c>
      <c r="W33" s="28">
        <v>1.25356365137651</v>
      </c>
      <c r="X33" s="28">
        <v>0</v>
      </c>
      <c r="Y33" s="28">
        <v>0.18757496391607001</v>
      </c>
      <c r="Z33" s="28">
        <v>0</v>
      </c>
      <c r="AA33" s="28">
        <v>1.1135740933657401</v>
      </c>
      <c r="AB33" s="28">
        <v>1.1135740933657401</v>
      </c>
      <c r="AC33" s="28">
        <v>50709.8324597518</v>
      </c>
      <c r="AD33" s="28">
        <v>0</v>
      </c>
      <c r="AE33" s="28">
        <v>0.41377858202240902</v>
      </c>
      <c r="AF33" s="28">
        <v>8.6695836006878399E-2</v>
      </c>
      <c r="AG33" s="28">
        <v>0.100265392657506</v>
      </c>
      <c r="AH33" s="28">
        <v>0</v>
      </c>
      <c r="AI33" s="28">
        <v>0</v>
      </c>
      <c r="AJ33" s="28">
        <v>29.942175697349398</v>
      </c>
      <c r="AK33" s="28">
        <v>0</v>
      </c>
      <c r="AL33" s="28">
        <v>6.2657782040046897</v>
      </c>
      <c r="AM33" s="28">
        <v>0.69620148260828796</v>
      </c>
      <c r="AN33" s="28">
        <v>6.9619796866129802</v>
      </c>
      <c r="AO33" s="28">
        <v>0</v>
      </c>
      <c r="AP33" s="28">
        <v>0.65848216615133603</v>
      </c>
      <c r="AQ33" s="28">
        <v>6.4511818427332897E-3</v>
      </c>
      <c r="AR33" s="28">
        <v>2.2540972750872199</v>
      </c>
      <c r="AS33" s="28">
        <v>7.0962510403060003E-3</v>
      </c>
      <c r="AT33" s="28">
        <v>1.94609214217607</v>
      </c>
      <c r="AU33" s="28">
        <v>2.3439105584858599</v>
      </c>
      <c r="AV33" s="28">
        <v>2.1503755022404402E-3</v>
      </c>
      <c r="AW33" s="28">
        <v>0</v>
      </c>
      <c r="AX33" s="28">
        <v>1.51386530861952</v>
      </c>
      <c r="AY33" s="28">
        <v>34.436336609181097</v>
      </c>
      <c r="AZ33" s="28">
        <v>21.502614380528701</v>
      </c>
      <c r="BA33" s="28">
        <v>12.9337222286523</v>
      </c>
      <c r="BB33" s="28">
        <v>1.7332030401737201E-2</v>
      </c>
      <c r="BC33" s="28">
        <v>0</v>
      </c>
      <c r="BD33" s="28">
        <v>0.51393993507388203</v>
      </c>
      <c r="BE33" s="28">
        <v>0.14085008019312401</v>
      </c>
      <c r="BF33" s="28">
        <v>5.8425761007953101</v>
      </c>
      <c r="BG33" s="28">
        <v>0.38706851413989402</v>
      </c>
      <c r="BH33" s="28">
        <v>7.5263526182641899E-2</v>
      </c>
      <c r="BI33" s="28">
        <v>8.3477658911908801</v>
      </c>
      <c r="BJ33" s="28">
        <v>0.31306938979458399</v>
      </c>
      <c r="BK33" s="28">
        <v>3.2255841972695701E-3</v>
      </c>
      <c r="BL33" s="28">
        <v>0.35481186307092799</v>
      </c>
      <c r="BM33" s="28">
        <v>2.1503761636270399E-4</v>
      </c>
      <c r="BN33" s="28">
        <v>2.8220801710786598</v>
      </c>
      <c r="BO33" s="28">
        <v>0.71434232879253901</v>
      </c>
      <c r="BP33" s="28">
        <v>0</v>
      </c>
      <c r="BQ33" s="28">
        <v>1.8176712301680401E-3</v>
      </c>
      <c r="BR33" s="28">
        <v>0.42114588391761298</v>
      </c>
      <c r="BS33" s="28">
        <v>6.8972038988739895E-2</v>
      </c>
      <c r="BT33" s="28">
        <v>13.209655031774099</v>
      </c>
      <c r="BU33" s="28">
        <v>0.14257123284666301</v>
      </c>
      <c r="BW33" s="57">
        <f t="shared" si="0"/>
        <v>-3.0920883446465867E-7</v>
      </c>
      <c r="BX33" s="57">
        <f t="shared" si="1"/>
        <v>-3.0734733063674115E-7</v>
      </c>
      <c r="BY33" s="57">
        <f t="shared" si="2"/>
        <v>1.3181056954247776E-6</v>
      </c>
      <c r="BZ33" s="57">
        <f t="shared" si="3"/>
        <v>-3.3980997076125484E-5</v>
      </c>
      <c r="CA33" s="57">
        <f t="shared" si="4"/>
        <v>-5.4276475496722644E-5</v>
      </c>
      <c r="CB33" s="57">
        <f t="shared" si="5"/>
        <v>1.0163201756325582E-5</v>
      </c>
      <c r="CC33" s="57">
        <f t="shared" si="6"/>
        <v>-2.0199054058625064E-7</v>
      </c>
      <c r="CD33" s="57">
        <f t="shared" si="7"/>
        <v>-0.20904351544719232</v>
      </c>
      <c r="CE33" s="57">
        <f t="shared" si="8"/>
        <v>-0.76029552817165369</v>
      </c>
      <c r="CF33" s="57">
        <f t="shared" si="9"/>
        <v>-0.7701464898454824</v>
      </c>
      <c r="CG33" s="57" t="e">
        <f>IF(#REF!=0,"",(#REF!-L33)/L33)</f>
        <v>#REF!</v>
      </c>
      <c r="CH33" s="57" t="e">
        <f>IF(#REF!=0,"",(#REF!-M33)/M33)</f>
        <v>#REF!</v>
      </c>
    </row>
    <row r="34" spans="1:86" x14ac:dyDescent="0.4">
      <c r="A34" s="45" t="s">
        <v>33</v>
      </c>
      <c r="B34" s="28">
        <v>2348.6010666000002</v>
      </c>
      <c r="C34" s="28">
        <v>555.33376327999997</v>
      </c>
      <c r="D34" s="28">
        <v>100.91842119</v>
      </c>
      <c r="E34" s="28">
        <v>382.20548367999999</v>
      </c>
      <c r="F34" s="28">
        <v>231.76358497999999</v>
      </c>
      <c r="G34" s="28">
        <v>46.036717400000001</v>
      </c>
      <c r="H34" s="28">
        <v>180.21820054</v>
      </c>
      <c r="I34" s="84">
        <v>27.231414520000001</v>
      </c>
      <c r="J34" s="84">
        <v>13.44598216</v>
      </c>
      <c r="K34" s="84">
        <v>63.55253948</v>
      </c>
      <c r="L34" s="84">
        <v>7.9959276800000003</v>
      </c>
      <c r="M34" s="84">
        <v>6.6758452799999999</v>
      </c>
      <c r="N34" s="28"/>
      <c r="O34" s="30" t="s">
        <v>33</v>
      </c>
      <c r="P34" s="28">
        <v>0</v>
      </c>
      <c r="Q34" s="28">
        <v>21.252252476070598</v>
      </c>
      <c r="R34" s="28">
        <v>21.252252476070598</v>
      </c>
      <c r="S34" s="28">
        <v>45.052414448982198</v>
      </c>
      <c r="T34" s="28">
        <v>3.2266486250014701</v>
      </c>
      <c r="U34" s="28">
        <v>0</v>
      </c>
      <c r="V34" s="28">
        <v>2348.1939339825899</v>
      </c>
      <c r="W34" s="28">
        <v>16.412002982185498</v>
      </c>
      <c r="X34" s="28">
        <v>0</v>
      </c>
      <c r="Y34" s="28">
        <v>2.4970100441845902</v>
      </c>
      <c r="Z34" s="28">
        <v>0</v>
      </c>
      <c r="AA34" s="28">
        <v>14.9248562465318</v>
      </c>
      <c r="AB34" s="28">
        <v>14.9248562465318</v>
      </c>
      <c r="AC34" s="28">
        <v>665059.32767847797</v>
      </c>
      <c r="AD34" s="28">
        <v>0</v>
      </c>
      <c r="AE34" s="28">
        <v>5.3241760659644903</v>
      </c>
      <c r="AF34" s="28">
        <v>1.11950602796827</v>
      </c>
      <c r="AG34" s="28">
        <v>1.34371414013018</v>
      </c>
      <c r="AH34" s="28">
        <v>0</v>
      </c>
      <c r="AI34" s="28">
        <v>0</v>
      </c>
      <c r="AJ34" s="28">
        <v>555.20755486477299</v>
      </c>
      <c r="AK34" s="28">
        <v>0</v>
      </c>
      <c r="AL34" s="28">
        <v>90.805221007842903</v>
      </c>
      <c r="AM34" s="28">
        <v>10.0894693783517</v>
      </c>
      <c r="AN34" s="28">
        <v>100.894690386194</v>
      </c>
      <c r="AO34" s="28">
        <v>0</v>
      </c>
      <c r="AP34" s="28">
        <v>8.6384797762198406</v>
      </c>
      <c r="AQ34" s="28">
        <v>6.9520141867425E-2</v>
      </c>
      <c r="AR34" s="28">
        <v>34.198229922783099</v>
      </c>
      <c r="AS34" s="28">
        <v>7.6471580217926799E-2</v>
      </c>
      <c r="AT34" s="28">
        <v>20.971798541642499</v>
      </c>
      <c r="AU34" s="28">
        <v>25.258847533854698</v>
      </c>
      <c r="AV34" s="28">
        <v>2.3173249116773299E-2</v>
      </c>
      <c r="AW34" s="28">
        <v>0</v>
      </c>
      <c r="AX34" s="28">
        <v>16.313965541758201</v>
      </c>
      <c r="AY34" s="28">
        <v>382.12856128066397</v>
      </c>
      <c r="AZ34" s="28">
        <v>231.720079438482</v>
      </c>
      <c r="BA34" s="28">
        <v>150.408481842182</v>
      </c>
      <c r="BB34" s="28">
        <v>0.186775820146938</v>
      </c>
      <c r="BC34" s="28">
        <v>0</v>
      </c>
      <c r="BD34" s="28">
        <v>5.5384087258938299</v>
      </c>
      <c r="BE34" s="28">
        <v>1.5178526948747999</v>
      </c>
      <c r="BF34" s="28">
        <v>62.961747383389202</v>
      </c>
      <c r="BG34" s="28">
        <v>4.17119359336849</v>
      </c>
      <c r="BH34" s="28">
        <v>0.81106708444253395</v>
      </c>
      <c r="BI34" s="28">
        <v>89.958601718502806</v>
      </c>
      <c r="BJ34" s="28">
        <v>3.9843707060870699</v>
      </c>
      <c r="BK34" s="28">
        <v>3.4759941357054999E-2</v>
      </c>
      <c r="BL34" s="28">
        <v>3.8235785644603899</v>
      </c>
      <c r="BM34" s="28">
        <v>2.3173235889041299E-3</v>
      </c>
      <c r="BN34" s="28">
        <v>46.023799211847603</v>
      </c>
      <c r="BO34" s="28">
        <v>9.5647376405377091</v>
      </c>
      <c r="BP34" s="28">
        <v>0</v>
      </c>
      <c r="BQ34" s="28">
        <v>2.2504974988629599E-2</v>
      </c>
      <c r="BR34" s="28">
        <v>5.9468019997321298</v>
      </c>
      <c r="BS34" s="28">
        <v>3.4937210298979799</v>
      </c>
      <c r="BT34" s="28">
        <v>180.180262901172</v>
      </c>
      <c r="BU34" s="28">
        <v>2.3063278818873698</v>
      </c>
      <c r="BW34" s="57">
        <f t="shared" si="0"/>
        <v>-1.7335111662862847E-4</v>
      </c>
      <c r="BX34" s="57">
        <f t="shared" si="1"/>
        <v>-2.2726587787774957E-4</v>
      </c>
      <c r="BY34" s="57">
        <f t="shared" si="2"/>
        <v>-2.3514838546002785E-4</v>
      </c>
      <c r="BZ34" s="57">
        <f t="shared" si="3"/>
        <v>-2.0125927706577814E-4</v>
      </c>
      <c r="CA34" s="57">
        <f t="shared" si="4"/>
        <v>-1.8771517329498408E-4</v>
      </c>
      <c r="CB34" s="57">
        <f t="shared" si="5"/>
        <v>-2.8060619614024974E-4</v>
      </c>
      <c r="CC34" s="57">
        <f t="shared" si="6"/>
        <v>-2.1050947526011707E-4</v>
      </c>
      <c r="CD34" s="57">
        <f t="shared" si="7"/>
        <v>-0.21956854424649999</v>
      </c>
      <c r="CE34" s="57">
        <f t="shared" si="8"/>
        <v>-0.7600287887782331</v>
      </c>
      <c r="CF34" s="57">
        <f t="shared" si="9"/>
        <v>-0.76515720113389563</v>
      </c>
      <c r="CG34" s="57" t="e">
        <f>IF(#REF!=0,"",(#REF!-L34)/L34)</f>
        <v>#REF!</v>
      </c>
      <c r="CH34" s="57" t="e">
        <f>IF(#REF!=0,"",(#REF!-M34)/M34)</f>
        <v>#REF!</v>
      </c>
    </row>
    <row r="35" spans="1:86" x14ac:dyDescent="0.4">
      <c r="A35" s="45" t="s">
        <v>34</v>
      </c>
      <c r="B35" s="28">
        <v>21291.2376</v>
      </c>
      <c r="C35" s="28">
        <v>4929.8423241999999</v>
      </c>
      <c r="D35" s="28">
        <v>845.70058920999998</v>
      </c>
      <c r="E35" s="28">
        <v>3335.0714541000002</v>
      </c>
      <c r="F35" s="28">
        <v>2115.5947999</v>
      </c>
      <c r="G35" s="28">
        <v>311.92252008000003</v>
      </c>
      <c r="H35" s="28">
        <v>1550.9658256</v>
      </c>
      <c r="I35" s="84">
        <v>237.99813448</v>
      </c>
      <c r="J35" s="84">
        <v>117.51570108999999</v>
      </c>
      <c r="K35" s="84">
        <v>555.43883113000004</v>
      </c>
      <c r="L35" s="84">
        <v>69.883107600000002</v>
      </c>
      <c r="M35" s="84">
        <v>58.3458021</v>
      </c>
      <c r="N35" s="28"/>
      <c r="O35" s="30" t="s">
        <v>34</v>
      </c>
      <c r="P35" s="28">
        <v>0</v>
      </c>
      <c r="Q35" s="28">
        <v>169.49831766270799</v>
      </c>
      <c r="R35" s="28">
        <v>169.49831766270799</v>
      </c>
      <c r="S35" s="28">
        <v>359.17599190479302</v>
      </c>
      <c r="T35" s="28">
        <v>26.316153487856099</v>
      </c>
      <c r="U35" s="28">
        <v>0</v>
      </c>
      <c r="V35" s="28">
        <v>21309.8434780116</v>
      </c>
      <c r="W35" s="28">
        <v>133.23383088089</v>
      </c>
      <c r="X35" s="28">
        <v>0</v>
      </c>
      <c r="Y35" s="28">
        <v>20.7812086805585</v>
      </c>
      <c r="Z35" s="28">
        <v>0</v>
      </c>
      <c r="AA35" s="28">
        <v>125.43897450786299</v>
      </c>
      <c r="AB35" s="28">
        <v>125.43897450786299</v>
      </c>
      <c r="AC35" s="28">
        <v>5819079.3381327903</v>
      </c>
      <c r="AD35" s="28">
        <v>0</v>
      </c>
      <c r="AE35" s="28">
        <v>42.068387384200499</v>
      </c>
      <c r="AF35" s="28">
        <v>8.8957187429363298</v>
      </c>
      <c r="AG35" s="28">
        <v>11.292272633423099</v>
      </c>
      <c r="AH35" s="28">
        <v>0</v>
      </c>
      <c r="AI35" s="28">
        <v>0</v>
      </c>
      <c r="AJ35" s="28">
        <v>4934.1444893819798</v>
      </c>
      <c r="AK35" s="28">
        <v>0</v>
      </c>
      <c r="AL35" s="28">
        <v>761.81245668744498</v>
      </c>
      <c r="AM35" s="28">
        <v>84.645831123750895</v>
      </c>
      <c r="AN35" s="28">
        <v>846.45828781119599</v>
      </c>
      <c r="AO35" s="28">
        <v>0</v>
      </c>
      <c r="AP35" s="28">
        <v>70.343313676096898</v>
      </c>
      <c r="AQ35" s="28">
        <v>0.635222143002805</v>
      </c>
      <c r="AR35" s="28">
        <v>335.66068910596999</v>
      </c>
      <c r="AS35" s="28">
        <v>0.69874421689071098</v>
      </c>
      <c r="AT35" s="28">
        <v>191.62514161940501</v>
      </c>
      <c r="AU35" s="28">
        <v>230.79713619603399</v>
      </c>
      <c r="AV35" s="28">
        <v>0.21174045801021801</v>
      </c>
      <c r="AW35" s="28">
        <v>0</v>
      </c>
      <c r="AX35" s="28">
        <v>149.06532184725199</v>
      </c>
      <c r="AY35" s="28">
        <v>3337.9464044657898</v>
      </c>
      <c r="AZ35" s="28">
        <v>2117.2909230590199</v>
      </c>
      <c r="BA35" s="28">
        <v>1220.6554814067599</v>
      </c>
      <c r="BB35" s="28">
        <v>1.70662832057408</v>
      </c>
      <c r="BC35" s="28">
        <v>0</v>
      </c>
      <c r="BD35" s="28">
        <v>50.6059824071165</v>
      </c>
      <c r="BE35" s="28">
        <v>13.868998589041899</v>
      </c>
      <c r="BF35" s="28">
        <v>575.29902665939096</v>
      </c>
      <c r="BG35" s="28">
        <v>38.113279198840303</v>
      </c>
      <c r="BH35" s="28">
        <v>7.4109274877781202</v>
      </c>
      <c r="BI35" s="28">
        <v>821.97679712517299</v>
      </c>
      <c r="BJ35" s="28">
        <v>30.9282469829338</v>
      </c>
      <c r="BK35" s="28">
        <v>0.31761081587548201</v>
      </c>
      <c r="BL35" s="28">
        <v>34.937191928878903</v>
      </c>
      <c r="BM35" s="28">
        <v>2.11740457569294E-2</v>
      </c>
      <c r="BN35" s="28">
        <v>312.215126661044</v>
      </c>
      <c r="BO35" s="28">
        <v>80.275329866464702</v>
      </c>
      <c r="BP35" s="28">
        <v>0</v>
      </c>
      <c r="BQ35" s="28">
        <v>0.16669048075885201</v>
      </c>
      <c r="BR35" s="28">
        <v>53.639554122143501</v>
      </c>
      <c r="BS35" s="28">
        <v>60.444742109148599</v>
      </c>
      <c r="BT35" s="28">
        <v>1552.3063952776899</v>
      </c>
      <c r="BU35" s="28">
        <v>24.168220185818701</v>
      </c>
      <c r="BW35" s="57">
        <f t="shared" ref="BW35:BW51" si="10">IF(V35=0,"",(V35-B35)/B35)</f>
        <v>8.7387489450589748E-4</v>
      </c>
      <c r="BX35" s="57">
        <f t="shared" ref="BX35:BX51" si="11">IF(AJ35=0,"",(AJ35-C35)/C35)</f>
        <v>8.726780491256558E-4</v>
      </c>
      <c r="BY35" s="57">
        <f t="shared" ref="BY35:BY51" si="12">IF(AN35=0,"",(AN35-D35)/D35)</f>
        <v>8.9594191001310017E-4</v>
      </c>
      <c r="BZ35" s="57">
        <f t="shared" ref="BZ35:BZ51" si="13">IF(AY35=0,"",(AY35-E35)/E35)</f>
        <v>8.6203561313663211E-4</v>
      </c>
      <c r="CA35" s="57">
        <f t="shared" ref="CA35:CA51" si="14">IF(AZ35=0,"",(AZ35-F35)/F35)</f>
        <v>8.0172401591270439E-4</v>
      </c>
      <c r="CB35" s="57">
        <f t="shared" ref="CB35:CB51" si="15">IF(BN35=0,"",(BN35-G35)/G35)</f>
        <v>9.3807456085223835E-4</v>
      </c>
      <c r="CC35" s="57">
        <f t="shared" ref="CC35:CC51" si="16">IF(BT35=0,"",(BT35-H35)/H35)</f>
        <v>8.6434507812015822E-4</v>
      </c>
      <c r="CD35" s="57">
        <f t="shared" ref="CD35:CD51" si="17">IF(I35=0,"",(R35-I35)/I35)</f>
        <v>-0.28781661237369216</v>
      </c>
      <c r="CE35" s="57">
        <f t="shared" ref="CE35:CE51" si="18">IF(T35=0,"",(T35-J35)/J35)</f>
        <v>-0.77606266019123915</v>
      </c>
      <c r="CF35" s="57">
        <f t="shared" ref="CF35:CF51" si="19">IF(AA35=0,"",(AA35-K35)/K35)</f>
        <v>-0.77416239650968133</v>
      </c>
      <c r="CG35" s="57" t="e">
        <f>IF(#REF!=0,"",(#REF!-L35)/L35)</f>
        <v>#REF!</v>
      </c>
      <c r="CH35" s="57" t="e">
        <f>IF(#REF!=0,"",(#REF!-M35)/M35)</f>
        <v>#REF!</v>
      </c>
    </row>
    <row r="36" spans="1:86" x14ac:dyDescent="0.4">
      <c r="A36" s="45" t="s">
        <v>35</v>
      </c>
      <c r="B36" s="28">
        <v>58.970115900000003</v>
      </c>
      <c r="C36" s="28">
        <v>8.2781679199999996</v>
      </c>
      <c r="D36" s="28">
        <v>1.7425851699999999</v>
      </c>
      <c r="E36" s="28">
        <v>9.4270788499999991</v>
      </c>
      <c r="F36" s="28">
        <v>6.5530242400000001</v>
      </c>
      <c r="G36" s="28">
        <v>0.32300000000000001</v>
      </c>
      <c r="H36" s="28">
        <v>3.6466702400000002</v>
      </c>
      <c r="I36" s="84">
        <v>0.55969440000000004</v>
      </c>
      <c r="J36" s="84">
        <v>0.27635880000000002</v>
      </c>
      <c r="K36" s="84">
        <v>1.3062121200000001</v>
      </c>
      <c r="L36" s="84">
        <v>0.1643424</v>
      </c>
      <c r="M36" s="84">
        <v>0.13721040000000001</v>
      </c>
      <c r="N36" s="28"/>
      <c r="O36" s="30" t="s">
        <v>35</v>
      </c>
      <c r="P36" s="28">
        <v>0</v>
      </c>
      <c r="Q36" s="28">
        <v>0.368835277995337</v>
      </c>
      <c r="R36" s="28">
        <v>0.368835277995337</v>
      </c>
      <c r="S36" s="28">
        <v>0.78127329139039903</v>
      </c>
      <c r="T36" s="28">
        <v>5.8622454502422303E-2</v>
      </c>
      <c r="U36" s="28">
        <v>0</v>
      </c>
      <c r="V36" s="28">
        <v>58.970101577958197</v>
      </c>
      <c r="W36" s="28">
        <v>0.295371556408009</v>
      </c>
      <c r="X36" s="28">
        <v>0</v>
      </c>
      <c r="Y36" s="28">
        <v>4.7240199242712298E-2</v>
      </c>
      <c r="Z36" s="28">
        <v>0</v>
      </c>
      <c r="AA36" s="28">
        <v>0.28789892679662898</v>
      </c>
      <c r="AB36" s="28">
        <v>0.28789892679662898</v>
      </c>
      <c r="AC36" s="28">
        <v>13672.183755242801</v>
      </c>
      <c r="AD36" s="28">
        <v>0</v>
      </c>
      <c r="AE36" s="28">
        <v>9.06227356713349E-2</v>
      </c>
      <c r="AF36" s="28">
        <v>1.92808311417186E-2</v>
      </c>
      <c r="AG36" s="28">
        <v>2.5914240261909E-2</v>
      </c>
      <c r="AH36" s="28">
        <v>0</v>
      </c>
      <c r="AI36" s="28">
        <v>0</v>
      </c>
      <c r="AJ36" s="28">
        <v>8.2781669450001907</v>
      </c>
      <c r="AK36" s="28">
        <v>0</v>
      </c>
      <c r="AL36" s="28">
        <v>1.56832169844078</v>
      </c>
      <c r="AM36" s="28">
        <v>0.17425942007418499</v>
      </c>
      <c r="AN36" s="28">
        <v>1.74258111851496</v>
      </c>
      <c r="AO36" s="28">
        <v>0</v>
      </c>
      <c r="AP36" s="28">
        <v>0.15644634770195701</v>
      </c>
      <c r="AQ36" s="28">
        <v>1.9659072846222102E-3</v>
      </c>
      <c r="AR36" s="28">
        <v>0.87708682617106704</v>
      </c>
      <c r="AS36" s="28">
        <v>2.1624809713564402E-3</v>
      </c>
      <c r="AT36" s="28">
        <v>0.59304834184868505</v>
      </c>
      <c r="AU36" s="28">
        <v>0.71427911616704398</v>
      </c>
      <c r="AV36" s="28">
        <v>6.5530261192590195E-4</v>
      </c>
      <c r="AW36" s="28">
        <v>0</v>
      </c>
      <c r="AX36" s="28">
        <v>0.46133247353075701</v>
      </c>
      <c r="AY36" s="28">
        <v>9.4267217351477299</v>
      </c>
      <c r="AZ36" s="28">
        <v>6.55266804157917</v>
      </c>
      <c r="BA36" s="28">
        <v>2.8740536935685599</v>
      </c>
      <c r="BB36" s="28">
        <v>5.2817632566675996E-3</v>
      </c>
      <c r="BC36" s="28">
        <v>0</v>
      </c>
      <c r="BD36" s="28">
        <v>0.15661717290299099</v>
      </c>
      <c r="BE36" s="28">
        <v>4.2922411635994799E-2</v>
      </c>
      <c r="BF36" s="28">
        <v>1.7804559158275299</v>
      </c>
      <c r="BG36" s="28">
        <v>0.117954783202985</v>
      </c>
      <c r="BH36" s="28">
        <v>2.29357749521872E-2</v>
      </c>
      <c r="BI36" s="28">
        <v>2.5438835518664802</v>
      </c>
      <c r="BJ36" s="28">
        <v>6.5320793006057101E-2</v>
      </c>
      <c r="BK36" s="28">
        <v>9.8295408323550298E-4</v>
      </c>
      <c r="BL36" s="28">
        <v>0.108124561142435</v>
      </c>
      <c r="BM36" s="28">
        <v>6.5530294261920106E-5</v>
      </c>
      <c r="BN36" s="28">
        <v>0.32299955576866901</v>
      </c>
      <c r="BO36" s="28">
        <v>0.18398943212295099</v>
      </c>
      <c r="BP36" s="28">
        <v>0</v>
      </c>
      <c r="BQ36" s="28">
        <v>3.3290781986033703E-4</v>
      </c>
      <c r="BR36" s="28">
        <v>0.13120330947359099</v>
      </c>
      <c r="BS36" s="28">
        <v>0.20748372543858101</v>
      </c>
      <c r="BT36" s="28">
        <v>3.6466695326752498</v>
      </c>
      <c r="BU36" s="28">
        <v>6.6053463130453002E-2</v>
      </c>
      <c r="BW36" s="57">
        <f t="shared" si="10"/>
        <v>-2.4286948716571532E-7</v>
      </c>
      <c r="BX36" s="57">
        <f t="shared" si="11"/>
        <v>-1.1777966070652809E-7</v>
      </c>
      <c r="BY36" s="57">
        <f t="shared" si="12"/>
        <v>-2.324985377846437E-6</v>
      </c>
      <c r="BZ36" s="57">
        <f t="shared" si="13"/>
        <v>-3.7881814499641255E-5</v>
      </c>
      <c r="CA36" s="57">
        <f t="shared" si="14"/>
        <v>-5.4356341100610938E-5</v>
      </c>
      <c r="CB36" s="57">
        <f t="shared" si="15"/>
        <v>-1.3753291981369843E-6</v>
      </c>
      <c r="CC36" s="57">
        <f t="shared" si="16"/>
        <v>-1.9396454951364653E-7</v>
      </c>
      <c r="CD36" s="57">
        <f t="shared" si="17"/>
        <v>-0.34100595254242855</v>
      </c>
      <c r="CE36" s="57">
        <f t="shared" si="18"/>
        <v>-0.7878755642938734</v>
      </c>
      <c r="CF36" s="57">
        <f t="shared" si="19"/>
        <v>-0.77959251610938274</v>
      </c>
      <c r="CG36" s="57" t="e">
        <f>IF(#REF!=0,"",(#REF!-L36)/L36)</f>
        <v>#REF!</v>
      </c>
      <c r="CH36" s="57" t="e">
        <f>IF(#REF!=0,"",(#REF!-M36)/M36)</f>
        <v>#REF!</v>
      </c>
    </row>
    <row r="37" spans="1:86" x14ac:dyDescent="0.4">
      <c r="A37" s="45" t="s">
        <v>36</v>
      </c>
      <c r="B37" s="28">
        <v>10766.012919999999</v>
      </c>
      <c r="C37" s="28">
        <v>2733.300839</v>
      </c>
      <c r="D37" s="28">
        <v>437.06430490000002</v>
      </c>
      <c r="E37" s="28">
        <v>1532.1636926000001</v>
      </c>
      <c r="F37" s="28">
        <v>937.26290061999998</v>
      </c>
      <c r="G37" s="28">
        <v>114.94242977</v>
      </c>
      <c r="H37" s="28">
        <v>755.76773103000005</v>
      </c>
      <c r="I37" s="84">
        <v>129.26781640999999</v>
      </c>
      <c r="J37" s="84">
        <v>63.82822719</v>
      </c>
      <c r="K37" s="84">
        <v>301.68458006999998</v>
      </c>
      <c r="L37" s="84">
        <v>37.956751359999998</v>
      </c>
      <c r="M37" s="84">
        <v>31.69030656</v>
      </c>
      <c r="N37" s="28"/>
      <c r="O37" s="30" t="s">
        <v>36</v>
      </c>
      <c r="P37" s="28">
        <v>0</v>
      </c>
      <c r="Q37" s="28">
        <v>61.341402345062498</v>
      </c>
      <c r="R37" s="28">
        <v>61.341402345062498</v>
      </c>
      <c r="S37" s="28">
        <v>129.75151155128199</v>
      </c>
      <c r="T37" s="28">
        <v>10.503115832250501</v>
      </c>
      <c r="U37" s="28">
        <v>0</v>
      </c>
      <c r="V37" s="28">
        <v>10765.1202632318</v>
      </c>
      <c r="W37" s="28">
        <v>52.150760036710203</v>
      </c>
      <c r="X37" s="28">
        <v>0</v>
      </c>
      <c r="Y37" s="28">
        <v>8.9781176515835206</v>
      </c>
      <c r="Z37" s="28">
        <v>0</v>
      </c>
      <c r="AA37" s="28">
        <v>56.173711983346301</v>
      </c>
      <c r="AB37" s="28">
        <v>56.173711983346301</v>
      </c>
      <c r="AC37" s="28">
        <v>3157462.2411349299</v>
      </c>
      <c r="AD37" s="28">
        <v>0</v>
      </c>
      <c r="AE37" s="28">
        <v>14.5608775834223</v>
      </c>
      <c r="AF37" s="28">
        <v>3.163976071565</v>
      </c>
      <c r="AG37" s="28">
        <v>5.0547668874992304</v>
      </c>
      <c r="AH37" s="28">
        <v>0</v>
      </c>
      <c r="AI37" s="28">
        <v>0</v>
      </c>
      <c r="AJ37" s="28">
        <v>2733.0284442533698</v>
      </c>
      <c r="AK37" s="28">
        <v>0</v>
      </c>
      <c r="AL37" s="28">
        <v>393.32325086944701</v>
      </c>
      <c r="AM37" s="28">
        <v>43.702643522545003</v>
      </c>
      <c r="AN37" s="28">
        <v>437.02589439199198</v>
      </c>
      <c r="AO37" s="28">
        <v>0</v>
      </c>
      <c r="AP37" s="28">
        <v>27.892147354839398</v>
      </c>
      <c r="AQ37" s="28">
        <v>0.28115914107927198</v>
      </c>
      <c r="AR37" s="28">
        <v>227.30802714562</v>
      </c>
      <c r="AS37" s="28">
        <v>0.30927585828689802</v>
      </c>
      <c r="AT37" s="28">
        <v>84.816388167793704</v>
      </c>
      <c r="AU37" s="28">
        <v>102.154516994879</v>
      </c>
      <c r="AV37" s="28">
        <v>9.3719930664638407E-2</v>
      </c>
      <c r="AW37" s="28">
        <v>0</v>
      </c>
      <c r="AX37" s="28">
        <v>65.978703241345499</v>
      </c>
      <c r="AY37" s="28">
        <v>1531.9989691130199</v>
      </c>
      <c r="AZ37" s="28">
        <v>937.14693937267396</v>
      </c>
      <c r="BA37" s="28">
        <v>594.85202974034996</v>
      </c>
      <c r="BB37" s="28">
        <v>0.75537947386696203</v>
      </c>
      <c r="BC37" s="28">
        <v>0</v>
      </c>
      <c r="BD37" s="28">
        <v>22.3990209494204</v>
      </c>
      <c r="BE37" s="28">
        <v>6.1386623235613396</v>
      </c>
      <c r="BF37" s="28">
        <v>254.63657633227999</v>
      </c>
      <c r="BG37" s="28">
        <v>16.869556595402202</v>
      </c>
      <c r="BH37" s="28">
        <v>3.28019240617955</v>
      </c>
      <c r="BI37" s="28">
        <v>363.82007639015097</v>
      </c>
      <c r="BJ37" s="28">
        <v>9.7644046732024901</v>
      </c>
      <c r="BK37" s="28">
        <v>0.140579452151435</v>
      </c>
      <c r="BL37" s="28">
        <v>15.4637601150812</v>
      </c>
      <c r="BM37" s="28">
        <v>9.3720005291092704E-3</v>
      </c>
      <c r="BN37" s="28">
        <v>114.93529269553601</v>
      </c>
      <c r="BO37" s="28">
        <v>35.767151242741797</v>
      </c>
      <c r="BP37" s="28">
        <v>0</v>
      </c>
      <c r="BQ37" s="28">
        <v>3.87990290249728E-2</v>
      </c>
      <c r="BR37" s="28">
        <v>29.8597677221378</v>
      </c>
      <c r="BS37" s="28">
        <v>76.681494429087707</v>
      </c>
      <c r="BT37" s="28">
        <v>755.70619245247599</v>
      </c>
      <c r="BU37" s="28">
        <v>18.459811675433301</v>
      </c>
      <c r="BW37" s="57">
        <f t="shared" si="10"/>
        <v>-8.2914331873124955E-5</v>
      </c>
      <c r="BX37" s="57">
        <f t="shared" si="11"/>
        <v>-9.9657799369737773E-5</v>
      </c>
      <c r="BY37" s="57">
        <f t="shared" si="12"/>
        <v>-8.7882967282880675E-5</v>
      </c>
      <c r="BZ37" s="57">
        <f t="shared" si="13"/>
        <v>-1.0751037097128836E-4</v>
      </c>
      <c r="CA37" s="57">
        <f t="shared" si="14"/>
        <v>-1.2372328751017277E-4</v>
      </c>
      <c r="CB37" s="57">
        <f t="shared" si="15"/>
        <v>-6.2092601298572716E-5</v>
      </c>
      <c r="CC37" s="57">
        <f t="shared" si="16"/>
        <v>-8.1425251432993973E-5</v>
      </c>
      <c r="CD37" s="57">
        <f t="shared" si="17"/>
        <v>-0.52547042219305862</v>
      </c>
      <c r="CE37" s="57">
        <f t="shared" si="18"/>
        <v>-0.83544716350987691</v>
      </c>
      <c r="CF37" s="57">
        <f t="shared" si="19"/>
        <v>-0.81379985688923084</v>
      </c>
      <c r="CG37" s="57" t="e">
        <f>IF(#REF!=0,"",(#REF!-L37)/L37)</f>
        <v>#REF!</v>
      </c>
      <c r="CH37" s="57" t="e">
        <f>IF(#REF!=0,"",(#REF!-M37)/M37)</f>
        <v>#REF!</v>
      </c>
    </row>
    <row r="38" spans="1:86" x14ac:dyDescent="0.4">
      <c r="A38" s="45" t="s">
        <v>37</v>
      </c>
      <c r="B38" s="28">
        <v>4311.5998419999996</v>
      </c>
      <c r="C38" s="28">
        <v>493.5743228</v>
      </c>
      <c r="D38" s="28">
        <v>127.35156555</v>
      </c>
      <c r="E38" s="28">
        <v>696.26252969999996</v>
      </c>
      <c r="F38" s="28">
        <v>494.35599483999999</v>
      </c>
      <c r="G38" s="28">
        <v>29.953182940000001</v>
      </c>
      <c r="H38" s="28">
        <v>280.06683679999998</v>
      </c>
      <c r="I38" s="84">
        <v>39.802416489999999</v>
      </c>
      <c r="J38" s="84">
        <v>19.653132469999999</v>
      </c>
      <c r="K38" s="84">
        <v>92.890678080000001</v>
      </c>
      <c r="L38" s="84">
        <v>11.687136000000001</v>
      </c>
      <c r="M38" s="84">
        <v>9.7576560000000008</v>
      </c>
      <c r="N38" s="28"/>
      <c r="O38" s="30" t="s">
        <v>37</v>
      </c>
      <c r="P38" s="28">
        <v>0</v>
      </c>
      <c r="Q38" s="28">
        <v>31.666672339895801</v>
      </c>
      <c r="R38" s="28">
        <v>31.666672339895801</v>
      </c>
      <c r="S38" s="28">
        <v>67.114992066667696</v>
      </c>
      <c r="T38" s="28">
        <v>4.8683619059028</v>
      </c>
      <c r="U38" s="28">
        <v>0</v>
      </c>
      <c r="V38" s="28">
        <v>4318.3704294052404</v>
      </c>
      <c r="W38" s="28">
        <v>24.6981545368144</v>
      </c>
      <c r="X38" s="28">
        <v>0</v>
      </c>
      <c r="Y38" s="28">
        <v>3.8107907151473999</v>
      </c>
      <c r="Z38" s="28">
        <v>0</v>
      </c>
      <c r="AA38" s="28">
        <v>22.905341141597301</v>
      </c>
      <c r="AB38" s="28">
        <v>22.905341141597301</v>
      </c>
      <c r="AC38" s="28">
        <v>973715.52148679702</v>
      </c>
      <c r="AD38" s="28">
        <v>0</v>
      </c>
      <c r="AE38" s="28">
        <v>7.8921418956662599</v>
      </c>
      <c r="AF38" s="28">
        <v>1.66467527548537</v>
      </c>
      <c r="AG38" s="28">
        <v>2.0620747566372799</v>
      </c>
      <c r="AH38" s="28">
        <v>0</v>
      </c>
      <c r="AI38" s="28">
        <v>0</v>
      </c>
      <c r="AJ38" s="28">
        <v>494.25106852516302</v>
      </c>
      <c r="AK38" s="28">
        <v>0</v>
      </c>
      <c r="AL38" s="28">
        <v>114.77630000496001</v>
      </c>
      <c r="AM38" s="28">
        <v>12.7529249778159</v>
      </c>
      <c r="AN38" s="28">
        <v>127.529224982776</v>
      </c>
      <c r="AO38" s="28">
        <v>0</v>
      </c>
      <c r="AP38" s="28">
        <v>13.022284094479</v>
      </c>
      <c r="AQ38" s="28">
        <v>0.14855141784751699</v>
      </c>
      <c r="AR38" s="28">
        <v>57.505374696671502</v>
      </c>
      <c r="AS38" s="28">
        <v>0.163406556545798</v>
      </c>
      <c r="AT38" s="28">
        <v>44.812979271041698</v>
      </c>
      <c r="AU38" s="28">
        <v>53.973641319025297</v>
      </c>
      <c r="AV38" s="28">
        <v>4.9517385869475301E-2</v>
      </c>
      <c r="AW38" s="28">
        <v>0</v>
      </c>
      <c r="AX38" s="28">
        <v>34.860042108279998</v>
      </c>
      <c r="AY38" s="28">
        <v>697.37112756967895</v>
      </c>
      <c r="AZ38" s="28">
        <v>495.14434152273202</v>
      </c>
      <c r="BA38" s="28">
        <v>202.22678604694701</v>
      </c>
      <c r="BB38" s="28">
        <v>0.39910489481197298</v>
      </c>
      <c r="BC38" s="28">
        <v>0</v>
      </c>
      <c r="BD38" s="28">
        <v>11.834588645094399</v>
      </c>
      <c r="BE38" s="28">
        <v>3.2433741629325801</v>
      </c>
      <c r="BF38" s="28">
        <v>134.53798464480701</v>
      </c>
      <c r="BG38" s="28">
        <v>8.9130804631910792</v>
      </c>
      <c r="BH38" s="28">
        <v>1.7330957081521401</v>
      </c>
      <c r="BI38" s="28">
        <v>192.22542579517901</v>
      </c>
      <c r="BJ38" s="28">
        <v>5.8484562446513104</v>
      </c>
      <c r="BK38" s="28">
        <v>7.4275580614758793E-2</v>
      </c>
      <c r="BL38" s="28">
        <v>8.1703218307181</v>
      </c>
      <c r="BM38" s="28">
        <v>4.9517386200168597E-3</v>
      </c>
      <c r="BN38" s="28">
        <v>29.986190900422699</v>
      </c>
      <c r="BO38" s="28">
        <v>14.667232810266</v>
      </c>
      <c r="BP38" s="28">
        <v>0</v>
      </c>
      <c r="BQ38" s="28">
        <v>3.2201219340839998E-2</v>
      </c>
      <c r="BR38" s="28">
        <v>9.5074385657677301</v>
      </c>
      <c r="BS38" s="28">
        <v>8.5972592255162894</v>
      </c>
      <c r="BT38" s="28">
        <v>280.47378043067198</v>
      </c>
      <c r="BU38" s="28">
        <v>4.0375550372107103</v>
      </c>
      <c r="BW38" s="57">
        <f t="shared" si="10"/>
        <v>1.570319058667598E-3</v>
      </c>
      <c r="BX38" s="57">
        <f t="shared" si="11"/>
        <v>1.3711120978172088E-3</v>
      </c>
      <c r="BY38" s="57">
        <f t="shared" si="12"/>
        <v>1.3950313999575061E-3</v>
      </c>
      <c r="BZ38" s="57">
        <f t="shared" si="13"/>
        <v>1.5922124520425533E-3</v>
      </c>
      <c r="CA38" s="57">
        <f t="shared" si="14"/>
        <v>1.5946942910789973E-3</v>
      </c>
      <c r="CB38" s="57">
        <f t="shared" si="15"/>
        <v>1.1019850707958644E-3</v>
      </c>
      <c r="CC38" s="57">
        <f t="shared" si="16"/>
        <v>1.4530232687371273E-3</v>
      </c>
      <c r="CD38" s="57">
        <f t="shared" si="17"/>
        <v>-0.20440327164930377</v>
      </c>
      <c r="CE38" s="57">
        <f t="shared" si="18"/>
        <v>-0.75228570237674686</v>
      </c>
      <c r="CF38" s="57">
        <f t="shared" si="19"/>
        <v>-0.75341614879944574</v>
      </c>
      <c r="CG38" s="57" t="e">
        <f>IF(#REF!=0,"",(#REF!-L38)/L38)</f>
        <v>#REF!</v>
      </c>
      <c r="CH38" s="57" t="e">
        <f>IF(#REF!=0,"",(#REF!-M38)/M38)</f>
        <v>#REF!</v>
      </c>
    </row>
    <row r="39" spans="1:86" x14ac:dyDescent="0.4">
      <c r="A39" s="45" t="s">
        <v>130</v>
      </c>
      <c r="B39" s="28">
        <v>260.25957169999998</v>
      </c>
      <c r="C39" s="28">
        <v>46.355888239999999</v>
      </c>
      <c r="D39" s="28">
        <v>9.8607333599999993</v>
      </c>
      <c r="E39" s="28">
        <v>45.939816569999998</v>
      </c>
      <c r="F39" s="28">
        <v>27.37164117</v>
      </c>
      <c r="G39" s="28">
        <v>4.2170499299999999</v>
      </c>
      <c r="H39" s="28">
        <v>17.834071990000002</v>
      </c>
      <c r="I39" s="84">
        <v>2.91182601</v>
      </c>
      <c r="J39" s="84">
        <v>1.4377644999999999</v>
      </c>
      <c r="K39" s="84">
        <v>6.7956051799999999</v>
      </c>
      <c r="L39" s="84">
        <v>0.85499599999999998</v>
      </c>
      <c r="M39" s="84">
        <v>0.71384099999999995</v>
      </c>
      <c r="N39" s="28"/>
      <c r="O39" s="30" t="s">
        <v>130</v>
      </c>
      <c r="P39" s="28">
        <v>0</v>
      </c>
      <c r="Q39" s="28">
        <v>2.1761590581114101</v>
      </c>
      <c r="R39" s="28">
        <v>2.1761590581114101</v>
      </c>
      <c r="S39" s="28">
        <v>4.6139967658195404</v>
      </c>
      <c r="T39" s="28">
        <v>0.327289737857614</v>
      </c>
      <c r="U39" s="28">
        <v>0</v>
      </c>
      <c r="V39" s="28">
        <v>260.25951310923301</v>
      </c>
      <c r="W39" s="28">
        <v>1.6680393859984399</v>
      </c>
      <c r="X39" s="28">
        <v>0</v>
      </c>
      <c r="Y39" s="28">
        <v>0.25105831225119402</v>
      </c>
      <c r="Z39" s="28">
        <v>0</v>
      </c>
      <c r="AA39" s="28">
        <v>1.4940327405457501</v>
      </c>
      <c r="AB39" s="28">
        <v>1.4940327405457501</v>
      </c>
      <c r="AC39" s="28">
        <v>71129.923268131606</v>
      </c>
      <c r="AD39" s="28">
        <v>0</v>
      </c>
      <c r="AE39" s="28">
        <v>0.54728849181699402</v>
      </c>
      <c r="AF39" s="28">
        <v>0.114810376238694</v>
      </c>
      <c r="AG39" s="28">
        <v>0.13451789046335599</v>
      </c>
      <c r="AH39" s="28">
        <v>0</v>
      </c>
      <c r="AI39" s="28">
        <v>0</v>
      </c>
      <c r="AJ39" s="28">
        <v>46.355874005853202</v>
      </c>
      <c r="AK39" s="28">
        <v>0</v>
      </c>
      <c r="AL39" s="28">
        <v>8.8746774693144097</v>
      </c>
      <c r="AM39" s="28">
        <v>0.98607219255168399</v>
      </c>
      <c r="AN39" s="28">
        <v>9.8607496618660999</v>
      </c>
      <c r="AO39" s="28">
        <v>0</v>
      </c>
      <c r="AP39" s="28">
        <v>0.87682363555393805</v>
      </c>
      <c r="AQ39" s="28">
        <v>8.2115633525686495E-3</v>
      </c>
      <c r="AR39" s="28">
        <v>3.1656809927412799</v>
      </c>
      <c r="AS39" s="28">
        <v>9.0326325942337998E-3</v>
      </c>
      <c r="AT39" s="28">
        <v>2.4771333079801798</v>
      </c>
      <c r="AU39" s="28">
        <v>2.9835067819683898</v>
      </c>
      <c r="AV39" s="28">
        <v>2.7371504158468199E-3</v>
      </c>
      <c r="AW39" s="28">
        <v>0</v>
      </c>
      <c r="AX39" s="28">
        <v>1.9269623064755199</v>
      </c>
      <c r="AY39" s="28">
        <v>45.938324699702903</v>
      </c>
      <c r="AZ39" s="28">
        <v>27.370154591070101</v>
      </c>
      <c r="BA39" s="28">
        <v>18.5681701086327</v>
      </c>
      <c r="BB39" s="28">
        <v>2.20614777581199E-2</v>
      </c>
      <c r="BC39" s="28">
        <v>0</v>
      </c>
      <c r="BD39" s="28">
        <v>0.65418171596752595</v>
      </c>
      <c r="BE39" s="28">
        <v>0.17928449985394301</v>
      </c>
      <c r="BF39" s="28">
        <v>7.43687296416938</v>
      </c>
      <c r="BG39" s="28">
        <v>0.49269003565976</v>
      </c>
      <c r="BH39" s="28">
        <v>9.5800938066656696E-2</v>
      </c>
      <c r="BI39" s="28">
        <v>10.625668634291699</v>
      </c>
      <c r="BJ39" s="28">
        <v>0.412524998063239</v>
      </c>
      <c r="BK39" s="28">
        <v>4.1057558270914899E-3</v>
      </c>
      <c r="BL39" s="28">
        <v>0.451631111625523</v>
      </c>
      <c r="BM39" s="28">
        <v>2.7371506363090198E-4</v>
      </c>
      <c r="BN39" s="28">
        <v>4.2171009088554099</v>
      </c>
      <c r="BO39" s="28">
        <v>0.95807026176398402</v>
      </c>
      <c r="BP39" s="28">
        <v>0</v>
      </c>
      <c r="BQ39" s="28">
        <v>2.3728354611683398E-3</v>
      </c>
      <c r="BR39" s="28">
        <v>0.57575739573868601</v>
      </c>
      <c r="BS39" s="28">
        <v>0.18368731079548201</v>
      </c>
      <c r="BT39" s="28">
        <v>17.834068133842599</v>
      </c>
      <c r="BU39" s="28">
        <v>0.20531309367218301</v>
      </c>
      <c r="BW39" s="57">
        <f t="shared" si="10"/>
        <v>-2.2512435022496922E-7</v>
      </c>
      <c r="BX39" s="57">
        <f t="shared" si="11"/>
        <v>-3.0706232448097534E-7</v>
      </c>
      <c r="BY39" s="57">
        <f t="shared" si="12"/>
        <v>1.6532103146308471E-6</v>
      </c>
      <c r="BZ39" s="57">
        <f t="shared" si="13"/>
        <v>-3.2474450454570503E-5</v>
      </c>
      <c r="CA39" s="57">
        <f t="shared" si="14"/>
        <v>-5.4310916932842846E-5</v>
      </c>
      <c r="CB39" s="57">
        <f t="shared" si="15"/>
        <v>1.2088748356352614E-5</v>
      </c>
      <c r="CC39" s="57">
        <f t="shared" si="16"/>
        <v>-2.1622416935652273E-7</v>
      </c>
      <c r="CD39" s="57">
        <f t="shared" si="17"/>
        <v>-0.25264797737299899</v>
      </c>
      <c r="CE39" s="57">
        <f t="shared" si="18"/>
        <v>-0.77236206773945659</v>
      </c>
      <c r="CF39" s="57">
        <f t="shared" si="19"/>
        <v>-0.78014721265108133</v>
      </c>
      <c r="CG39" s="57" t="e">
        <f>IF(#REF!=0,"",(#REF!-L39)/L39)</f>
        <v>#REF!</v>
      </c>
      <c r="CH39" s="57" t="e">
        <f>IF(#REF!=0,"",(#REF!-M39)/M39)</f>
        <v>#REF!</v>
      </c>
    </row>
    <row r="40" spans="1:86" x14ac:dyDescent="0.4">
      <c r="A40" s="45" t="s">
        <v>39</v>
      </c>
      <c r="B40" s="28"/>
      <c r="C40" s="28"/>
      <c r="D40" s="28"/>
      <c r="E40" s="28"/>
      <c r="F40" s="28"/>
      <c r="G40" s="28"/>
      <c r="H40" s="28"/>
      <c r="I40" s="84"/>
      <c r="J40" s="84"/>
      <c r="K40" s="84"/>
      <c r="L40" s="84"/>
      <c r="M40" s="84"/>
      <c r="N40" s="28"/>
      <c r="P40" s="28"/>
      <c r="BW40" s="57" t="str">
        <f t="shared" si="10"/>
        <v/>
      </c>
      <c r="BX40" s="57" t="str">
        <f t="shared" si="11"/>
        <v/>
      </c>
      <c r="BY40" s="57" t="str">
        <f t="shared" si="12"/>
        <v/>
      </c>
      <c r="BZ40" s="57" t="str">
        <f t="shared" si="13"/>
        <v/>
      </c>
      <c r="CA40" s="57" t="str">
        <f t="shared" si="14"/>
        <v/>
      </c>
      <c r="CB40" s="57" t="str">
        <f t="shared" si="15"/>
        <v/>
      </c>
      <c r="CC40" s="57" t="str">
        <f t="shared" si="16"/>
        <v/>
      </c>
      <c r="CD40" s="57" t="str">
        <f t="shared" si="17"/>
        <v/>
      </c>
      <c r="CE40" s="57" t="str">
        <f t="shared" si="18"/>
        <v/>
      </c>
      <c r="CF40" s="57" t="str">
        <f t="shared" si="19"/>
        <v/>
      </c>
      <c r="CG40" s="57" t="e">
        <f>IF(#REF!=0,"",(#REF!-L40)/L40)</f>
        <v>#REF!</v>
      </c>
      <c r="CH40" s="57" t="e">
        <f>IF(#REF!=0,"",(#REF!-M40)/M40)</f>
        <v>#REF!</v>
      </c>
    </row>
    <row r="41" spans="1:86" x14ac:dyDescent="0.4">
      <c r="A41" s="45" t="s">
        <v>40</v>
      </c>
      <c r="B41" s="28">
        <v>1402.4476913999999</v>
      </c>
      <c r="C41" s="28">
        <v>265.16592817999998</v>
      </c>
      <c r="D41" s="28">
        <v>57.469255680000003</v>
      </c>
      <c r="E41" s="28">
        <v>220.93936848000001</v>
      </c>
      <c r="F41" s="28">
        <v>141.4632392</v>
      </c>
      <c r="G41" s="28">
        <v>24.895877649999999</v>
      </c>
      <c r="H41" s="28">
        <v>109.31479874999999</v>
      </c>
      <c r="I41" s="84">
        <v>15.55453702</v>
      </c>
      <c r="J41" s="84">
        <v>7.6803219199999999</v>
      </c>
      <c r="K41" s="84">
        <v>36.301101369999998</v>
      </c>
      <c r="L41" s="84">
        <v>4.56726016</v>
      </c>
      <c r="M41" s="84">
        <v>3.8132313600000001</v>
      </c>
      <c r="N41" s="28"/>
      <c r="O41" s="30" t="s">
        <v>40</v>
      </c>
      <c r="P41" s="28">
        <v>0</v>
      </c>
      <c r="Q41" s="28">
        <v>13.419836114573901</v>
      </c>
      <c r="R41" s="28">
        <v>13.419836114573901</v>
      </c>
      <c r="S41" s="28">
        <v>28.454058717571399</v>
      </c>
      <c r="T41" s="28">
        <v>2.01459610282209</v>
      </c>
      <c r="U41" s="28">
        <v>0</v>
      </c>
      <c r="V41" s="28">
        <v>1401.59661590524</v>
      </c>
      <c r="W41" s="28">
        <v>10.271573488443901</v>
      </c>
      <c r="X41" s="28">
        <v>0</v>
      </c>
      <c r="Y41" s="28">
        <v>1.54269795716827</v>
      </c>
      <c r="Z41" s="28">
        <v>0</v>
      </c>
      <c r="AA41" s="28">
        <v>9.1725213812551996</v>
      </c>
      <c r="AB41" s="28">
        <v>9.1725213812551996</v>
      </c>
      <c r="AC41" s="28">
        <v>379714.74678262899</v>
      </c>
      <c r="AD41" s="28">
        <v>0</v>
      </c>
      <c r="AE41" s="28">
        <v>3.3774813636204302</v>
      </c>
      <c r="AF41" s="28">
        <v>0.70821241558667702</v>
      </c>
      <c r="AG41" s="28">
        <v>0.82586774161168797</v>
      </c>
      <c r="AH41" s="28">
        <v>0</v>
      </c>
      <c r="AI41" s="28">
        <v>0</v>
      </c>
      <c r="AJ41" s="28">
        <v>264.95278795394501</v>
      </c>
      <c r="AK41" s="28">
        <v>0</v>
      </c>
      <c r="AL41" s="28">
        <v>51.686725882813299</v>
      </c>
      <c r="AM41" s="28">
        <v>5.7429856953102103</v>
      </c>
      <c r="AN41" s="28">
        <v>57.429711578123502</v>
      </c>
      <c r="AO41" s="28">
        <v>0</v>
      </c>
      <c r="AP41" s="28">
        <v>5.3979115837453202</v>
      </c>
      <c r="AQ41" s="28">
        <v>4.2414314279887698E-2</v>
      </c>
      <c r="AR41" s="28">
        <v>19.121437106764301</v>
      </c>
      <c r="AS41" s="28">
        <v>4.6655900284947302E-2</v>
      </c>
      <c r="AT41" s="28">
        <v>12.7950497417836</v>
      </c>
      <c r="AU41" s="28">
        <v>15.410608200091399</v>
      </c>
      <c r="AV41" s="28">
        <v>1.4138209957175201E-2</v>
      </c>
      <c r="AW41" s="28">
        <v>0</v>
      </c>
      <c r="AX41" s="28">
        <v>9.9532688812094499</v>
      </c>
      <c r="AY41" s="28">
        <v>220.79717757723</v>
      </c>
      <c r="AZ41" s="28">
        <v>141.37411623913499</v>
      </c>
      <c r="BA41" s="28">
        <v>79.423061338095295</v>
      </c>
      <c r="BB41" s="28">
        <v>0.113953152885023</v>
      </c>
      <c r="BC41" s="28">
        <v>0</v>
      </c>
      <c r="BD41" s="28">
        <v>3.3790222611705398</v>
      </c>
      <c r="BE41" s="28">
        <v>0.92605121226651599</v>
      </c>
      <c r="BF41" s="28">
        <v>38.413423171679398</v>
      </c>
      <c r="BG41" s="28">
        <v>2.5448753561842401</v>
      </c>
      <c r="BH41" s="28">
        <v>0.49483751715471402</v>
      </c>
      <c r="BI41" s="28">
        <v>54.884400535723103</v>
      </c>
      <c r="BJ41" s="28">
        <v>2.5493437461474699</v>
      </c>
      <c r="BK41" s="28">
        <v>2.1207246041325602E-2</v>
      </c>
      <c r="BL41" s="28">
        <v>2.3327967173178501</v>
      </c>
      <c r="BM41" s="28">
        <v>1.4138211059486201E-3</v>
      </c>
      <c r="BN41" s="28">
        <v>24.8769235646532</v>
      </c>
      <c r="BO41" s="28">
        <v>5.88274526798617</v>
      </c>
      <c r="BP41" s="28">
        <v>0</v>
      </c>
      <c r="BQ41" s="28">
        <v>1.47134987600765E-2</v>
      </c>
      <c r="BR41" s="28">
        <v>3.5109983274954901</v>
      </c>
      <c r="BS41" s="28">
        <v>0.92538066728616497</v>
      </c>
      <c r="BT41" s="28">
        <v>109.24381542904599</v>
      </c>
      <c r="BU41" s="28">
        <v>1.2293515428170601</v>
      </c>
      <c r="BW41" s="57">
        <f t="shared" si="10"/>
        <v>-6.0685008074014887E-4</v>
      </c>
      <c r="BX41" s="57">
        <f t="shared" si="11"/>
        <v>-8.0379944556938315E-4</v>
      </c>
      <c r="BY41" s="57">
        <f t="shared" si="12"/>
        <v>-6.8809142225002026E-4</v>
      </c>
      <c r="BZ41" s="57">
        <f t="shared" si="13"/>
        <v>-6.4357431519897949E-4</v>
      </c>
      <c r="CA41" s="57">
        <f t="shared" si="14"/>
        <v>-6.3000791844594031E-4</v>
      </c>
      <c r="CB41" s="57">
        <f t="shared" si="15"/>
        <v>-7.6133429049041288E-4</v>
      </c>
      <c r="CC41" s="57">
        <f t="shared" si="16"/>
        <v>-6.4934777144251381E-4</v>
      </c>
      <c r="CD41" s="57">
        <f t="shared" si="17"/>
        <v>-0.1372397585785616</v>
      </c>
      <c r="CE41" s="57">
        <f t="shared" si="18"/>
        <v>-0.73769379411350366</v>
      </c>
      <c r="CF41" s="57">
        <f t="shared" si="19"/>
        <v>-0.74732112704339138</v>
      </c>
      <c r="CG41" s="57" t="e">
        <f>IF(#REF!=0,"",(#REF!-L41)/L41)</f>
        <v>#REF!</v>
      </c>
      <c r="CH41" s="57" t="e">
        <f>IF(#REF!=0,"",(#REF!-M41)/M41)</f>
        <v>#REF!</v>
      </c>
    </row>
    <row r="42" spans="1:86" x14ac:dyDescent="0.4">
      <c r="A42" s="45" t="s">
        <v>41</v>
      </c>
      <c r="B42" s="28">
        <v>4684.2862929000003</v>
      </c>
      <c r="C42" s="28">
        <v>1061.7728342</v>
      </c>
      <c r="D42" s="28">
        <v>197.42808897</v>
      </c>
      <c r="E42" s="28">
        <v>799.25249281000004</v>
      </c>
      <c r="F42" s="28">
        <v>463.40521030000002</v>
      </c>
      <c r="G42" s="28">
        <v>89.661605280000003</v>
      </c>
      <c r="H42" s="28">
        <v>340.89051465</v>
      </c>
      <c r="I42" s="84">
        <v>55.5808617</v>
      </c>
      <c r="J42" s="84">
        <v>27.44401371</v>
      </c>
      <c r="K42" s="84">
        <v>129.71432962</v>
      </c>
      <c r="L42" s="84">
        <v>16.320141599999999</v>
      </c>
      <c r="M42" s="84">
        <v>13.6257786</v>
      </c>
      <c r="N42" s="28"/>
      <c r="O42" s="30" t="s">
        <v>41</v>
      </c>
      <c r="P42" s="28">
        <v>0</v>
      </c>
      <c r="Q42" s="28">
        <v>40.896698754597701</v>
      </c>
      <c r="R42" s="28">
        <v>40.896698754597701</v>
      </c>
      <c r="S42" s="28">
        <v>86.702653970965102</v>
      </c>
      <c r="T42" s="28">
        <v>6.1804145375226396</v>
      </c>
      <c r="U42" s="28">
        <v>0</v>
      </c>
      <c r="V42" s="28">
        <v>4686.1705477934402</v>
      </c>
      <c r="W42" s="28">
        <v>31.4672889657203</v>
      </c>
      <c r="X42" s="28">
        <v>0</v>
      </c>
      <c r="Y42" s="28">
        <v>4.7623828722449</v>
      </c>
      <c r="Z42" s="28">
        <v>0</v>
      </c>
      <c r="AA42" s="28">
        <v>28.404536522912</v>
      </c>
      <c r="AB42" s="28">
        <v>28.404536522912</v>
      </c>
      <c r="AC42" s="28">
        <v>1358333.7824456899</v>
      </c>
      <c r="AD42" s="28">
        <v>0</v>
      </c>
      <c r="AE42" s="28">
        <v>10.2648853385957</v>
      </c>
      <c r="AF42" s="28">
        <v>2.1559221932057899</v>
      </c>
      <c r="AG42" s="28">
        <v>2.5574160259065102</v>
      </c>
      <c r="AH42" s="28">
        <v>0</v>
      </c>
      <c r="AI42" s="28">
        <v>0</v>
      </c>
      <c r="AJ42" s="28">
        <v>1062.3881583139</v>
      </c>
      <c r="AK42" s="28">
        <v>0</v>
      </c>
      <c r="AL42" s="28">
        <v>177.771825085291</v>
      </c>
      <c r="AM42" s="28">
        <v>19.752468757750599</v>
      </c>
      <c r="AN42" s="28">
        <v>197.52429384304199</v>
      </c>
      <c r="AO42" s="28">
        <v>0</v>
      </c>
      <c r="AP42" s="28">
        <v>16.551964315161701</v>
      </c>
      <c r="AQ42" s="28">
        <v>0.13907092776004801</v>
      </c>
      <c r="AR42" s="28">
        <v>62.710342670348403</v>
      </c>
      <c r="AS42" s="28">
        <v>0.152977976487706</v>
      </c>
      <c r="AT42" s="28">
        <v>41.952950721186902</v>
      </c>
      <c r="AU42" s="28">
        <v>50.528967740868701</v>
      </c>
      <c r="AV42" s="28">
        <v>4.6356835595826602E-2</v>
      </c>
      <c r="AW42" s="28">
        <v>0</v>
      </c>
      <c r="AX42" s="28">
        <v>32.635230851480102</v>
      </c>
      <c r="AY42" s="28">
        <v>799.52597367119097</v>
      </c>
      <c r="AZ42" s="28">
        <v>463.543556744103</v>
      </c>
      <c r="BA42" s="28">
        <v>335.982416927087</v>
      </c>
      <c r="BB42" s="28">
        <v>0.37363596510083302</v>
      </c>
      <c r="BC42" s="28">
        <v>0</v>
      </c>
      <c r="BD42" s="28">
        <v>11.0792887117842</v>
      </c>
      <c r="BE42" s="28">
        <v>3.0363768525714101</v>
      </c>
      <c r="BF42" s="28">
        <v>125.951579336078</v>
      </c>
      <c r="BG42" s="28">
        <v>8.3442262934241604</v>
      </c>
      <c r="BH42" s="28">
        <v>1.6224950026731</v>
      </c>
      <c r="BI42" s="28">
        <v>179.95734486350599</v>
      </c>
      <c r="BJ42" s="28">
        <v>7.7090864749306904</v>
      </c>
      <c r="BK42" s="28">
        <v>6.9535206710869296E-2</v>
      </c>
      <c r="BL42" s="28">
        <v>7.6488837778402399</v>
      </c>
      <c r="BM42" s="28">
        <v>4.6356810352904797E-3</v>
      </c>
      <c r="BN42" s="28">
        <v>89.709388898626003</v>
      </c>
      <c r="BO42" s="28">
        <v>18.209024107024899</v>
      </c>
      <c r="BP42" s="28">
        <v>0</v>
      </c>
      <c r="BQ42" s="28">
        <v>4.3937214131119902E-2</v>
      </c>
      <c r="BR42" s="28">
        <v>11.1377639169084</v>
      </c>
      <c r="BS42" s="28">
        <v>5.1186545163445096</v>
      </c>
      <c r="BT42" s="28">
        <v>341.04818190335999</v>
      </c>
      <c r="BU42" s="28">
        <v>4.1537377108357099</v>
      </c>
      <c r="BW42" s="57">
        <f t="shared" si="10"/>
        <v>4.0225015629294006E-4</v>
      </c>
      <c r="BX42" s="57">
        <f t="shared" si="11"/>
        <v>5.7952519981697178E-4</v>
      </c>
      <c r="BY42" s="57">
        <f t="shared" si="12"/>
        <v>4.8729070692976465E-4</v>
      </c>
      <c r="BZ42" s="57">
        <f t="shared" si="13"/>
        <v>3.4217079540087888E-4</v>
      </c>
      <c r="CA42" s="57">
        <f t="shared" si="14"/>
        <v>2.9854313466483415E-4</v>
      </c>
      <c r="CB42" s="57">
        <f t="shared" si="15"/>
        <v>5.3293289225391416E-4</v>
      </c>
      <c r="CC42" s="57">
        <f t="shared" si="16"/>
        <v>4.6251581250909704E-4</v>
      </c>
      <c r="CD42" s="57">
        <f t="shared" si="17"/>
        <v>-0.26419458958122449</v>
      </c>
      <c r="CE42" s="57">
        <f t="shared" si="18"/>
        <v>-0.77479917468228665</v>
      </c>
      <c r="CF42" s="57">
        <f t="shared" si="19"/>
        <v>-0.78102236964779836</v>
      </c>
      <c r="CG42" s="57" t="e">
        <f>IF(#REF!=0,"",(#REF!-L42)/L42)</f>
        <v>#REF!</v>
      </c>
      <c r="CH42" s="57" t="e">
        <f>IF(#REF!=0,"",(#REF!-M42)/M42)</f>
        <v>#REF!</v>
      </c>
    </row>
    <row r="43" spans="1:86" x14ac:dyDescent="0.4">
      <c r="A43" s="45" t="s">
        <v>42</v>
      </c>
      <c r="B43" s="28">
        <v>1581.6475281</v>
      </c>
      <c r="C43" s="28">
        <v>368.00661219</v>
      </c>
      <c r="D43" s="28">
        <v>65.838911330000002</v>
      </c>
      <c r="E43" s="28">
        <v>260.41485641000003</v>
      </c>
      <c r="F43" s="28">
        <v>159.13751239000001</v>
      </c>
      <c r="G43" s="28">
        <v>29.575136709999999</v>
      </c>
      <c r="H43" s="28">
        <v>117.7574523</v>
      </c>
      <c r="I43" s="84">
        <v>17.877073370000002</v>
      </c>
      <c r="J43" s="84">
        <v>8.8271143300000006</v>
      </c>
      <c r="K43" s="84">
        <v>41.721424849999998</v>
      </c>
      <c r="L43" s="84">
        <v>5.2492236700000001</v>
      </c>
      <c r="M43" s="84">
        <v>4.3826065500000002</v>
      </c>
      <c r="N43" s="28"/>
      <c r="O43" s="30" t="s">
        <v>42</v>
      </c>
      <c r="P43" s="28">
        <v>0</v>
      </c>
      <c r="Q43" s="28">
        <v>13.904691261868001</v>
      </c>
      <c r="R43" s="28">
        <v>13.904691261868001</v>
      </c>
      <c r="S43" s="28">
        <v>29.476322678119601</v>
      </c>
      <c r="T43" s="28">
        <v>2.1105094820328798</v>
      </c>
      <c r="U43" s="28">
        <v>0</v>
      </c>
      <c r="V43" s="28">
        <v>1581.82083963028</v>
      </c>
      <c r="W43" s="28">
        <v>10.73564976952</v>
      </c>
      <c r="X43" s="28">
        <v>0</v>
      </c>
      <c r="Y43" s="28">
        <v>1.6328648529029901</v>
      </c>
      <c r="Z43" s="28">
        <v>0</v>
      </c>
      <c r="AA43" s="28">
        <v>9.7586095985074692</v>
      </c>
      <c r="AB43" s="28">
        <v>9.7586095985074692</v>
      </c>
      <c r="AC43" s="28">
        <v>436748.15062418301</v>
      </c>
      <c r="AD43" s="28">
        <v>0</v>
      </c>
      <c r="AE43" s="28">
        <v>3.4838161796006299</v>
      </c>
      <c r="AF43" s="28">
        <v>0.73248482919250202</v>
      </c>
      <c r="AG43" s="28">
        <v>0.87857746411812299</v>
      </c>
      <c r="AH43" s="28">
        <v>0</v>
      </c>
      <c r="AI43" s="28">
        <v>0</v>
      </c>
      <c r="AJ43" s="28">
        <v>368.028574811091</v>
      </c>
      <c r="AK43" s="28">
        <v>0</v>
      </c>
      <c r="AL43" s="28">
        <v>59.261881865330601</v>
      </c>
      <c r="AM43" s="28">
        <v>6.5846805557851997</v>
      </c>
      <c r="AN43" s="28">
        <v>65.846562421115806</v>
      </c>
      <c r="AO43" s="28">
        <v>0</v>
      </c>
      <c r="AP43" s="28">
        <v>5.6504272504505701</v>
      </c>
      <c r="AQ43" s="28">
        <v>4.7746120361337498E-2</v>
      </c>
      <c r="AR43" s="28">
        <v>22.313711763091298</v>
      </c>
      <c r="AS43" s="28">
        <v>5.2520586429449297E-2</v>
      </c>
      <c r="AT43" s="28">
        <v>14.4034560756626</v>
      </c>
      <c r="AU43" s="28">
        <v>17.347808109701901</v>
      </c>
      <c r="AV43" s="28">
        <v>1.5915465753953102E-2</v>
      </c>
      <c r="AW43" s="28">
        <v>0</v>
      </c>
      <c r="AX43" s="28">
        <v>11.204456246520801</v>
      </c>
      <c r="AY43" s="28">
        <v>260.42930142815402</v>
      </c>
      <c r="AZ43" s="28">
        <v>159.14562213451501</v>
      </c>
      <c r="BA43" s="28">
        <v>101.283679293639</v>
      </c>
      <c r="BB43" s="28">
        <v>0.12827786063482</v>
      </c>
      <c r="BC43" s="28">
        <v>0</v>
      </c>
      <c r="BD43" s="28">
        <v>3.8037838257907599</v>
      </c>
      <c r="BE43" s="28">
        <v>1.0424614229732601</v>
      </c>
      <c r="BF43" s="28">
        <v>43.242198008123999</v>
      </c>
      <c r="BG43" s="28">
        <v>2.8647759608018202</v>
      </c>
      <c r="BH43" s="28">
        <v>0.55704383890827103</v>
      </c>
      <c r="BI43" s="28">
        <v>61.783672128617603</v>
      </c>
      <c r="BJ43" s="28">
        <v>2.6076616412343601</v>
      </c>
      <c r="BK43" s="28">
        <v>2.3873139767522599E-2</v>
      </c>
      <c r="BL43" s="28">
        <v>2.6260417996329299</v>
      </c>
      <c r="BM43" s="28">
        <v>1.5915448337439401E-3</v>
      </c>
      <c r="BN43" s="28">
        <v>29.578471566438999</v>
      </c>
      <c r="BO43" s="28">
        <v>6.2539592903637304</v>
      </c>
      <c r="BP43" s="28">
        <v>0</v>
      </c>
      <c r="BQ43" s="28">
        <v>1.4736689897039501E-2</v>
      </c>
      <c r="BR43" s="28">
        <v>3.88476759597788</v>
      </c>
      <c r="BS43" s="28">
        <v>2.2543047829362202</v>
      </c>
      <c r="BT43" s="28">
        <v>117.77371903194999</v>
      </c>
      <c r="BU43" s="28">
        <v>1.50335581453011</v>
      </c>
      <c r="BW43" s="57">
        <f t="shared" si="10"/>
        <v>1.0957658214038643E-4</v>
      </c>
      <c r="BX43" s="57">
        <f t="shared" si="11"/>
        <v>5.9679963249321312E-5</v>
      </c>
      <c r="BY43" s="57">
        <f t="shared" si="12"/>
        <v>1.1620925925483198E-4</v>
      </c>
      <c r="BZ43" s="57">
        <f t="shared" si="13"/>
        <v>5.5469255299513152E-5</v>
      </c>
      <c r="CA43" s="57">
        <f t="shared" si="14"/>
        <v>5.0960608804301439E-5</v>
      </c>
      <c r="CB43" s="57">
        <f t="shared" si="15"/>
        <v>1.1275878355864862E-4</v>
      </c>
      <c r="CC43" s="57">
        <f t="shared" si="16"/>
        <v>1.3813760091001387E-4</v>
      </c>
      <c r="CD43" s="57">
        <f t="shared" si="17"/>
        <v>-0.22220539267899198</v>
      </c>
      <c r="CE43" s="57">
        <f t="shared" si="18"/>
        <v>-0.76090606701897334</v>
      </c>
      <c r="CF43" s="57">
        <f t="shared" si="19"/>
        <v>-0.76610075917607423</v>
      </c>
      <c r="CG43" s="57" t="e">
        <f>IF(#REF!=0,"",(#REF!-L43)/L43)</f>
        <v>#REF!</v>
      </c>
      <c r="CH43" s="57" t="e">
        <f>IF(#REF!=0,"",(#REF!-M43)/M43)</f>
        <v>#REF!</v>
      </c>
    </row>
    <row r="44" spans="1:86" x14ac:dyDescent="0.4">
      <c r="A44" s="45" t="s">
        <v>43</v>
      </c>
      <c r="B44" s="28">
        <v>13974.412784</v>
      </c>
      <c r="C44" s="28">
        <v>2579.1353534999998</v>
      </c>
      <c r="D44" s="28">
        <v>520.01522536000004</v>
      </c>
      <c r="E44" s="28">
        <v>2164.4586089999998</v>
      </c>
      <c r="F44" s="28">
        <v>1418.3630860000001</v>
      </c>
      <c r="G44" s="28">
        <v>189.00742622999999</v>
      </c>
      <c r="H44" s="28">
        <v>926.15069860000006</v>
      </c>
      <c r="I44" s="84">
        <v>147.22908018000001</v>
      </c>
      <c r="J44" s="84">
        <v>72.696909989999995</v>
      </c>
      <c r="K44" s="84">
        <v>343.60248947000002</v>
      </c>
      <c r="L44" s="84">
        <v>43.230696680000001</v>
      </c>
      <c r="M44" s="84">
        <v>36.093553380000003</v>
      </c>
      <c r="N44" s="28"/>
      <c r="O44" s="30" t="s">
        <v>43</v>
      </c>
      <c r="P44" s="28">
        <v>0</v>
      </c>
      <c r="Q44" s="28">
        <v>106.09447404819301</v>
      </c>
      <c r="R44" s="28">
        <v>106.09447404819301</v>
      </c>
      <c r="S44" s="28">
        <v>224.87385072849</v>
      </c>
      <c r="T44" s="28">
        <v>16.241732041103699</v>
      </c>
      <c r="U44" s="28">
        <v>0</v>
      </c>
      <c r="V44" s="28">
        <v>13972.4252557535</v>
      </c>
      <c r="W44" s="28">
        <v>82.470040389996598</v>
      </c>
      <c r="X44" s="28">
        <v>0</v>
      </c>
      <c r="Y44" s="28">
        <v>12.6647821145549</v>
      </c>
      <c r="Z44" s="28">
        <v>0</v>
      </c>
      <c r="AA44" s="28">
        <v>75.981511581477307</v>
      </c>
      <c r="AB44" s="28">
        <v>75.981511581477307</v>
      </c>
      <c r="AC44" s="28">
        <v>3595950.7752708602</v>
      </c>
      <c r="AD44" s="28">
        <v>0</v>
      </c>
      <c r="AE44" s="28">
        <v>26.488025499318599</v>
      </c>
      <c r="AF44" s="28">
        <v>5.5811176681088499</v>
      </c>
      <c r="AG44" s="28">
        <v>6.8404224082843097</v>
      </c>
      <c r="AH44" s="28">
        <v>0</v>
      </c>
      <c r="AI44" s="28">
        <v>0</v>
      </c>
      <c r="AJ44" s="28">
        <v>2578.7031918815801</v>
      </c>
      <c r="AK44" s="28">
        <v>0</v>
      </c>
      <c r="AL44" s="28">
        <v>467.94352298157401</v>
      </c>
      <c r="AM44" s="28">
        <v>51.993909373095903</v>
      </c>
      <c r="AN44" s="28">
        <v>519.93743235467105</v>
      </c>
      <c r="AO44" s="28">
        <v>0</v>
      </c>
      <c r="AP44" s="28">
        <v>43.4572292883933</v>
      </c>
      <c r="AQ44" s="28">
        <v>0.42545250568142001</v>
      </c>
      <c r="AR44" s="28">
        <v>185.20564938228</v>
      </c>
      <c r="AS44" s="28">
        <v>0.46799735563043898</v>
      </c>
      <c r="AT44" s="28">
        <v>128.34489186505499</v>
      </c>
      <c r="AU44" s="28">
        <v>154.58110507558999</v>
      </c>
      <c r="AV44" s="28">
        <v>0.14181786234648899</v>
      </c>
      <c r="AW44" s="28">
        <v>0</v>
      </c>
      <c r="AX44" s="28">
        <v>99.839555748937499</v>
      </c>
      <c r="AY44" s="28">
        <v>2164.0667048628602</v>
      </c>
      <c r="AZ44" s="28">
        <v>1418.0989347392399</v>
      </c>
      <c r="BA44" s="28">
        <v>745.96777012362304</v>
      </c>
      <c r="BB44" s="28">
        <v>1.1430439181699401</v>
      </c>
      <c r="BC44" s="28">
        <v>0</v>
      </c>
      <c r="BD44" s="28">
        <v>33.894399901585601</v>
      </c>
      <c r="BE44" s="28">
        <v>9.2890620586980592</v>
      </c>
      <c r="BF44" s="28">
        <v>385.31829846128397</v>
      </c>
      <c r="BG44" s="28">
        <v>25.527161021357202</v>
      </c>
      <c r="BH44" s="28">
        <v>4.9636059521795399</v>
      </c>
      <c r="BI44" s="28">
        <v>550.53574479560302</v>
      </c>
      <c r="BJ44" s="28">
        <v>19.694928033772999</v>
      </c>
      <c r="BK44" s="28">
        <v>0.21272590940679101</v>
      </c>
      <c r="BL44" s="28">
        <v>23.3998905095212</v>
      </c>
      <c r="BM44" s="28">
        <v>1.41817981947232E-2</v>
      </c>
      <c r="BN44" s="28">
        <v>188.980161783803</v>
      </c>
      <c r="BO44" s="28">
        <v>48.667044996095697</v>
      </c>
      <c r="BP44" s="28">
        <v>0</v>
      </c>
      <c r="BQ44" s="28">
        <v>0.10939991613835</v>
      </c>
      <c r="BR44" s="28">
        <v>31.117162482315599</v>
      </c>
      <c r="BS44" s="28">
        <v>24.942249517308401</v>
      </c>
      <c r="BT44" s="28">
        <v>926.017969604413</v>
      </c>
      <c r="BU44" s="28">
        <v>12.8427603715628</v>
      </c>
      <c r="BW44" s="57">
        <f t="shared" si="10"/>
        <v>-1.4222624429526123E-4</v>
      </c>
      <c r="BX44" s="57">
        <f t="shared" si="11"/>
        <v>-1.6756065858787857E-4</v>
      </c>
      <c r="BY44" s="57">
        <f t="shared" si="12"/>
        <v>-1.495975531776865E-4</v>
      </c>
      <c r="BZ44" s="57">
        <f t="shared" si="13"/>
        <v>-1.8106335483155948E-4</v>
      </c>
      <c r="CA44" s="57">
        <f t="shared" si="14"/>
        <v>-1.862367001563185E-4</v>
      </c>
      <c r="CB44" s="57">
        <f t="shared" si="15"/>
        <v>-1.4425066115559391E-4</v>
      </c>
      <c r="CC44" s="57">
        <f t="shared" si="16"/>
        <v>-1.4331252547527724E-4</v>
      </c>
      <c r="CD44" s="57">
        <f t="shared" si="17"/>
        <v>-0.27939185710809622</v>
      </c>
      <c r="CE44" s="57">
        <f t="shared" si="18"/>
        <v>-0.77658291056197748</v>
      </c>
      <c r="CF44" s="57">
        <f t="shared" si="19"/>
        <v>-0.77886798288720993</v>
      </c>
      <c r="CG44" s="57" t="e">
        <f>IF(#REF!=0,"",(#REF!-L44)/L44)</f>
        <v>#REF!</v>
      </c>
      <c r="CH44" s="57" t="e">
        <f>IF(#REF!=0,"",(#REF!-M44)/M44)</f>
        <v>#REF!</v>
      </c>
    </row>
    <row r="45" spans="1:86" x14ac:dyDescent="0.4">
      <c r="A45" s="45" t="s">
        <v>44</v>
      </c>
      <c r="B45" s="28">
        <v>225.54057829999999</v>
      </c>
      <c r="C45" s="28">
        <v>25.896481779999998</v>
      </c>
      <c r="D45" s="28">
        <v>7.1295912899999996</v>
      </c>
      <c r="E45" s="28">
        <v>38.62712947</v>
      </c>
      <c r="F45" s="28">
        <v>25.49426442</v>
      </c>
      <c r="G45" s="28">
        <v>2.2945786699999999</v>
      </c>
      <c r="H45" s="28">
        <v>14.58148375</v>
      </c>
      <c r="I45" s="84">
        <v>2.226648</v>
      </c>
      <c r="J45" s="84">
        <v>1.0994459999999999</v>
      </c>
      <c r="K45" s="84">
        <v>5.1965402699999999</v>
      </c>
      <c r="L45" s="84">
        <v>0.65380799999999994</v>
      </c>
      <c r="M45" s="84">
        <v>0.54586800000000002</v>
      </c>
      <c r="N45" s="28"/>
      <c r="O45" s="30" t="s">
        <v>44</v>
      </c>
      <c r="P45" s="28">
        <v>0</v>
      </c>
      <c r="Q45" s="28">
        <v>1.74492859204881</v>
      </c>
      <c r="R45" s="28">
        <v>1.74492859204881</v>
      </c>
      <c r="S45" s="28">
        <v>3.6992857874634102</v>
      </c>
      <c r="T45" s="28">
        <v>0.26385086043849898</v>
      </c>
      <c r="U45" s="28">
        <v>0</v>
      </c>
      <c r="V45" s="28">
        <v>225.54049460694301</v>
      </c>
      <c r="W45" s="28">
        <v>1.3432128985532099</v>
      </c>
      <c r="X45" s="28">
        <v>0</v>
      </c>
      <c r="Y45" s="28">
        <v>0.20342260926073499</v>
      </c>
      <c r="Z45" s="28">
        <v>0</v>
      </c>
      <c r="AA45" s="28">
        <v>1.2136082997183499</v>
      </c>
      <c r="AB45" s="28">
        <v>1.2136082997183499</v>
      </c>
      <c r="AC45" s="28">
        <v>54392.433358135298</v>
      </c>
      <c r="AD45" s="28">
        <v>0</v>
      </c>
      <c r="AE45" s="28">
        <v>0.43786476678957398</v>
      </c>
      <c r="AF45" s="28">
        <v>9.1977408567491703E-2</v>
      </c>
      <c r="AG45" s="28">
        <v>0.109265520450624</v>
      </c>
      <c r="AH45" s="28">
        <v>0</v>
      </c>
      <c r="AI45" s="28">
        <v>0</v>
      </c>
      <c r="AJ45" s="28">
        <v>25.896500823977401</v>
      </c>
      <c r="AK45" s="28">
        <v>0</v>
      </c>
      <c r="AL45" s="28">
        <v>6.4166532956342897</v>
      </c>
      <c r="AM45" s="28">
        <v>0.71296209703643598</v>
      </c>
      <c r="AN45" s="28">
        <v>7.12961539267073</v>
      </c>
      <c r="AO45" s="28">
        <v>0</v>
      </c>
      <c r="AP45" s="28">
        <v>0.706590182267123</v>
      </c>
      <c r="AQ45" s="28">
        <v>7.64834251007236E-3</v>
      </c>
      <c r="AR45" s="28">
        <v>2.6920432457547201</v>
      </c>
      <c r="AS45" s="28">
        <v>8.4131098948946395E-3</v>
      </c>
      <c r="AT45" s="28">
        <v>2.3072314908205001</v>
      </c>
      <c r="AU45" s="28">
        <v>2.7788735483942002</v>
      </c>
      <c r="AV45" s="28">
        <v>2.5494233260029602E-3</v>
      </c>
      <c r="AW45" s="28">
        <v>0</v>
      </c>
      <c r="AX45" s="28">
        <v>1.7947965409480899</v>
      </c>
      <c r="AY45" s="28">
        <v>38.625744101809403</v>
      </c>
      <c r="AZ45" s="28">
        <v>25.492881675733098</v>
      </c>
      <c r="BA45" s="28">
        <v>13.132862426076199</v>
      </c>
      <c r="BB45" s="28">
        <v>2.0548376571482101E-2</v>
      </c>
      <c r="BC45" s="28">
        <v>0</v>
      </c>
      <c r="BD45" s="28">
        <v>0.60931227919332798</v>
      </c>
      <c r="BE45" s="28">
        <v>0.166987174611573</v>
      </c>
      <c r="BF45" s="28">
        <v>6.9267903459603</v>
      </c>
      <c r="BG45" s="28">
        <v>0.45889676306376298</v>
      </c>
      <c r="BH45" s="28">
        <v>8.9229194706702597E-2</v>
      </c>
      <c r="BI45" s="28">
        <v>9.8968708697784802</v>
      </c>
      <c r="BJ45" s="28">
        <v>0.32870075672238802</v>
      </c>
      <c r="BK45" s="28">
        <v>3.82414788604308E-3</v>
      </c>
      <c r="BL45" s="28">
        <v>0.42065512547054901</v>
      </c>
      <c r="BM45" s="28">
        <v>2.5494259715493501E-4</v>
      </c>
      <c r="BN45" s="28">
        <v>2.2945841829395301</v>
      </c>
      <c r="BO45" s="28">
        <v>0.77796272295037905</v>
      </c>
      <c r="BP45" s="28">
        <v>0</v>
      </c>
      <c r="BQ45" s="28">
        <v>1.87125869089546E-3</v>
      </c>
      <c r="BR45" s="28">
        <v>0.47683596864321998</v>
      </c>
      <c r="BS45" s="28">
        <v>0.22689719688486901</v>
      </c>
      <c r="BT45" s="28">
        <v>14.581479742279599</v>
      </c>
      <c r="BU45" s="28">
        <v>0.17873305512381699</v>
      </c>
      <c r="BW45" s="57">
        <f t="shared" si="10"/>
        <v>-3.7107760213175306E-7</v>
      </c>
      <c r="BX45" s="57">
        <f t="shared" si="11"/>
        <v>7.3538859698507498E-7</v>
      </c>
      <c r="BY45" s="57">
        <f t="shared" si="12"/>
        <v>3.3806525156908353E-6</v>
      </c>
      <c r="BZ45" s="57">
        <f t="shared" si="13"/>
        <v>-3.5865160305868612E-5</v>
      </c>
      <c r="CA45" s="57">
        <f t="shared" si="14"/>
        <v>-5.4237464714499923E-5</v>
      </c>
      <c r="CB45" s="57">
        <f t="shared" si="15"/>
        <v>2.4025933833929948E-6</v>
      </c>
      <c r="CC45" s="57">
        <f t="shared" si="16"/>
        <v>-2.7484997203238361E-7</v>
      </c>
      <c r="CD45" s="57">
        <f t="shared" si="17"/>
        <v>-0.21634286512784687</v>
      </c>
      <c r="CE45" s="57">
        <f t="shared" si="18"/>
        <v>-0.76001471610383864</v>
      </c>
      <c r="CF45" s="57">
        <f t="shared" si="19"/>
        <v>-0.76645840565797252</v>
      </c>
      <c r="CG45" s="57" t="e">
        <f>IF(#REF!=0,"",(#REF!-L45)/L45)</f>
        <v>#REF!</v>
      </c>
      <c r="CH45" s="57" t="e">
        <f>IF(#REF!=0,"",(#REF!-M45)/M45)</f>
        <v>#REF!</v>
      </c>
    </row>
    <row r="46" spans="1:86" x14ac:dyDescent="0.4">
      <c r="A46" s="45" t="s">
        <v>45</v>
      </c>
      <c r="B46" s="28">
        <v>11.7636614</v>
      </c>
      <c r="C46" s="28">
        <v>0.80879212</v>
      </c>
      <c r="D46" s="28">
        <v>0.27874902000000001</v>
      </c>
      <c r="E46" s="28">
        <v>2.0432982000000002</v>
      </c>
      <c r="F46" s="28">
        <v>1.5000120400000001</v>
      </c>
      <c r="G46" s="28">
        <v>5.1679999999999997E-2</v>
      </c>
      <c r="H46" s="28">
        <v>0.69122004000000004</v>
      </c>
      <c r="I46" s="84">
        <v>9.3282400000000001E-2</v>
      </c>
      <c r="J46" s="84">
        <v>4.6059799999999998E-2</v>
      </c>
      <c r="K46" s="84">
        <v>0.21770202</v>
      </c>
      <c r="L46" s="84">
        <v>2.7390399999999999E-2</v>
      </c>
      <c r="M46" s="84">
        <v>2.2868400000000001E-2</v>
      </c>
      <c r="N46" s="28"/>
      <c r="O46" s="30" t="s">
        <v>45</v>
      </c>
      <c r="P46" s="28">
        <v>0</v>
      </c>
      <c r="Q46" s="28">
        <v>8.5918558269812595E-2</v>
      </c>
      <c r="R46" s="28">
        <v>8.5918558269812595E-2</v>
      </c>
      <c r="S46" s="28">
        <v>0.18218594884174599</v>
      </c>
      <c r="T46" s="28">
        <v>1.28566296056482E-2</v>
      </c>
      <c r="U46" s="28">
        <v>0</v>
      </c>
      <c r="V46" s="28">
        <v>11.7636574678814</v>
      </c>
      <c r="W46" s="28">
        <v>6.5594144083070099E-2</v>
      </c>
      <c r="X46" s="28">
        <v>0</v>
      </c>
      <c r="Y46" s="28">
        <v>9.8151239934522704E-3</v>
      </c>
      <c r="Z46" s="28">
        <v>0</v>
      </c>
      <c r="AA46" s="28">
        <v>5.8269673241951703E-2</v>
      </c>
      <c r="AB46" s="28">
        <v>5.8269673241951703E-2</v>
      </c>
      <c r="AC46" s="28">
        <v>2278.6972888660998</v>
      </c>
      <c r="AD46" s="28">
        <v>0</v>
      </c>
      <c r="AE46" s="28">
        <v>2.1651445515523199E-2</v>
      </c>
      <c r="AF46" s="28">
        <v>4.5365530801324896E-3</v>
      </c>
      <c r="AG46" s="28">
        <v>5.2465847649597304E-3</v>
      </c>
      <c r="AH46" s="28">
        <v>0</v>
      </c>
      <c r="AI46" s="28">
        <v>0</v>
      </c>
      <c r="AJ46" s="28">
        <v>0.80879137110953103</v>
      </c>
      <c r="AK46" s="28">
        <v>0</v>
      </c>
      <c r="AL46" s="28">
        <v>0.250874518427884</v>
      </c>
      <c r="AM46" s="28">
        <v>2.7875284534025501E-2</v>
      </c>
      <c r="AN46" s="28">
        <v>0.27874980296190899</v>
      </c>
      <c r="AO46" s="28">
        <v>0</v>
      </c>
      <c r="AP46" s="28">
        <v>3.44563953328152E-2</v>
      </c>
      <c r="AQ46" s="28">
        <v>4.5000744059921601E-4</v>
      </c>
      <c r="AR46" s="28">
        <v>0.117948749152598</v>
      </c>
      <c r="AS46" s="28">
        <v>4.9500377541515704E-4</v>
      </c>
      <c r="AT46" s="28">
        <v>0.135751142269768</v>
      </c>
      <c r="AU46" s="28">
        <v>0.163501160182322</v>
      </c>
      <c r="AV46" s="28">
        <v>1.50000275577748E-4</v>
      </c>
      <c r="AW46" s="28">
        <v>0</v>
      </c>
      <c r="AX46" s="28">
        <v>0.10560073193449999</v>
      </c>
      <c r="AY46" s="28">
        <v>2.0432168805701099</v>
      </c>
      <c r="AZ46" s="28">
        <v>1.4999307812629099</v>
      </c>
      <c r="BA46" s="28">
        <v>0.54328609930719696</v>
      </c>
      <c r="BB46" s="28">
        <v>1.2090146993171101E-3</v>
      </c>
      <c r="BC46" s="28">
        <v>0</v>
      </c>
      <c r="BD46" s="28">
        <v>3.5850240028219099E-2</v>
      </c>
      <c r="BE46" s="28">
        <v>9.8251183606430804E-3</v>
      </c>
      <c r="BF46" s="28">
        <v>0.40755325539994602</v>
      </c>
      <c r="BG46" s="28">
        <v>2.70002259737539E-2</v>
      </c>
      <c r="BH46" s="28">
        <v>5.2500868069908502E-3</v>
      </c>
      <c r="BI46" s="28">
        <v>0.58230460159724795</v>
      </c>
      <c r="BJ46" s="28">
        <v>1.6381701549298099E-2</v>
      </c>
      <c r="BK46" s="28">
        <v>2.25003720299608E-4</v>
      </c>
      <c r="BL46" s="28">
        <v>2.4750188770757801E-2</v>
      </c>
      <c r="BM46" s="28">
        <v>1.50000275577748E-5</v>
      </c>
      <c r="BN46" s="28">
        <v>5.1680572319868598E-2</v>
      </c>
      <c r="BO46" s="28">
        <v>3.7378923712362899E-2</v>
      </c>
      <c r="BP46" s="28">
        <v>0</v>
      </c>
      <c r="BQ46" s="28">
        <v>9.5119094341286501E-5</v>
      </c>
      <c r="BR46" s="28">
        <v>2.2037515214647498E-2</v>
      </c>
      <c r="BS46" s="28">
        <v>3.60908665817887E-3</v>
      </c>
      <c r="BT46" s="28">
        <v>0.69121998269371698</v>
      </c>
      <c r="BU46" s="28">
        <v>7.4602274288044796E-3</v>
      </c>
      <c r="BW46" s="57">
        <f t="shared" si="10"/>
        <v>-3.3425975695820151E-7</v>
      </c>
      <c r="BX46" s="57">
        <f t="shared" si="11"/>
        <v>-9.2593690078384696E-7</v>
      </c>
      <c r="BY46" s="57">
        <f t="shared" si="12"/>
        <v>2.8088418354757517E-6</v>
      </c>
      <c r="BZ46" s="57">
        <f t="shared" si="13"/>
        <v>-3.9798121434411355E-5</v>
      </c>
      <c r="CA46" s="57">
        <f t="shared" si="14"/>
        <v>-5.4172056572422679E-5</v>
      </c>
      <c r="CB46" s="57">
        <f t="shared" si="15"/>
        <v>1.1074300863024831E-5</v>
      </c>
      <c r="CC46" s="57">
        <f t="shared" si="16"/>
        <v>-8.2905991921512444E-8</v>
      </c>
      <c r="CD46" s="57">
        <f t="shared" si="17"/>
        <v>-7.894138369282315E-2</v>
      </c>
      <c r="CE46" s="57">
        <f t="shared" si="18"/>
        <v>-0.72087091985531415</v>
      </c>
      <c r="CF46" s="57">
        <f t="shared" si="19"/>
        <v>-0.73234206443306449</v>
      </c>
      <c r="CG46" s="57" t="e">
        <f>IF(#REF!=0,"",(#REF!-L46)/L46)</f>
        <v>#REF!</v>
      </c>
      <c r="CH46" s="57" t="e">
        <f>IF(#REF!=0,"",(#REF!-M46)/M46)</f>
        <v>#REF!</v>
      </c>
    </row>
    <row r="47" spans="1:86" x14ac:dyDescent="0.4">
      <c r="A47" s="45" t="s">
        <v>46</v>
      </c>
      <c r="B47" s="28">
        <v>658.99072850000005</v>
      </c>
      <c r="C47" s="28">
        <v>103.70057672</v>
      </c>
      <c r="D47" s="28">
        <v>22.276317840000001</v>
      </c>
      <c r="E47" s="28">
        <v>111.33381489999999</v>
      </c>
      <c r="F47" s="28">
        <v>74.199830930000005</v>
      </c>
      <c r="G47" s="28">
        <v>8.2157855600000005</v>
      </c>
      <c r="H47" s="28">
        <v>44.789257409999998</v>
      </c>
      <c r="I47" s="84">
        <v>6.5095231900000003</v>
      </c>
      <c r="J47" s="84">
        <v>3.2141897400000001</v>
      </c>
      <c r="K47" s="84">
        <v>15.191893289999999</v>
      </c>
      <c r="L47" s="84">
        <v>1.91138352</v>
      </c>
      <c r="M47" s="84">
        <v>1.5958249200000001</v>
      </c>
      <c r="N47" s="28"/>
      <c r="O47" s="30" t="s">
        <v>46</v>
      </c>
      <c r="P47" s="28">
        <v>0</v>
      </c>
      <c r="Q47" s="28">
        <v>5.3990735157545604</v>
      </c>
      <c r="R47" s="28">
        <v>5.3990735157545604</v>
      </c>
      <c r="S47" s="28">
        <v>11.4467171831544</v>
      </c>
      <c r="T47" s="28">
        <v>0.81464943081517005</v>
      </c>
      <c r="U47" s="28">
        <v>0</v>
      </c>
      <c r="V47" s="28">
        <v>658.79122604540396</v>
      </c>
      <c r="W47" s="28">
        <v>4.1490393339241702</v>
      </c>
      <c r="X47" s="28">
        <v>0</v>
      </c>
      <c r="Y47" s="28">
        <v>0.62680966971312302</v>
      </c>
      <c r="Z47" s="28">
        <v>0</v>
      </c>
      <c r="AA47" s="28">
        <v>3.7358270195098</v>
      </c>
      <c r="AB47" s="28">
        <v>3.7358270195098</v>
      </c>
      <c r="AC47" s="28">
        <v>158959.21330709799</v>
      </c>
      <c r="AD47" s="28">
        <v>0</v>
      </c>
      <c r="AE47" s="28">
        <v>1.3560199880884201</v>
      </c>
      <c r="AF47" s="28">
        <v>0.28469437772207401</v>
      </c>
      <c r="AG47" s="28">
        <v>0.33635637630913201</v>
      </c>
      <c r="AH47" s="28">
        <v>0</v>
      </c>
      <c r="AI47" s="28">
        <v>0</v>
      </c>
      <c r="AJ47" s="28">
        <v>103.630401913611</v>
      </c>
      <c r="AK47" s="28">
        <v>0</v>
      </c>
      <c r="AL47" s="28">
        <v>20.039779559847201</v>
      </c>
      <c r="AM47" s="28">
        <v>2.2266571823828598</v>
      </c>
      <c r="AN47" s="28">
        <v>22.266436742229999</v>
      </c>
      <c r="AO47" s="28">
        <v>0</v>
      </c>
      <c r="AP47" s="28">
        <v>2.1819794121926601</v>
      </c>
      <c r="AQ47" s="28">
        <v>2.22542824231E-2</v>
      </c>
      <c r="AR47" s="28">
        <v>8.1402044822169604</v>
      </c>
      <c r="AS47" s="28">
        <v>2.4479410153386501E-2</v>
      </c>
      <c r="AT47" s="28">
        <v>6.7133357584175197</v>
      </c>
      <c r="AU47" s="28">
        <v>8.0856709491448804</v>
      </c>
      <c r="AV47" s="28">
        <v>7.4180357920380002E-3</v>
      </c>
      <c r="AW47" s="28">
        <v>0</v>
      </c>
      <c r="AX47" s="28">
        <v>5.2223037858871102</v>
      </c>
      <c r="AY47" s="28">
        <v>111.302102243864</v>
      </c>
      <c r="AZ47" s="28">
        <v>74.176494567370398</v>
      </c>
      <c r="BA47" s="28">
        <v>37.125607676493701</v>
      </c>
      <c r="BB47" s="28">
        <v>5.97894222236919E-2</v>
      </c>
      <c r="BC47" s="28">
        <v>0</v>
      </c>
      <c r="BD47" s="28">
        <v>1.7729130441971499</v>
      </c>
      <c r="BE47" s="28">
        <v>0.48588357281039601</v>
      </c>
      <c r="BF47" s="28">
        <v>20.1548427277787</v>
      </c>
      <c r="BG47" s="28">
        <v>1.3352513544646301</v>
      </c>
      <c r="BH47" s="28">
        <v>0.25963342096705699</v>
      </c>
      <c r="BI47" s="28">
        <v>28.796874286942501</v>
      </c>
      <c r="BJ47" s="28">
        <v>1.01960495454047</v>
      </c>
      <c r="BK47" s="28">
        <v>1.1127117511863601E-2</v>
      </c>
      <c r="BL47" s="28">
        <v>1.2239755948345701</v>
      </c>
      <c r="BM47" s="28">
        <v>7.4180382171221896E-4</v>
      </c>
      <c r="BN47" s="28">
        <v>8.2109733648594201</v>
      </c>
      <c r="BO47" s="28">
        <v>2.3951219281716298</v>
      </c>
      <c r="BP47" s="28">
        <v>0</v>
      </c>
      <c r="BQ47" s="28">
        <v>5.8288527492187303E-3</v>
      </c>
      <c r="BR47" s="28">
        <v>1.45669647324283</v>
      </c>
      <c r="BS47" s="28">
        <v>0.603935665913787</v>
      </c>
      <c r="BT47" s="28">
        <v>44.7705664225047</v>
      </c>
      <c r="BU47" s="28">
        <v>0.53564524219756704</v>
      </c>
      <c r="BW47" s="57">
        <f t="shared" si="10"/>
        <v>-3.0273939521151537E-4</v>
      </c>
      <c r="BX47" s="57">
        <f t="shared" si="11"/>
        <v>-6.7670603779266126E-4</v>
      </c>
      <c r="BY47" s="57">
        <f t="shared" si="12"/>
        <v>-4.43569616889696E-4</v>
      </c>
      <c r="BZ47" s="57">
        <f t="shared" si="13"/>
        <v>-2.8484298471653438E-4</v>
      </c>
      <c r="CA47" s="57">
        <f t="shared" si="14"/>
        <v>-3.1450695152691514E-4</v>
      </c>
      <c r="CB47" s="57">
        <f t="shared" si="15"/>
        <v>-5.8572550432784169E-4</v>
      </c>
      <c r="CC47" s="57">
        <f t="shared" si="16"/>
        <v>-4.1730960895824791E-4</v>
      </c>
      <c r="CD47" s="57">
        <f t="shared" si="17"/>
        <v>-0.17058848118881037</v>
      </c>
      <c r="CE47" s="57">
        <f t="shared" si="18"/>
        <v>-0.74654594261284346</v>
      </c>
      <c r="CF47" s="57">
        <f t="shared" si="19"/>
        <v>-0.75409075431244021</v>
      </c>
      <c r="CG47" s="57" t="e">
        <f>IF(#REF!=0,"",(#REF!-L47)/L47)</f>
        <v>#REF!</v>
      </c>
      <c r="CH47" s="57" t="e">
        <f>IF(#REF!=0,"",(#REF!-M47)/M47)</f>
        <v>#REF!</v>
      </c>
    </row>
    <row r="48" spans="1:86" x14ac:dyDescent="0.4">
      <c r="A48" s="45" t="s">
        <v>47</v>
      </c>
      <c r="B48" s="28">
        <v>25671.216762</v>
      </c>
      <c r="C48" s="28">
        <v>1380.6935163999999</v>
      </c>
      <c r="D48" s="28">
        <v>1134.5229683</v>
      </c>
      <c r="E48" s="28">
        <v>3526.6888174000001</v>
      </c>
      <c r="F48" s="28">
        <v>3012.9241573999998</v>
      </c>
      <c r="G48" s="28">
        <v>214.75454317000001</v>
      </c>
      <c r="H48" s="28">
        <v>2440.8994812999999</v>
      </c>
      <c r="I48" s="84">
        <v>94.321937449999993</v>
      </c>
      <c r="J48" s="84">
        <v>46.573090190000002</v>
      </c>
      <c r="K48" s="84">
        <v>220.12805908000001</v>
      </c>
      <c r="L48" s="84">
        <v>27.695637600000001</v>
      </c>
      <c r="M48" s="84">
        <v>23.1232446</v>
      </c>
      <c r="N48" s="28"/>
      <c r="O48" s="30" t="s">
        <v>47</v>
      </c>
      <c r="P48" s="28">
        <v>5.7415510717880001E-2</v>
      </c>
      <c r="Q48" s="28">
        <v>215.59763459582399</v>
      </c>
      <c r="R48" s="28">
        <v>215.59763459582399</v>
      </c>
      <c r="S48" s="28">
        <v>456.36641994583198</v>
      </c>
      <c r="T48" s="28">
        <v>35.853824671279902</v>
      </c>
      <c r="U48" s="28">
        <v>0.486371739087396</v>
      </c>
      <c r="V48" s="28">
        <v>25652.589817834301</v>
      </c>
      <c r="W48" s="28">
        <v>178.936041228704</v>
      </c>
      <c r="X48" s="28">
        <v>6.20630742674316E-2</v>
      </c>
      <c r="Y48" s="28">
        <v>29.933835084590601</v>
      </c>
      <c r="Z48" s="28">
        <v>1.8628166091502799E-3</v>
      </c>
      <c r="AA48" s="28">
        <v>185.472755464448</v>
      </c>
      <c r="AB48" s="28">
        <v>185.472755464448</v>
      </c>
      <c r="AC48" s="28">
        <v>8775635.7477432899</v>
      </c>
      <c r="AD48" s="28">
        <v>0</v>
      </c>
      <c r="AE48" s="28">
        <v>51.938840516967197</v>
      </c>
      <c r="AF48" s="28">
        <v>11.190601913852401</v>
      </c>
      <c r="AG48" s="28">
        <v>16.693638143087</v>
      </c>
      <c r="AH48" s="28">
        <v>0.20696807927622199</v>
      </c>
      <c r="AI48" s="28">
        <v>0</v>
      </c>
      <c r="AJ48" s="28">
        <v>1381.7123347498</v>
      </c>
      <c r="AK48" s="28">
        <v>0</v>
      </c>
      <c r="AL48" s="28">
        <v>1019.8960045538601</v>
      </c>
      <c r="AM48" s="28">
        <v>113.321920953278</v>
      </c>
      <c r="AN48" s="28">
        <v>1133.2179255071401</v>
      </c>
      <c r="AO48" s="28">
        <v>0</v>
      </c>
      <c r="AP48" s="28">
        <v>95.423623155883405</v>
      </c>
      <c r="AQ48" s="28">
        <v>0.903462332280627</v>
      </c>
      <c r="AR48" s="28">
        <v>679.76171575377202</v>
      </c>
      <c r="AS48" s="28">
        <v>0.99415143839459397</v>
      </c>
      <c r="AT48" s="28">
        <v>272.32361283905601</v>
      </c>
      <c r="AU48" s="28">
        <v>328.16366043860899</v>
      </c>
      <c r="AV48" s="28">
        <v>0.30162371109641301</v>
      </c>
      <c r="AW48" s="28">
        <v>0</v>
      </c>
      <c r="AX48" s="28">
        <v>211.839847406648</v>
      </c>
      <c r="AY48" s="28">
        <v>3524.3540948756499</v>
      </c>
      <c r="AZ48" s="28">
        <v>3010.50926465766</v>
      </c>
      <c r="BA48" s="28">
        <v>513.84483021798098</v>
      </c>
      <c r="BB48" s="28">
        <v>2.4252993499451598</v>
      </c>
      <c r="BC48" s="28">
        <v>1.77530823371197E-4</v>
      </c>
      <c r="BD48" s="28">
        <v>71.936645766629795</v>
      </c>
      <c r="BE48" s="28">
        <v>19.711505820422499</v>
      </c>
      <c r="BF48" s="28">
        <v>818.12794233370198</v>
      </c>
      <c r="BG48" s="28">
        <v>54.168544286005499</v>
      </c>
      <c r="BH48" s="28">
        <v>10.548967512359599</v>
      </c>
      <c r="BI48" s="28">
        <v>1168.92635203845</v>
      </c>
      <c r="BJ48" s="28">
        <v>35.946415639541897</v>
      </c>
      <c r="BK48" s="28">
        <v>0.45151967245931002</v>
      </c>
      <c r="BL48" s="28">
        <v>49.6547803130563</v>
      </c>
      <c r="BM48" s="28">
        <v>3.11718677283024E-2</v>
      </c>
      <c r="BN48" s="28">
        <v>214.51267041475299</v>
      </c>
      <c r="BO48" s="28">
        <v>118.162583703601</v>
      </c>
      <c r="BP48" s="28">
        <v>0</v>
      </c>
      <c r="BQ48" s="28">
        <v>0.18335358611989699</v>
      </c>
      <c r="BR48" s="28">
        <v>93.221273078371794</v>
      </c>
      <c r="BS48" s="28">
        <v>208.11581482003001</v>
      </c>
      <c r="BT48" s="28">
        <v>2439.0822198625401</v>
      </c>
      <c r="BU48" s="28">
        <v>53.937262850768299</v>
      </c>
      <c r="BW48" s="57">
        <f t="shared" si="10"/>
        <v>-7.2559646620534658E-4</v>
      </c>
      <c r="BX48" s="57">
        <f t="shared" si="11"/>
        <v>7.3790333459125481E-4</v>
      </c>
      <c r="BY48" s="57">
        <f t="shared" si="12"/>
        <v>-1.1503009011932421E-3</v>
      </c>
      <c r="BZ48" s="57">
        <f t="shared" si="13"/>
        <v>-6.6201546131063732E-4</v>
      </c>
      <c r="CA48" s="57">
        <f t="shared" si="14"/>
        <v>-8.0151129473625578E-4</v>
      </c>
      <c r="CB48" s="57">
        <f t="shared" si="15"/>
        <v>-1.126275382474908E-3</v>
      </c>
      <c r="CC48" s="57">
        <f t="shared" si="16"/>
        <v>-7.4450482348087659E-4</v>
      </c>
      <c r="CD48" s="57">
        <f t="shared" si="17"/>
        <v>1.2857634228528456</v>
      </c>
      <c r="CE48" s="57">
        <f t="shared" si="18"/>
        <v>-0.2301600661452716</v>
      </c>
      <c r="CF48" s="57">
        <f t="shared" si="19"/>
        <v>-0.15743246799335753</v>
      </c>
      <c r="CG48" s="57" t="e">
        <f>IF(#REF!=0,"",(#REF!-L48)/L48)</f>
        <v>#REF!</v>
      </c>
      <c r="CH48" s="57" t="e">
        <f>IF(#REF!=0,"",(#REF!-M48)/M48)</f>
        <v>#REF!</v>
      </c>
    </row>
    <row r="49" spans="1:86" x14ac:dyDescent="0.4">
      <c r="A49" s="45" t="s">
        <v>48</v>
      </c>
      <c r="B49" s="28">
        <v>41.684672800000001</v>
      </c>
      <c r="C49" s="28">
        <v>5.7371542399999997</v>
      </c>
      <c r="D49" s="28">
        <v>1.3745375799999999</v>
      </c>
      <c r="E49" s="28">
        <v>7.4428316299999997</v>
      </c>
      <c r="F49" s="28">
        <v>4.7164650899999998</v>
      </c>
      <c r="G49" s="28">
        <v>0.52077850999999997</v>
      </c>
      <c r="H49" s="28">
        <v>2.66291514</v>
      </c>
      <c r="I49" s="84">
        <v>0.4226588</v>
      </c>
      <c r="J49" s="84">
        <v>0.20869509999999999</v>
      </c>
      <c r="K49" s="84">
        <v>0.98639904</v>
      </c>
      <c r="L49" s="84">
        <v>0.1241048</v>
      </c>
      <c r="M49" s="84">
        <v>0.10361579999999999</v>
      </c>
      <c r="N49" s="28"/>
      <c r="O49" s="30" t="s">
        <v>48</v>
      </c>
      <c r="P49" s="28">
        <v>0</v>
      </c>
      <c r="Q49" s="28">
        <v>0.33099972338894401</v>
      </c>
      <c r="R49" s="28">
        <v>0.33099972338894401</v>
      </c>
      <c r="S49" s="28">
        <v>0.70185808793134796</v>
      </c>
      <c r="T49" s="28">
        <v>4.9529882275258001E-2</v>
      </c>
      <c r="U49" s="28">
        <v>0</v>
      </c>
      <c r="V49" s="28">
        <v>41.684658366264799</v>
      </c>
      <c r="W49" s="28">
        <v>0.25270345008349998</v>
      </c>
      <c r="X49" s="28">
        <v>0</v>
      </c>
      <c r="Y49" s="28">
        <v>3.78128871634782E-2</v>
      </c>
      <c r="Z49" s="28">
        <v>0</v>
      </c>
      <c r="AA49" s="28">
        <v>0.22448311188346301</v>
      </c>
      <c r="AB49" s="28">
        <v>0.22448311188346301</v>
      </c>
      <c r="AC49" s="28">
        <v>10324.6858226271</v>
      </c>
      <c r="AD49" s="28">
        <v>0</v>
      </c>
      <c r="AE49" s="28">
        <v>8.3412537119771493E-2</v>
      </c>
      <c r="AF49" s="28">
        <v>1.7476969750381599E-2</v>
      </c>
      <c r="AG49" s="28">
        <v>2.0212306581347698E-2</v>
      </c>
      <c r="AH49" s="28">
        <v>0</v>
      </c>
      <c r="AI49" s="28">
        <v>0</v>
      </c>
      <c r="AJ49" s="28">
        <v>5.7371507465401201</v>
      </c>
      <c r="AK49" s="28">
        <v>0</v>
      </c>
      <c r="AL49" s="28">
        <v>1.23708478425018</v>
      </c>
      <c r="AM49" s="28">
        <v>0.13745399449946799</v>
      </c>
      <c r="AN49" s="28">
        <v>1.3745387787496399</v>
      </c>
      <c r="AO49" s="28">
        <v>0</v>
      </c>
      <c r="AP49" s="28">
        <v>0.132743377315542</v>
      </c>
      <c r="AQ49" s="28">
        <v>1.4149423766927299E-3</v>
      </c>
      <c r="AR49" s="28">
        <v>0.45439806511351</v>
      </c>
      <c r="AS49" s="28">
        <v>1.55642884306949E-3</v>
      </c>
      <c r="AT49" s="28">
        <v>0.42684006018617998</v>
      </c>
      <c r="AU49" s="28">
        <v>0.51409425861318203</v>
      </c>
      <c r="AV49" s="28">
        <v>4.7164701797318002E-4</v>
      </c>
      <c r="AW49" s="28">
        <v>0</v>
      </c>
      <c r="AX49" s="28">
        <v>0.33203888953190303</v>
      </c>
      <c r="AY49" s="28">
        <v>7.4425748393106099</v>
      </c>
      <c r="AZ49" s="28">
        <v>4.7162088830833797</v>
      </c>
      <c r="BA49" s="28">
        <v>2.7263659562272302</v>
      </c>
      <c r="BB49" s="28">
        <v>3.8014748921113102E-3</v>
      </c>
      <c r="BC49" s="28">
        <v>0</v>
      </c>
      <c r="BD49" s="28">
        <v>0.112723435682909</v>
      </c>
      <c r="BE49" s="28">
        <v>3.0892915998390599E-2</v>
      </c>
      <c r="BF49" s="28">
        <v>1.2814634280769599</v>
      </c>
      <c r="BG49" s="28">
        <v>8.4896410324244706E-2</v>
      </c>
      <c r="BH49" s="28">
        <v>1.6507638464039801E-2</v>
      </c>
      <c r="BI49" s="28">
        <v>1.8309311772130199</v>
      </c>
      <c r="BJ49" s="28">
        <v>6.3111076356862097E-2</v>
      </c>
      <c r="BK49" s="28">
        <v>7.0747532201259904E-4</v>
      </c>
      <c r="BL49" s="28">
        <v>7.7821535849909307E-2</v>
      </c>
      <c r="BM49" s="28">
        <v>4.7164690774208102E-5</v>
      </c>
      <c r="BN49" s="28">
        <v>0.52078102702315399</v>
      </c>
      <c r="BO49" s="28">
        <v>0.14400311071373501</v>
      </c>
      <c r="BP49" s="28">
        <v>0</v>
      </c>
      <c r="BQ49" s="28">
        <v>3.6642926640100898E-4</v>
      </c>
      <c r="BR49" s="28">
        <v>8.4898191788223998E-2</v>
      </c>
      <c r="BS49" s="28">
        <v>1.39040438896145E-2</v>
      </c>
      <c r="BT49" s="28">
        <v>2.6629146205018799</v>
      </c>
      <c r="BU49" s="28">
        <v>2.8740588193698E-2</v>
      </c>
      <c r="BW49" s="57">
        <f t="shared" si="10"/>
        <v>-3.4626000956882605E-7</v>
      </c>
      <c r="BX49" s="57">
        <f t="shared" si="11"/>
        <v>-6.0891859159776142E-7</v>
      </c>
      <c r="BY49" s="57">
        <f t="shared" si="12"/>
        <v>8.7211121575648502E-7</v>
      </c>
      <c r="BZ49" s="57">
        <f t="shared" si="13"/>
        <v>-3.4501746399142207E-5</v>
      </c>
      <c r="CA49" s="57">
        <f t="shared" si="14"/>
        <v>-5.432180917936026E-5</v>
      </c>
      <c r="CB49" s="57">
        <f t="shared" si="15"/>
        <v>4.8331932014896697E-6</v>
      </c>
      <c r="CC49" s="57">
        <f t="shared" si="16"/>
        <v>-1.9508624675037301E-7</v>
      </c>
      <c r="CD49" s="57">
        <f t="shared" si="17"/>
        <v>-0.21686305031636863</v>
      </c>
      <c r="CE49" s="57">
        <f t="shared" si="18"/>
        <v>-0.76266868615862082</v>
      </c>
      <c r="CF49" s="57">
        <f t="shared" si="19"/>
        <v>-0.77242160344817146</v>
      </c>
      <c r="CG49" s="57" t="e">
        <f>IF(#REF!=0,"",(#REF!-L49)/L49)</f>
        <v>#REF!</v>
      </c>
      <c r="CH49" s="57" t="e">
        <f>IF(#REF!=0,"",(#REF!-M49)/M49)</f>
        <v>#REF!</v>
      </c>
    </row>
    <row r="50" spans="1:86" x14ac:dyDescent="0.4">
      <c r="A50" s="45" t="s">
        <v>49</v>
      </c>
      <c r="B50" s="28">
        <v>207.1011642</v>
      </c>
      <c r="C50" s="28">
        <v>15.92842424</v>
      </c>
      <c r="D50" s="28">
        <v>5.0455187800000001</v>
      </c>
      <c r="E50" s="28">
        <v>35.646283459999999</v>
      </c>
      <c r="F50" s="28">
        <v>26.021397520000001</v>
      </c>
      <c r="G50" s="28">
        <v>0.93540800000000002</v>
      </c>
      <c r="H50" s="28">
        <v>12.241700720000001</v>
      </c>
      <c r="I50" s="84">
        <v>1.6790832</v>
      </c>
      <c r="J50" s="84">
        <v>0.82907640000000005</v>
      </c>
      <c r="K50" s="84">
        <v>3.9186363599999998</v>
      </c>
      <c r="L50" s="84">
        <v>0.4930272</v>
      </c>
      <c r="M50" s="84">
        <v>0.41163119999999997</v>
      </c>
      <c r="N50" s="28"/>
      <c r="O50" s="30" t="s">
        <v>49</v>
      </c>
      <c r="P50" s="28">
        <v>0</v>
      </c>
      <c r="Q50" s="28">
        <v>1.4878655723057499</v>
      </c>
      <c r="R50" s="28">
        <v>1.4878655723057499</v>
      </c>
      <c r="S50" s="28">
        <v>3.1545957992030198</v>
      </c>
      <c r="T50" s="28">
        <v>0.22401330429164901</v>
      </c>
      <c r="U50" s="28">
        <v>0</v>
      </c>
      <c r="V50" s="28">
        <v>207.10109404366199</v>
      </c>
      <c r="W50" s="28">
        <v>1.14146133571983</v>
      </c>
      <c r="X50" s="28">
        <v>0</v>
      </c>
      <c r="Y50" s="28">
        <v>0.17201053302997699</v>
      </c>
      <c r="Z50" s="28">
        <v>0</v>
      </c>
      <c r="AA50" s="28">
        <v>1.02417460215942</v>
      </c>
      <c r="AB50" s="28">
        <v>1.02417460215942</v>
      </c>
      <c r="AC50" s="28">
        <v>41016.551384778097</v>
      </c>
      <c r="AD50" s="28">
        <v>0</v>
      </c>
      <c r="AE50" s="28">
        <v>0.37401996941086901</v>
      </c>
      <c r="AF50" s="28">
        <v>7.8482908906342103E-2</v>
      </c>
      <c r="AG50" s="28">
        <v>9.2212305977281306E-2</v>
      </c>
      <c r="AH50" s="28">
        <v>0</v>
      </c>
      <c r="AI50" s="28">
        <v>0</v>
      </c>
      <c r="AJ50" s="28">
        <v>15.928415990123201</v>
      </c>
      <c r="AK50" s="28">
        <v>0</v>
      </c>
      <c r="AL50" s="28">
        <v>4.5409291820301201</v>
      </c>
      <c r="AM50" s="28">
        <v>0.50455776054498203</v>
      </c>
      <c r="AN50" s="28">
        <v>5.0454869425751099</v>
      </c>
      <c r="AO50" s="28">
        <v>0</v>
      </c>
      <c r="AP50" s="28">
        <v>0.60009238605135595</v>
      </c>
      <c r="AQ50" s="28">
        <v>7.8063662869205302E-3</v>
      </c>
      <c r="AR50" s="28">
        <v>2.1908472742604799</v>
      </c>
      <c r="AS50" s="28">
        <v>8.5869173321869198E-3</v>
      </c>
      <c r="AT50" s="28">
        <v>2.3549343959611302</v>
      </c>
      <c r="AU50" s="28">
        <v>2.8363298555421399</v>
      </c>
      <c r="AV50" s="28">
        <v>2.6021608602435002E-3</v>
      </c>
      <c r="AW50" s="28">
        <v>0</v>
      </c>
      <c r="AX50" s="28">
        <v>1.8319051792082</v>
      </c>
      <c r="AY50" s="28">
        <v>35.6448635571575</v>
      </c>
      <c r="AZ50" s="28">
        <v>26.0199815319918</v>
      </c>
      <c r="BA50" s="28">
        <v>9.6248820251657605</v>
      </c>
      <c r="BB50" s="28">
        <v>2.0973143735842199E-2</v>
      </c>
      <c r="BC50" s="28">
        <v>0</v>
      </c>
      <c r="BD50" s="28">
        <v>0.62191083406361403</v>
      </c>
      <c r="BE50" s="28">
        <v>0.170440238760561</v>
      </c>
      <c r="BF50" s="28">
        <v>7.0700104168389002</v>
      </c>
      <c r="BG50" s="28">
        <v>0.46838627181886799</v>
      </c>
      <c r="BH50" s="28">
        <v>9.1075531451688396E-2</v>
      </c>
      <c r="BI50" s="28">
        <v>10.1015049852014</v>
      </c>
      <c r="BJ50" s="28">
        <v>0.28168972086266802</v>
      </c>
      <c r="BK50" s="28">
        <v>3.9031992372007898E-3</v>
      </c>
      <c r="BL50" s="28">
        <v>0.429351819088719</v>
      </c>
      <c r="BM50" s="28">
        <v>2.60216604110517E-4</v>
      </c>
      <c r="BN50" s="28">
        <v>0.93540671858551405</v>
      </c>
      <c r="BO50" s="28">
        <v>0.65671497875321905</v>
      </c>
      <c r="BP50" s="28">
        <v>0</v>
      </c>
      <c r="BQ50" s="28">
        <v>1.6169044660129901E-3</v>
      </c>
      <c r="BR50" s="28">
        <v>0.396254460715951</v>
      </c>
      <c r="BS50" s="28">
        <v>0.13929474958249899</v>
      </c>
      <c r="BT50" s="28">
        <v>12.2416986612432</v>
      </c>
      <c r="BU50" s="28">
        <v>0.142802934300611</v>
      </c>
      <c r="BW50" s="57">
        <f t="shared" si="10"/>
        <v>-3.3875395284660665E-7</v>
      </c>
      <c r="BX50" s="57">
        <f t="shared" si="11"/>
        <v>-5.1793427116065321E-7</v>
      </c>
      <c r="BY50" s="57">
        <f t="shared" si="12"/>
        <v>-6.310039914312464E-6</v>
      </c>
      <c r="BZ50" s="57">
        <f t="shared" si="13"/>
        <v>-3.9833124373064991E-5</v>
      </c>
      <c r="CA50" s="57">
        <f t="shared" si="14"/>
        <v>-5.4416293633455728E-5</v>
      </c>
      <c r="CB50" s="57">
        <f t="shared" si="15"/>
        <v>-1.369899002323257E-6</v>
      </c>
      <c r="CC50" s="57">
        <f t="shared" si="16"/>
        <v>-1.6817571738460552E-7</v>
      </c>
      <c r="CD50" s="57">
        <f t="shared" si="17"/>
        <v>-0.11388216360824174</v>
      </c>
      <c r="CE50" s="57">
        <f t="shared" si="18"/>
        <v>-0.72980378612676833</v>
      </c>
      <c r="CF50" s="57">
        <f t="shared" si="19"/>
        <v>-0.73864005024456514</v>
      </c>
      <c r="CG50" s="57" t="e">
        <f>IF(#REF!=0,"",(#REF!-L50)/L50)</f>
        <v>#REF!</v>
      </c>
      <c r="CH50" s="57" t="e">
        <f>IF(#REF!=0,"",(#REF!-M50)/M50)</f>
        <v>#REF!</v>
      </c>
    </row>
    <row r="51" spans="1:86" x14ac:dyDescent="0.4">
      <c r="A51" s="45" t="s">
        <v>50</v>
      </c>
      <c r="B51" s="28">
        <v>859.21208879999995</v>
      </c>
      <c r="C51" s="28">
        <v>67.974139769999994</v>
      </c>
      <c r="D51" s="28">
        <v>21.761268220000002</v>
      </c>
      <c r="E51" s="28">
        <v>149.01778034</v>
      </c>
      <c r="F51" s="28">
        <v>106.9110359</v>
      </c>
      <c r="G51" s="28">
        <v>4.7828699099999996</v>
      </c>
      <c r="H51" s="28">
        <v>51.354139539999998</v>
      </c>
      <c r="I51" s="84">
        <v>7.1711935100000002</v>
      </c>
      <c r="J51" s="84">
        <v>3.5409012899999999</v>
      </c>
      <c r="K51" s="84">
        <v>16.7360954</v>
      </c>
      <c r="L51" s="84">
        <v>2.1056688000000001</v>
      </c>
      <c r="M51" s="84">
        <v>1.7580347999999999</v>
      </c>
      <c r="N51" s="28"/>
      <c r="O51" s="30" t="s">
        <v>50</v>
      </c>
      <c r="P51" s="28">
        <v>0</v>
      </c>
      <c r="Q51" s="28">
        <v>6.3158074492031897</v>
      </c>
      <c r="R51" s="28">
        <v>6.3158074492031897</v>
      </c>
      <c r="S51" s="28">
        <v>13.391249345723301</v>
      </c>
      <c r="T51" s="28">
        <v>0.94782715458511702</v>
      </c>
      <c r="U51" s="28">
        <v>0</v>
      </c>
      <c r="V51" s="28">
        <v>859.21181765571396</v>
      </c>
      <c r="W51" s="28">
        <v>4.8329252654905002</v>
      </c>
      <c r="X51" s="28">
        <v>0</v>
      </c>
      <c r="Y51" s="28">
        <v>0.72559077610079503</v>
      </c>
      <c r="Z51" s="28">
        <v>0</v>
      </c>
      <c r="AA51" s="28">
        <v>4.31356861875802</v>
      </c>
      <c r="AB51" s="28">
        <v>4.31356861875802</v>
      </c>
      <c r="AC51" s="28">
        <v>175177.49983961301</v>
      </c>
      <c r="AD51" s="28">
        <v>0</v>
      </c>
      <c r="AE51" s="28">
        <v>1.5897413305433801</v>
      </c>
      <c r="AF51" s="28">
        <v>0.333322625610873</v>
      </c>
      <c r="AG51" s="28">
        <v>0.38837972861985098</v>
      </c>
      <c r="AH51" s="28">
        <v>0</v>
      </c>
      <c r="AI51" s="28">
        <v>0</v>
      </c>
      <c r="AJ51" s="28">
        <v>67.974117296912894</v>
      </c>
      <c r="AK51" s="28">
        <v>0</v>
      </c>
      <c r="AL51" s="28">
        <v>19.585069748728198</v>
      </c>
      <c r="AM51" s="28">
        <v>2.1761221625137099</v>
      </c>
      <c r="AN51" s="28">
        <v>21.761191911241902</v>
      </c>
      <c r="AO51" s="28">
        <v>0</v>
      </c>
      <c r="AP51" s="28">
        <v>2.5396701396628001</v>
      </c>
      <c r="AQ51" s="28">
        <v>3.2073410605334002E-2</v>
      </c>
      <c r="AR51" s="28">
        <v>8.9669571027960107</v>
      </c>
      <c r="AS51" s="28">
        <v>3.5280551375959701E-2</v>
      </c>
      <c r="AT51" s="28">
        <v>9.6754453611997508</v>
      </c>
      <c r="AU51" s="28">
        <v>11.6532993821546</v>
      </c>
      <c r="AV51" s="28">
        <v>1.06910407469259E-2</v>
      </c>
      <c r="AW51" s="28">
        <v>0</v>
      </c>
      <c r="AX51" s="28">
        <v>7.5265358223515504</v>
      </c>
      <c r="AY51" s="28">
        <v>149.011965732568</v>
      </c>
      <c r="AZ51" s="28">
        <v>106.905234690939</v>
      </c>
      <c r="BA51" s="28">
        <v>42.106731041628699</v>
      </c>
      <c r="BB51" s="28">
        <v>8.6170661992868006E-2</v>
      </c>
      <c r="BC51" s="28">
        <v>0</v>
      </c>
      <c r="BD51" s="28">
        <v>2.55517558160683</v>
      </c>
      <c r="BE51" s="28">
        <v>0.70026714506963805</v>
      </c>
      <c r="BF51" s="28">
        <v>29.047723341986401</v>
      </c>
      <c r="BG51" s="28">
        <v>1.9243960713636099</v>
      </c>
      <c r="BH51" s="28">
        <v>0.374188726665454</v>
      </c>
      <c r="BI51" s="28">
        <v>41.5028506864641</v>
      </c>
      <c r="BJ51" s="28">
        <v>1.2002190227184</v>
      </c>
      <c r="BK51" s="28">
        <v>1.60367510485733E-2</v>
      </c>
      <c r="BL51" s="28">
        <v>1.7640310521007201</v>
      </c>
      <c r="BM51" s="28">
        <v>1.0691042069699099E-3</v>
      </c>
      <c r="BN51" s="28">
        <v>4.7828431025645202</v>
      </c>
      <c r="BO51" s="28">
        <v>2.76652969800426</v>
      </c>
      <c r="BP51" s="28">
        <v>0</v>
      </c>
      <c r="BQ51" s="28">
        <v>6.9311334810870902E-3</v>
      </c>
      <c r="BR51" s="28">
        <v>1.6492128667096499</v>
      </c>
      <c r="BS51" s="28">
        <v>0.41889163591990602</v>
      </c>
      <c r="BT51" s="28">
        <v>51.354123910778902</v>
      </c>
      <c r="BU51" s="28">
        <v>0.57561784479461198</v>
      </c>
      <c r="BW51" s="57">
        <f t="shared" si="10"/>
        <v>-3.1557317398519676E-7</v>
      </c>
      <c r="BX51" s="57">
        <f t="shared" si="11"/>
        <v>-3.3061230602879983E-7</v>
      </c>
      <c r="BY51" s="57">
        <f t="shared" si="12"/>
        <v>-3.5066319356244339E-6</v>
      </c>
      <c r="BZ51" s="57">
        <f t="shared" si="13"/>
        <v>-3.9019554705042818E-5</v>
      </c>
      <c r="CA51" s="57">
        <f t="shared" si="14"/>
        <v>-5.4262022738523449E-5</v>
      </c>
      <c r="CB51" s="57">
        <f t="shared" si="15"/>
        <v>-5.6048849297362268E-6</v>
      </c>
      <c r="CC51" s="57">
        <f t="shared" si="16"/>
        <v>-3.0434199143417004E-7</v>
      </c>
      <c r="CD51" s="57">
        <f t="shared" si="17"/>
        <v>-0.11928085047544763</v>
      </c>
      <c r="CE51" s="57">
        <f t="shared" si="18"/>
        <v>-0.73232036790691868</v>
      </c>
      <c r="CF51" s="57">
        <f t="shared" si="19"/>
        <v>-0.74225955841778846</v>
      </c>
      <c r="CG51" s="57" t="e">
        <f>IF(#REF!=0,"",(#REF!-L51)/L51)</f>
        <v>#REF!</v>
      </c>
      <c r="CH51" s="57" t="e">
        <f>IF(#REF!=0,"",(#REF!-M51)/M51)</f>
        <v>#REF!</v>
      </c>
    </row>
    <row r="52" spans="1:86" x14ac:dyDescent="0.4">
      <c r="B52" s="28"/>
      <c r="C52" s="28"/>
      <c r="D52" s="28"/>
      <c r="E52" s="28"/>
      <c r="F52" s="28"/>
      <c r="G52" s="28"/>
      <c r="H52" s="28"/>
      <c r="I52" s="84"/>
      <c r="J52" s="84"/>
      <c r="K52" s="84"/>
      <c r="L52" s="84"/>
      <c r="M52" s="84"/>
      <c r="P52" s="28"/>
      <c r="BW52" s="57"/>
      <c r="BX52" s="57"/>
      <c r="BY52" s="57"/>
      <c r="BZ52" s="57"/>
      <c r="CA52" s="57"/>
      <c r="CB52" s="57"/>
      <c r="CC52" s="57"/>
      <c r="CD52" s="57"/>
      <c r="CE52" s="57"/>
      <c r="CF52" s="57" t="str">
        <f t="shared" ref="CF52:CF61" si="20">IF(Z52=0,"",(Z52-K52)/K52)</f>
        <v/>
      </c>
    </row>
    <row r="53" spans="1:86" x14ac:dyDescent="0.4">
      <c r="B53" s="28"/>
      <c r="C53" s="28"/>
      <c r="D53" s="28"/>
      <c r="E53" s="28"/>
      <c r="F53" s="28"/>
      <c r="G53" s="28"/>
      <c r="H53" s="28"/>
      <c r="I53" s="84"/>
      <c r="J53" s="84"/>
      <c r="K53" s="84"/>
      <c r="L53" s="84"/>
      <c r="M53" s="84"/>
      <c r="P53" s="28"/>
      <c r="BW53" s="57"/>
      <c r="BX53" s="57"/>
      <c r="BY53" s="57"/>
      <c r="BZ53" s="57"/>
      <c r="CA53" s="57"/>
      <c r="CB53" s="57"/>
      <c r="CC53" s="57"/>
      <c r="CD53" s="57"/>
      <c r="CE53" s="57"/>
      <c r="CF53" s="57" t="str">
        <f t="shared" si="20"/>
        <v/>
      </c>
    </row>
    <row r="54" spans="1:86" x14ac:dyDescent="0.4">
      <c r="A54" s="45" t="s">
        <v>230</v>
      </c>
      <c r="B54" s="28"/>
      <c r="C54" s="28"/>
      <c r="D54" s="28"/>
      <c r="E54" s="28"/>
      <c r="F54" s="28"/>
      <c r="G54" s="28"/>
      <c r="H54" s="28"/>
      <c r="I54" s="84"/>
      <c r="J54" s="84"/>
      <c r="K54" s="84"/>
      <c r="L54" s="84"/>
      <c r="M54" s="84"/>
      <c r="N54" s="28"/>
      <c r="P54" s="28"/>
      <c r="BW54" s="57"/>
      <c r="BX54" s="57"/>
      <c r="BY54" s="57"/>
      <c r="BZ54" s="57"/>
      <c r="CA54" s="57"/>
      <c r="CB54" s="57"/>
      <c r="CC54" s="57"/>
      <c r="CD54" s="57"/>
      <c r="CE54" s="57"/>
      <c r="CF54" s="57" t="str">
        <f t="shared" si="20"/>
        <v/>
      </c>
    </row>
    <row r="55" spans="1:86" x14ac:dyDescent="0.4">
      <c r="A55" s="45" t="s">
        <v>1</v>
      </c>
      <c r="B55" s="28"/>
      <c r="C55" s="28"/>
      <c r="D55" s="28"/>
      <c r="E55" s="28"/>
      <c r="F55" s="28"/>
      <c r="G55" s="28"/>
      <c r="H55" s="28"/>
      <c r="I55" s="84"/>
      <c r="J55" s="84"/>
      <c r="K55" s="84"/>
      <c r="L55" s="84"/>
      <c r="M55" s="84"/>
      <c r="N55" s="28"/>
      <c r="P55" s="28"/>
      <c r="BW55" s="57"/>
      <c r="BX55" s="57"/>
      <c r="BY55" s="57"/>
      <c r="BZ55" s="57"/>
      <c r="CA55" s="57"/>
      <c r="CB55" s="57"/>
      <c r="CC55" s="57"/>
      <c r="CD55" s="57"/>
      <c r="CE55" s="57"/>
      <c r="CF55" s="57" t="str">
        <f t="shared" si="20"/>
        <v/>
      </c>
    </row>
    <row r="56" spans="1:86" x14ac:dyDescent="0.4">
      <c r="A56" s="45" t="s">
        <v>11</v>
      </c>
      <c r="B56" s="28"/>
      <c r="C56" s="28"/>
      <c r="D56" s="28"/>
      <c r="E56" s="28"/>
      <c r="F56" s="28"/>
      <c r="G56" s="28"/>
      <c r="H56" s="28"/>
      <c r="I56" s="84"/>
      <c r="J56" s="84"/>
      <c r="K56" s="84"/>
      <c r="L56" s="84"/>
      <c r="M56" s="84"/>
      <c r="N56" s="28"/>
      <c r="P56" s="28"/>
      <c r="BW56" s="57"/>
      <c r="BX56" s="57"/>
      <c r="BY56" s="57"/>
      <c r="BZ56" s="57"/>
      <c r="CA56" s="57"/>
      <c r="CB56" s="57"/>
      <c r="CC56" s="57"/>
      <c r="CD56" s="57"/>
      <c r="CE56" s="57"/>
      <c r="CF56" s="57" t="str">
        <f t="shared" si="20"/>
        <v/>
      </c>
    </row>
    <row r="57" spans="1:86" x14ac:dyDescent="0.4">
      <c r="A57" s="45" t="s">
        <v>58</v>
      </c>
      <c r="B57" s="28"/>
      <c r="C57" s="28"/>
      <c r="D57" s="28"/>
      <c r="E57" s="28"/>
      <c r="F57" s="28"/>
      <c r="G57" s="28"/>
      <c r="H57" s="28"/>
      <c r="I57" s="84"/>
      <c r="J57" s="84"/>
      <c r="K57" s="84"/>
      <c r="L57" s="84"/>
      <c r="M57" s="84"/>
      <c r="N57" s="28"/>
      <c r="P57" s="28"/>
      <c r="BW57" s="57"/>
      <c r="BX57" s="57"/>
      <c r="BY57" s="57"/>
      <c r="BZ57" s="57"/>
      <c r="CA57" s="57"/>
      <c r="CB57" s="57"/>
      <c r="CC57" s="57"/>
      <c r="CD57" s="57"/>
      <c r="CE57" s="57"/>
      <c r="CF57" s="57" t="str">
        <f t="shared" si="20"/>
        <v/>
      </c>
    </row>
    <row r="58" spans="1:86" x14ac:dyDescent="0.4">
      <c r="A58" s="45" t="s">
        <v>176</v>
      </c>
      <c r="B58" s="28"/>
      <c r="C58" s="28"/>
      <c r="D58" s="28"/>
      <c r="E58" s="28"/>
      <c r="F58" s="28"/>
      <c r="G58" s="28"/>
      <c r="H58" s="28"/>
      <c r="I58" s="84"/>
      <c r="J58" s="84"/>
      <c r="K58" s="84"/>
      <c r="L58" s="84"/>
      <c r="M58" s="84"/>
      <c r="N58" s="28"/>
      <c r="BW58" s="57"/>
      <c r="BX58" s="57"/>
      <c r="BY58" s="57"/>
      <c r="BZ58" s="57"/>
      <c r="CA58" s="57"/>
      <c r="CB58" s="57"/>
      <c r="CC58" s="57"/>
      <c r="CD58" s="57"/>
      <c r="CE58" s="57"/>
      <c r="CF58" s="57" t="str">
        <f t="shared" si="20"/>
        <v/>
      </c>
    </row>
    <row r="59" spans="1:86" x14ac:dyDescent="0.4">
      <c r="A59" s="45" t="s">
        <v>236</v>
      </c>
      <c r="B59" s="45"/>
      <c r="C59" s="45"/>
      <c r="D59" s="45"/>
      <c r="E59" s="45"/>
      <c r="F59" s="45"/>
      <c r="G59" s="45"/>
      <c r="H59" s="45"/>
      <c r="I59" s="103"/>
      <c r="J59" s="103"/>
      <c r="K59" s="103"/>
      <c r="L59" s="103"/>
      <c r="M59" s="103"/>
      <c r="N59" s="28"/>
      <c r="BW59" s="57"/>
      <c r="BX59" s="57"/>
      <c r="BY59" s="57"/>
      <c r="BZ59" s="57"/>
      <c r="CA59" s="57"/>
      <c r="CB59" s="57"/>
      <c r="CC59" s="57"/>
      <c r="CD59" s="57"/>
      <c r="CE59" s="57"/>
      <c r="CF59" s="57" t="str">
        <f t="shared" si="20"/>
        <v/>
      </c>
    </row>
    <row r="60" spans="1:86" x14ac:dyDescent="0.4">
      <c r="A60" s="45"/>
      <c r="B60" s="45"/>
      <c r="C60" s="45"/>
      <c r="D60" s="45"/>
      <c r="E60" s="45"/>
      <c r="F60" s="45"/>
      <c r="G60" s="45"/>
      <c r="H60" s="45"/>
      <c r="I60" s="103"/>
      <c r="J60" s="103"/>
      <c r="K60" s="103"/>
      <c r="L60" s="103"/>
      <c r="M60" s="103"/>
      <c r="N60" s="28"/>
      <c r="BW60" s="57"/>
      <c r="BX60" s="57"/>
      <c r="BY60" s="57"/>
      <c r="BZ60" s="57"/>
      <c r="CA60" s="57"/>
      <c r="CB60" s="57"/>
      <c r="CC60" s="57"/>
      <c r="CD60" s="57"/>
      <c r="CE60" s="57"/>
      <c r="CF60" s="57" t="str">
        <f t="shared" si="20"/>
        <v/>
      </c>
    </row>
    <row r="61" spans="1:86" x14ac:dyDescent="0.4">
      <c r="A61" s="1" t="s">
        <v>55</v>
      </c>
      <c r="B61" s="1">
        <f t="shared" ref="B61:K61" si="21">SUM(B3:B58)</f>
        <v>278700.50521290011</v>
      </c>
      <c r="C61" s="1">
        <f t="shared" si="21"/>
        <v>54441.982027030004</v>
      </c>
      <c r="D61" s="1">
        <f t="shared" si="21"/>
        <v>10824.231912570003</v>
      </c>
      <c r="E61" s="1">
        <f t="shared" si="21"/>
        <v>41115.25110152999</v>
      </c>
      <c r="F61" s="1">
        <f t="shared" si="21"/>
        <v>28632.060384499997</v>
      </c>
      <c r="G61" s="1">
        <f t="shared" si="21"/>
        <v>3908.3635937699987</v>
      </c>
      <c r="H61" s="1">
        <f t="shared" si="21"/>
        <v>18322.82037967</v>
      </c>
      <c r="I61" s="104">
        <f t="shared" si="21"/>
        <v>2765.9995482499999</v>
      </c>
      <c r="J61" s="104">
        <f t="shared" si="21"/>
        <v>1365.7602039800001</v>
      </c>
      <c r="K61" s="104">
        <f t="shared" si="21"/>
        <v>6455.2759306499984</v>
      </c>
      <c r="L61" s="104">
        <f t="shared" ref="L61:M61" si="22">SUM(L3:L58)</f>
        <v>705.97736099000008</v>
      </c>
      <c r="M61" s="104">
        <f t="shared" si="22"/>
        <v>678.09128247999979</v>
      </c>
      <c r="P61" s="1">
        <f t="shared" ref="P61:BU61" si="23">SUM(P3:P58)</f>
        <v>5.7415510717880001E-2</v>
      </c>
      <c r="Q61" s="1">
        <f t="shared" si="23"/>
        <v>2031.7069703553002</v>
      </c>
      <c r="R61" s="1">
        <f t="shared" si="23"/>
        <v>2031.7069703553002</v>
      </c>
      <c r="S61" s="1">
        <f t="shared" si="23"/>
        <v>4305.7039234111198</v>
      </c>
      <c r="T61" s="1">
        <f t="shared" si="23"/>
        <v>314.04419527915559</v>
      </c>
      <c r="U61" s="1">
        <f t="shared" si="23"/>
        <v>0.486371739087396</v>
      </c>
      <c r="V61" s="1">
        <f t="shared" si="23"/>
        <v>278720.70556548092</v>
      </c>
      <c r="W61" s="1">
        <f t="shared" si="23"/>
        <v>1591.3119508888535</v>
      </c>
      <c r="X61" s="1">
        <f t="shared" si="23"/>
        <v>6.20630742674316E-2</v>
      </c>
      <c r="Y61" s="1">
        <f t="shared" si="23"/>
        <v>246.97467795771584</v>
      </c>
      <c r="Z61" s="1">
        <f t="shared" si="23"/>
        <v>1.8628166091502799E-3</v>
      </c>
      <c r="AA61" s="1">
        <f t="shared" si="23"/>
        <v>1487.9341200097454</v>
      </c>
      <c r="AB61" s="1">
        <f t="shared" si="23"/>
        <v>1487.9341200097454</v>
      </c>
      <c r="AC61" s="1">
        <f t="shared" si="23"/>
        <v>75249481.511440471</v>
      </c>
      <c r="AD61" s="1">
        <f t="shared" si="23"/>
        <v>0</v>
      </c>
      <c r="AE61" s="1">
        <f t="shared" si="23"/>
        <v>505.24644688246309</v>
      </c>
      <c r="AF61" s="1">
        <f t="shared" si="23"/>
        <v>106.71829316111678</v>
      </c>
      <c r="AG61" s="1">
        <f t="shared" si="23"/>
        <v>133.95125257843773</v>
      </c>
      <c r="AH61" s="1">
        <f t="shared" si="23"/>
        <v>0.20696807927622199</v>
      </c>
      <c r="AI61" s="1">
        <f t="shared" si="23"/>
        <v>0</v>
      </c>
      <c r="AJ61" s="1">
        <f t="shared" si="23"/>
        <v>54453.504141121368</v>
      </c>
      <c r="AK61" s="1">
        <f t="shared" si="23"/>
        <v>0</v>
      </c>
      <c r="AL61" s="1">
        <f t="shared" si="23"/>
        <v>9742.2187697450918</v>
      </c>
      <c r="AM61" s="1">
        <f t="shared" si="23"/>
        <v>1082.4688404467315</v>
      </c>
      <c r="AN61" s="1">
        <f t="shared" si="23"/>
        <v>10824.687610191822</v>
      </c>
      <c r="AO61" s="1">
        <f t="shared" si="23"/>
        <v>0</v>
      </c>
      <c r="AP61" s="1">
        <f t="shared" si="23"/>
        <v>839.73297123444752</v>
      </c>
      <c r="AQ61" s="1">
        <f t="shared" si="23"/>
        <v>8.590298696793246</v>
      </c>
      <c r="AR61" s="1">
        <f t="shared" si="23"/>
        <v>3867.9976298484735</v>
      </c>
      <c r="AS61" s="1">
        <f t="shared" si="23"/>
        <v>9.449669481363097</v>
      </c>
      <c r="AT61" s="1">
        <f t="shared" si="23"/>
        <v>2591.1854659667174</v>
      </c>
      <c r="AU61" s="1">
        <f t="shared" si="23"/>
        <v>3121.046723412725</v>
      </c>
      <c r="AV61" s="1">
        <f t="shared" si="23"/>
        <v>2.8639041129611895</v>
      </c>
      <c r="AW61" s="1">
        <f t="shared" si="23"/>
        <v>0</v>
      </c>
      <c r="AX61" s="1">
        <f t="shared" si="23"/>
        <v>2015.6836438152036</v>
      </c>
      <c r="AY61" s="1">
        <f t="shared" si="23"/>
        <v>41117.067541621123</v>
      </c>
      <c r="AZ61" s="1">
        <f t="shared" si="23"/>
        <v>28631.908437206712</v>
      </c>
      <c r="BA61" s="1">
        <f t="shared" si="23"/>
        <v>12485.159104414386</v>
      </c>
      <c r="BB61" s="1">
        <f t="shared" si="23"/>
        <v>23.077226134985654</v>
      </c>
      <c r="BC61" s="1">
        <f t="shared" si="23"/>
        <v>1.77530823371197E-4</v>
      </c>
      <c r="BD61" s="1">
        <f t="shared" si="23"/>
        <v>684.32115118711124</v>
      </c>
      <c r="BE61" s="1">
        <f t="shared" si="23"/>
        <v>187.54081140657388</v>
      </c>
      <c r="BF61" s="1">
        <f t="shared" si="23"/>
        <v>7779.8380264670177</v>
      </c>
      <c r="BG61" s="1">
        <f t="shared" si="23"/>
        <v>515.37865714522343</v>
      </c>
      <c r="BH61" s="1">
        <f t="shared" si="23"/>
        <v>100.22873786137866</v>
      </c>
      <c r="BI61" s="1">
        <f t="shared" si="23"/>
        <v>11115.690908248238</v>
      </c>
      <c r="BJ61" s="1">
        <f t="shared" si="23"/>
        <v>372.84099577953896</v>
      </c>
      <c r="BK61" s="1">
        <f t="shared" si="23"/>
        <v>4.2949367683168189</v>
      </c>
      <c r="BL61" s="1">
        <f t="shared" si="23"/>
        <v>472.43069902370456</v>
      </c>
      <c r="BM61" s="1">
        <f t="shared" si="23"/>
        <v>0.28739994755388348</v>
      </c>
      <c r="BN61" s="1">
        <f t="shared" si="23"/>
        <v>3908.9486425132268</v>
      </c>
      <c r="BO61" s="1">
        <f t="shared" si="23"/>
        <v>952.37647738982218</v>
      </c>
      <c r="BP61" s="1">
        <f t="shared" si="23"/>
        <v>0</v>
      </c>
      <c r="BQ61" s="1">
        <f t="shared" si="23"/>
        <v>2.052412251576758</v>
      </c>
      <c r="BR61" s="1">
        <f t="shared" si="23"/>
        <v>627.64765737589562</v>
      </c>
      <c r="BS61" s="1">
        <f t="shared" si="23"/>
        <v>644.34617446133507</v>
      </c>
      <c r="BT61" s="1">
        <f t="shared" si="23"/>
        <v>18323.388144626493</v>
      </c>
      <c r="BU61" s="1">
        <f t="shared" si="23"/>
        <v>275.42216468971549</v>
      </c>
      <c r="BV61" s="1"/>
      <c r="BW61" s="57">
        <f>IF(V61=0,"",(V61-B61)/B61)</f>
        <v>7.2480502198513512E-5</v>
      </c>
      <c r="BX61" s="57">
        <f>IF(AJ61=0,"",(AJ61-C61)/C61)</f>
        <v>2.1164023906482653E-4</v>
      </c>
      <c r="BY61" s="57">
        <f>IF(AN61=0,"",(AN61-D61)/D61)</f>
        <v>4.2099765184255935E-5</v>
      </c>
      <c r="BZ61" s="57">
        <f>IF(AY61=0,"",(AY61-E61)/E61)</f>
        <v>4.4179228934980428E-5</v>
      </c>
      <c r="CA61" s="57">
        <f>IF(AZ61=0,"",(AZ61-F61)/F61)</f>
        <v>-5.3068934350007343E-6</v>
      </c>
      <c r="CB61" s="57">
        <f>IF(BN61=0,"",(BN61-G61)/G61)</f>
        <v>1.4969148319789123E-4</v>
      </c>
      <c r="CC61" s="57">
        <f>IF(BT61=0,"",(BT61-H61)/H61)</f>
        <v>3.0986766487279088E-5</v>
      </c>
      <c r="CD61" s="57"/>
      <c r="CE61" s="57"/>
      <c r="CF61" s="57">
        <f t="shared" si="20"/>
        <v>-0.99999971142726829</v>
      </c>
    </row>
    <row r="62" spans="1:86" x14ac:dyDescent="0.4">
      <c r="A62" s="45" t="s">
        <v>56</v>
      </c>
      <c r="B62" s="28">
        <f t="shared" ref="B62:K62" si="24">SUM(B2:B51)</f>
        <v>278700.50521290011</v>
      </c>
      <c r="C62" s="28">
        <f t="shared" si="24"/>
        <v>54441.982027030004</v>
      </c>
      <c r="D62" s="28">
        <f t="shared" si="24"/>
        <v>10824.231912570003</v>
      </c>
      <c r="E62" s="28">
        <f t="shared" si="24"/>
        <v>41115.25110152999</v>
      </c>
      <c r="F62" s="28">
        <f t="shared" si="24"/>
        <v>28632.060384499997</v>
      </c>
      <c r="G62" s="28">
        <f t="shared" si="24"/>
        <v>3908.3635937699987</v>
      </c>
      <c r="H62" s="28">
        <f t="shared" si="24"/>
        <v>18322.82037967</v>
      </c>
      <c r="I62" s="84">
        <f t="shared" si="24"/>
        <v>2765.9995482499999</v>
      </c>
      <c r="J62" s="84">
        <f t="shared" si="24"/>
        <v>1365.7602039800001</v>
      </c>
      <c r="K62" s="84">
        <f t="shared" si="24"/>
        <v>6455.2759306499984</v>
      </c>
      <c r="L62" s="84">
        <f t="shared" ref="L62:M62" si="25">SUM(L2:L51)</f>
        <v>705.97736099000008</v>
      </c>
      <c r="M62" s="84">
        <f t="shared" si="25"/>
        <v>678.09128247999979</v>
      </c>
    </row>
    <row r="63" spans="1:86" x14ac:dyDescent="0.4">
      <c r="A63" s="30" t="s">
        <v>239</v>
      </c>
      <c r="B63" s="28">
        <f>+B3+B5+B8+B9+B11+B12+B14+B15+B16+B17+B18+B19+B20+B21+B22+B23+B24+B25+B26+B28+B30+B31+B33+B34+B35+B36+B37+B39+B40+B41+B42+B43+B44+B46+B47+B49+B50+B10</f>
        <v>197330.47542600008</v>
      </c>
      <c r="C63" s="28">
        <f t="shared" ref="C63:M63" si="26">+C3+C5+C8+C9+C11+C12+C14+C15+C16+C17+C18+C19+C20+C21+C22+C23+C24+C25+C26+C28+C30+C31+C33+C34+C35+C36+C37+C39+C40+C41+C42+C43+C44+C46+C47+C49+C50+C10</f>
        <v>47168.557885200004</v>
      </c>
      <c r="D63" s="28">
        <f t="shared" si="26"/>
        <v>8082.0862219400015</v>
      </c>
      <c r="E63" s="28">
        <f t="shared" si="26"/>
        <v>28432.743831189997</v>
      </c>
      <c r="F63" s="28">
        <f t="shared" si="26"/>
        <v>19108.901698990001</v>
      </c>
      <c r="G63" s="28">
        <f t="shared" si="26"/>
        <v>3298.9508438499988</v>
      </c>
      <c r="H63" s="28">
        <f t="shared" si="26"/>
        <v>12298.411780610002</v>
      </c>
      <c r="I63" s="84">
        <f t="shared" si="26"/>
        <v>2167.7745117300005</v>
      </c>
      <c r="J63" s="84">
        <f t="shared" si="26"/>
        <v>1070.3762290499999</v>
      </c>
      <c r="K63" s="84">
        <f t="shared" si="26"/>
        <v>5059.1413646300016</v>
      </c>
      <c r="L63" s="84">
        <f t="shared" si="26"/>
        <v>530.32126096000002</v>
      </c>
      <c r="M63" s="84">
        <f t="shared" si="26"/>
        <v>531.43500792999976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N67"/>
  <sheetViews>
    <sheetView zoomScale="85" zoomScaleNormal="85" workbookViewId="0">
      <pane xSplit="1" ySplit="2" topLeftCell="P3" activePane="bottomRight" state="frozen"/>
      <selection pane="topRight" activeCell="B1" sqref="B1"/>
      <selection pane="bottomLeft" activeCell="A3" sqref="A3"/>
      <selection pane="bottomRight" activeCell="P1" sqref="P1"/>
    </sheetView>
  </sheetViews>
  <sheetFormatPr defaultRowHeight="14.6" x14ac:dyDescent="0.4"/>
  <cols>
    <col min="1" max="1" width="19.3046875" customWidth="1"/>
    <col min="2" max="2" width="10.4609375" customWidth="1"/>
    <col min="3" max="10" width="9.3046875" bestFit="1" customWidth="1"/>
    <col min="11" max="11" width="10.3046875" customWidth="1"/>
    <col min="12" max="14" width="10.3046875" style="30" customWidth="1"/>
    <col min="16" max="16" width="15.07421875" bestFit="1" customWidth="1"/>
    <col min="17" max="17" width="5.69140625" style="30" bestFit="1" customWidth="1"/>
    <col min="18" max="18" width="9.84375" style="30" bestFit="1" customWidth="1"/>
    <col min="19" max="19" width="6.69140625" style="28" bestFit="1" customWidth="1"/>
    <col min="20" max="20" width="14.53515625" style="28" bestFit="1" customWidth="1"/>
    <col min="21" max="21" width="5.69140625" style="28" bestFit="1" customWidth="1"/>
    <col min="22" max="22" width="6.69140625" style="28" bestFit="1" customWidth="1"/>
    <col min="23" max="23" width="13.4609375" style="28" bestFit="1" customWidth="1"/>
    <col min="24" max="24" width="6.69140625" style="28" bestFit="1" customWidth="1"/>
    <col min="25" max="25" width="10.3046875" style="28" bestFit="1" customWidth="1"/>
    <col min="26" max="26" width="6.69140625" style="28" bestFit="1" customWidth="1"/>
    <col min="27" max="27" width="5.69140625" style="28" bestFit="1" customWidth="1"/>
    <col min="28" max="28" width="6.69140625" style="28" bestFit="1" customWidth="1"/>
    <col min="29" max="29" width="7.69140625" style="28" bestFit="1" customWidth="1"/>
    <col min="30" max="30" width="6.69140625" style="28" bestFit="1" customWidth="1"/>
    <col min="31" max="31" width="15.4609375" style="28" bestFit="1" customWidth="1"/>
    <col min="32" max="33" width="6.69140625" style="28" bestFit="1" customWidth="1"/>
    <col min="34" max="34" width="5.69140625" style="28" bestFit="1" customWidth="1"/>
    <col min="35" max="35" width="4.07421875" style="28" bestFit="1" customWidth="1"/>
    <col min="36" max="36" width="6.53515625" style="28" bestFit="1" customWidth="1"/>
    <col min="37" max="37" width="6.07421875" style="28" bestFit="1" customWidth="1"/>
    <col min="38" max="38" width="5.69140625" style="28" bestFit="1" customWidth="1"/>
    <col min="39" max="39" width="10" style="28" bestFit="1" customWidth="1"/>
    <col min="40" max="40" width="9.3046875" style="28" bestFit="1" customWidth="1"/>
    <col min="41" max="41" width="7.69140625" style="28" bestFit="1" customWidth="1"/>
    <col min="42" max="42" width="9.3046875" style="28" bestFit="1" customWidth="1"/>
    <col min="43" max="43" width="5.765625" style="101" bestFit="1" customWidth="1"/>
    <col min="44" max="44" width="6.69140625" style="28" bestFit="1" customWidth="1"/>
    <col min="45" max="45" width="4.3046875" style="28" bestFit="1" customWidth="1"/>
    <col min="46" max="46" width="7.69140625" style="28" bestFit="1" customWidth="1"/>
    <col min="47" max="47" width="4.53515625" style="28" bestFit="1" customWidth="1"/>
    <col min="48" max="48" width="4.07421875" style="28" bestFit="1" customWidth="1"/>
    <col min="49" max="49" width="6.69140625" style="28" bestFit="1" customWidth="1"/>
    <col min="50" max="50" width="4.07421875" style="28" bestFit="1" customWidth="1"/>
    <col min="51" max="51" width="5.84375" style="28" bestFit="1" customWidth="1"/>
    <col min="52" max="52" width="3.3046875" style="28" bestFit="1" customWidth="1"/>
    <col min="53" max="54" width="7.69140625" style="28" bestFit="1" customWidth="1"/>
    <col min="55" max="55" width="5.69140625" style="28" bestFit="1" customWidth="1"/>
    <col min="56" max="56" width="5.07421875" style="28" bestFit="1" customWidth="1"/>
    <col min="57" max="57" width="5.3046875" style="28" bestFit="1" customWidth="1"/>
    <col min="58" max="58" width="8.69140625" style="28" bestFit="1" customWidth="1"/>
    <col min="59" max="59" width="4.84375" style="28" bestFit="1" customWidth="1"/>
    <col min="60" max="60" width="7.84375" style="28" bestFit="1" customWidth="1"/>
    <col min="61" max="61" width="5.84375" style="28" bestFit="1" customWidth="1"/>
    <col min="62" max="62" width="6" style="28" bestFit="1" customWidth="1"/>
    <col min="63" max="63" width="6.69140625" style="28" customWidth="1"/>
    <col min="64" max="64" width="6.69140625" style="28" bestFit="1" customWidth="1"/>
    <col min="65" max="65" width="3.84375" style="28" bestFit="1" customWidth="1"/>
    <col min="66" max="66" width="5.53515625" style="28" bestFit="1" customWidth="1"/>
    <col min="67" max="67" width="3.84375" style="28" bestFit="1" customWidth="1"/>
    <col min="68" max="68" width="5.69140625" style="28" bestFit="1" customWidth="1"/>
    <col min="69" max="69" width="8" style="28" bestFit="1" customWidth="1"/>
    <col min="70" max="71" width="5.3046875" style="28" bestFit="1" customWidth="1"/>
    <col min="72" max="72" width="7.69140625" style="28" bestFit="1" customWidth="1"/>
    <col min="73" max="73" width="6.69140625" style="28" bestFit="1" customWidth="1"/>
    <col min="74" max="74" width="9.3046875" style="28" bestFit="1" customWidth="1"/>
    <col min="75" max="76" width="7.69140625" style="28" customWidth="1"/>
    <col min="77" max="77" width="7.69140625" style="101" customWidth="1"/>
    <col min="78" max="78" width="9.07421875" style="30"/>
    <col min="80" max="80" width="10.3046875" bestFit="1" customWidth="1"/>
  </cols>
  <sheetData>
    <row r="1" spans="1:92" x14ac:dyDescent="0.4">
      <c r="B1" s="30" t="s">
        <v>499</v>
      </c>
      <c r="P1" s="30" t="s">
        <v>523</v>
      </c>
    </row>
    <row r="2" spans="1:92" x14ac:dyDescent="0.4">
      <c r="A2" s="30" t="s">
        <v>52</v>
      </c>
      <c r="B2" s="30" t="s">
        <v>59</v>
      </c>
      <c r="C2" s="30" t="s">
        <v>57</v>
      </c>
      <c r="D2" s="30" t="s">
        <v>60</v>
      </c>
      <c r="E2" s="30" t="s">
        <v>54</v>
      </c>
      <c r="F2" s="30" t="s">
        <v>53</v>
      </c>
      <c r="G2" s="30" t="s">
        <v>61</v>
      </c>
      <c r="H2" s="30" t="s">
        <v>62</v>
      </c>
      <c r="I2" s="30" t="s">
        <v>63</v>
      </c>
      <c r="J2" s="30" t="s">
        <v>64</v>
      </c>
      <c r="K2" s="30" t="s">
        <v>65</v>
      </c>
      <c r="L2" s="65" t="s">
        <v>316</v>
      </c>
      <c r="M2" s="65" t="s">
        <v>319</v>
      </c>
      <c r="N2" s="65" t="s">
        <v>326</v>
      </c>
      <c r="P2" s="30" t="s">
        <v>226</v>
      </c>
      <c r="Q2" s="30" t="s">
        <v>390</v>
      </c>
      <c r="R2" s="30" t="s">
        <v>178</v>
      </c>
      <c r="S2" s="30" t="s">
        <v>131</v>
      </c>
      <c r="T2" s="30" t="s">
        <v>132</v>
      </c>
      <c r="U2" s="30" t="s">
        <v>133</v>
      </c>
      <c r="V2" s="30" t="s">
        <v>391</v>
      </c>
      <c r="W2" s="30" t="s">
        <v>179</v>
      </c>
      <c r="X2" s="30" t="s">
        <v>134</v>
      </c>
      <c r="Y2" s="30" t="s">
        <v>59</v>
      </c>
      <c r="Z2" s="30" t="s">
        <v>136</v>
      </c>
      <c r="AA2" s="30" t="s">
        <v>137</v>
      </c>
      <c r="AB2" s="30" t="s">
        <v>392</v>
      </c>
      <c r="AC2" s="30" t="s">
        <v>138</v>
      </c>
      <c r="AD2" s="30" t="s">
        <v>139</v>
      </c>
      <c r="AE2" s="30" t="s">
        <v>140</v>
      </c>
      <c r="AF2" s="30" t="s">
        <v>141</v>
      </c>
      <c r="AG2" s="30" t="s">
        <v>142</v>
      </c>
      <c r="AH2" s="30" t="s">
        <v>143</v>
      </c>
      <c r="AI2" s="30" t="s">
        <v>393</v>
      </c>
      <c r="AJ2" s="30" t="s">
        <v>144</v>
      </c>
      <c r="AK2" s="30" t="s">
        <v>399</v>
      </c>
      <c r="AL2" s="30" t="s">
        <v>57</v>
      </c>
      <c r="AM2" s="30" t="s">
        <v>128</v>
      </c>
      <c r="AN2" s="30" t="s">
        <v>145</v>
      </c>
      <c r="AO2" s="30" t="s">
        <v>146</v>
      </c>
      <c r="AP2" s="30" t="s">
        <v>60</v>
      </c>
      <c r="AQ2" s="100" t="s">
        <v>147</v>
      </c>
      <c r="AR2" s="30" t="s">
        <v>148</v>
      </c>
      <c r="AS2" s="30" t="s">
        <v>149</v>
      </c>
      <c r="AT2" s="30" t="s">
        <v>150</v>
      </c>
      <c r="AU2" s="30" t="s">
        <v>151</v>
      </c>
      <c r="AV2" s="30" t="s">
        <v>152</v>
      </c>
      <c r="AW2" s="30" t="s">
        <v>153</v>
      </c>
      <c r="AX2" s="30" t="s">
        <v>154</v>
      </c>
      <c r="AY2" s="30" t="s">
        <v>155</v>
      </c>
      <c r="AZ2" s="30" t="s">
        <v>156</v>
      </c>
      <c r="BA2" s="30" t="s">
        <v>54</v>
      </c>
      <c r="BB2" s="30" t="s">
        <v>53</v>
      </c>
      <c r="BC2" s="30" t="s">
        <v>157</v>
      </c>
      <c r="BD2" s="30" t="s">
        <v>158</v>
      </c>
      <c r="BE2" s="30" t="s">
        <v>159</v>
      </c>
      <c r="BF2" s="30" t="s">
        <v>160</v>
      </c>
      <c r="BG2" s="30" t="s">
        <v>161</v>
      </c>
      <c r="BH2" s="30" t="s">
        <v>162</v>
      </c>
      <c r="BI2" s="30" t="s">
        <v>163</v>
      </c>
      <c r="BJ2" s="30" t="s">
        <v>164</v>
      </c>
      <c r="BK2" s="30" t="s">
        <v>165</v>
      </c>
      <c r="BL2" s="30" t="s">
        <v>394</v>
      </c>
      <c r="BM2" s="30" t="s">
        <v>166</v>
      </c>
      <c r="BN2" s="30" t="s">
        <v>167</v>
      </c>
      <c r="BO2" s="30" t="s">
        <v>168</v>
      </c>
      <c r="BP2" s="30" t="s">
        <v>61</v>
      </c>
      <c r="BQ2" s="30" t="s">
        <v>400</v>
      </c>
      <c r="BR2" s="30" t="s">
        <v>169</v>
      </c>
      <c r="BS2" s="30" t="s">
        <v>170</v>
      </c>
      <c r="BT2" s="30" t="s">
        <v>171</v>
      </c>
      <c r="BU2" s="30" t="s">
        <v>173</v>
      </c>
      <c r="BV2" s="30" t="s">
        <v>174</v>
      </c>
      <c r="BW2" s="30" t="s">
        <v>401</v>
      </c>
      <c r="BX2" s="30"/>
      <c r="BY2" s="100" t="s">
        <v>484</v>
      </c>
      <c r="BZ2" s="30" t="s">
        <v>141</v>
      </c>
      <c r="CB2" s="30" t="s">
        <v>59</v>
      </c>
      <c r="CC2" s="30" t="s">
        <v>57</v>
      </c>
      <c r="CD2" s="30" t="s">
        <v>60</v>
      </c>
      <c r="CE2" s="30" t="s">
        <v>54</v>
      </c>
      <c r="CF2" s="30" t="s">
        <v>53</v>
      </c>
      <c r="CG2" s="30" t="s">
        <v>61</v>
      </c>
      <c r="CH2" s="30" t="s">
        <v>62</v>
      </c>
      <c r="CI2" s="30" t="s">
        <v>63</v>
      </c>
      <c r="CJ2" s="30" t="s">
        <v>64</v>
      </c>
      <c r="CK2" s="30" t="s">
        <v>65</v>
      </c>
      <c r="CL2" s="30" t="s">
        <v>316</v>
      </c>
      <c r="CM2" s="30" t="s">
        <v>319</v>
      </c>
      <c r="CN2" s="30" t="s">
        <v>326</v>
      </c>
    </row>
    <row r="3" spans="1:92" x14ac:dyDescent="0.4">
      <c r="A3" s="30" t="s">
        <v>0</v>
      </c>
      <c r="B3" s="28">
        <v>182940.39955999999</v>
      </c>
      <c r="C3" s="28">
        <v>32.832053340999998</v>
      </c>
      <c r="D3" s="28">
        <v>9452.0572995000002</v>
      </c>
      <c r="E3" s="28">
        <v>883.68601206999995</v>
      </c>
      <c r="F3" s="28">
        <v>829.02779829999997</v>
      </c>
      <c r="G3" s="28">
        <v>24.113075163000001</v>
      </c>
      <c r="H3" s="28">
        <v>14294.83042</v>
      </c>
      <c r="I3" s="28">
        <v>91.020196741999996</v>
      </c>
      <c r="J3" s="28">
        <v>432.36457956999999</v>
      </c>
      <c r="K3" s="28">
        <v>214.02002210000001</v>
      </c>
      <c r="L3" s="65">
        <v>11.204226114000001</v>
      </c>
      <c r="M3" s="65">
        <v>68.827715577999996</v>
      </c>
      <c r="N3" s="65">
        <v>19.512194652000002</v>
      </c>
      <c r="O3" s="28"/>
      <c r="P3" s="30" t="s">
        <v>0</v>
      </c>
      <c r="Q3" s="28">
        <v>14.452800259182601</v>
      </c>
      <c r="R3" s="28">
        <v>11.173468361451301</v>
      </c>
      <c r="S3" s="28">
        <v>91.269125890346203</v>
      </c>
      <c r="T3" s="28">
        <v>91.269125890346203</v>
      </c>
      <c r="U3" s="28">
        <v>34.307899743133902</v>
      </c>
      <c r="V3" s="28">
        <v>437.16680463628597</v>
      </c>
      <c r="W3" s="28">
        <v>69.521955676732901</v>
      </c>
      <c r="X3" s="28">
        <v>1024.6493707002501</v>
      </c>
      <c r="Y3" s="28">
        <v>183182.67718139</v>
      </c>
      <c r="Z3" s="28">
        <v>678.61528871052701</v>
      </c>
      <c r="AA3" s="28">
        <v>71.797006555667593</v>
      </c>
      <c r="AB3" s="28">
        <v>792.59734197726095</v>
      </c>
      <c r="AC3" s="28">
        <v>1171.1819833710699</v>
      </c>
      <c r="AD3" s="28">
        <v>214.11460168574601</v>
      </c>
      <c r="AE3" s="28">
        <v>214.11460168574601</v>
      </c>
      <c r="AF3" s="28">
        <v>75.743383007435</v>
      </c>
      <c r="AG3" s="28">
        <v>522.79610592945198</v>
      </c>
      <c r="AH3" s="28">
        <v>22.635537486349399</v>
      </c>
      <c r="AI3" s="28">
        <v>1.7606064325433</v>
      </c>
      <c r="AJ3" s="28">
        <v>18.752204298730899</v>
      </c>
      <c r="AK3" s="28">
        <v>19.6348978905873</v>
      </c>
      <c r="AL3" s="28">
        <v>32.694536691854402</v>
      </c>
      <c r="AM3" s="28">
        <v>0</v>
      </c>
      <c r="AN3" s="28">
        <v>8521.1338330329509</v>
      </c>
      <c r="AO3" s="28">
        <v>871.04941700314703</v>
      </c>
      <c r="AP3" s="28">
        <v>9467.9266330435294</v>
      </c>
      <c r="AQ3" s="101">
        <v>0</v>
      </c>
      <c r="AR3" s="28">
        <v>435.72773395051701</v>
      </c>
      <c r="AS3" s="28">
        <v>0.30428096154588002</v>
      </c>
      <c r="AT3" s="28">
        <v>6000.2123742703998</v>
      </c>
      <c r="AU3" s="28">
        <v>0.39505474825972597</v>
      </c>
      <c r="AV3" s="28">
        <v>5.29460376108511E-2</v>
      </c>
      <c r="AW3" s="28">
        <v>271.362505034805</v>
      </c>
      <c r="AX3" s="28">
        <v>0.227810735186318</v>
      </c>
      <c r="AY3" s="28">
        <v>0</v>
      </c>
      <c r="AZ3" s="28">
        <v>1.1330737181501E-2</v>
      </c>
      <c r="BA3" s="28">
        <v>876.22405933347602</v>
      </c>
      <c r="BB3" s="28">
        <v>821.95373071252197</v>
      </c>
      <c r="BC3" s="28">
        <v>54.270328620953798</v>
      </c>
      <c r="BD3" s="28">
        <v>5.2178110859416697E-3</v>
      </c>
      <c r="BE3" s="28">
        <v>0</v>
      </c>
      <c r="BF3" s="28">
        <v>165.98993382827101</v>
      </c>
      <c r="BG3" s="28">
        <v>3.7509541185094503E-2</v>
      </c>
      <c r="BH3" s="28">
        <v>77.060497472951994</v>
      </c>
      <c r="BI3" s="28">
        <v>0</v>
      </c>
      <c r="BJ3" s="28">
        <v>0.65978871707534803</v>
      </c>
      <c r="BK3" s="28">
        <v>301.545653984578</v>
      </c>
      <c r="BL3" s="28">
        <v>69.239855639722407</v>
      </c>
      <c r="BM3" s="28">
        <v>0.79871075932692903</v>
      </c>
      <c r="BN3" s="28">
        <v>3.5008631019031302</v>
      </c>
      <c r="BO3" s="28">
        <v>1.62724155491988E-3</v>
      </c>
      <c r="BP3" s="28">
        <v>23.934424771132601</v>
      </c>
      <c r="BQ3" s="28">
        <v>3455.28871485217</v>
      </c>
      <c r="BR3" s="28">
        <v>0</v>
      </c>
      <c r="BS3" s="28">
        <v>0</v>
      </c>
      <c r="BT3" s="28">
        <v>1731.2821063870399</v>
      </c>
      <c r="BU3" s="28">
        <v>340.03343506142602</v>
      </c>
      <c r="BV3" s="28">
        <v>14435.310554407301</v>
      </c>
      <c r="BW3" s="28">
        <v>2068.6637174693201</v>
      </c>
      <c r="BX3" s="30"/>
      <c r="BY3" s="101">
        <f>Q3+S3+U3+V3+Z3+AB3+AC3+AD3+AG3+AH3+AI3+AJ3+AK3+AR3+AT3+BL3+BT3+BU3+BW3</f>
        <v>14664.44442108964</v>
      </c>
      <c r="BZ3" s="37">
        <f t="shared" ref="BZ3:BZ34" si="0">AF3/(AF3+AN3+AO3+1E-50)</f>
        <v>7.9999968253964757E-3</v>
      </c>
      <c r="CB3" s="25">
        <f t="shared" ref="CB3:CB34" si="1">+(Y3-B3)/B3</f>
        <v>1.3243527508014752E-3</v>
      </c>
      <c r="CC3" s="25">
        <f t="shared" ref="CC3:CC34" si="2">+(AL3-C3)/C3</f>
        <v>-4.1884876257150721E-3</v>
      </c>
      <c r="CD3" s="25">
        <f t="shared" ref="CD3:CD34" si="3">+(AP3-D3)/D3</f>
        <v>1.6789290458880948E-3</v>
      </c>
      <c r="CE3" s="25">
        <f t="shared" ref="CE3:CE34" si="4">+(BA3-E3)/E3</f>
        <v>-8.4441222726210109E-3</v>
      </c>
      <c r="CF3" s="25">
        <f t="shared" ref="CF3:CF34" si="5">+(BB3-F3)/F3</f>
        <v>-8.5329678956291254E-3</v>
      </c>
      <c r="CG3" s="25">
        <f t="shared" ref="CG3:CG34" si="6">+(BP3-G3)/G3</f>
        <v>-7.408859743510768E-3</v>
      </c>
      <c r="CH3" s="25">
        <f t="shared" ref="CH3:CH34" si="7">+(BV3-H3)/H3</f>
        <v>9.8273382950212207E-3</v>
      </c>
      <c r="CI3" s="25">
        <f t="shared" ref="CI3:CI34" si="8">+(T3-I3)/I3</f>
        <v>2.7348781617315705E-3</v>
      </c>
      <c r="CJ3" s="25">
        <f t="shared" ref="CJ3:CJ34" si="9">+(V3-J3)/J3</f>
        <v>1.110688824478163E-2</v>
      </c>
      <c r="CK3" s="25">
        <f t="shared" ref="CK3:CK34" si="10">+(AD3-K3)/K3</f>
        <v>4.4191933454624247E-4</v>
      </c>
      <c r="CL3" s="25">
        <f t="shared" ref="CL3:CL34" si="11">+(R3-L3)/L3</f>
        <v>-2.7451920584026304E-3</v>
      </c>
      <c r="CM3" s="25">
        <f t="shared" ref="CM3:CM34" si="12">+(W3-M3)/M3</f>
        <v>1.0086635781862432E-2</v>
      </c>
      <c r="CN3" s="25">
        <f t="shared" ref="CN3:CN34" si="13">+(AK3-N3)/N3</f>
        <v>6.2885411290585771E-3</v>
      </c>
    </row>
    <row r="4" spans="1:92" x14ac:dyDescent="0.4">
      <c r="A4" s="30" t="s">
        <v>2</v>
      </c>
      <c r="B4" s="28">
        <v>260799.46343999999</v>
      </c>
      <c r="C4" s="28">
        <v>47.980707170000002</v>
      </c>
      <c r="D4" s="28">
        <v>11553.236986</v>
      </c>
      <c r="E4" s="28">
        <v>1409.6737462000001</v>
      </c>
      <c r="F4" s="28">
        <v>1321.0492167</v>
      </c>
      <c r="G4" s="28">
        <v>35.477685111</v>
      </c>
      <c r="H4" s="28">
        <v>17394.598426</v>
      </c>
      <c r="I4" s="28">
        <v>118.2299295</v>
      </c>
      <c r="J4" s="28">
        <v>508.27969367999998</v>
      </c>
      <c r="K4" s="28">
        <v>282.31645560999999</v>
      </c>
      <c r="L4" s="65">
        <v>15.905459662</v>
      </c>
      <c r="M4" s="65">
        <v>78.312442669999996</v>
      </c>
      <c r="N4" s="65">
        <v>24.583894316999999</v>
      </c>
      <c r="O4" s="28"/>
      <c r="P4" s="30" t="s">
        <v>2</v>
      </c>
      <c r="Q4" s="28">
        <v>16.937144876460501</v>
      </c>
      <c r="R4" s="28">
        <v>15.7121663537533</v>
      </c>
      <c r="S4" s="28">
        <v>117.18484060562</v>
      </c>
      <c r="T4" s="28">
        <v>117.18484060562</v>
      </c>
      <c r="U4" s="28">
        <v>48.007733555002503</v>
      </c>
      <c r="V4" s="28">
        <v>507.47222110902197</v>
      </c>
      <c r="W4" s="28">
        <v>78.080384661896701</v>
      </c>
      <c r="X4" s="28">
        <v>1150.71273635031</v>
      </c>
      <c r="Y4" s="28">
        <v>258949.01732678499</v>
      </c>
      <c r="Z4" s="28">
        <v>778.33699094831695</v>
      </c>
      <c r="AA4" s="28">
        <v>83.255641705646099</v>
      </c>
      <c r="AB4" s="28">
        <v>881.59680293341103</v>
      </c>
      <c r="AC4" s="28">
        <v>1361.4635956474201</v>
      </c>
      <c r="AD4" s="28">
        <v>279.42196099448603</v>
      </c>
      <c r="AE4" s="28">
        <v>279.42196099448603</v>
      </c>
      <c r="AF4" s="28">
        <v>91.466747495384098</v>
      </c>
      <c r="AG4" s="28">
        <v>582.47070913471498</v>
      </c>
      <c r="AH4" s="28">
        <v>24.905638528980798</v>
      </c>
      <c r="AI4" s="28">
        <v>2.4394718819599102</v>
      </c>
      <c r="AJ4" s="28">
        <v>19.262009562517001</v>
      </c>
      <c r="AK4" s="28">
        <v>24.4639841563699</v>
      </c>
      <c r="AL4" s="28">
        <v>47.376096630455798</v>
      </c>
      <c r="AM4" s="28">
        <v>0</v>
      </c>
      <c r="AN4" s="28">
        <v>10289.870944471</v>
      </c>
      <c r="AO4" s="28">
        <v>1051.8617814183399</v>
      </c>
      <c r="AP4" s="28">
        <v>11433.1994733847</v>
      </c>
      <c r="AQ4" s="101">
        <v>0</v>
      </c>
      <c r="AR4" s="28">
        <v>493.345141778634</v>
      </c>
      <c r="AS4" s="28">
        <v>0.35775197606882803</v>
      </c>
      <c r="AT4" s="28">
        <v>7330.4959703017403</v>
      </c>
      <c r="AU4" s="28">
        <v>0.60216829312653797</v>
      </c>
      <c r="AV4" s="28">
        <v>8.3151800999796396E-2</v>
      </c>
      <c r="AW4" s="28">
        <v>423.48035326862703</v>
      </c>
      <c r="AX4" s="28">
        <v>0.330226117385097</v>
      </c>
      <c r="AY4" s="28">
        <v>0</v>
      </c>
      <c r="AZ4" s="28">
        <v>1.8048546579804502E-2</v>
      </c>
      <c r="BA4" s="28">
        <v>1390.93394922622</v>
      </c>
      <c r="BB4" s="28">
        <v>1303.3898382775201</v>
      </c>
      <c r="BC4" s="28">
        <v>87.544110948703903</v>
      </c>
      <c r="BD4" s="28">
        <v>9.0671457618897895E-3</v>
      </c>
      <c r="BE4" s="28">
        <v>0</v>
      </c>
      <c r="BF4" s="28">
        <v>262.25036488698498</v>
      </c>
      <c r="BG4" s="28">
        <v>6.5181286859901794E-2</v>
      </c>
      <c r="BH4" s="28">
        <v>123.167232174253</v>
      </c>
      <c r="BI4" s="28">
        <v>0</v>
      </c>
      <c r="BJ4" s="28">
        <v>1.05355597469093</v>
      </c>
      <c r="BK4" s="28">
        <v>484.94488204721199</v>
      </c>
      <c r="BL4" s="28">
        <v>83.437755539100905</v>
      </c>
      <c r="BM4" s="28">
        <v>1.2246217764843901</v>
      </c>
      <c r="BN4" s="28">
        <v>5.8005780824197801</v>
      </c>
      <c r="BO4" s="28">
        <v>2.6549000655874998E-3</v>
      </c>
      <c r="BP4" s="28">
        <v>34.970968255427401</v>
      </c>
      <c r="BQ4" s="28">
        <v>4228.2704787545399</v>
      </c>
      <c r="BR4" s="28">
        <v>0</v>
      </c>
      <c r="BS4" s="28">
        <v>0</v>
      </c>
      <c r="BT4" s="28">
        <v>2091.75410038779</v>
      </c>
      <c r="BU4" s="28">
        <v>426.43173609498803</v>
      </c>
      <c r="BV4" s="28">
        <v>17358.735799533701</v>
      </c>
      <c r="BW4" s="28">
        <v>2560.1694150209401</v>
      </c>
      <c r="BX4" s="30"/>
      <c r="BY4" s="101">
        <f t="shared" ref="BY4:BY51" si="14">Q4+S4+U4+V4+Z4+AB4+AC4+AD4+AG4+AH4+AI4+AJ4+AK4+AR4+AT4+BL4+BT4+BU4+BW4</f>
        <v>17629.597223057477</v>
      </c>
      <c r="BZ4" s="37">
        <f t="shared" si="0"/>
        <v>8.0001007336843004E-3</v>
      </c>
      <c r="CB4" s="25">
        <f t="shared" si="1"/>
        <v>-7.0952834365808418E-3</v>
      </c>
      <c r="CC4" s="25">
        <f t="shared" si="2"/>
        <v>-1.2601117724297268E-2</v>
      </c>
      <c r="CD4" s="25">
        <f t="shared" si="3"/>
        <v>-1.0389946364015442E-2</v>
      </c>
      <c r="CE4" s="25">
        <f t="shared" si="4"/>
        <v>-1.329371212615418E-2</v>
      </c>
      <c r="CF4" s="25">
        <f t="shared" si="5"/>
        <v>-1.3367691528248498E-2</v>
      </c>
      <c r="CG4" s="25">
        <f t="shared" si="6"/>
        <v>-1.4282692176426384E-2</v>
      </c>
      <c r="CH4" s="25">
        <f t="shared" si="7"/>
        <v>-2.061710514264898E-3</v>
      </c>
      <c r="CI4" s="25">
        <f t="shared" si="8"/>
        <v>-8.8394613681978124E-3</v>
      </c>
      <c r="CJ4" s="25">
        <f t="shared" si="9"/>
        <v>-1.5886382655419854E-3</v>
      </c>
      <c r="CK4" s="25">
        <f t="shared" si="10"/>
        <v>-1.025265994240343E-2</v>
      </c>
      <c r="CL4" s="25">
        <f t="shared" si="11"/>
        <v>-1.2152638927405547E-2</v>
      </c>
      <c r="CM4" s="25">
        <f t="shared" si="12"/>
        <v>-2.9632329192075036E-3</v>
      </c>
      <c r="CN4" s="25">
        <f t="shared" si="13"/>
        <v>-4.8775901443401295E-3</v>
      </c>
    </row>
    <row r="5" spans="1:92" x14ac:dyDescent="0.4">
      <c r="A5" s="30" t="s">
        <v>3</v>
      </c>
      <c r="B5" s="28">
        <v>122255.78870999999</v>
      </c>
      <c r="C5" s="28">
        <v>22.140958846</v>
      </c>
      <c r="D5" s="28">
        <v>8920.5126051999996</v>
      </c>
      <c r="E5" s="28">
        <v>752.36455565000006</v>
      </c>
      <c r="F5" s="28">
        <v>711.75943826000002</v>
      </c>
      <c r="G5" s="28">
        <v>17.973421198</v>
      </c>
      <c r="H5" s="28">
        <v>9834.8434189</v>
      </c>
      <c r="I5" s="28">
        <v>77.134233917000003</v>
      </c>
      <c r="J5" s="28">
        <v>294.09079229999998</v>
      </c>
      <c r="K5" s="28">
        <v>192.26560121</v>
      </c>
      <c r="L5" s="65">
        <v>10.904844119</v>
      </c>
      <c r="M5" s="65">
        <v>46.463818947999997</v>
      </c>
      <c r="N5" s="65">
        <v>14.215033155</v>
      </c>
      <c r="O5" s="28"/>
      <c r="P5" s="30" t="s">
        <v>3</v>
      </c>
      <c r="Q5" s="28">
        <v>10.230558080542099</v>
      </c>
      <c r="R5" s="28">
        <v>10.8521570769779</v>
      </c>
      <c r="S5" s="28">
        <v>77.133597076659399</v>
      </c>
      <c r="T5" s="28">
        <v>77.133597076659399</v>
      </c>
      <c r="U5" s="28">
        <v>32.886171350997799</v>
      </c>
      <c r="V5" s="28">
        <v>296.88044916794598</v>
      </c>
      <c r="W5" s="28">
        <v>46.897719941932003</v>
      </c>
      <c r="X5" s="28">
        <v>739.14212168342306</v>
      </c>
      <c r="Y5" s="28">
        <v>122412.860975875</v>
      </c>
      <c r="Z5" s="28">
        <v>483.80041515411898</v>
      </c>
      <c r="AA5" s="28">
        <v>53.193310915945297</v>
      </c>
      <c r="AB5" s="28">
        <v>531.84606883906497</v>
      </c>
      <c r="AC5" s="28">
        <v>771.39317675488803</v>
      </c>
      <c r="AD5" s="28">
        <v>191.796395270196</v>
      </c>
      <c r="AE5" s="28">
        <v>191.796395270196</v>
      </c>
      <c r="AF5" s="28">
        <v>71.142125090472106</v>
      </c>
      <c r="AG5" s="28">
        <v>338.74391532452501</v>
      </c>
      <c r="AH5" s="28">
        <v>15.0312605536006</v>
      </c>
      <c r="AI5" s="28">
        <v>1.70499697394357</v>
      </c>
      <c r="AJ5" s="28">
        <v>12.0493868187306</v>
      </c>
      <c r="AK5" s="28">
        <v>14.2988594438555</v>
      </c>
      <c r="AL5" s="28">
        <v>22.066047071214701</v>
      </c>
      <c r="AM5" s="28">
        <v>0</v>
      </c>
      <c r="AN5" s="28">
        <v>8003.4802573234801</v>
      </c>
      <c r="AO5" s="28">
        <v>818.13400695117298</v>
      </c>
      <c r="AP5" s="28">
        <v>8892.7563893651295</v>
      </c>
      <c r="AQ5" s="101">
        <v>0</v>
      </c>
      <c r="AR5" s="28">
        <v>294.17637308250198</v>
      </c>
      <c r="AS5" s="28">
        <v>0.337660826160044</v>
      </c>
      <c r="AT5" s="28">
        <v>4095.9078506268302</v>
      </c>
      <c r="AU5" s="28">
        <v>0.37724397614598998</v>
      </c>
      <c r="AV5" s="28">
        <v>6.5344704299564002E-2</v>
      </c>
      <c r="AW5" s="28">
        <v>299.987038410026</v>
      </c>
      <c r="AX5" s="28">
        <v>0.22407383146767099</v>
      </c>
      <c r="AY5" s="28">
        <v>0</v>
      </c>
      <c r="AZ5" s="28">
        <v>1.2863123638508099E-2</v>
      </c>
      <c r="BA5" s="28">
        <v>746.70819016052201</v>
      </c>
      <c r="BB5" s="28">
        <v>706.32728596126901</v>
      </c>
      <c r="BC5" s="28">
        <v>40.380904199253699</v>
      </c>
      <c r="BD5" s="28">
        <v>2.5821840782199799E-3</v>
      </c>
      <c r="BE5" s="28">
        <v>0</v>
      </c>
      <c r="BF5" s="28">
        <v>116.809072791106</v>
      </c>
      <c r="BG5" s="28">
        <v>1.8562678274001401E-2</v>
      </c>
      <c r="BH5" s="28">
        <v>58.481068128331003</v>
      </c>
      <c r="BI5" s="28">
        <v>0</v>
      </c>
      <c r="BJ5" s="28">
        <v>0.60570417974282997</v>
      </c>
      <c r="BK5" s="28">
        <v>226.333302369417</v>
      </c>
      <c r="BL5" s="28">
        <v>70.558831402236905</v>
      </c>
      <c r="BM5" s="28">
        <v>0.59708754972800404</v>
      </c>
      <c r="BN5" s="28">
        <v>2.4741121476876198</v>
      </c>
      <c r="BO5" s="28">
        <v>1.5690611650324899E-3</v>
      </c>
      <c r="BP5" s="28">
        <v>17.851157147439601</v>
      </c>
      <c r="BQ5" s="28">
        <v>2338.0290449644099</v>
      </c>
      <c r="BR5" s="28">
        <v>0</v>
      </c>
      <c r="BS5" s="28">
        <v>0</v>
      </c>
      <c r="BT5" s="28">
        <v>1173.3306083545599</v>
      </c>
      <c r="BU5" s="28">
        <v>236.144405286595</v>
      </c>
      <c r="BV5" s="28">
        <v>9921.0618644488204</v>
      </c>
      <c r="BW5" s="28">
        <v>1430.2435502798801</v>
      </c>
      <c r="BX5" s="30"/>
      <c r="BY5" s="101">
        <f t="shared" si="14"/>
        <v>10078.156869841672</v>
      </c>
      <c r="BZ5" s="37">
        <f t="shared" si="0"/>
        <v>8.0000083186301148E-3</v>
      </c>
      <c r="CB5" s="25">
        <f t="shared" si="1"/>
        <v>1.284783874304629E-3</v>
      </c>
      <c r="CC5" s="25">
        <f t="shared" si="2"/>
        <v>-3.3834024671805401E-3</v>
      </c>
      <c r="CD5" s="25">
        <f t="shared" si="3"/>
        <v>-3.1115045808791601E-3</v>
      </c>
      <c r="CE5" s="25">
        <f t="shared" si="4"/>
        <v>-7.518117974857642E-3</v>
      </c>
      <c r="CF5" s="25">
        <f t="shared" si="5"/>
        <v>-7.6320059935007E-3</v>
      </c>
      <c r="CG5" s="25">
        <f t="shared" si="6"/>
        <v>-6.8024918135232244E-3</v>
      </c>
      <c r="CH5" s="25">
        <f t="shared" si="7"/>
        <v>8.7666312392052047E-3</v>
      </c>
      <c r="CI5" s="25">
        <f t="shared" si="8"/>
        <v>-8.2562606545047688E-6</v>
      </c>
      <c r="CJ5" s="25">
        <f t="shared" si="9"/>
        <v>9.4856994539981986E-3</v>
      </c>
      <c r="CK5" s="25">
        <f t="shared" si="10"/>
        <v>-2.4404050274781791E-3</v>
      </c>
      <c r="CL5" s="25">
        <f t="shared" si="11"/>
        <v>-4.8315263792080409E-3</v>
      </c>
      <c r="CM5" s="25">
        <f t="shared" si="12"/>
        <v>9.3384703142375559E-3</v>
      </c>
      <c r="CN5" s="25">
        <f t="shared" si="13"/>
        <v>5.8970167667892221E-3</v>
      </c>
    </row>
    <row r="6" spans="1:92" x14ac:dyDescent="0.4">
      <c r="A6" s="30" t="s">
        <v>4</v>
      </c>
      <c r="B6" s="28">
        <v>648300.73600000003</v>
      </c>
      <c r="C6" s="28">
        <v>83.840500000000006</v>
      </c>
      <c r="D6" s="28">
        <v>52209.673000000003</v>
      </c>
      <c r="E6" s="28">
        <v>4231.5910000000003</v>
      </c>
      <c r="F6" s="28">
        <v>3472.5369999999998</v>
      </c>
      <c r="G6" s="28">
        <v>71.759</v>
      </c>
      <c r="H6" s="28">
        <v>60723.480499999998</v>
      </c>
      <c r="I6" s="28"/>
      <c r="J6" s="28"/>
      <c r="K6" s="28"/>
      <c r="L6" s="65"/>
      <c r="M6" s="65"/>
      <c r="N6" s="65"/>
      <c r="O6" s="28"/>
      <c r="P6" s="30" t="s">
        <v>4</v>
      </c>
      <c r="Q6" s="28">
        <v>32.6048305544602</v>
      </c>
      <c r="R6" s="28">
        <v>0</v>
      </c>
      <c r="S6" s="28">
        <v>829.50221835228103</v>
      </c>
      <c r="T6" s="28">
        <v>829.50221835228103</v>
      </c>
      <c r="U6" s="28">
        <v>233.38864493224</v>
      </c>
      <c r="V6" s="28">
        <v>2592.26717485979</v>
      </c>
      <c r="W6" s="28">
        <v>0</v>
      </c>
      <c r="X6" s="28">
        <v>6063.29490589939</v>
      </c>
      <c r="Y6" s="28">
        <v>646424.77231435699</v>
      </c>
      <c r="Z6" s="28">
        <v>3600.9326431603899</v>
      </c>
      <c r="AA6" s="28">
        <v>1096.86107823979</v>
      </c>
      <c r="AB6" s="28">
        <v>1743.31937607747</v>
      </c>
      <c r="AC6" s="28">
        <v>3117.9415651866798</v>
      </c>
      <c r="AD6" s="28">
        <v>1038.3241432576001</v>
      </c>
      <c r="AE6" s="28">
        <v>1038.3241432576001</v>
      </c>
      <c r="AF6" s="28">
        <v>414.90343412820903</v>
      </c>
      <c r="AG6" s="28">
        <v>1511.18091251584</v>
      </c>
      <c r="AH6" s="28">
        <v>8.1096369653597993</v>
      </c>
      <c r="AI6" s="28">
        <v>69.048769034166099</v>
      </c>
      <c r="AJ6" s="28">
        <v>0</v>
      </c>
      <c r="AK6" s="28">
        <v>14.655138459062901</v>
      </c>
      <c r="AL6" s="28">
        <v>83.168207119826704</v>
      </c>
      <c r="AM6" s="28">
        <v>0</v>
      </c>
      <c r="AN6" s="28">
        <v>46676.6307191366</v>
      </c>
      <c r="AO6" s="28">
        <v>4771.3901762793603</v>
      </c>
      <c r="AP6" s="28">
        <v>51862.924329544199</v>
      </c>
      <c r="AQ6" s="101">
        <v>0</v>
      </c>
      <c r="AR6" s="28">
        <v>2240.07469276547</v>
      </c>
      <c r="AS6" s="28">
        <v>0.18682681051825101</v>
      </c>
      <c r="AT6" s="28">
        <v>28559.443466328401</v>
      </c>
      <c r="AU6" s="28">
        <v>2.2960463430281499</v>
      </c>
      <c r="AV6" s="28">
        <v>3.5831485518499502</v>
      </c>
      <c r="AW6" s="28">
        <v>1331.2154261589401</v>
      </c>
      <c r="AX6" s="28">
        <v>0.642597883452658</v>
      </c>
      <c r="AY6" s="28">
        <v>0</v>
      </c>
      <c r="AZ6" s="28">
        <v>0.19781477828667701</v>
      </c>
      <c r="BA6" s="28">
        <v>4229.7974789833297</v>
      </c>
      <c r="BB6" s="28">
        <v>3467.7934384734099</v>
      </c>
      <c r="BC6" s="28">
        <v>762.00404050992802</v>
      </c>
      <c r="BD6" s="28">
        <v>0</v>
      </c>
      <c r="BE6" s="28">
        <v>1.6984165247441198E-2</v>
      </c>
      <c r="BF6" s="28">
        <v>562.16414284848099</v>
      </c>
      <c r="BG6" s="28">
        <v>1.80881893494711</v>
      </c>
      <c r="BH6" s="28">
        <v>313.166845913457</v>
      </c>
      <c r="BI6" s="28">
        <v>0.37365460032959003</v>
      </c>
      <c r="BJ6" s="28">
        <v>5.8838720376769897</v>
      </c>
      <c r="BK6" s="28">
        <v>1227.7211890077499</v>
      </c>
      <c r="BL6" s="28">
        <v>285.45472701865498</v>
      </c>
      <c r="BM6" s="28">
        <v>2.6093387478849399</v>
      </c>
      <c r="BN6" s="28">
        <v>15.836188353092201</v>
      </c>
      <c r="BO6" s="28">
        <v>9.0543338459299905E-2</v>
      </c>
      <c r="BP6" s="28">
        <v>71.083506736994096</v>
      </c>
      <c r="BQ6" s="28">
        <v>20377.089651646002</v>
      </c>
      <c r="BR6" s="28">
        <v>0</v>
      </c>
      <c r="BS6" s="28">
        <v>6.0935903881345901</v>
      </c>
      <c r="BT6" s="28">
        <v>7850.9429357701501</v>
      </c>
      <c r="BU6" s="28">
        <v>671.49844123517903</v>
      </c>
      <c r="BV6" s="28">
        <v>61049.491736525597</v>
      </c>
      <c r="BW6" s="28">
        <v>7158.0018597317303</v>
      </c>
      <c r="BX6" s="30"/>
      <c r="BY6" s="101">
        <f t="shared" si="14"/>
        <v>61556.69117620492</v>
      </c>
      <c r="BZ6" s="37">
        <f t="shared" si="0"/>
        <v>8.0000007614660414E-3</v>
      </c>
      <c r="CB6" s="25">
        <f t="shared" si="1"/>
        <v>-2.8936627424144159E-3</v>
      </c>
      <c r="CC6" s="25">
        <f t="shared" si="2"/>
        <v>-8.0187126767290486E-3</v>
      </c>
      <c r="CD6" s="25">
        <f t="shared" si="3"/>
        <v>-6.6414641297562462E-3</v>
      </c>
      <c r="CE6" s="25">
        <f t="shared" si="4"/>
        <v>-4.2384082409444539E-4</v>
      </c>
      <c r="CF6" s="25">
        <f t="shared" si="5"/>
        <v>-1.3660218815782033E-3</v>
      </c>
      <c r="CG6" s="25">
        <f t="shared" si="6"/>
        <v>-9.4133594811229883E-3</v>
      </c>
      <c r="CH6" s="25">
        <f t="shared" si="7"/>
        <v>5.3687837693295447E-3</v>
      </c>
      <c r="CI6" s="25" t="e">
        <f t="shared" si="8"/>
        <v>#DIV/0!</v>
      </c>
      <c r="CJ6" s="25" t="e">
        <f t="shared" si="9"/>
        <v>#DIV/0!</v>
      </c>
      <c r="CK6" s="25" t="e">
        <f t="shared" si="10"/>
        <v>#DIV/0!</v>
      </c>
      <c r="CL6" s="25" t="e">
        <f t="shared" si="11"/>
        <v>#DIV/0!</v>
      </c>
      <c r="CM6" s="25" t="e">
        <f t="shared" si="12"/>
        <v>#DIV/0!</v>
      </c>
      <c r="CN6" s="25" t="e">
        <f t="shared" si="13"/>
        <v>#DIV/0!</v>
      </c>
    </row>
    <row r="7" spans="1:92" x14ac:dyDescent="0.4">
      <c r="A7" s="30" t="s">
        <v>5</v>
      </c>
      <c r="B7" s="28">
        <v>266468.31981999998</v>
      </c>
      <c r="C7" s="28">
        <v>34.800596286999998</v>
      </c>
      <c r="D7" s="28">
        <v>8572.7907730999996</v>
      </c>
      <c r="E7" s="28">
        <v>1318.225015</v>
      </c>
      <c r="F7" s="28">
        <v>1227.9233690999999</v>
      </c>
      <c r="G7" s="28">
        <v>24.174891691999999</v>
      </c>
      <c r="H7" s="28">
        <v>18199.085756</v>
      </c>
      <c r="I7" s="28">
        <v>106.21716524999999</v>
      </c>
      <c r="J7" s="28">
        <v>499.17523166000001</v>
      </c>
      <c r="K7" s="28">
        <v>235.84800183999999</v>
      </c>
      <c r="L7" s="65">
        <v>12.945599699000001</v>
      </c>
      <c r="M7" s="65">
        <v>87.768962900000005</v>
      </c>
      <c r="N7" s="65">
        <v>28.863934840999999</v>
      </c>
      <c r="O7" s="28"/>
      <c r="P7" s="30" t="s">
        <v>5</v>
      </c>
      <c r="Q7" s="28">
        <v>17.353613883706501</v>
      </c>
      <c r="R7" s="28">
        <v>12.8291533486686</v>
      </c>
      <c r="S7" s="28">
        <v>105.436083796559</v>
      </c>
      <c r="T7" s="28">
        <v>105.436083796559</v>
      </c>
      <c r="U7" s="28">
        <v>34.394966770879101</v>
      </c>
      <c r="V7" s="28">
        <v>496.737173257824</v>
      </c>
      <c r="W7" s="28">
        <v>87.284655419963201</v>
      </c>
      <c r="X7" s="28">
        <v>1217.63469674727</v>
      </c>
      <c r="Y7" s="28">
        <v>264307.71295424801</v>
      </c>
      <c r="Z7" s="28">
        <v>804.46398826093196</v>
      </c>
      <c r="AA7" s="28">
        <v>88.564181884529802</v>
      </c>
      <c r="AB7" s="28">
        <v>974.68641333081905</v>
      </c>
      <c r="AC7" s="28">
        <v>1335.60481449756</v>
      </c>
      <c r="AD7" s="28">
        <v>233.84133347591501</v>
      </c>
      <c r="AE7" s="28">
        <v>233.84133347591501</v>
      </c>
      <c r="AF7" s="28">
        <v>67.964574087314006</v>
      </c>
      <c r="AG7" s="28">
        <v>547.95403937729702</v>
      </c>
      <c r="AH7" s="28">
        <v>27.119720694736099</v>
      </c>
      <c r="AI7" s="28">
        <v>1.78518362030919</v>
      </c>
      <c r="AJ7" s="28">
        <v>20.745594964468498</v>
      </c>
      <c r="AK7" s="28">
        <v>28.732616090783399</v>
      </c>
      <c r="AL7" s="28">
        <v>34.449656934473097</v>
      </c>
      <c r="AM7" s="28">
        <v>0</v>
      </c>
      <c r="AN7" s="28">
        <v>7646.0180264753099</v>
      </c>
      <c r="AO7" s="28">
        <v>781.59313271405495</v>
      </c>
      <c r="AP7" s="28">
        <v>8495.5757332766807</v>
      </c>
      <c r="AQ7" s="101">
        <v>0</v>
      </c>
      <c r="AR7" s="28">
        <v>518.39291391210099</v>
      </c>
      <c r="AS7" s="28">
        <v>0.28733027308652498</v>
      </c>
      <c r="AT7" s="28">
        <v>7746.6533917488696</v>
      </c>
      <c r="AU7" s="28">
        <v>0.50502151843339504</v>
      </c>
      <c r="AV7" s="28">
        <v>5.0012728046649801E-2</v>
      </c>
      <c r="AW7" s="28">
        <v>309.52265808517501</v>
      </c>
      <c r="AX7" s="28">
        <v>0.25967752823293999</v>
      </c>
      <c r="AY7" s="28">
        <v>0</v>
      </c>
      <c r="AZ7" s="28">
        <v>1.0752340824638801E-2</v>
      </c>
      <c r="BA7" s="28">
        <v>1303.8580840883401</v>
      </c>
      <c r="BB7" s="28">
        <v>1214.491319941</v>
      </c>
      <c r="BC7" s="28">
        <v>89.366764147334905</v>
      </c>
      <c r="BD7" s="28">
        <v>5.0984783879803996E-3</v>
      </c>
      <c r="BE7" s="28">
        <v>0</v>
      </c>
      <c r="BF7" s="28">
        <v>280.09712887117797</v>
      </c>
      <c r="BG7" s="28">
        <v>3.6651613153877098E-2</v>
      </c>
      <c r="BH7" s="28">
        <v>124.84416540948</v>
      </c>
      <c r="BI7" s="28">
        <v>0</v>
      </c>
      <c r="BJ7" s="28">
        <v>0.92972442081824502</v>
      </c>
      <c r="BK7" s="28">
        <v>493.061957268914</v>
      </c>
      <c r="BL7" s="28">
        <v>70.723199160211806</v>
      </c>
      <c r="BM7" s="28">
        <v>1.28031684375292</v>
      </c>
      <c r="BN7" s="28">
        <v>3.5992681235911101</v>
      </c>
      <c r="BO7" s="28">
        <v>1.5564379316236399E-3</v>
      </c>
      <c r="BP7" s="28">
        <v>23.893763463902001</v>
      </c>
      <c r="BQ7" s="28">
        <v>4320.8485910024001</v>
      </c>
      <c r="BR7" s="28">
        <v>0</v>
      </c>
      <c r="BS7" s="28">
        <v>0</v>
      </c>
      <c r="BT7" s="28">
        <v>2127.73722959723</v>
      </c>
      <c r="BU7" s="28">
        <v>487.13677708002399</v>
      </c>
      <c r="BV7" s="28">
        <v>18125.498527092001</v>
      </c>
      <c r="BW7" s="28">
        <v>2872.7554453271</v>
      </c>
      <c r="BX7" s="30"/>
      <c r="BY7" s="101">
        <f t="shared" si="14"/>
        <v>18452.254498847324</v>
      </c>
      <c r="BZ7" s="37">
        <f t="shared" si="0"/>
        <v>7.9999962593589394E-3</v>
      </c>
      <c r="CB7" s="25">
        <f t="shared" si="1"/>
        <v>-8.1083067105742999E-3</v>
      </c>
      <c r="CC7" s="25">
        <f t="shared" si="2"/>
        <v>-1.008429136192693E-2</v>
      </c>
      <c r="CD7" s="25">
        <f t="shared" si="3"/>
        <v>-9.006989890107538E-3</v>
      </c>
      <c r="CE7" s="25">
        <f t="shared" si="4"/>
        <v>-1.0898693886232991E-2</v>
      </c>
      <c r="CF7" s="25">
        <f t="shared" si="5"/>
        <v>-1.0938833397107562E-2</v>
      </c>
      <c r="CG7" s="25">
        <f t="shared" si="6"/>
        <v>-1.1628934337316165E-2</v>
      </c>
      <c r="CH7" s="25">
        <f t="shared" si="7"/>
        <v>-4.0434574513579105E-3</v>
      </c>
      <c r="CI7" s="25">
        <f t="shared" si="8"/>
        <v>-7.353627369009361E-3</v>
      </c>
      <c r="CJ7" s="25">
        <f t="shared" si="9"/>
        <v>-4.8841734275722843E-3</v>
      </c>
      <c r="CK7" s="25">
        <f t="shared" si="10"/>
        <v>-8.5083119145792779E-3</v>
      </c>
      <c r="CL7" s="25">
        <f t="shared" si="11"/>
        <v>-8.9950526077518141E-3</v>
      </c>
      <c r="CM7" s="25">
        <f t="shared" si="12"/>
        <v>-5.5179811180929919E-3</v>
      </c>
      <c r="CN7" s="25">
        <f t="shared" si="13"/>
        <v>-4.5495789447967949E-3</v>
      </c>
    </row>
    <row r="8" spans="1:92" x14ac:dyDescent="0.4">
      <c r="A8" s="30" t="s">
        <v>6</v>
      </c>
      <c r="B8" s="28">
        <v>120454.78825</v>
      </c>
      <c r="C8" s="28">
        <v>17.369704615</v>
      </c>
      <c r="D8" s="28">
        <v>5060.8649656999996</v>
      </c>
      <c r="E8" s="28">
        <v>531.10672551000005</v>
      </c>
      <c r="F8" s="28">
        <v>496.76981224000002</v>
      </c>
      <c r="G8" s="28">
        <v>12.932499342</v>
      </c>
      <c r="H8" s="28">
        <v>7399.4162661</v>
      </c>
      <c r="I8" s="28">
        <v>50.329652699</v>
      </c>
      <c r="J8" s="28">
        <v>222.74440165999999</v>
      </c>
      <c r="K8" s="28">
        <v>119.63991363</v>
      </c>
      <c r="L8" s="65">
        <v>5.9544517225</v>
      </c>
      <c r="M8" s="65">
        <v>41.646268438</v>
      </c>
      <c r="N8" s="65">
        <v>11.682783654</v>
      </c>
      <c r="O8" s="28"/>
      <c r="P8" s="30" t="s">
        <v>6</v>
      </c>
      <c r="Q8" s="28">
        <v>8.3181332922348599</v>
      </c>
      <c r="R8" s="28">
        <v>5.9187845703505699</v>
      </c>
      <c r="S8" s="28">
        <v>50.214349288695097</v>
      </c>
      <c r="T8" s="28">
        <v>50.214349288695097</v>
      </c>
      <c r="U8" s="28">
        <v>16.822305586071199</v>
      </c>
      <c r="V8" s="28">
        <v>223.03231941264201</v>
      </c>
      <c r="W8" s="28">
        <v>41.708912676758104</v>
      </c>
      <c r="X8" s="28">
        <v>653.66771533193298</v>
      </c>
      <c r="Y8" s="28">
        <v>119976.30460247899</v>
      </c>
      <c r="Z8" s="28">
        <v>397.840291861141</v>
      </c>
      <c r="AA8" s="28">
        <v>47.183256673076599</v>
      </c>
      <c r="AB8" s="28">
        <v>474.97155417566398</v>
      </c>
      <c r="AC8" s="28">
        <v>527.11480342652499</v>
      </c>
      <c r="AD8" s="28">
        <v>119.182448694455</v>
      </c>
      <c r="AE8" s="28">
        <v>119.182448694455</v>
      </c>
      <c r="AF8" s="28">
        <v>40.426421232714297</v>
      </c>
      <c r="AG8" s="28">
        <v>231.86823267767801</v>
      </c>
      <c r="AH8" s="28">
        <v>12.5503133590256</v>
      </c>
      <c r="AI8" s="28">
        <v>0.87894583695277095</v>
      </c>
      <c r="AJ8" s="28">
        <v>9.8458132811741805</v>
      </c>
      <c r="AK8" s="28">
        <v>11.662101701756599</v>
      </c>
      <c r="AL8" s="28">
        <v>17.260510287317299</v>
      </c>
      <c r="AM8" s="28">
        <v>0</v>
      </c>
      <c r="AN8" s="28">
        <v>4547.9673896724498</v>
      </c>
      <c r="AO8" s="28">
        <v>464.90319277765798</v>
      </c>
      <c r="AP8" s="28">
        <v>5053.2970036828201</v>
      </c>
      <c r="AQ8" s="101">
        <v>0</v>
      </c>
      <c r="AR8" s="28">
        <v>241.17708956828</v>
      </c>
      <c r="AS8" s="28">
        <v>0.29228703494877001</v>
      </c>
      <c r="AT8" s="28">
        <v>2970.9764810926099</v>
      </c>
      <c r="AU8" s="28">
        <v>0.24351000722013599</v>
      </c>
      <c r="AV8" s="28">
        <v>2.19698468338872E-2</v>
      </c>
      <c r="AW8" s="28">
        <v>135.18011045156101</v>
      </c>
      <c r="AX8" s="28">
        <v>0.15581159531958699</v>
      </c>
      <c r="AY8" s="28">
        <v>0</v>
      </c>
      <c r="AZ8" s="28">
        <v>4.8059694549623198E-3</v>
      </c>
      <c r="BA8" s="28">
        <v>525.21720573400103</v>
      </c>
      <c r="BB8" s="28">
        <v>491.24407643843301</v>
      </c>
      <c r="BC8" s="28">
        <v>33.9731292955681</v>
      </c>
      <c r="BD8" s="28">
        <v>2.5240595909323798E-3</v>
      </c>
      <c r="BE8" s="28">
        <v>0</v>
      </c>
      <c r="BF8" s="28">
        <v>114.141581375353</v>
      </c>
      <c r="BG8" s="28">
        <v>1.8144759448183001E-2</v>
      </c>
      <c r="BH8" s="28">
        <v>49.001119837739701</v>
      </c>
      <c r="BI8" s="28">
        <v>0</v>
      </c>
      <c r="BJ8" s="28">
        <v>0.36546733576944002</v>
      </c>
      <c r="BK8" s="28">
        <v>189.44758147456099</v>
      </c>
      <c r="BL8" s="28">
        <v>61.165686983060802</v>
      </c>
      <c r="BM8" s="28">
        <v>0.57547767765119495</v>
      </c>
      <c r="BN8" s="28">
        <v>1.79296890931838</v>
      </c>
      <c r="BO8" s="28">
        <v>7.16103661325968E-4</v>
      </c>
      <c r="BP8" s="28">
        <v>12.8184419557201</v>
      </c>
      <c r="BQ8" s="28">
        <v>1625.58186415254</v>
      </c>
      <c r="BR8" s="28">
        <v>0</v>
      </c>
      <c r="BS8" s="28">
        <v>0</v>
      </c>
      <c r="BT8" s="28">
        <v>850.44539963105694</v>
      </c>
      <c r="BU8" s="28">
        <v>180.09262956199601</v>
      </c>
      <c r="BV8" s="28">
        <v>7396.2039836416998</v>
      </c>
      <c r="BW8" s="28">
        <v>1131.3272286978399</v>
      </c>
      <c r="BX8" s="30"/>
      <c r="BY8" s="101">
        <f t="shared" si="14"/>
        <v>7519.4861281288577</v>
      </c>
      <c r="BZ8" s="37">
        <f t="shared" si="0"/>
        <v>8.0000089452988195E-3</v>
      </c>
      <c r="CB8" s="25">
        <f t="shared" si="1"/>
        <v>-3.9723090669332786E-3</v>
      </c>
      <c r="CC8" s="25">
        <f t="shared" si="2"/>
        <v>-6.2864815552708805E-3</v>
      </c>
      <c r="CD8" s="25">
        <f t="shared" si="3"/>
        <v>-1.4953890428753523E-3</v>
      </c>
      <c r="CE8" s="25">
        <f t="shared" si="4"/>
        <v>-1.1089145539144802E-2</v>
      </c>
      <c r="CF8" s="25">
        <f t="shared" si="5"/>
        <v>-1.1123332508170623E-2</v>
      </c>
      <c r="CG8" s="25">
        <f t="shared" si="6"/>
        <v>-8.8194387846967093E-3</v>
      </c>
      <c r="CH8" s="25">
        <f t="shared" si="7"/>
        <v>-4.3412646927530466E-4</v>
      </c>
      <c r="CI8" s="25">
        <f t="shared" si="8"/>
        <v>-2.2909637583728992E-3</v>
      </c>
      <c r="CJ8" s="25">
        <f t="shared" si="9"/>
        <v>1.2925925432752197E-3</v>
      </c>
      <c r="CK8" s="25">
        <f t="shared" si="10"/>
        <v>-3.8236815930823296E-3</v>
      </c>
      <c r="CL8" s="25">
        <f t="shared" si="11"/>
        <v>-5.9899977045166242E-3</v>
      </c>
      <c r="CM8" s="25">
        <f t="shared" si="12"/>
        <v>1.5041981216483763E-3</v>
      </c>
      <c r="CN8" s="25">
        <f t="shared" si="13"/>
        <v>-1.7702931814815497E-3</v>
      </c>
    </row>
    <row r="9" spans="1:92" x14ac:dyDescent="0.4">
      <c r="A9" s="30" t="s">
        <v>7</v>
      </c>
      <c r="B9" s="28">
        <v>56347.549724999997</v>
      </c>
      <c r="C9" s="28">
        <v>7.8532008860999998</v>
      </c>
      <c r="D9" s="28">
        <v>2717.9682576999999</v>
      </c>
      <c r="E9" s="28">
        <v>207.91289474000001</v>
      </c>
      <c r="F9" s="28">
        <v>193.89186789999999</v>
      </c>
      <c r="G9" s="28">
        <v>5.1376734475000001</v>
      </c>
      <c r="H9" s="28">
        <v>4095.4542624999999</v>
      </c>
      <c r="I9" s="28">
        <v>25.746023823000002</v>
      </c>
      <c r="J9" s="28">
        <v>130.47612391000001</v>
      </c>
      <c r="K9" s="28">
        <v>56.655484876000003</v>
      </c>
      <c r="L9" s="65">
        <v>2.6423655592999999</v>
      </c>
      <c r="M9" s="65">
        <v>24.523925222999999</v>
      </c>
      <c r="N9" s="65">
        <v>6.1169899494999997</v>
      </c>
      <c r="O9" s="28"/>
      <c r="P9" s="30" t="s">
        <v>7</v>
      </c>
      <c r="Q9" s="28">
        <v>4.7747555735161002</v>
      </c>
      <c r="R9" s="28">
        <v>2.6599600189345001</v>
      </c>
      <c r="S9" s="28">
        <v>26.040434475943599</v>
      </c>
      <c r="T9" s="28">
        <v>26.040434475943599</v>
      </c>
      <c r="U9" s="28">
        <v>7.3392909404917299</v>
      </c>
      <c r="V9" s="28">
        <v>132.39442993460401</v>
      </c>
      <c r="W9" s="28">
        <v>24.885952086668102</v>
      </c>
      <c r="X9" s="28">
        <v>350.43795462799699</v>
      </c>
      <c r="Y9" s="28">
        <v>56637.6081690063</v>
      </c>
      <c r="Z9" s="28">
        <v>233.19821125898201</v>
      </c>
      <c r="AA9" s="28">
        <v>23.132656557059398</v>
      </c>
      <c r="AB9" s="28">
        <v>286.21370336238903</v>
      </c>
      <c r="AC9" s="28">
        <v>319.218069725654</v>
      </c>
      <c r="AD9" s="28">
        <v>57.220249507189799</v>
      </c>
      <c r="AE9" s="28">
        <v>57.220249507189799</v>
      </c>
      <c r="AF9" s="28">
        <v>22.041662939753099</v>
      </c>
      <c r="AG9" s="28">
        <v>150.52293730253399</v>
      </c>
      <c r="AH9" s="28">
        <v>7.7713607025801901</v>
      </c>
      <c r="AI9" s="28">
        <v>0.41277520410721102</v>
      </c>
      <c r="AJ9" s="28">
        <v>6.6661584523840398</v>
      </c>
      <c r="AK9" s="28">
        <v>6.1847853810441604</v>
      </c>
      <c r="AL9" s="28">
        <v>7.9023200758389898</v>
      </c>
      <c r="AM9" s="28">
        <v>0</v>
      </c>
      <c r="AN9" s="28">
        <v>2479.6894265227002</v>
      </c>
      <c r="AO9" s="28">
        <v>253.4789347487</v>
      </c>
      <c r="AP9" s="28">
        <v>2755.2100242111501</v>
      </c>
      <c r="AQ9" s="101">
        <v>0</v>
      </c>
      <c r="AR9" s="28">
        <v>144.57988395861901</v>
      </c>
      <c r="AS9" s="28">
        <v>7.2765097526965195E-2</v>
      </c>
      <c r="AT9" s="28">
        <v>1639.7582915392099</v>
      </c>
      <c r="AU9" s="28">
        <v>8.5135531341457293E-2</v>
      </c>
      <c r="AV9" s="28">
        <v>7.8338639858463194E-3</v>
      </c>
      <c r="AW9" s="28">
        <v>49.668584357104599</v>
      </c>
      <c r="AX9" s="28">
        <v>4.7905786361106102E-2</v>
      </c>
      <c r="AY9" s="28">
        <v>0</v>
      </c>
      <c r="AZ9" s="28">
        <v>1.6493407629094301E-3</v>
      </c>
      <c r="BA9" s="28">
        <v>206.61639875563301</v>
      </c>
      <c r="BB9" s="28">
        <v>192.68198493706299</v>
      </c>
      <c r="BC9" s="28">
        <v>13.934413818570601</v>
      </c>
      <c r="BD9" s="28">
        <v>6.7858529406901501E-4</v>
      </c>
      <c r="BE9" s="28">
        <v>0</v>
      </c>
      <c r="BF9" s="28">
        <v>45.032814034623399</v>
      </c>
      <c r="BG9" s="28">
        <v>4.8781486686838901E-3</v>
      </c>
      <c r="BH9" s="28">
        <v>19.699704139728901</v>
      </c>
      <c r="BI9" s="28">
        <v>0</v>
      </c>
      <c r="BJ9" s="28">
        <v>0.14528811653631801</v>
      </c>
      <c r="BK9" s="28">
        <v>77.169048981188993</v>
      </c>
      <c r="BL9" s="28">
        <v>16.968354818847299</v>
      </c>
      <c r="BM9" s="28">
        <v>0.21394747267646599</v>
      </c>
      <c r="BN9" s="28">
        <v>0.53152136444054898</v>
      </c>
      <c r="BO9" s="28">
        <v>2.3011682291925001E-4</v>
      </c>
      <c r="BP9" s="28">
        <v>5.1500046583662602</v>
      </c>
      <c r="BQ9" s="28">
        <v>902.88868400310901</v>
      </c>
      <c r="BR9" s="28">
        <v>0</v>
      </c>
      <c r="BS9" s="28">
        <v>0</v>
      </c>
      <c r="BT9" s="28">
        <v>478.21193206380099</v>
      </c>
      <c r="BU9" s="28">
        <v>94.943663216653505</v>
      </c>
      <c r="BV9" s="28">
        <v>4148.9798098513502</v>
      </c>
      <c r="BW9" s="28">
        <v>605.24719337621104</v>
      </c>
      <c r="BX9" s="30"/>
      <c r="BY9" s="101">
        <f t="shared" si="14"/>
        <v>4217.6664807947618</v>
      </c>
      <c r="BZ9" s="37">
        <f t="shared" si="0"/>
        <v>7.9999937377056643E-3</v>
      </c>
      <c r="CB9" s="25">
        <f t="shared" si="1"/>
        <v>5.1476673861048363E-3</v>
      </c>
      <c r="CC9" s="25">
        <f t="shared" si="2"/>
        <v>6.2546712418792083E-3</v>
      </c>
      <c r="CD9" s="25">
        <f t="shared" si="3"/>
        <v>1.3702060870521336E-2</v>
      </c>
      <c r="CE9" s="25">
        <f t="shared" si="4"/>
        <v>-6.235765155346895E-3</v>
      </c>
      <c r="CF9" s="25">
        <f t="shared" si="5"/>
        <v>-6.2399881750636417E-3</v>
      </c>
      <c r="CG9" s="25">
        <f t="shared" si="6"/>
        <v>2.4001546599386318E-3</v>
      </c>
      <c r="CH9" s="25">
        <f t="shared" si="7"/>
        <v>1.3069501921058329E-2</v>
      </c>
      <c r="CI9" s="25">
        <f t="shared" si="8"/>
        <v>1.1435189175914132E-2</v>
      </c>
      <c r="CJ9" s="25">
        <f t="shared" si="9"/>
        <v>1.4702352944874455E-2</v>
      </c>
      <c r="CK9" s="25">
        <f t="shared" si="10"/>
        <v>9.9684016900725078E-3</v>
      </c>
      <c r="CL9" s="25">
        <f t="shared" si="11"/>
        <v>6.6586016354077621E-3</v>
      </c>
      <c r="CM9" s="25">
        <f t="shared" si="12"/>
        <v>1.4762190814730269E-2</v>
      </c>
      <c r="CN9" s="25">
        <f t="shared" si="13"/>
        <v>1.1083136003795829E-2</v>
      </c>
    </row>
    <row r="10" spans="1:92" x14ac:dyDescent="0.4">
      <c r="A10" s="30" t="s">
        <v>8</v>
      </c>
      <c r="B10" s="28">
        <v>8019.8057639999997</v>
      </c>
      <c r="C10" s="28">
        <v>1.2942208203000001</v>
      </c>
      <c r="D10" s="28">
        <v>334.07363444999999</v>
      </c>
      <c r="E10" s="28">
        <v>32.590064048000002</v>
      </c>
      <c r="F10" s="28">
        <v>30.668567250999999</v>
      </c>
      <c r="G10" s="28">
        <v>0.95810303090000004</v>
      </c>
      <c r="H10" s="28">
        <v>432.66636609</v>
      </c>
      <c r="I10" s="28">
        <v>3.1913518581</v>
      </c>
      <c r="J10" s="28">
        <v>13.663998578999999</v>
      </c>
      <c r="K10" s="28">
        <v>7.7200697443999999</v>
      </c>
      <c r="L10" s="65">
        <v>0.50769580560000005</v>
      </c>
      <c r="M10" s="65">
        <v>2.2460204133000001</v>
      </c>
      <c r="N10" s="65">
        <v>0.60132208050000002</v>
      </c>
      <c r="O10" s="28"/>
      <c r="P10" s="30" t="s">
        <v>8</v>
      </c>
      <c r="Q10" s="28">
        <v>0.576347894569466</v>
      </c>
      <c r="R10" s="28">
        <v>0.50265299805993102</v>
      </c>
      <c r="S10" s="28">
        <v>3.1866450008035798</v>
      </c>
      <c r="T10" s="28">
        <v>3.1866450008035798</v>
      </c>
      <c r="U10" s="28">
        <v>1.2894219671290801</v>
      </c>
      <c r="V10" s="28">
        <v>13.786384626617499</v>
      </c>
      <c r="W10" s="28">
        <v>2.2647329730310801</v>
      </c>
      <c r="X10" s="28">
        <v>34.395601652364199</v>
      </c>
      <c r="Y10" s="28">
        <v>8066.3511777641897</v>
      </c>
      <c r="Z10" s="28">
        <v>22.822219533060998</v>
      </c>
      <c r="AA10" s="28">
        <v>2.4041467865209398</v>
      </c>
      <c r="AB10" s="28">
        <v>26.0592603958398</v>
      </c>
      <c r="AC10" s="28">
        <v>33.105268131329296</v>
      </c>
      <c r="AD10" s="28">
        <v>7.6878372672608002</v>
      </c>
      <c r="AE10" s="28">
        <v>7.6878372672608002</v>
      </c>
      <c r="AF10" s="28">
        <v>2.6561980059193999</v>
      </c>
      <c r="AG10" s="28">
        <v>14.2569876331729</v>
      </c>
      <c r="AH10" s="28">
        <v>0.68066444516719304</v>
      </c>
      <c r="AI10" s="28">
        <v>6.4196153289571498E-2</v>
      </c>
      <c r="AJ10" s="28">
        <v>0.52657825307737705</v>
      </c>
      <c r="AK10" s="28">
        <v>0.60502688246548297</v>
      </c>
      <c r="AL10" s="28">
        <v>1.28522325545506</v>
      </c>
      <c r="AM10" s="28">
        <v>0</v>
      </c>
      <c r="AN10" s="28">
        <v>298.82415560221898</v>
      </c>
      <c r="AO10" s="28">
        <v>30.546553569558501</v>
      </c>
      <c r="AP10" s="28">
        <v>332.02690717769701</v>
      </c>
      <c r="AQ10" s="101">
        <v>0</v>
      </c>
      <c r="AR10" s="28">
        <v>13.561389831181</v>
      </c>
      <c r="AS10" s="28">
        <v>1.15924436581292E-2</v>
      </c>
      <c r="AT10" s="28">
        <v>176.775746645943</v>
      </c>
      <c r="AU10" s="28">
        <v>1.5304157365917601E-2</v>
      </c>
      <c r="AV10" s="28">
        <v>2.3068382964885801E-3</v>
      </c>
      <c r="AW10" s="28">
        <v>11.1318554649823</v>
      </c>
      <c r="AX10" s="28">
        <v>8.9646918765191007E-3</v>
      </c>
      <c r="AY10" s="28">
        <v>0</v>
      </c>
      <c r="AZ10" s="28">
        <v>4.9470725375750204E-4</v>
      </c>
      <c r="BA10" s="28">
        <v>32.464398740036401</v>
      </c>
      <c r="BB10" s="28">
        <v>30.541848212856198</v>
      </c>
      <c r="BC10" s="28">
        <v>1.9225505271802199</v>
      </c>
      <c r="BD10" s="28">
        <v>2.3089832834537601E-4</v>
      </c>
      <c r="BE10" s="28">
        <v>0</v>
      </c>
      <c r="BF10" s="28">
        <v>5.7200580917894301</v>
      </c>
      <c r="BG10" s="28">
        <v>1.65987025799588E-3</v>
      </c>
      <c r="BH10" s="28">
        <v>2.73989638276647</v>
      </c>
      <c r="BI10" s="28">
        <v>0</v>
      </c>
      <c r="BJ10" s="28">
        <v>2.51837133550489E-2</v>
      </c>
      <c r="BK10" s="28">
        <v>10.706047939505099</v>
      </c>
      <c r="BL10" s="28">
        <v>2.7133357097747499</v>
      </c>
      <c r="BM10" s="28">
        <v>2.7842084029167099E-2</v>
      </c>
      <c r="BN10" s="28">
        <v>0.15033962201755999</v>
      </c>
      <c r="BO10" s="28">
        <v>7.1307373909400905E-5</v>
      </c>
      <c r="BP10" s="28">
        <v>0.94852834647838902</v>
      </c>
      <c r="BQ10" s="28">
        <v>99.805939537426099</v>
      </c>
      <c r="BR10" s="28">
        <v>0</v>
      </c>
      <c r="BS10" s="28">
        <v>0</v>
      </c>
      <c r="BT10" s="28">
        <v>52.297393109520101</v>
      </c>
      <c r="BU10" s="28">
        <v>9.6121743950792595</v>
      </c>
      <c r="BV10" s="28">
        <v>436.41759938711499</v>
      </c>
      <c r="BW10" s="28">
        <v>63.533980443349499</v>
      </c>
      <c r="BX10" s="30"/>
      <c r="BY10" s="101">
        <f t="shared" si="14"/>
        <v>443.14085831863065</v>
      </c>
      <c r="BZ10" s="37">
        <f t="shared" si="0"/>
        <v>7.9999480418550348E-3</v>
      </c>
      <c r="CB10" s="25">
        <f t="shared" si="1"/>
        <v>5.803808113798355E-3</v>
      </c>
      <c r="CC10" s="25">
        <f t="shared" si="2"/>
        <v>-6.9521094884367899E-3</v>
      </c>
      <c r="CD10" s="25">
        <f t="shared" si="3"/>
        <v>-6.1265752853336963E-3</v>
      </c>
      <c r="CE10" s="25">
        <f t="shared" si="4"/>
        <v>-3.8559392758024621E-3</v>
      </c>
      <c r="CF10" s="25">
        <f t="shared" si="5"/>
        <v>-4.1318864721229748E-3</v>
      </c>
      <c r="CG10" s="25">
        <f t="shared" si="6"/>
        <v>-9.9933766127605125E-3</v>
      </c>
      <c r="CH10" s="25">
        <f t="shared" si="7"/>
        <v>8.6700367560687396E-3</v>
      </c>
      <c r="CI10" s="25">
        <f t="shared" si="8"/>
        <v>-1.4748788305725853E-3</v>
      </c>
      <c r="CJ10" s="25">
        <f t="shared" si="9"/>
        <v>8.956825259451736E-3</v>
      </c>
      <c r="CK10" s="25">
        <f t="shared" si="10"/>
        <v>-4.1751536198983957E-3</v>
      </c>
      <c r="CL10" s="25">
        <f t="shared" si="11"/>
        <v>-9.9327342957056461E-3</v>
      </c>
      <c r="CM10" s="25">
        <f t="shared" si="12"/>
        <v>8.3314290557075909E-3</v>
      </c>
      <c r="CN10" s="25">
        <f t="shared" si="13"/>
        <v>6.1610941716998052E-3</v>
      </c>
    </row>
    <row r="11" spans="1:92" x14ac:dyDescent="0.4">
      <c r="A11" s="30" t="s">
        <v>9</v>
      </c>
      <c r="B11" s="28">
        <v>1015905.5364</v>
      </c>
      <c r="C11" s="28">
        <v>165.87122217000001</v>
      </c>
      <c r="D11" s="28">
        <v>42465.557742999998</v>
      </c>
      <c r="E11" s="28">
        <v>4444.3550501999998</v>
      </c>
      <c r="F11" s="28">
        <v>4149.6336793999999</v>
      </c>
      <c r="G11" s="28">
        <v>116.09687859</v>
      </c>
      <c r="H11" s="28">
        <v>68322.316088000007</v>
      </c>
      <c r="I11" s="28">
        <v>415.59418303000001</v>
      </c>
      <c r="J11" s="28">
        <v>2102.1852064</v>
      </c>
      <c r="K11" s="28">
        <v>949.70215354000004</v>
      </c>
      <c r="L11" s="65">
        <v>49.311213043999999</v>
      </c>
      <c r="M11" s="65">
        <v>339.84825819999998</v>
      </c>
      <c r="N11" s="65">
        <v>92.397440888000006</v>
      </c>
      <c r="O11" s="28"/>
      <c r="P11" s="30" t="s">
        <v>9</v>
      </c>
      <c r="Q11" s="28">
        <v>69.883894086885903</v>
      </c>
      <c r="R11" s="28">
        <v>49.067160338775899</v>
      </c>
      <c r="S11" s="28">
        <v>415.593309381854</v>
      </c>
      <c r="T11" s="28">
        <v>415.593309381854</v>
      </c>
      <c r="U11" s="28">
        <v>141.916740174159</v>
      </c>
      <c r="V11" s="28">
        <v>2116.9779103879901</v>
      </c>
      <c r="W11" s="28">
        <v>341.63936766170798</v>
      </c>
      <c r="X11" s="28">
        <v>4884.3168925084201</v>
      </c>
      <c r="Y11" s="28">
        <v>1012948.11107635</v>
      </c>
      <c r="Z11" s="28">
        <v>3280.3710209116298</v>
      </c>
      <c r="AA11" s="28">
        <v>330.33203766099001</v>
      </c>
      <c r="AB11" s="28">
        <v>3906.7115141332101</v>
      </c>
      <c r="AC11" s="28">
        <v>5640.2368654183601</v>
      </c>
      <c r="AD11" s="28">
        <v>948.35107480472402</v>
      </c>
      <c r="AE11" s="28">
        <v>948.35107480472402</v>
      </c>
      <c r="AF11" s="28">
        <v>339.82256823205802</v>
      </c>
      <c r="AG11" s="28">
        <v>2521.37827732493</v>
      </c>
      <c r="AH11" s="28">
        <v>110.691445441946</v>
      </c>
      <c r="AI11" s="28">
        <v>7.5456325795686698</v>
      </c>
      <c r="AJ11" s="28">
        <v>93.860794768516897</v>
      </c>
      <c r="AK11" s="28">
        <v>92.498098661044494</v>
      </c>
      <c r="AL11" s="28">
        <v>164.71183118195299</v>
      </c>
      <c r="AM11" s="28">
        <v>0</v>
      </c>
      <c r="AN11" s="28">
        <v>38230.037362324103</v>
      </c>
      <c r="AO11" s="28">
        <v>3907.9552567094902</v>
      </c>
      <c r="AP11" s="28">
        <v>42477.815187265602</v>
      </c>
      <c r="AQ11" s="101">
        <v>0</v>
      </c>
      <c r="AR11" s="28">
        <v>2109.7217338652499</v>
      </c>
      <c r="AS11" s="28">
        <v>0.80148238121221105</v>
      </c>
      <c r="AT11" s="28">
        <v>28468.760782797301</v>
      </c>
      <c r="AU11" s="28">
        <v>1.7612428979756001</v>
      </c>
      <c r="AV11" s="28">
        <v>0.21448175612471501</v>
      </c>
      <c r="AW11" s="28">
        <v>1175.31172507261</v>
      </c>
      <c r="AX11" s="28">
        <v>0.909798460402233</v>
      </c>
      <c r="AY11" s="28">
        <v>0</v>
      </c>
      <c r="AZ11" s="28">
        <v>4.7718054200631597E-2</v>
      </c>
      <c r="BA11" s="28">
        <v>4392.82692182969</v>
      </c>
      <c r="BB11" s="28">
        <v>4101.3762870198098</v>
      </c>
      <c r="BC11" s="28">
        <v>291.45063480987801</v>
      </c>
      <c r="BD11" s="28">
        <v>2.7392157270016499E-2</v>
      </c>
      <c r="BE11" s="28">
        <v>0</v>
      </c>
      <c r="BF11" s="28">
        <v>883.03459934853299</v>
      </c>
      <c r="BG11" s="28">
        <v>0.196915143107524</v>
      </c>
      <c r="BH11" s="28">
        <v>406.35789898422001</v>
      </c>
      <c r="BI11" s="28">
        <v>0</v>
      </c>
      <c r="BJ11" s="28">
        <v>3.2402292145482998</v>
      </c>
      <c r="BK11" s="28">
        <v>1608.4760806009699</v>
      </c>
      <c r="BL11" s="28">
        <v>218.1602117029</v>
      </c>
      <c r="BM11" s="28">
        <v>4.0041316179169604</v>
      </c>
      <c r="BN11" s="28">
        <v>16.985287203051101</v>
      </c>
      <c r="BO11" s="28">
        <v>7.3041276542270802E-3</v>
      </c>
      <c r="BP11" s="28">
        <v>114.986022663073</v>
      </c>
      <c r="BQ11" s="28">
        <v>16333.2584158635</v>
      </c>
      <c r="BR11" s="28">
        <v>0</v>
      </c>
      <c r="BS11" s="28">
        <v>0</v>
      </c>
      <c r="BT11" s="28">
        <v>8249.7043554944103</v>
      </c>
      <c r="BU11" s="28">
        <v>1586.09575396021</v>
      </c>
      <c r="BV11" s="28">
        <v>68706.432826270204</v>
      </c>
      <c r="BW11" s="28">
        <v>9814.67489544809</v>
      </c>
      <c r="BX11" s="30"/>
      <c r="BY11" s="101">
        <f t="shared" si="14"/>
        <v>69793.13431134299</v>
      </c>
      <c r="BZ11" s="37">
        <f t="shared" si="0"/>
        <v>8.0000011001962468E-3</v>
      </c>
      <c r="CB11" s="25">
        <f t="shared" si="1"/>
        <v>-2.911122360972703E-3</v>
      </c>
      <c r="CC11" s="25">
        <f t="shared" si="2"/>
        <v>-6.9897054647536875E-3</v>
      </c>
      <c r="CD11" s="25">
        <f t="shared" si="3"/>
        <v>2.8864437245321818E-4</v>
      </c>
      <c r="CE11" s="25">
        <f t="shared" si="4"/>
        <v>-1.1594062082864188E-2</v>
      </c>
      <c r="CF11" s="25">
        <f t="shared" si="5"/>
        <v>-1.1629313840340657E-2</v>
      </c>
      <c r="CG11" s="25">
        <f t="shared" si="6"/>
        <v>-9.5683530894058438E-3</v>
      </c>
      <c r="CH11" s="25">
        <f t="shared" si="7"/>
        <v>5.6221270042346007E-3</v>
      </c>
      <c r="CI11" s="25">
        <f t="shared" si="8"/>
        <v>-2.1021664442998444E-6</v>
      </c>
      <c r="CJ11" s="25">
        <f t="shared" si="9"/>
        <v>7.0368224183836973E-3</v>
      </c>
      <c r="CK11" s="25">
        <f t="shared" si="10"/>
        <v>-1.4226341703447696E-3</v>
      </c>
      <c r="CL11" s="25">
        <f t="shared" si="11"/>
        <v>-4.9492334533797261E-3</v>
      </c>
      <c r="CM11" s="25">
        <f t="shared" si="12"/>
        <v>5.2703211462509243E-3</v>
      </c>
      <c r="CN11" s="25">
        <f t="shared" si="13"/>
        <v>1.0894000101853651E-3</v>
      </c>
    </row>
    <row r="12" spans="1:92" x14ac:dyDescent="0.4">
      <c r="A12" s="30" t="s">
        <v>10</v>
      </c>
      <c r="B12" s="28">
        <v>382798.35840000003</v>
      </c>
      <c r="C12" s="28">
        <v>62.373594064000002</v>
      </c>
      <c r="D12" s="28">
        <v>15564.998642</v>
      </c>
      <c r="E12" s="28">
        <v>1858.0031627999999</v>
      </c>
      <c r="F12" s="28">
        <v>1735.9595033000001</v>
      </c>
      <c r="G12" s="28">
        <v>45.829900604000002</v>
      </c>
      <c r="H12" s="28">
        <v>25893.405352999998</v>
      </c>
      <c r="I12" s="28">
        <v>157.36462431000001</v>
      </c>
      <c r="J12" s="28">
        <v>766.95354584999995</v>
      </c>
      <c r="K12" s="28">
        <v>366.82978154</v>
      </c>
      <c r="L12" s="65">
        <v>19.554880768</v>
      </c>
      <c r="M12" s="65">
        <v>124.33638076</v>
      </c>
      <c r="N12" s="65">
        <v>36.519943578000003</v>
      </c>
      <c r="O12" s="28"/>
      <c r="P12" s="30" t="s">
        <v>10</v>
      </c>
      <c r="Q12" s="28">
        <v>25.483979535604199</v>
      </c>
      <c r="R12" s="28">
        <v>19.399828568410399</v>
      </c>
      <c r="S12" s="28">
        <v>156.79077077314301</v>
      </c>
      <c r="T12" s="28">
        <v>156.79077077314301</v>
      </c>
      <c r="U12" s="28">
        <v>54.373212215380498</v>
      </c>
      <c r="V12" s="28">
        <v>769.16688963182798</v>
      </c>
      <c r="W12" s="28">
        <v>124.509889274626</v>
      </c>
      <c r="X12" s="28">
        <v>1856.5038868557699</v>
      </c>
      <c r="Y12" s="28">
        <v>381075.254964753</v>
      </c>
      <c r="Z12" s="28">
        <v>1191.00682570811</v>
      </c>
      <c r="AA12" s="28">
        <v>133.12273478684699</v>
      </c>
      <c r="AB12" s="28">
        <v>1411.85486167459</v>
      </c>
      <c r="AC12" s="28">
        <v>2039.3203343529599</v>
      </c>
      <c r="AD12" s="28">
        <v>364.89462018644701</v>
      </c>
      <c r="AE12" s="28">
        <v>364.89462018644701</v>
      </c>
      <c r="AF12" s="28">
        <v>123.90952623996201</v>
      </c>
      <c r="AG12" s="28">
        <v>877.28090967515698</v>
      </c>
      <c r="AH12" s="28">
        <v>39.231901365758901</v>
      </c>
      <c r="AI12" s="28">
        <v>2.8447260847273599</v>
      </c>
      <c r="AJ12" s="28">
        <v>31.403963060869099</v>
      </c>
      <c r="AK12" s="28">
        <v>36.469913574471001</v>
      </c>
      <c r="AL12" s="28">
        <v>61.792330789089299</v>
      </c>
      <c r="AM12" s="28">
        <v>0</v>
      </c>
      <c r="AN12" s="28">
        <v>13939.808472036</v>
      </c>
      <c r="AO12" s="28">
        <v>1424.9603163853001</v>
      </c>
      <c r="AP12" s="28">
        <v>15488.6783146612</v>
      </c>
      <c r="AQ12" s="101">
        <v>0</v>
      </c>
      <c r="AR12" s="28">
        <v>763.40291056226704</v>
      </c>
      <c r="AS12" s="28">
        <v>0.64490401370172601</v>
      </c>
      <c r="AT12" s="28">
        <v>10874.9581092524</v>
      </c>
      <c r="AU12" s="28">
        <v>0.78874842904148501</v>
      </c>
      <c r="AV12" s="28">
        <v>8.2971666859571094E-2</v>
      </c>
      <c r="AW12" s="28">
        <v>479.47360733808398</v>
      </c>
      <c r="AX12" s="28">
        <v>0.45654050383328598</v>
      </c>
      <c r="AY12" s="28">
        <v>0</v>
      </c>
      <c r="AZ12" s="28">
        <v>1.85530676190633E-2</v>
      </c>
      <c r="BA12" s="28">
        <v>1836.8027138884299</v>
      </c>
      <c r="BB12" s="28">
        <v>1716.05907564927</v>
      </c>
      <c r="BC12" s="28">
        <v>120.74363823916801</v>
      </c>
      <c r="BD12" s="28">
        <v>1.0918357536775799E-2</v>
      </c>
      <c r="BE12" s="28">
        <v>0</v>
      </c>
      <c r="BF12" s="28">
        <v>384.01247991423998</v>
      </c>
      <c r="BG12" s="28">
        <v>7.8489282384519105E-2</v>
      </c>
      <c r="BH12" s="28">
        <v>170.90865986650999</v>
      </c>
      <c r="BI12" s="28">
        <v>0</v>
      </c>
      <c r="BJ12" s="28">
        <v>1.3173851079989101</v>
      </c>
      <c r="BK12" s="28">
        <v>669.433525554325</v>
      </c>
      <c r="BL12" s="28">
        <v>143.18309746416</v>
      </c>
      <c r="BM12" s="28">
        <v>1.83258677072482</v>
      </c>
      <c r="BN12" s="28">
        <v>6.9968435399615299</v>
      </c>
      <c r="BO12" s="28">
        <v>2.8622364502278999E-3</v>
      </c>
      <c r="BP12" s="28">
        <v>45.302989417153</v>
      </c>
      <c r="BQ12" s="28">
        <v>6209.7162260965697</v>
      </c>
      <c r="BR12" s="28">
        <v>0</v>
      </c>
      <c r="BS12" s="28">
        <v>0</v>
      </c>
      <c r="BT12" s="28">
        <v>3111.3507622520401</v>
      </c>
      <c r="BU12" s="28">
        <v>628.69294860710602</v>
      </c>
      <c r="BV12" s="28">
        <v>25941.6654610691</v>
      </c>
      <c r="BW12" s="28">
        <v>3843.6802872030598</v>
      </c>
      <c r="BX12" s="30"/>
      <c r="BY12" s="101">
        <f t="shared" si="14"/>
        <v>26365.39102318008</v>
      </c>
      <c r="BZ12" s="37">
        <f t="shared" si="0"/>
        <v>8.000006438423593E-3</v>
      </c>
      <c r="CB12" s="25">
        <f t="shared" si="1"/>
        <v>-4.5013344426270939E-3</v>
      </c>
      <c r="CC12" s="25">
        <f t="shared" si="2"/>
        <v>-9.3190601509075127E-3</v>
      </c>
      <c r="CD12" s="25">
        <f t="shared" si="3"/>
        <v>-4.9033301636699734E-3</v>
      </c>
      <c r="CE12" s="25">
        <f t="shared" si="4"/>
        <v>-1.1410340593619357E-2</v>
      </c>
      <c r="CF12" s="25">
        <f t="shared" si="5"/>
        <v>-1.1463647402430784E-2</v>
      </c>
      <c r="CG12" s="25">
        <f t="shared" si="6"/>
        <v>-1.1497105162846754E-2</v>
      </c>
      <c r="CH12" s="25">
        <f t="shared" si="7"/>
        <v>1.8637991956322807E-3</v>
      </c>
      <c r="CI12" s="25">
        <f t="shared" si="8"/>
        <v>-3.6466489172721568E-3</v>
      </c>
      <c r="CJ12" s="25">
        <f t="shared" si="9"/>
        <v>2.8858902782371563E-3</v>
      </c>
      <c r="CK12" s="25">
        <f t="shared" si="10"/>
        <v>-5.2753659897212309E-3</v>
      </c>
      <c r="CL12" s="25">
        <f t="shared" si="11"/>
        <v>-7.9290792630825856E-3</v>
      </c>
      <c r="CM12" s="25">
        <f t="shared" si="12"/>
        <v>1.3954766381765766E-3</v>
      </c>
      <c r="CN12" s="25">
        <f t="shared" si="13"/>
        <v>-1.3699364957163035E-3</v>
      </c>
    </row>
    <row r="13" spans="1:92" x14ac:dyDescent="0.4">
      <c r="A13" s="30" t="s">
        <v>12</v>
      </c>
      <c r="B13" s="28">
        <v>77697.997143999994</v>
      </c>
      <c r="C13" s="28">
        <v>14.973402801000001</v>
      </c>
      <c r="D13" s="28">
        <v>4456.7060854000001</v>
      </c>
      <c r="E13" s="28">
        <v>464.17715446</v>
      </c>
      <c r="F13" s="28">
        <v>435.55306137999997</v>
      </c>
      <c r="G13" s="28">
        <v>10.820930211</v>
      </c>
      <c r="H13" s="28">
        <v>7472.4283971000004</v>
      </c>
      <c r="I13" s="28">
        <v>45.936233825000002</v>
      </c>
      <c r="J13" s="28">
        <v>191.03680482999999</v>
      </c>
      <c r="K13" s="28">
        <v>102.22486198</v>
      </c>
      <c r="L13" s="65">
        <v>5.9723648761000003</v>
      </c>
      <c r="M13" s="65">
        <v>33.771824088999999</v>
      </c>
      <c r="N13" s="65">
        <v>12.441678143000001</v>
      </c>
      <c r="O13" s="28"/>
      <c r="P13" s="30" t="s">
        <v>12</v>
      </c>
      <c r="Q13" s="28">
        <v>6.8032286168189504</v>
      </c>
      <c r="R13" s="28">
        <v>5.9692438948997903</v>
      </c>
      <c r="S13" s="28">
        <v>46.069427080005298</v>
      </c>
      <c r="T13" s="28">
        <v>46.069427080005298</v>
      </c>
      <c r="U13" s="28">
        <v>16.393517203955</v>
      </c>
      <c r="V13" s="28">
        <v>192.398160232549</v>
      </c>
      <c r="W13" s="28">
        <v>34.037617367628897</v>
      </c>
      <c r="X13" s="28">
        <v>454.848379529694</v>
      </c>
      <c r="Y13" s="28">
        <v>77682.121053147901</v>
      </c>
      <c r="Z13" s="28">
        <v>315.53323728791401</v>
      </c>
      <c r="AA13" s="28">
        <v>33.9271843163055</v>
      </c>
      <c r="AB13" s="28">
        <v>374.67088754341898</v>
      </c>
      <c r="AC13" s="28">
        <v>564.26872064853205</v>
      </c>
      <c r="AD13" s="28">
        <v>102.257994434721</v>
      </c>
      <c r="AE13" s="28">
        <v>102.257994434721</v>
      </c>
      <c r="AF13" s="28">
        <v>35.637049574011897</v>
      </c>
      <c r="AG13" s="28">
        <v>236.42473657338601</v>
      </c>
      <c r="AH13" s="28">
        <v>11.292663485610399</v>
      </c>
      <c r="AI13" s="28">
        <v>0.847627239195753</v>
      </c>
      <c r="AJ13" s="28">
        <v>9.0144818295767593</v>
      </c>
      <c r="AK13" s="28">
        <v>12.553142295796601</v>
      </c>
      <c r="AL13" s="28">
        <v>14.9309566894293</v>
      </c>
      <c r="AM13" s="28">
        <v>0</v>
      </c>
      <c r="AN13" s="28">
        <v>4009.1689645000702</v>
      </c>
      <c r="AO13" s="28">
        <v>409.82565220765298</v>
      </c>
      <c r="AP13" s="28">
        <v>4454.6316662817399</v>
      </c>
      <c r="AQ13" s="101">
        <v>0</v>
      </c>
      <c r="AR13" s="28">
        <v>208.836490032093</v>
      </c>
      <c r="AS13" s="28">
        <v>8.6928625980367796E-2</v>
      </c>
      <c r="AT13" s="28">
        <v>3280.5897821598201</v>
      </c>
      <c r="AU13" s="28">
        <v>0.19627213457012599</v>
      </c>
      <c r="AV13" s="28">
        <v>3.07695276817848E-2</v>
      </c>
      <c r="AW13" s="28">
        <v>150.564284010427</v>
      </c>
      <c r="AX13" s="28">
        <v>0.100660227957913</v>
      </c>
      <c r="AY13" s="28">
        <v>0</v>
      </c>
      <c r="AZ13" s="28">
        <v>6.3681523669372698E-3</v>
      </c>
      <c r="BA13" s="28">
        <v>462.40453446337699</v>
      </c>
      <c r="BB13" s="28">
        <v>433.83379958790999</v>
      </c>
      <c r="BC13" s="28">
        <v>28.5707348754664</v>
      </c>
      <c r="BD13" s="28">
        <v>2.2866458561373901E-3</v>
      </c>
      <c r="BE13" s="28">
        <v>0</v>
      </c>
      <c r="BF13" s="28">
        <v>82.403179159708301</v>
      </c>
      <c r="BG13" s="28">
        <v>1.6438180062501001E-2</v>
      </c>
      <c r="BH13" s="28">
        <v>39.986189819055603</v>
      </c>
      <c r="BI13" s="28">
        <v>0</v>
      </c>
      <c r="BJ13" s="28">
        <v>0.360607524374851</v>
      </c>
      <c r="BK13" s="28">
        <v>158.07190290844699</v>
      </c>
      <c r="BL13" s="28">
        <v>21.7758431393958</v>
      </c>
      <c r="BM13" s="28">
        <v>0.37634811741816598</v>
      </c>
      <c r="BN13" s="28">
        <v>1.6307037855564099</v>
      </c>
      <c r="BO13" s="28">
        <v>8.6076844634776803E-4</v>
      </c>
      <c r="BP13" s="28">
        <v>10.758548595049501</v>
      </c>
      <c r="BQ13" s="28">
        <v>1830.85665493127</v>
      </c>
      <c r="BR13" s="28">
        <v>0</v>
      </c>
      <c r="BS13" s="28">
        <v>0</v>
      </c>
      <c r="BT13" s="28">
        <v>867.30416945931404</v>
      </c>
      <c r="BU13" s="28">
        <v>216.34351222607501</v>
      </c>
      <c r="BV13" s="28">
        <v>7537.9783665955601</v>
      </c>
      <c r="BW13" s="28">
        <v>1198.3307820310799</v>
      </c>
      <c r="BX13" s="30"/>
      <c r="BY13" s="101">
        <f t="shared" si="14"/>
        <v>7681.7084035192574</v>
      </c>
      <c r="BZ13" s="37">
        <f t="shared" si="0"/>
        <v>7.9999991567783219E-3</v>
      </c>
      <c r="CB13" s="25">
        <f t="shared" si="1"/>
        <v>-2.043307605814983E-4</v>
      </c>
      <c r="CC13" s="25">
        <f t="shared" si="2"/>
        <v>-2.8347672292544177E-3</v>
      </c>
      <c r="CD13" s="25">
        <f t="shared" si="3"/>
        <v>-4.6546015790809822E-4</v>
      </c>
      <c r="CE13" s="25">
        <f t="shared" si="4"/>
        <v>-3.8188436884300835E-3</v>
      </c>
      <c r="CF13" s="25">
        <f t="shared" si="5"/>
        <v>-3.9473073306905398E-3</v>
      </c>
      <c r="CG13" s="25">
        <f t="shared" si="6"/>
        <v>-5.7649032693220586E-3</v>
      </c>
      <c r="CH13" s="25">
        <f t="shared" si="7"/>
        <v>8.7722445786163998E-3</v>
      </c>
      <c r="CI13" s="25">
        <f t="shared" si="8"/>
        <v>2.8995249265038204E-3</v>
      </c>
      <c r="CJ13" s="25">
        <f t="shared" si="9"/>
        <v>7.1261420214835201E-3</v>
      </c>
      <c r="CK13" s="25">
        <f t="shared" si="10"/>
        <v>3.2411346984729665E-4</v>
      </c>
      <c r="CL13" s="25">
        <f t="shared" si="11"/>
        <v>-5.2257041640228904E-4</v>
      </c>
      <c r="CM13" s="25">
        <f t="shared" si="12"/>
        <v>7.8702671768171115E-3</v>
      </c>
      <c r="CN13" s="25">
        <f t="shared" si="13"/>
        <v>8.9589323494365242E-3</v>
      </c>
    </row>
    <row r="14" spans="1:92" x14ac:dyDescent="0.4">
      <c r="A14" s="30" t="s">
        <v>13</v>
      </c>
      <c r="B14" s="28">
        <v>443256.04149999999</v>
      </c>
      <c r="C14" s="28">
        <v>88.584945016999995</v>
      </c>
      <c r="D14" s="28">
        <v>25900.644339999999</v>
      </c>
      <c r="E14" s="28">
        <v>2469.6828346000002</v>
      </c>
      <c r="F14" s="28">
        <v>2327.7462405000001</v>
      </c>
      <c r="G14" s="28">
        <v>69.836042113999994</v>
      </c>
      <c r="H14" s="28">
        <v>28484.165245</v>
      </c>
      <c r="I14" s="28">
        <v>229.03713019</v>
      </c>
      <c r="J14" s="28">
        <v>816.41256586999998</v>
      </c>
      <c r="K14" s="28">
        <v>565.81200421000005</v>
      </c>
      <c r="L14" s="65">
        <v>32.785655712000001</v>
      </c>
      <c r="M14" s="65">
        <v>142.80722134999999</v>
      </c>
      <c r="N14" s="65">
        <v>46.113890265000002</v>
      </c>
      <c r="O14" s="28"/>
      <c r="P14" s="30" t="s">
        <v>13</v>
      </c>
      <c r="Q14" s="28">
        <v>31.244274660410699</v>
      </c>
      <c r="R14" s="28">
        <v>32.495905896875598</v>
      </c>
      <c r="S14" s="28">
        <v>227.50255876416901</v>
      </c>
      <c r="T14" s="28">
        <v>227.50255876416901</v>
      </c>
      <c r="U14" s="28">
        <v>93.120312214289299</v>
      </c>
      <c r="V14" s="28">
        <v>814.67179035182198</v>
      </c>
      <c r="W14" s="28">
        <v>142.408823314881</v>
      </c>
      <c r="X14" s="28">
        <v>2260.7161242649299</v>
      </c>
      <c r="Y14" s="28">
        <v>440453.68274166802</v>
      </c>
      <c r="Z14" s="28">
        <v>1437.4107437586999</v>
      </c>
      <c r="AA14" s="28">
        <v>167.44238616709899</v>
      </c>
      <c r="AB14" s="28">
        <v>1602.5724300966201</v>
      </c>
      <c r="AC14" s="28">
        <v>2036.69600424041</v>
      </c>
      <c r="AD14" s="28">
        <v>561.26129864536597</v>
      </c>
      <c r="AE14" s="28">
        <v>561.26129864536597</v>
      </c>
      <c r="AF14" s="28">
        <v>205.52050272788901</v>
      </c>
      <c r="AG14" s="28">
        <v>872.59085297003003</v>
      </c>
      <c r="AH14" s="28">
        <v>44.063367159014298</v>
      </c>
      <c r="AI14" s="28">
        <v>4.82872574125365</v>
      </c>
      <c r="AJ14" s="28">
        <v>33.905019868966498</v>
      </c>
      <c r="AK14" s="28">
        <v>45.986308255703399</v>
      </c>
      <c r="AL14" s="28">
        <v>87.758094506081903</v>
      </c>
      <c r="AM14" s="28">
        <v>0</v>
      </c>
      <c r="AN14" s="28">
        <v>23121.0371840363</v>
      </c>
      <c r="AO14" s="28">
        <v>2363.4838556060699</v>
      </c>
      <c r="AP14" s="28">
        <v>25690.041542370302</v>
      </c>
      <c r="AQ14" s="101">
        <v>0</v>
      </c>
      <c r="AR14" s="28">
        <v>856.63250646655194</v>
      </c>
      <c r="AS14" s="28">
        <v>1.0255017725050499</v>
      </c>
      <c r="AT14" s="28">
        <v>11712.648880431499</v>
      </c>
      <c r="AU14" s="28">
        <v>1.19948741844276</v>
      </c>
      <c r="AV14" s="28">
        <v>0.184779104967564</v>
      </c>
      <c r="AW14" s="28">
        <v>878.19611307506204</v>
      </c>
      <c r="AX14" s="28">
        <v>0.72478423717323304</v>
      </c>
      <c r="AY14" s="28">
        <v>0</v>
      </c>
      <c r="AZ14" s="28">
        <v>3.9264451118570097E-2</v>
      </c>
      <c r="BA14" s="28">
        <v>2444.8117517198002</v>
      </c>
      <c r="BB14" s="28">
        <v>2304.17781157749</v>
      </c>
      <c r="BC14" s="28">
        <v>140.63394014230801</v>
      </c>
      <c r="BD14" s="28">
        <v>1.7248864317641902E-2</v>
      </c>
      <c r="BE14" s="28">
        <v>0</v>
      </c>
      <c r="BF14" s="28">
        <v>419.66006740631701</v>
      </c>
      <c r="BG14" s="28">
        <v>0.12399722991451501</v>
      </c>
      <c r="BH14" s="28">
        <v>202.016737732656</v>
      </c>
      <c r="BI14" s="28">
        <v>0</v>
      </c>
      <c r="BJ14" s="28">
        <v>1.91143289318055</v>
      </c>
      <c r="BK14" s="28">
        <v>785.48164934384897</v>
      </c>
      <c r="BL14" s="28">
        <v>213.669373084353</v>
      </c>
      <c r="BM14" s="28">
        <v>2.09515057424891</v>
      </c>
      <c r="BN14" s="28">
        <v>11.496027891003401</v>
      </c>
      <c r="BO14" s="28">
        <v>5.5695827389121199E-3</v>
      </c>
      <c r="BP14" s="28">
        <v>69.092506515429605</v>
      </c>
      <c r="BQ14" s="28">
        <v>6485.7647106392096</v>
      </c>
      <c r="BR14" s="28">
        <v>0</v>
      </c>
      <c r="BS14" s="28">
        <v>0</v>
      </c>
      <c r="BT14" s="28">
        <v>3268.4162960712201</v>
      </c>
      <c r="BU14" s="28">
        <v>723.73042065114805</v>
      </c>
      <c r="BV14" s="28">
        <v>28441.056763945599</v>
      </c>
      <c r="BW14" s="28">
        <v>4340.9888375582505</v>
      </c>
      <c r="BX14" s="30"/>
      <c r="BY14" s="101">
        <f t="shared" si="14"/>
        <v>28921.94000098978</v>
      </c>
      <c r="BZ14" s="37">
        <f t="shared" si="0"/>
        <v>8.0000066324893496E-3</v>
      </c>
      <c r="CB14" s="25">
        <f t="shared" si="1"/>
        <v>-6.3222122113635645E-3</v>
      </c>
      <c r="CC14" s="25">
        <f t="shared" si="2"/>
        <v>-9.3339845812334642E-3</v>
      </c>
      <c r="CD14" s="25">
        <f t="shared" si="3"/>
        <v>-8.1311798604349825E-3</v>
      </c>
      <c r="CE14" s="25">
        <f t="shared" si="4"/>
        <v>-1.0070557454487152E-2</v>
      </c>
      <c r="CF14" s="25">
        <f t="shared" si="5"/>
        <v>-1.0124999242807312E-2</v>
      </c>
      <c r="CG14" s="25">
        <f t="shared" si="6"/>
        <v>-1.0646874823699855E-2</v>
      </c>
      <c r="CH14" s="25">
        <f t="shared" si="7"/>
        <v>-1.5134191465192659E-3</v>
      </c>
      <c r="CI14" s="25">
        <f t="shared" si="8"/>
        <v>-6.70009890779705E-3</v>
      </c>
      <c r="CJ14" s="25">
        <f t="shared" si="9"/>
        <v>-2.1322252877415742E-3</v>
      </c>
      <c r="CK14" s="25">
        <f t="shared" si="10"/>
        <v>-8.0427872345831316E-3</v>
      </c>
      <c r="CL14" s="25">
        <f t="shared" si="11"/>
        <v>-8.8377007820023504E-3</v>
      </c>
      <c r="CM14" s="25">
        <f t="shared" si="12"/>
        <v>-2.7897611293939452E-3</v>
      </c>
      <c r="CN14" s="25">
        <f t="shared" si="13"/>
        <v>-2.7666720062747866E-3</v>
      </c>
    </row>
    <row r="15" spans="1:92" x14ac:dyDescent="0.4">
      <c r="A15" s="30" t="s">
        <v>14</v>
      </c>
      <c r="B15" s="28">
        <v>245489.89515</v>
      </c>
      <c r="C15" s="28">
        <v>65.574912212000001</v>
      </c>
      <c r="D15" s="28">
        <v>18462.871437000002</v>
      </c>
      <c r="E15" s="28">
        <v>1627.7645961000001</v>
      </c>
      <c r="F15" s="28">
        <v>1540.4775883</v>
      </c>
      <c r="G15" s="28">
        <v>54.654261996999999</v>
      </c>
      <c r="H15" s="28">
        <v>15980.273150999999</v>
      </c>
      <c r="I15" s="28">
        <v>142.69527404999999</v>
      </c>
      <c r="J15" s="28">
        <v>457.60053753</v>
      </c>
      <c r="K15" s="28">
        <v>368.39029608999999</v>
      </c>
      <c r="L15" s="65">
        <v>21.466078484000001</v>
      </c>
      <c r="M15" s="65">
        <v>76.656000386000002</v>
      </c>
      <c r="N15" s="65">
        <v>25.646905056000001</v>
      </c>
      <c r="O15" s="28"/>
      <c r="P15" s="30" t="s">
        <v>14</v>
      </c>
      <c r="Q15" s="28">
        <v>17.365638484167899</v>
      </c>
      <c r="R15" s="28">
        <v>21.242915645293799</v>
      </c>
      <c r="S15" s="28">
        <v>141.48715455945199</v>
      </c>
      <c r="T15" s="28">
        <v>141.48715455945199</v>
      </c>
      <c r="U15" s="28">
        <v>62.522731074769702</v>
      </c>
      <c r="V15" s="28">
        <v>456.15066230557699</v>
      </c>
      <c r="W15" s="28">
        <v>76.365700546019198</v>
      </c>
      <c r="X15" s="28">
        <v>1334.17623960693</v>
      </c>
      <c r="Y15" s="28">
        <v>243858.94756857699</v>
      </c>
      <c r="Z15" s="28">
        <v>808.29102542204396</v>
      </c>
      <c r="AA15" s="28">
        <v>103.737057567382</v>
      </c>
      <c r="AB15" s="28">
        <v>858.10615572231302</v>
      </c>
      <c r="AC15" s="28">
        <v>1134.99074644133</v>
      </c>
      <c r="AD15" s="28">
        <v>364.83176872205098</v>
      </c>
      <c r="AE15" s="28">
        <v>364.83176872205098</v>
      </c>
      <c r="AF15" s="28">
        <v>146.15341111945199</v>
      </c>
      <c r="AG15" s="28">
        <v>485.05487598193997</v>
      </c>
      <c r="AH15" s="28">
        <v>23.689123594200598</v>
      </c>
      <c r="AI15" s="28">
        <v>3.2239062613264098</v>
      </c>
      <c r="AJ15" s="28">
        <v>17.931075839222</v>
      </c>
      <c r="AK15" s="28">
        <v>25.535522244971201</v>
      </c>
      <c r="AL15" s="28">
        <v>64.810623071148697</v>
      </c>
      <c r="AM15" s="28">
        <v>0</v>
      </c>
      <c r="AN15" s="28">
        <v>16442.261776837098</v>
      </c>
      <c r="AO15" s="28">
        <v>1680.7630317829301</v>
      </c>
      <c r="AP15" s="28">
        <v>18269.1782197395</v>
      </c>
      <c r="AQ15" s="101">
        <v>0</v>
      </c>
      <c r="AR15" s="28">
        <v>470.51565140111398</v>
      </c>
      <c r="AS15" s="28">
        <v>0.91927798461173804</v>
      </c>
      <c r="AT15" s="28">
        <v>6529.80628783875</v>
      </c>
      <c r="AU15" s="28">
        <v>0.87211243748518696</v>
      </c>
      <c r="AV15" s="28">
        <v>0.13804923511742301</v>
      </c>
      <c r="AW15" s="28">
        <v>634.59298656834005</v>
      </c>
      <c r="AX15" s="28">
        <v>0.57005624541851996</v>
      </c>
      <c r="AY15" s="28">
        <v>0</v>
      </c>
      <c r="AZ15" s="28">
        <v>2.9831184284352101E-2</v>
      </c>
      <c r="BA15" s="28">
        <v>1609.41283885088</v>
      </c>
      <c r="BB15" s="28">
        <v>1523.0224625263199</v>
      </c>
      <c r="BC15" s="28">
        <v>86.390376324564301</v>
      </c>
      <c r="BD15" s="28">
        <v>1.4595356215104899E-2</v>
      </c>
      <c r="BE15" s="28">
        <v>0</v>
      </c>
      <c r="BF15" s="28">
        <v>260.700786113086</v>
      </c>
      <c r="BG15" s="28">
        <v>0.104922357325132</v>
      </c>
      <c r="BH15" s="28">
        <v>126.67445796833</v>
      </c>
      <c r="BI15" s="28">
        <v>0</v>
      </c>
      <c r="BJ15" s="28">
        <v>1.2752383187552601</v>
      </c>
      <c r="BK15" s="28">
        <v>486.40833897165402</v>
      </c>
      <c r="BL15" s="28">
        <v>179.44456086466599</v>
      </c>
      <c r="BM15" s="28">
        <v>1.3876049465103599</v>
      </c>
      <c r="BN15" s="28">
        <v>9.3298492346103608</v>
      </c>
      <c r="BO15" s="28">
        <v>4.3556045778975604E-3</v>
      </c>
      <c r="BP15" s="28">
        <v>53.968866331784596</v>
      </c>
      <c r="BQ15" s="28">
        <v>3637.8669068169702</v>
      </c>
      <c r="BR15" s="28">
        <v>0</v>
      </c>
      <c r="BS15" s="28">
        <v>0</v>
      </c>
      <c r="BT15" s="28">
        <v>1827.7294094374699</v>
      </c>
      <c r="BU15" s="28">
        <v>399.50596990821901</v>
      </c>
      <c r="BV15" s="28">
        <v>15935.276250709599</v>
      </c>
      <c r="BW15" s="28">
        <v>2389.14385627617</v>
      </c>
      <c r="BX15" s="30"/>
      <c r="BY15" s="101">
        <f t="shared" si="14"/>
        <v>16195.326122379754</v>
      </c>
      <c r="BZ15" s="37">
        <f t="shared" si="0"/>
        <v>7.9999991987344098E-3</v>
      </c>
      <c r="CB15" s="25">
        <f t="shared" si="1"/>
        <v>-6.6436444580599266E-3</v>
      </c>
      <c r="CC15" s="25">
        <f t="shared" si="2"/>
        <v>-1.1655206466466931E-2</v>
      </c>
      <c r="CD15" s="25">
        <f t="shared" si="3"/>
        <v>-1.0490958457975048E-2</v>
      </c>
      <c r="CE15" s="25">
        <f t="shared" si="4"/>
        <v>-1.1274208379448397E-2</v>
      </c>
      <c r="CF15" s="25">
        <f t="shared" si="5"/>
        <v>-1.1330983265353901E-2</v>
      </c>
      <c r="CG15" s="25">
        <f t="shared" si="6"/>
        <v>-1.2540571223027845E-2</v>
      </c>
      <c r="CH15" s="25">
        <f t="shared" si="7"/>
        <v>-2.8157779197650421E-3</v>
      </c>
      <c r="CI15" s="25">
        <f t="shared" si="8"/>
        <v>-8.4664295898452743E-3</v>
      </c>
      <c r="CJ15" s="25">
        <f t="shared" si="9"/>
        <v>-3.1684298979390022E-3</v>
      </c>
      <c r="CK15" s="25">
        <f t="shared" si="10"/>
        <v>-9.6596664073899541E-3</v>
      </c>
      <c r="CL15" s="25">
        <f t="shared" si="11"/>
        <v>-1.0396069262140208E-2</v>
      </c>
      <c r="CM15" s="25">
        <f t="shared" si="12"/>
        <v>-3.7870465262863197E-3</v>
      </c>
      <c r="CN15" s="25">
        <f t="shared" si="13"/>
        <v>-4.3429338076308287E-3</v>
      </c>
    </row>
    <row r="16" spans="1:92" x14ac:dyDescent="0.4">
      <c r="A16" s="30" t="s">
        <v>15</v>
      </c>
      <c r="B16" s="28">
        <v>138917.02215</v>
      </c>
      <c r="C16" s="28">
        <v>47.752016601999998</v>
      </c>
      <c r="D16" s="28">
        <v>14508.114674</v>
      </c>
      <c r="E16" s="28">
        <v>1203.0742479</v>
      </c>
      <c r="F16" s="28">
        <v>1146.9550864</v>
      </c>
      <c r="G16" s="28">
        <v>39.835951807000001</v>
      </c>
      <c r="H16" s="28">
        <v>10371.937741</v>
      </c>
      <c r="I16" s="28">
        <v>109.82046672</v>
      </c>
      <c r="J16" s="28">
        <v>292.44133971999997</v>
      </c>
      <c r="K16" s="28">
        <v>283.05220580000002</v>
      </c>
      <c r="L16" s="65">
        <v>18.246061728000001</v>
      </c>
      <c r="M16" s="65">
        <v>48.884736799000002</v>
      </c>
      <c r="N16" s="65">
        <v>17.695989324999999</v>
      </c>
      <c r="O16" s="28"/>
      <c r="P16" s="30" t="s">
        <v>15</v>
      </c>
      <c r="Q16" s="28">
        <v>12.3946529080595</v>
      </c>
      <c r="R16" s="28">
        <v>18.1030715950663</v>
      </c>
      <c r="S16" s="28">
        <v>109.249076126326</v>
      </c>
      <c r="T16" s="28">
        <v>109.249076126326</v>
      </c>
      <c r="U16" s="28">
        <v>51.212247279320003</v>
      </c>
      <c r="V16" s="28">
        <v>293.07819037194599</v>
      </c>
      <c r="W16" s="28">
        <v>49.016340105868103</v>
      </c>
      <c r="X16" s="28">
        <v>814.22700127432802</v>
      </c>
      <c r="Y16" s="28">
        <v>138497.306604496</v>
      </c>
      <c r="Z16" s="28">
        <v>546.89242911229996</v>
      </c>
      <c r="AA16" s="28">
        <v>61.245884574666597</v>
      </c>
      <c r="AB16" s="28">
        <v>547.37458374172502</v>
      </c>
      <c r="AC16" s="28">
        <v>733.04296609654205</v>
      </c>
      <c r="AD16" s="28">
        <v>281.08195533437799</v>
      </c>
      <c r="AE16" s="28">
        <v>281.08195533437799</v>
      </c>
      <c r="AF16" s="28">
        <v>115.149410759437</v>
      </c>
      <c r="AG16" s="28">
        <v>322.08244325156301</v>
      </c>
      <c r="AH16" s="28">
        <v>15.577115232254901</v>
      </c>
      <c r="AI16" s="28">
        <v>2.6905365013045799</v>
      </c>
      <c r="AJ16" s="28">
        <v>12.0551905148773</v>
      </c>
      <c r="AK16" s="28">
        <v>17.7412101993182</v>
      </c>
      <c r="AL16" s="28">
        <v>47.325875943054598</v>
      </c>
      <c r="AM16" s="28">
        <v>0</v>
      </c>
      <c r="AN16" s="28">
        <v>12954.299075161</v>
      </c>
      <c r="AO16" s="28">
        <v>1324.21661918572</v>
      </c>
      <c r="AP16" s="28">
        <v>14393.6651051062</v>
      </c>
      <c r="AQ16" s="101">
        <v>0</v>
      </c>
      <c r="AR16" s="28">
        <v>306.91162110925501</v>
      </c>
      <c r="AS16" s="28">
        <v>0.39794318997778799</v>
      </c>
      <c r="AT16" s="28">
        <v>4265.0976577459896</v>
      </c>
      <c r="AU16" s="28">
        <v>0.64943028709689798</v>
      </c>
      <c r="AV16" s="28">
        <v>0.14528740290018</v>
      </c>
      <c r="AW16" s="28">
        <v>600.04846851524201</v>
      </c>
      <c r="AX16" s="28">
        <v>0.37865678378720902</v>
      </c>
      <c r="AY16" s="28">
        <v>0</v>
      </c>
      <c r="AZ16" s="28">
        <v>2.99214271179527E-2</v>
      </c>
      <c r="BA16" s="28">
        <v>1192.71734481108</v>
      </c>
      <c r="BB16" s="28">
        <v>1136.9759630852</v>
      </c>
      <c r="BC16" s="28">
        <v>55.741381725888303</v>
      </c>
      <c r="BD16" s="28">
        <v>1.02886894734811E-2</v>
      </c>
      <c r="BE16" s="28">
        <v>0</v>
      </c>
      <c r="BF16" s="28">
        <v>132.28294777801599</v>
      </c>
      <c r="BG16" s="28">
        <v>7.39625834091171E-2</v>
      </c>
      <c r="BH16" s="28">
        <v>80.555832018827402</v>
      </c>
      <c r="BI16" s="28">
        <v>0</v>
      </c>
      <c r="BJ16" s="28">
        <v>1.0661773390212499</v>
      </c>
      <c r="BK16" s="28">
        <v>313.63914118950299</v>
      </c>
      <c r="BL16" s="28">
        <v>79.667664221418093</v>
      </c>
      <c r="BM16" s="28">
        <v>0.67785732336844196</v>
      </c>
      <c r="BN16" s="28">
        <v>7.0160420981387404</v>
      </c>
      <c r="BO16" s="28">
        <v>4.0064593197638798E-3</v>
      </c>
      <c r="BP16" s="28">
        <v>39.429454947337</v>
      </c>
      <c r="BQ16" s="28">
        <v>2363.0060143802698</v>
      </c>
      <c r="BR16" s="28">
        <v>0</v>
      </c>
      <c r="BS16" s="28">
        <v>0</v>
      </c>
      <c r="BT16" s="28">
        <v>1171.28366932372</v>
      </c>
      <c r="BU16" s="28">
        <v>267.82122077061399</v>
      </c>
      <c r="BV16" s="28">
        <v>10411.895275384801</v>
      </c>
      <c r="BW16" s="28">
        <v>1552.4376892804501</v>
      </c>
      <c r="BX16" s="30"/>
      <c r="BY16" s="101">
        <f t="shared" si="14"/>
        <v>10587.692119121362</v>
      </c>
      <c r="BZ16" s="37">
        <f t="shared" si="0"/>
        <v>8.0000062470946143E-3</v>
      </c>
      <c r="CB16" s="25">
        <f t="shared" si="1"/>
        <v>-3.0213399265844017E-3</v>
      </c>
      <c r="CC16" s="25">
        <f t="shared" si="2"/>
        <v>-8.9240348213388693E-3</v>
      </c>
      <c r="CD16" s="25">
        <f t="shared" si="3"/>
        <v>-7.8886589653792572E-3</v>
      </c>
      <c r="CE16" s="25">
        <f t="shared" si="4"/>
        <v>-8.6086981805140461E-3</v>
      </c>
      <c r="CF16" s="25">
        <f t="shared" si="5"/>
        <v>-8.7005353854979536E-3</v>
      </c>
      <c r="CG16" s="25">
        <f t="shared" si="6"/>
        <v>-1.0204271298259054E-2</v>
      </c>
      <c r="CH16" s="25">
        <f t="shared" si="7"/>
        <v>3.8524656995240023E-3</v>
      </c>
      <c r="CI16" s="25">
        <f t="shared" si="8"/>
        <v>-5.2029517879469836E-3</v>
      </c>
      <c r="CJ16" s="25">
        <f t="shared" si="9"/>
        <v>2.1777039202315819E-3</v>
      </c>
      <c r="CK16" s="25">
        <f t="shared" si="10"/>
        <v>-6.9607317139728491E-3</v>
      </c>
      <c r="CL16" s="25">
        <f t="shared" si="11"/>
        <v>-7.8367669179958532E-3</v>
      </c>
      <c r="CM16" s="25">
        <f t="shared" si="12"/>
        <v>2.6921144611909407E-3</v>
      </c>
      <c r="CN16" s="25">
        <f t="shared" si="13"/>
        <v>2.5554306960569183E-3</v>
      </c>
    </row>
    <row r="17" spans="1:92" x14ac:dyDescent="0.4">
      <c r="A17" s="30" t="s">
        <v>16</v>
      </c>
      <c r="B17" s="28">
        <v>106747.59744</v>
      </c>
      <c r="C17" s="28">
        <v>34.267895350000003</v>
      </c>
      <c r="D17" s="28">
        <v>10579.582843</v>
      </c>
      <c r="E17" s="28">
        <v>853.99622346000001</v>
      </c>
      <c r="F17" s="28">
        <v>813.15618529999995</v>
      </c>
      <c r="G17" s="28">
        <v>28.494591960000001</v>
      </c>
      <c r="H17" s="28">
        <v>6677.6396815999997</v>
      </c>
      <c r="I17" s="28">
        <v>79.839694601000005</v>
      </c>
      <c r="J17" s="28">
        <v>205.54915901999999</v>
      </c>
      <c r="K17" s="28">
        <v>209.11702159999999</v>
      </c>
      <c r="L17" s="65">
        <v>13.63199822</v>
      </c>
      <c r="M17" s="65">
        <v>32.55432828</v>
      </c>
      <c r="N17" s="65">
        <v>10.806842754</v>
      </c>
      <c r="O17" s="28"/>
      <c r="P17" s="30" t="s">
        <v>16</v>
      </c>
      <c r="Q17" s="28">
        <v>8.9181786684966102</v>
      </c>
      <c r="R17" s="28">
        <v>13.4843939845584</v>
      </c>
      <c r="S17" s="28">
        <v>79.112028976195205</v>
      </c>
      <c r="T17" s="28">
        <v>79.112028976195205</v>
      </c>
      <c r="U17" s="28">
        <v>39.089928610228299</v>
      </c>
      <c r="V17" s="28">
        <v>204.897492145125</v>
      </c>
      <c r="W17" s="28">
        <v>32.439465140624499</v>
      </c>
      <c r="X17" s="28">
        <v>551.43403488055606</v>
      </c>
      <c r="Y17" s="28">
        <v>106068.78247722299</v>
      </c>
      <c r="Z17" s="28">
        <v>382.89613021834299</v>
      </c>
      <c r="AA17" s="28">
        <v>39.788812630811599</v>
      </c>
      <c r="AB17" s="28">
        <v>368.12121944084998</v>
      </c>
      <c r="AC17" s="28">
        <v>463.81983210498998</v>
      </c>
      <c r="AD17" s="28">
        <v>207.05281003514699</v>
      </c>
      <c r="AE17" s="28">
        <v>207.05281003514699</v>
      </c>
      <c r="AF17" s="28">
        <v>83.781021981403896</v>
      </c>
      <c r="AG17" s="28">
        <v>206.20350106260699</v>
      </c>
      <c r="AH17" s="28">
        <v>9.8255910930498107</v>
      </c>
      <c r="AI17" s="28">
        <v>2.0446978525046098</v>
      </c>
      <c r="AJ17" s="28">
        <v>7.2518877806030702</v>
      </c>
      <c r="AK17" s="28">
        <v>10.7396578086456</v>
      </c>
      <c r="AL17" s="28">
        <v>33.895171197826201</v>
      </c>
      <c r="AM17" s="28">
        <v>0</v>
      </c>
      <c r="AN17" s="28">
        <v>9425.3556456731494</v>
      </c>
      <c r="AO17" s="28">
        <v>963.48042435445802</v>
      </c>
      <c r="AP17" s="28">
        <v>10472.617092009001</v>
      </c>
      <c r="AQ17" s="101">
        <v>0</v>
      </c>
      <c r="AR17" s="28">
        <v>203.284599486389</v>
      </c>
      <c r="AS17" s="28">
        <v>0.23227741112342001</v>
      </c>
      <c r="AT17" s="28">
        <v>2641.2667010178702</v>
      </c>
      <c r="AU17" s="28">
        <v>0.44752534367301</v>
      </c>
      <c r="AV17" s="28">
        <v>0.100892047553696</v>
      </c>
      <c r="AW17" s="28">
        <v>416.75354590298502</v>
      </c>
      <c r="AX17" s="28">
        <v>0.25438318336392202</v>
      </c>
      <c r="AY17" s="28">
        <v>0</v>
      </c>
      <c r="AZ17" s="28">
        <v>2.0911055341523401E-2</v>
      </c>
      <c r="BA17" s="28">
        <v>844.07729856667402</v>
      </c>
      <c r="BB17" s="28">
        <v>803.68836143698195</v>
      </c>
      <c r="BC17" s="28">
        <v>40.388937129692302</v>
      </c>
      <c r="BD17" s="28">
        <v>7.6016456334705596E-3</v>
      </c>
      <c r="BE17" s="28">
        <v>0</v>
      </c>
      <c r="BF17" s="28">
        <v>95.138968657991498</v>
      </c>
      <c r="BG17" s="28">
        <v>5.4645969939979201E-2</v>
      </c>
      <c r="BH17" s="28">
        <v>57.866697957968903</v>
      </c>
      <c r="BI17" s="28">
        <v>0</v>
      </c>
      <c r="BJ17" s="28">
        <v>0.75325955665051703</v>
      </c>
      <c r="BK17" s="28">
        <v>226.53594489547299</v>
      </c>
      <c r="BL17" s="28">
        <v>48.488420012524898</v>
      </c>
      <c r="BM17" s="28">
        <v>0.471380534841294</v>
      </c>
      <c r="BN17" s="28">
        <v>5.0474930530156401</v>
      </c>
      <c r="BO17" s="28">
        <v>2.8342214267211199E-3</v>
      </c>
      <c r="BP17" s="28">
        <v>28.163633329916099</v>
      </c>
      <c r="BQ17" s="28">
        <v>1476.1817001064901</v>
      </c>
      <c r="BR17" s="28">
        <v>0</v>
      </c>
      <c r="BS17" s="28">
        <v>0</v>
      </c>
      <c r="BT17" s="28">
        <v>763.873766069814</v>
      </c>
      <c r="BU17" s="28">
        <v>153.34080818169599</v>
      </c>
      <c r="BV17" s="28">
        <v>6652.6224612399901</v>
      </c>
      <c r="BW17" s="28">
        <v>954.10336147997498</v>
      </c>
      <c r="BX17" s="30"/>
      <c r="BY17" s="101">
        <f t="shared" si="14"/>
        <v>6754.3306120450552</v>
      </c>
      <c r="BZ17" s="37">
        <f t="shared" si="0"/>
        <v>8.0000081398308616E-3</v>
      </c>
      <c r="CB17" s="25">
        <f t="shared" si="1"/>
        <v>-6.3590654877131777E-3</v>
      </c>
      <c r="CC17" s="25">
        <f t="shared" si="2"/>
        <v>-1.0876773970707316E-2</v>
      </c>
      <c r="CD17" s="25">
        <f t="shared" si="3"/>
        <v>-1.0110583052126053E-2</v>
      </c>
      <c r="CE17" s="25">
        <f t="shared" si="4"/>
        <v>-1.1614717513783691E-2</v>
      </c>
      <c r="CF17" s="25">
        <f t="shared" si="5"/>
        <v>-1.1643303013830002E-2</v>
      </c>
      <c r="CG17" s="25">
        <f t="shared" si="6"/>
        <v>-1.1614787484884632E-2</v>
      </c>
      <c r="CH17" s="25">
        <f t="shared" si="7"/>
        <v>-3.7464166311554107E-3</v>
      </c>
      <c r="CI17" s="25">
        <f t="shared" si="8"/>
        <v>-9.1140832694979503E-3</v>
      </c>
      <c r="CJ17" s="25">
        <f t="shared" si="9"/>
        <v>-3.1703699396385433E-3</v>
      </c>
      <c r="CK17" s="25">
        <f t="shared" si="10"/>
        <v>-9.871083420466031E-3</v>
      </c>
      <c r="CL17" s="25">
        <f t="shared" si="11"/>
        <v>-1.08277769010448E-2</v>
      </c>
      <c r="CM17" s="25">
        <f t="shared" si="12"/>
        <v>-3.5283523096395178E-3</v>
      </c>
      <c r="CN17" s="25">
        <f t="shared" si="13"/>
        <v>-6.2168893250096257E-3</v>
      </c>
    </row>
    <row r="18" spans="1:92" x14ac:dyDescent="0.4">
      <c r="A18" s="30" t="s">
        <v>17</v>
      </c>
      <c r="B18" s="28">
        <v>128099.33132</v>
      </c>
      <c r="C18" s="28">
        <v>24.683019140999999</v>
      </c>
      <c r="D18" s="28">
        <v>7491.4265610000002</v>
      </c>
      <c r="E18" s="28">
        <v>658.95802133999996</v>
      </c>
      <c r="F18" s="28">
        <v>620.61333719000004</v>
      </c>
      <c r="G18" s="28">
        <v>19.028933460000001</v>
      </c>
      <c r="H18" s="28">
        <v>9697.3241816000009</v>
      </c>
      <c r="I18" s="28">
        <v>72.351352965000004</v>
      </c>
      <c r="J18" s="28">
        <v>292.60569471000002</v>
      </c>
      <c r="K18" s="28">
        <v>176.18974304</v>
      </c>
      <c r="L18" s="65">
        <v>9.9200930460999999</v>
      </c>
      <c r="M18" s="65">
        <v>48.392585822000001</v>
      </c>
      <c r="N18" s="65">
        <v>14.299397878000001</v>
      </c>
      <c r="O18" s="28"/>
      <c r="P18" s="30" t="s">
        <v>17</v>
      </c>
      <c r="Q18" s="28">
        <v>10.2573205387963</v>
      </c>
      <c r="R18" s="28">
        <v>9.8733438568180905</v>
      </c>
      <c r="S18" s="28">
        <v>72.411576465089894</v>
      </c>
      <c r="T18" s="28">
        <v>72.411576465089894</v>
      </c>
      <c r="U18" s="28">
        <v>27.680975936556401</v>
      </c>
      <c r="V18" s="28">
        <v>295.39055934869998</v>
      </c>
      <c r="W18" s="28">
        <v>48.853735062651303</v>
      </c>
      <c r="X18" s="28">
        <v>754.51183895284498</v>
      </c>
      <c r="Y18" s="28">
        <v>128364.677242326</v>
      </c>
      <c r="Z18" s="28">
        <v>488.88228430353701</v>
      </c>
      <c r="AA18" s="28">
        <v>53.802361779909297</v>
      </c>
      <c r="AB18" s="28">
        <v>554.74726650849698</v>
      </c>
      <c r="AC18" s="28">
        <v>747.33686268380495</v>
      </c>
      <c r="AD18" s="28">
        <v>175.905824626635</v>
      </c>
      <c r="AE18" s="28">
        <v>175.905824626635</v>
      </c>
      <c r="AF18" s="28">
        <v>59.878533992294798</v>
      </c>
      <c r="AG18" s="28">
        <v>330.566073810116</v>
      </c>
      <c r="AH18" s="28">
        <v>15.2462995684378</v>
      </c>
      <c r="AI18" s="28">
        <v>1.4901338561911801</v>
      </c>
      <c r="AJ18" s="28">
        <v>12.268309088874799</v>
      </c>
      <c r="AK18" s="28">
        <v>14.382420278930599</v>
      </c>
      <c r="AL18" s="28">
        <v>24.564370781593599</v>
      </c>
      <c r="AM18" s="28">
        <v>0</v>
      </c>
      <c r="AN18" s="28">
        <v>6736.3313788984597</v>
      </c>
      <c r="AO18" s="28">
        <v>688.60330695172399</v>
      </c>
      <c r="AP18" s="28">
        <v>7484.8132198424701</v>
      </c>
      <c r="AQ18" s="101">
        <v>0</v>
      </c>
      <c r="AR18" s="28">
        <v>298.17811613881901</v>
      </c>
      <c r="AS18" s="28">
        <v>0.31703133599100503</v>
      </c>
      <c r="AT18" s="28">
        <v>4010.2071681273801</v>
      </c>
      <c r="AU18" s="28">
        <v>0.32374880645072401</v>
      </c>
      <c r="AV18" s="28">
        <v>4.5852266263220802E-2</v>
      </c>
      <c r="AW18" s="28">
        <v>224.99842636838099</v>
      </c>
      <c r="AX18" s="28">
        <v>0.20141782972601999</v>
      </c>
      <c r="AY18" s="28">
        <v>0</v>
      </c>
      <c r="AZ18" s="28">
        <v>9.7620253333112802E-3</v>
      </c>
      <c r="BA18" s="28">
        <v>654.16550398800098</v>
      </c>
      <c r="BB18" s="28">
        <v>616.02886004448305</v>
      </c>
      <c r="BC18" s="28">
        <v>38.136643943517598</v>
      </c>
      <c r="BD18" s="28">
        <v>4.3446343094297101E-3</v>
      </c>
      <c r="BE18" s="28">
        <v>0</v>
      </c>
      <c r="BF18" s="28">
        <v>117.709406765984</v>
      </c>
      <c r="BG18" s="28">
        <v>3.12325733979287E-2</v>
      </c>
      <c r="BH18" s="28">
        <v>55.075274425833697</v>
      </c>
      <c r="BI18" s="28">
        <v>0</v>
      </c>
      <c r="BJ18" s="28">
        <v>0.50029604777415804</v>
      </c>
      <c r="BK18" s="28">
        <v>213.26946470124599</v>
      </c>
      <c r="BL18" s="28">
        <v>66.290870314880394</v>
      </c>
      <c r="BM18" s="28">
        <v>0.59697256988376102</v>
      </c>
      <c r="BN18" s="28">
        <v>2.94424029431703</v>
      </c>
      <c r="BO18" s="28">
        <v>1.3893995911528499E-3</v>
      </c>
      <c r="BP18" s="28">
        <v>18.877735345271301</v>
      </c>
      <c r="BQ18" s="28">
        <v>2268.4387862502199</v>
      </c>
      <c r="BR18" s="28">
        <v>0</v>
      </c>
      <c r="BS18" s="28">
        <v>0</v>
      </c>
      <c r="BT18" s="28">
        <v>1151.6501036489501</v>
      </c>
      <c r="BU18" s="28">
        <v>233.315128788908</v>
      </c>
      <c r="BV18" s="28">
        <v>9779.4712284704892</v>
      </c>
      <c r="BW18" s="28">
        <v>1431.58795927148</v>
      </c>
      <c r="BX18" s="30"/>
      <c r="BY18" s="101">
        <f t="shared" si="14"/>
        <v>9937.7952533045864</v>
      </c>
      <c r="BZ18" s="37">
        <f t="shared" si="0"/>
        <v>8.000003772112161E-3</v>
      </c>
      <c r="CB18" s="25">
        <f t="shared" si="1"/>
        <v>2.0714075521842444E-3</v>
      </c>
      <c r="CC18" s="25">
        <f t="shared" si="2"/>
        <v>-4.8068819591570106E-3</v>
      </c>
      <c r="CD18" s="25">
        <f t="shared" si="3"/>
        <v>-8.8278795816525623E-4</v>
      </c>
      <c r="CE18" s="25">
        <f t="shared" si="4"/>
        <v>-7.2728720142951333E-3</v>
      </c>
      <c r="CF18" s="25">
        <f t="shared" si="5"/>
        <v>-7.3870103505581809E-3</v>
      </c>
      <c r="CG18" s="25">
        <f t="shared" si="6"/>
        <v>-7.9456956978975236E-3</v>
      </c>
      <c r="CH18" s="25">
        <f t="shared" si="7"/>
        <v>8.4711045368944821E-3</v>
      </c>
      <c r="CI18" s="25">
        <f t="shared" si="8"/>
        <v>8.3237558970076511E-4</v>
      </c>
      <c r="CJ18" s="25">
        <f t="shared" si="9"/>
        <v>9.5174656168603364E-3</v>
      </c>
      <c r="CK18" s="25">
        <f t="shared" si="10"/>
        <v>-1.611435537995781E-3</v>
      </c>
      <c r="CL18" s="25">
        <f t="shared" si="11"/>
        <v>-4.7125756849920328E-3</v>
      </c>
      <c r="CM18" s="25">
        <f t="shared" si="12"/>
        <v>9.5293366291176115E-3</v>
      </c>
      <c r="CN18" s="25">
        <f t="shared" si="13"/>
        <v>5.8060067730775428E-3</v>
      </c>
    </row>
    <row r="19" spans="1:92" x14ac:dyDescent="0.4">
      <c r="A19" s="30" t="s">
        <v>18</v>
      </c>
      <c r="B19" s="28">
        <v>142216.65495</v>
      </c>
      <c r="C19" s="28">
        <v>22.615926752</v>
      </c>
      <c r="D19" s="28">
        <v>7220.1235128999997</v>
      </c>
      <c r="E19" s="28">
        <v>573.30673956999999</v>
      </c>
      <c r="F19" s="28">
        <v>536.84736555999996</v>
      </c>
      <c r="G19" s="28">
        <v>15.491815332</v>
      </c>
      <c r="H19" s="28">
        <v>12181.223163000001</v>
      </c>
      <c r="I19" s="28">
        <v>71.637340331000004</v>
      </c>
      <c r="J19" s="28">
        <v>374.65861617000002</v>
      </c>
      <c r="K19" s="28">
        <v>162.09993016999999</v>
      </c>
      <c r="L19" s="65">
        <v>8.3597647305000002</v>
      </c>
      <c r="M19" s="65">
        <v>60.372419743000002</v>
      </c>
      <c r="N19" s="65">
        <v>16.162264263000001</v>
      </c>
      <c r="O19" s="28"/>
      <c r="P19" s="30" t="s">
        <v>18</v>
      </c>
      <c r="Q19" s="28">
        <v>12.3403117363522</v>
      </c>
      <c r="R19" s="28">
        <v>8.3968202576359996</v>
      </c>
      <c r="S19" s="28">
        <v>72.409948196383596</v>
      </c>
      <c r="T19" s="28">
        <v>72.409948196383596</v>
      </c>
      <c r="U19" s="28">
        <v>23.763839048942501</v>
      </c>
      <c r="V19" s="28">
        <v>381.27896656498399</v>
      </c>
      <c r="W19" s="28">
        <v>61.382966621100501</v>
      </c>
      <c r="X19" s="28">
        <v>866.70020057075203</v>
      </c>
      <c r="Y19" s="28">
        <v>143259.13627363701</v>
      </c>
      <c r="Z19" s="28">
        <v>585.81336760050203</v>
      </c>
      <c r="AA19" s="28">
        <v>58.053361703816798</v>
      </c>
      <c r="AB19" s="28">
        <v>702.42634101340605</v>
      </c>
      <c r="AC19" s="28">
        <v>1048.2795552392299</v>
      </c>
      <c r="AD19" s="28">
        <v>163.49385515473</v>
      </c>
      <c r="AE19" s="28">
        <v>163.49385515473</v>
      </c>
      <c r="AF19" s="28">
        <v>58.385466338618897</v>
      </c>
      <c r="AG19" s="28">
        <v>476.05675045983497</v>
      </c>
      <c r="AH19" s="28">
        <v>20.510421708250401</v>
      </c>
      <c r="AI19" s="28">
        <v>1.2842924294888001</v>
      </c>
      <c r="AJ19" s="28">
        <v>18.156377391706101</v>
      </c>
      <c r="AK19" s="28">
        <v>16.375447576665199</v>
      </c>
      <c r="AL19" s="28">
        <v>22.701707722129399</v>
      </c>
      <c r="AM19" s="28">
        <v>0</v>
      </c>
      <c r="AN19" s="28">
        <v>6568.3595700987098</v>
      </c>
      <c r="AO19" s="28">
        <v>671.43171723077398</v>
      </c>
      <c r="AP19" s="28">
        <v>7298.1767536681</v>
      </c>
      <c r="AQ19" s="101">
        <v>0</v>
      </c>
      <c r="AR19" s="28">
        <v>382.57748331989001</v>
      </c>
      <c r="AS19" s="28">
        <v>0.154380636353114</v>
      </c>
      <c r="AT19" s="28">
        <v>5136.0987075090497</v>
      </c>
      <c r="AU19" s="28">
        <v>0.242953247022382</v>
      </c>
      <c r="AV19" s="28">
        <v>3.2008464877615897E-2</v>
      </c>
      <c r="AW19" s="28">
        <v>168.36619591373301</v>
      </c>
      <c r="AX19" s="28">
        <v>0.13143992537354501</v>
      </c>
      <c r="AY19" s="28">
        <v>0</v>
      </c>
      <c r="AZ19" s="28">
        <v>6.7013724951360499E-3</v>
      </c>
      <c r="BA19" s="28">
        <v>571.50544419237895</v>
      </c>
      <c r="BB19" s="28">
        <v>535.10913601267998</v>
      </c>
      <c r="BC19" s="28">
        <v>36.3963081796987</v>
      </c>
      <c r="BD19" s="28">
        <v>2.6430248945915101E-3</v>
      </c>
      <c r="BE19" s="28">
        <v>0</v>
      </c>
      <c r="BF19" s="28">
        <v>110.48362830073199</v>
      </c>
      <c r="BG19" s="28">
        <v>1.9000165192325599E-2</v>
      </c>
      <c r="BH19" s="28">
        <v>51.245269269222902</v>
      </c>
      <c r="BI19" s="28">
        <v>0</v>
      </c>
      <c r="BJ19" s="28">
        <v>0.42848501121601401</v>
      </c>
      <c r="BK19" s="28">
        <v>201.58378177549201</v>
      </c>
      <c r="BL19" s="28">
        <v>39.856417218785502</v>
      </c>
      <c r="BM19" s="28">
        <v>0.51680839663354095</v>
      </c>
      <c r="BN19" s="28">
        <v>1.8949149880123599</v>
      </c>
      <c r="BO19" s="28">
        <v>9.2552142925643596E-4</v>
      </c>
      <c r="BP19" s="28">
        <v>15.488265492925899</v>
      </c>
      <c r="BQ19" s="28">
        <v>2953.4725356619301</v>
      </c>
      <c r="BR19" s="28">
        <v>0</v>
      </c>
      <c r="BS19" s="28">
        <v>0</v>
      </c>
      <c r="BT19" s="28">
        <v>1480.3349434519</v>
      </c>
      <c r="BU19" s="28">
        <v>284.17264558064699</v>
      </c>
      <c r="BV19" s="28">
        <v>12383.7030127261</v>
      </c>
      <c r="BW19" s="28">
        <v>1735.4121518996701</v>
      </c>
      <c r="BX19" s="30"/>
      <c r="BY19" s="101">
        <f t="shared" si="14"/>
        <v>12580.641823100419</v>
      </c>
      <c r="BZ19" s="37">
        <f t="shared" si="0"/>
        <v>8.0000071674441228E-3</v>
      </c>
      <c r="CB19" s="25">
        <f t="shared" si="1"/>
        <v>7.3302337479637797E-3</v>
      </c>
      <c r="CC19" s="25">
        <f t="shared" si="2"/>
        <v>3.7929451695722744E-3</v>
      </c>
      <c r="CD19" s="25">
        <f t="shared" si="3"/>
        <v>1.0810513231338035E-2</v>
      </c>
      <c r="CE19" s="25">
        <f t="shared" si="4"/>
        <v>-3.1419400005171395E-3</v>
      </c>
      <c r="CF19" s="25">
        <f t="shared" si="5"/>
        <v>-3.2378468421965351E-3</v>
      </c>
      <c r="CG19" s="25">
        <f t="shared" si="6"/>
        <v>-2.2914287306071066E-4</v>
      </c>
      <c r="CH19" s="25">
        <f t="shared" si="7"/>
        <v>1.6622292114401509E-2</v>
      </c>
      <c r="CI19" s="25">
        <f t="shared" si="8"/>
        <v>1.0784988133475644E-2</v>
      </c>
      <c r="CJ19" s="25">
        <f t="shared" si="9"/>
        <v>1.7670354048337198E-2</v>
      </c>
      <c r="CK19" s="25">
        <f t="shared" si="10"/>
        <v>8.5991707909321563E-3</v>
      </c>
      <c r="CL19" s="25">
        <f t="shared" si="11"/>
        <v>4.4326040660935028E-3</v>
      </c>
      <c r="CM19" s="25">
        <f t="shared" si="12"/>
        <v>1.6738551848713479E-2</v>
      </c>
      <c r="CN19" s="25">
        <f t="shared" si="13"/>
        <v>1.3190188589678903E-2</v>
      </c>
    </row>
    <row r="20" spans="1:92" x14ac:dyDescent="0.4">
      <c r="A20" s="30" t="s">
        <v>19</v>
      </c>
      <c r="B20" s="28">
        <v>86043.289952000006</v>
      </c>
      <c r="C20" s="28">
        <v>15.464360468000001</v>
      </c>
      <c r="D20" s="28">
        <v>4581.1904926999996</v>
      </c>
      <c r="E20" s="28">
        <v>428.79573133999997</v>
      </c>
      <c r="F20" s="28">
        <v>398.65677514999999</v>
      </c>
      <c r="G20" s="28">
        <v>9.8015595822999995</v>
      </c>
      <c r="H20" s="28">
        <v>10284.576306999999</v>
      </c>
      <c r="I20" s="28">
        <v>52.681300733999997</v>
      </c>
      <c r="J20" s="28">
        <v>248.59108531999999</v>
      </c>
      <c r="K20" s="28">
        <v>105.14115809</v>
      </c>
      <c r="L20" s="65">
        <v>5.7449776330000004</v>
      </c>
      <c r="M20" s="65">
        <v>48.494052516000004</v>
      </c>
      <c r="N20" s="65">
        <v>17.948388265999998</v>
      </c>
      <c r="O20" s="28"/>
      <c r="P20" s="30" t="s">
        <v>19</v>
      </c>
      <c r="Q20" s="28">
        <v>9.1794412482426395</v>
      </c>
      <c r="R20" s="28">
        <v>5.8056043744658199</v>
      </c>
      <c r="S20" s="28">
        <v>53.388725350133399</v>
      </c>
      <c r="T20" s="28">
        <v>53.388725350133399</v>
      </c>
      <c r="U20" s="28">
        <v>15.366235161824701</v>
      </c>
      <c r="V20" s="28">
        <v>252.54670880975499</v>
      </c>
      <c r="W20" s="28">
        <v>49.279609417572701</v>
      </c>
      <c r="X20" s="28">
        <v>608.72355841573597</v>
      </c>
      <c r="Y20" s="28">
        <v>86790.597125393295</v>
      </c>
      <c r="Z20" s="28">
        <v>429.035210544189</v>
      </c>
      <c r="AA20" s="28">
        <v>46.127811156986702</v>
      </c>
      <c r="AB20" s="28">
        <v>540.20836502703401</v>
      </c>
      <c r="AC20" s="28">
        <v>785.15984534783104</v>
      </c>
      <c r="AD20" s="28">
        <v>106.323851768948</v>
      </c>
      <c r="AE20" s="28">
        <v>106.323851768948</v>
      </c>
      <c r="AF20" s="28">
        <v>37.089338851502099</v>
      </c>
      <c r="AG20" s="28">
        <v>337.16608036546</v>
      </c>
      <c r="AH20" s="28">
        <v>16.947507767898699</v>
      </c>
      <c r="AI20" s="28">
        <v>0.76958621472356703</v>
      </c>
      <c r="AJ20" s="28">
        <v>14.172053339395299</v>
      </c>
      <c r="AK20" s="28">
        <v>18.244593411423601</v>
      </c>
      <c r="AL20" s="28">
        <v>15.5605161901927</v>
      </c>
      <c r="AM20" s="28">
        <v>0</v>
      </c>
      <c r="AN20" s="28">
        <v>4172.5423486940299</v>
      </c>
      <c r="AO20" s="28">
        <v>426.52668099670899</v>
      </c>
      <c r="AP20" s="28">
        <v>4636.1583685422402</v>
      </c>
      <c r="AQ20" s="101">
        <v>0</v>
      </c>
      <c r="AR20" s="28">
        <v>298.383650463246</v>
      </c>
      <c r="AS20" s="28">
        <v>8.9919042312207403E-2</v>
      </c>
      <c r="AT20" s="28">
        <v>4579.4137154814098</v>
      </c>
      <c r="AU20" s="28">
        <v>0.161145084519695</v>
      </c>
      <c r="AV20" s="28">
        <v>1.34690428082474E-2</v>
      </c>
      <c r="AW20" s="28">
        <v>92.363938006029599</v>
      </c>
      <c r="AX20" s="28">
        <v>8.1687295424858197E-2</v>
      </c>
      <c r="AY20" s="28">
        <v>0</v>
      </c>
      <c r="AZ20" s="28">
        <v>2.9701361464309901E-3</v>
      </c>
      <c r="BA20" s="28">
        <v>430.46915783611001</v>
      </c>
      <c r="BB20" s="28">
        <v>400.15638629557498</v>
      </c>
      <c r="BC20" s="28">
        <v>30.312771540534701</v>
      </c>
      <c r="BD20" s="28">
        <v>1.6289994984484901E-3</v>
      </c>
      <c r="BE20" s="28">
        <v>0</v>
      </c>
      <c r="BF20" s="28">
        <v>96.265474737787699</v>
      </c>
      <c r="BG20" s="28">
        <v>1.17104906937394E-2</v>
      </c>
      <c r="BH20" s="28">
        <v>42.255007413041398</v>
      </c>
      <c r="BI20" s="28">
        <v>0</v>
      </c>
      <c r="BJ20" s="28">
        <v>0.30029433235778802</v>
      </c>
      <c r="BK20" s="28">
        <v>167.04637113708799</v>
      </c>
      <c r="BL20" s="28">
        <v>23.433714339245</v>
      </c>
      <c r="BM20" s="28">
        <v>0.437593495813973</v>
      </c>
      <c r="BN20" s="28">
        <v>1.1247287686634999</v>
      </c>
      <c r="BO20" s="28">
        <v>4.483133892205E-4</v>
      </c>
      <c r="BP20" s="28">
        <v>9.81688310631238</v>
      </c>
      <c r="BQ20" s="28">
        <v>2521.0194112894901</v>
      </c>
      <c r="BR20" s="28">
        <v>0</v>
      </c>
      <c r="BS20" s="28">
        <v>0</v>
      </c>
      <c r="BT20" s="28">
        <v>1172.94450475036</v>
      </c>
      <c r="BU20" s="28">
        <v>316.79749680252598</v>
      </c>
      <c r="BV20" s="28">
        <v>10455.4266356917</v>
      </c>
      <c r="BW20" s="28">
        <v>1697.14699255355</v>
      </c>
      <c r="BX20" s="30"/>
      <c r="BY20" s="101">
        <f t="shared" si="14"/>
        <v>10666.628278747196</v>
      </c>
      <c r="BZ20" s="37">
        <f t="shared" si="0"/>
        <v>8.0000155092122514E-3</v>
      </c>
      <c r="CB20" s="25">
        <f t="shared" si="1"/>
        <v>8.6852463894648863E-3</v>
      </c>
      <c r="CC20" s="25">
        <f t="shared" si="2"/>
        <v>6.2178919323351515E-3</v>
      </c>
      <c r="CD20" s="25">
        <f t="shared" si="3"/>
        <v>1.1998600785064572E-2</v>
      </c>
      <c r="CE20" s="25">
        <f t="shared" si="4"/>
        <v>3.9026192981924742E-3</v>
      </c>
      <c r="CF20" s="25">
        <f t="shared" si="5"/>
        <v>3.7616597510746917E-3</v>
      </c>
      <c r="CG20" s="25">
        <f t="shared" si="6"/>
        <v>1.5633761019065099E-3</v>
      </c>
      <c r="CH20" s="25">
        <f t="shared" si="7"/>
        <v>1.6612286553352156E-2</v>
      </c>
      <c r="CI20" s="25">
        <f t="shared" si="8"/>
        <v>1.3428381727044882E-2</v>
      </c>
      <c r="CJ20" s="25">
        <f t="shared" si="9"/>
        <v>1.5912169515906429E-2</v>
      </c>
      <c r="CK20" s="25">
        <f t="shared" si="10"/>
        <v>1.12486270879347E-2</v>
      </c>
      <c r="CL20" s="25">
        <f t="shared" si="11"/>
        <v>1.0552998695342262E-2</v>
      </c>
      <c r="CM20" s="25">
        <f t="shared" si="12"/>
        <v>1.6199035981031125E-2</v>
      </c>
      <c r="CN20" s="25">
        <f t="shared" si="13"/>
        <v>1.6503161232850644E-2</v>
      </c>
    </row>
    <row r="21" spans="1:92" x14ac:dyDescent="0.4">
      <c r="A21" s="30" t="s">
        <v>20</v>
      </c>
      <c r="B21" s="28">
        <v>222852.68700999999</v>
      </c>
      <c r="C21" s="28">
        <v>25.90443204</v>
      </c>
      <c r="D21" s="28">
        <v>7124.3594235</v>
      </c>
      <c r="E21" s="28">
        <v>957.13152104000005</v>
      </c>
      <c r="F21" s="28">
        <v>890.26327013000002</v>
      </c>
      <c r="G21" s="28">
        <v>17.449088546999999</v>
      </c>
      <c r="H21" s="28">
        <v>14014.631094</v>
      </c>
      <c r="I21" s="28">
        <v>82.895987136000002</v>
      </c>
      <c r="J21" s="28">
        <v>415.56906979000001</v>
      </c>
      <c r="K21" s="28">
        <v>183.73169257999999</v>
      </c>
      <c r="L21" s="65">
        <v>9.2596526013999991</v>
      </c>
      <c r="M21" s="65">
        <v>75.022927409000005</v>
      </c>
      <c r="N21" s="65">
        <v>21.400922449999999</v>
      </c>
      <c r="O21" s="28"/>
      <c r="P21" s="30" t="s">
        <v>20</v>
      </c>
      <c r="Q21" s="28">
        <v>14.8095069975258</v>
      </c>
      <c r="R21" s="28">
        <v>9.1999662463582599</v>
      </c>
      <c r="S21" s="28">
        <v>82.592841738096794</v>
      </c>
      <c r="T21" s="28">
        <v>82.592841738096794</v>
      </c>
      <c r="U21" s="28">
        <v>25.366749514740601</v>
      </c>
      <c r="V21" s="28">
        <v>415.10223987580099</v>
      </c>
      <c r="W21" s="28">
        <v>74.896503532907801</v>
      </c>
      <c r="X21" s="28">
        <v>1063.4233906186901</v>
      </c>
      <c r="Y21" s="28">
        <v>221522.703085699</v>
      </c>
      <c r="Z21" s="28">
        <v>695.29505792327905</v>
      </c>
      <c r="AA21" s="28">
        <v>74.003966127872403</v>
      </c>
      <c r="AB21" s="28">
        <v>850.50993423846296</v>
      </c>
      <c r="AC21" s="28">
        <v>1036.6851563452699</v>
      </c>
      <c r="AD21" s="28">
        <v>182.95013611665701</v>
      </c>
      <c r="AE21" s="28">
        <v>182.95013611665701</v>
      </c>
      <c r="AF21" s="28">
        <v>56.940443619548397</v>
      </c>
      <c r="AG21" s="28">
        <v>445.13184754675098</v>
      </c>
      <c r="AH21" s="28">
        <v>22.837374858410001</v>
      </c>
      <c r="AI21" s="28">
        <v>1.3312382603261701</v>
      </c>
      <c r="AJ21" s="28">
        <v>17.9908260022974</v>
      </c>
      <c r="AK21" s="28">
        <v>21.299753051000799</v>
      </c>
      <c r="AL21" s="28">
        <v>25.751188741987502</v>
      </c>
      <c r="AM21" s="28">
        <v>0</v>
      </c>
      <c r="AN21" s="28">
        <v>6405.79420457789</v>
      </c>
      <c r="AO21" s="28">
        <v>654.81440582020196</v>
      </c>
      <c r="AP21" s="28">
        <v>7117.5490540176397</v>
      </c>
      <c r="AQ21" s="101">
        <v>0</v>
      </c>
      <c r="AR21" s="28">
        <v>436.51708315200301</v>
      </c>
      <c r="AS21" s="28">
        <v>0.25629908960134901</v>
      </c>
      <c r="AT21" s="28">
        <v>5766.49960883942</v>
      </c>
      <c r="AU21" s="28">
        <v>0.36424322899959699</v>
      </c>
      <c r="AV21" s="28">
        <v>2.9447959897926E-2</v>
      </c>
      <c r="AW21" s="28">
        <v>204.77186351185199</v>
      </c>
      <c r="AX21" s="28">
        <v>0.19266484168058301</v>
      </c>
      <c r="AY21" s="28">
        <v>0</v>
      </c>
      <c r="AZ21" s="28">
        <v>6.3178203012615904E-3</v>
      </c>
      <c r="BA21" s="28">
        <v>945.78894477660299</v>
      </c>
      <c r="BB21" s="28">
        <v>879.70860641121999</v>
      </c>
      <c r="BC21" s="28">
        <v>66.080338365383</v>
      </c>
      <c r="BD21" s="28">
        <v>2.9564302650506701E-3</v>
      </c>
      <c r="BE21" s="28">
        <v>0</v>
      </c>
      <c r="BF21" s="28">
        <v>212.77826220671599</v>
      </c>
      <c r="BG21" s="28">
        <v>2.1253076307478601E-2</v>
      </c>
      <c r="BH21" s="28">
        <v>92.623330401186095</v>
      </c>
      <c r="BI21" s="28">
        <v>0</v>
      </c>
      <c r="BJ21" s="28">
        <v>0.65585211594106996</v>
      </c>
      <c r="BK21" s="28">
        <v>364.78093498018598</v>
      </c>
      <c r="BL21" s="28">
        <v>61.981050801134501</v>
      </c>
      <c r="BM21" s="28">
        <v>0.98461735754008295</v>
      </c>
      <c r="BN21" s="28">
        <v>2.2396521459239298</v>
      </c>
      <c r="BO21" s="28">
        <v>9.1124482106736695E-4</v>
      </c>
      <c r="BP21" s="28">
        <v>17.313821264681401</v>
      </c>
      <c r="BQ21" s="28">
        <v>3199.26324907667</v>
      </c>
      <c r="BR21" s="28">
        <v>0</v>
      </c>
      <c r="BS21" s="28">
        <v>0</v>
      </c>
      <c r="BT21" s="28">
        <v>1641.1538566792999</v>
      </c>
      <c r="BU21" s="28">
        <v>346.17432508712102</v>
      </c>
      <c r="BV21" s="28">
        <v>13975.1055332705</v>
      </c>
      <c r="BW21" s="28">
        <v>2150.7931299879801</v>
      </c>
      <c r="BX21" s="30"/>
      <c r="BY21" s="101">
        <f t="shared" si="14"/>
        <v>14215.021717015577</v>
      </c>
      <c r="BZ21" s="37">
        <f t="shared" si="0"/>
        <v>8.0000071917182298E-3</v>
      </c>
      <c r="CB21" s="25">
        <f t="shared" si="1"/>
        <v>-5.9679959086215194E-3</v>
      </c>
      <c r="CC21" s="25">
        <f t="shared" si="2"/>
        <v>-5.9157173481305956E-3</v>
      </c>
      <c r="CD21" s="25">
        <f t="shared" si="3"/>
        <v>-9.5592727395196232E-4</v>
      </c>
      <c r="CE21" s="25">
        <f t="shared" si="4"/>
        <v>-1.1850593167250878E-2</v>
      </c>
      <c r="CF21" s="25">
        <f t="shared" si="5"/>
        <v>-1.1855665703515768E-2</v>
      </c>
      <c r="CG21" s="25">
        <f t="shared" si="6"/>
        <v>-7.7521116334671805E-3</v>
      </c>
      <c r="CH21" s="25">
        <f t="shared" si="7"/>
        <v>-2.8203068967275298E-3</v>
      </c>
      <c r="CI21" s="25">
        <f t="shared" si="8"/>
        <v>-3.6569369444369422E-3</v>
      </c>
      <c r="CJ21" s="25">
        <f t="shared" si="9"/>
        <v>-1.1233509616943541E-3</v>
      </c>
      <c r="CK21" s="25">
        <f t="shared" si="10"/>
        <v>-4.253792322751704E-3</v>
      </c>
      <c r="CL21" s="25">
        <f t="shared" si="11"/>
        <v>-6.4458525185615559E-3</v>
      </c>
      <c r="CM21" s="25">
        <f t="shared" si="12"/>
        <v>-1.6851365370346484E-3</v>
      </c>
      <c r="CN21" s="25">
        <f t="shared" si="13"/>
        <v>-4.7273382367310256E-3</v>
      </c>
    </row>
    <row r="22" spans="1:92" x14ac:dyDescent="0.4">
      <c r="A22" s="30" t="s">
        <v>21</v>
      </c>
      <c r="B22" s="28">
        <v>232302.85712</v>
      </c>
      <c r="C22" s="28">
        <v>32.317296507999998</v>
      </c>
      <c r="D22" s="28">
        <v>9309.9591161999997</v>
      </c>
      <c r="E22" s="28">
        <v>989.91927100999999</v>
      </c>
      <c r="F22" s="28">
        <v>926.39392878000001</v>
      </c>
      <c r="G22" s="28">
        <v>23.766807994000001</v>
      </c>
      <c r="H22" s="28">
        <v>13806.893803000001</v>
      </c>
      <c r="I22" s="28">
        <v>94.714044877000006</v>
      </c>
      <c r="J22" s="28">
        <v>413.31529905999997</v>
      </c>
      <c r="K22" s="28">
        <v>225.50278657999999</v>
      </c>
      <c r="L22" s="65">
        <v>11.275909756000001</v>
      </c>
      <c r="M22" s="65">
        <v>78.179442949000006</v>
      </c>
      <c r="N22" s="65">
        <v>22.087031874000001</v>
      </c>
      <c r="O22" s="28"/>
      <c r="P22" s="30" t="s">
        <v>129</v>
      </c>
      <c r="Q22" s="28">
        <v>15.8952805813312</v>
      </c>
      <c r="R22" s="28">
        <v>11.199079269121301</v>
      </c>
      <c r="S22" s="28">
        <v>94.389061599286407</v>
      </c>
      <c r="T22" s="28">
        <v>94.389061599286407</v>
      </c>
      <c r="U22" s="28">
        <v>32.629507715058097</v>
      </c>
      <c r="V22" s="28">
        <v>413.30445872168201</v>
      </c>
      <c r="W22" s="28">
        <v>78.1883066798908</v>
      </c>
      <c r="X22" s="28">
        <v>1225.9587751373899</v>
      </c>
      <c r="Y22" s="28">
        <v>231235.01737969599</v>
      </c>
      <c r="Z22" s="28">
        <v>745.98271166308905</v>
      </c>
      <c r="AA22" s="28">
        <v>88.485624998320006</v>
      </c>
      <c r="AB22" s="28">
        <v>890.08872057977101</v>
      </c>
      <c r="AC22" s="28">
        <v>969.66957366907502</v>
      </c>
      <c r="AD22" s="28">
        <v>224.37356888938601</v>
      </c>
      <c r="AE22" s="28">
        <v>224.37356888938601</v>
      </c>
      <c r="AF22" s="28">
        <v>74.240713622910405</v>
      </c>
      <c r="AG22" s="28">
        <v>425.16289859102602</v>
      </c>
      <c r="AH22" s="28">
        <v>23.4742233550284</v>
      </c>
      <c r="AI22" s="28">
        <v>1.6605246103099101</v>
      </c>
      <c r="AJ22" s="28">
        <v>18.158957422863601</v>
      </c>
      <c r="AK22" s="28">
        <v>22.047502391419801</v>
      </c>
      <c r="AL22" s="28">
        <v>32.096533282627</v>
      </c>
      <c r="AM22" s="28">
        <v>0</v>
      </c>
      <c r="AN22" s="28">
        <v>8352.0727767765093</v>
      </c>
      <c r="AO22" s="28">
        <v>853.767030429295</v>
      </c>
      <c r="AP22" s="28">
        <v>9280.0805208287093</v>
      </c>
      <c r="AQ22" s="101">
        <v>0</v>
      </c>
      <c r="AR22" s="28">
        <v>451.06088973417701</v>
      </c>
      <c r="AS22" s="28">
        <v>0.51420025529522595</v>
      </c>
      <c r="AT22" s="28">
        <v>5541.1758376428097</v>
      </c>
      <c r="AU22" s="28">
        <v>0.45148093266533201</v>
      </c>
      <c r="AV22" s="28">
        <v>4.3840190038415501E-2</v>
      </c>
      <c r="AW22" s="28">
        <v>260.56985014081999</v>
      </c>
      <c r="AX22" s="28">
        <v>0.283759258034469</v>
      </c>
      <c r="AY22" s="28">
        <v>0</v>
      </c>
      <c r="AZ22" s="28">
        <v>9.4383314869624108E-3</v>
      </c>
      <c r="BA22" s="28">
        <v>979.55498922895401</v>
      </c>
      <c r="BB22" s="28">
        <v>916.64374440017104</v>
      </c>
      <c r="BC22" s="28">
        <v>62.911244828783502</v>
      </c>
      <c r="BD22" s="28">
        <v>4.5141188401483703E-3</v>
      </c>
      <c r="BE22" s="28">
        <v>0</v>
      </c>
      <c r="BF22" s="28">
        <v>208.54838307511599</v>
      </c>
      <c r="BG22" s="28">
        <v>3.2451021831269203E-2</v>
      </c>
      <c r="BH22" s="28">
        <v>90.541124235960595</v>
      </c>
      <c r="BI22" s="28">
        <v>0</v>
      </c>
      <c r="BJ22" s="28">
        <v>0.69073328527257305</v>
      </c>
      <c r="BK22" s="28">
        <v>350.63323026725499</v>
      </c>
      <c r="BL22" s="28">
        <v>108.329434263284</v>
      </c>
      <c r="BM22" s="28">
        <v>1.04502692835529</v>
      </c>
      <c r="BN22" s="28">
        <v>3.2743429168251201</v>
      </c>
      <c r="BO22" s="28">
        <v>1.36944237393695E-3</v>
      </c>
      <c r="BP22" s="28">
        <v>23.549545574937799</v>
      </c>
      <c r="BQ22" s="28">
        <v>3021.7242315645199</v>
      </c>
      <c r="BR22" s="28">
        <v>0</v>
      </c>
      <c r="BS22" s="28">
        <v>0</v>
      </c>
      <c r="BT22" s="28">
        <v>1582.19472625612</v>
      </c>
      <c r="BU22" s="28">
        <v>339.32860825410398</v>
      </c>
      <c r="BV22" s="28">
        <v>13794.664595975401</v>
      </c>
      <c r="BW22" s="28">
        <v>2127.5005159980001</v>
      </c>
      <c r="BX22" s="30"/>
      <c r="BY22" s="101">
        <f t="shared" si="14"/>
        <v>14026.42700193782</v>
      </c>
      <c r="BZ22" s="37">
        <f t="shared" si="0"/>
        <v>8.0000074844480632E-3</v>
      </c>
      <c r="CB22" s="25">
        <f t="shared" si="1"/>
        <v>-4.5967568093766651E-3</v>
      </c>
      <c r="CC22" s="25">
        <f t="shared" si="2"/>
        <v>-6.8311167463636505E-3</v>
      </c>
      <c r="CD22" s="25">
        <f t="shared" si="3"/>
        <v>-3.2093154221589999E-3</v>
      </c>
      <c r="CE22" s="25">
        <f t="shared" si="4"/>
        <v>-1.0469825251983882E-2</v>
      </c>
      <c r="CF22" s="25">
        <f t="shared" si="5"/>
        <v>-1.0524879402728079E-2</v>
      </c>
      <c r="CG22" s="25">
        <f t="shared" si="6"/>
        <v>-9.1414218988536532E-3</v>
      </c>
      <c r="CH22" s="25">
        <f t="shared" si="7"/>
        <v>-8.8573195384056128E-4</v>
      </c>
      <c r="CI22" s="25">
        <f t="shared" si="8"/>
        <v>-3.431204718747229E-3</v>
      </c>
      <c r="CJ22" s="25">
        <f t="shared" si="9"/>
        <v>-2.6227769314651925E-5</v>
      </c>
      <c r="CK22" s="25">
        <f t="shared" si="10"/>
        <v>-5.0075553732165518E-3</v>
      </c>
      <c r="CL22" s="25">
        <f t="shared" si="11"/>
        <v>-6.8136840876912913E-3</v>
      </c>
      <c r="CM22" s="25">
        <f t="shared" si="12"/>
        <v>1.1337674657744817E-4</v>
      </c>
      <c r="CN22" s="25">
        <f t="shared" si="13"/>
        <v>-1.7897145621785561E-3</v>
      </c>
    </row>
    <row r="23" spans="1:92" x14ac:dyDescent="0.4">
      <c r="A23" s="30" t="s">
        <v>22</v>
      </c>
      <c r="B23" s="28">
        <v>337595.75900000002</v>
      </c>
      <c r="C23" s="28">
        <v>57.551809331999998</v>
      </c>
      <c r="D23" s="28">
        <v>16675.847983</v>
      </c>
      <c r="E23" s="28">
        <v>1785.5986109</v>
      </c>
      <c r="F23" s="28">
        <v>1669.4634321000001</v>
      </c>
      <c r="G23" s="28">
        <v>41.351490144000003</v>
      </c>
      <c r="H23" s="28">
        <v>33846.312360000004</v>
      </c>
      <c r="I23" s="28">
        <v>184.81329903</v>
      </c>
      <c r="J23" s="28">
        <v>813.18976995000003</v>
      </c>
      <c r="K23" s="28">
        <v>404.41850985999997</v>
      </c>
      <c r="L23" s="65">
        <v>23.043998564999999</v>
      </c>
      <c r="M23" s="65">
        <v>149.2858526</v>
      </c>
      <c r="N23" s="65">
        <v>57.701122474999998</v>
      </c>
      <c r="O23" s="28"/>
      <c r="P23" s="30" t="s">
        <v>22</v>
      </c>
      <c r="Q23" s="28">
        <v>29.191682492317401</v>
      </c>
      <c r="R23" s="28">
        <v>23.106708930175699</v>
      </c>
      <c r="S23" s="28">
        <v>185.90017321888399</v>
      </c>
      <c r="T23" s="28">
        <v>185.90017321888399</v>
      </c>
      <c r="U23" s="28">
        <v>61.337053083202299</v>
      </c>
      <c r="V23" s="28">
        <v>820.66829688863197</v>
      </c>
      <c r="W23" s="28">
        <v>150.69835813767</v>
      </c>
      <c r="X23" s="28">
        <v>2073.8225031273</v>
      </c>
      <c r="Y23" s="28">
        <v>338104.20142131898</v>
      </c>
      <c r="Z23" s="28">
        <v>1345.53379439579</v>
      </c>
      <c r="AA23" s="28">
        <v>164.88685159348501</v>
      </c>
      <c r="AB23" s="28">
        <v>1643.51333051859</v>
      </c>
      <c r="AC23" s="28">
        <v>2566.80608288138</v>
      </c>
      <c r="AD23" s="28">
        <v>405.418526816949</v>
      </c>
      <c r="AE23" s="28">
        <v>405.418526816949</v>
      </c>
      <c r="AF23" s="28">
        <v>133.57016831870001</v>
      </c>
      <c r="AG23" s="28">
        <v>1064.3179078585999</v>
      </c>
      <c r="AH23" s="28">
        <v>51.597642107329797</v>
      </c>
      <c r="AI23" s="28">
        <v>3.0329581805739698</v>
      </c>
      <c r="AJ23" s="28">
        <v>41.985316686112697</v>
      </c>
      <c r="AK23" s="28">
        <v>58.397307000892198</v>
      </c>
      <c r="AL23" s="28">
        <v>57.5035337789976</v>
      </c>
      <c r="AM23" s="28">
        <v>0</v>
      </c>
      <c r="AN23" s="28">
        <v>15026.639009926301</v>
      </c>
      <c r="AO23" s="28">
        <v>1536.0568642426799</v>
      </c>
      <c r="AP23" s="28">
        <v>16696.266042487601</v>
      </c>
      <c r="AQ23" s="101">
        <v>0</v>
      </c>
      <c r="AR23" s="28">
        <v>927.67228811796895</v>
      </c>
      <c r="AS23" s="28">
        <v>0.81429696443393496</v>
      </c>
      <c r="AT23" s="28">
        <v>15094.061957509201</v>
      </c>
      <c r="AU23" s="28">
        <v>0.79225102895219801</v>
      </c>
      <c r="AV23" s="28">
        <v>7.7227587934103795E-2</v>
      </c>
      <c r="AW23" s="28">
        <v>463.30104946620497</v>
      </c>
      <c r="AX23" s="28">
        <v>0.47941660664583302</v>
      </c>
      <c r="AY23" s="28">
        <v>0</v>
      </c>
      <c r="AZ23" s="28">
        <v>1.6544815199766302E-2</v>
      </c>
      <c r="BA23" s="28">
        <v>1785.0891423969699</v>
      </c>
      <c r="BB23" s="28">
        <v>1668.69440201877</v>
      </c>
      <c r="BC23" s="28">
        <v>116.394740378202</v>
      </c>
      <c r="BD23" s="28">
        <v>7.6715740372691396E-3</v>
      </c>
      <c r="BE23" s="28">
        <v>0</v>
      </c>
      <c r="BF23" s="28">
        <v>380.88691692433201</v>
      </c>
      <c r="BG23" s="28">
        <v>5.5149079625434597E-2</v>
      </c>
      <c r="BH23" s="28">
        <v>166.34988723358501</v>
      </c>
      <c r="BI23" s="28">
        <v>0</v>
      </c>
      <c r="BJ23" s="28">
        <v>1.26203537966346</v>
      </c>
      <c r="BK23" s="28">
        <v>647.16607260922501</v>
      </c>
      <c r="BL23" s="28">
        <v>172.857985589648</v>
      </c>
      <c r="BM23" s="28">
        <v>1.8703529577759701</v>
      </c>
      <c r="BN23" s="28">
        <v>5.6131493307318703</v>
      </c>
      <c r="BO23" s="28">
        <v>2.38046042306696E-3</v>
      </c>
      <c r="BP23" s="28">
        <v>41.151092295397298</v>
      </c>
      <c r="BQ23" s="28">
        <v>8378.4692799680997</v>
      </c>
      <c r="BR23" s="28">
        <v>0</v>
      </c>
      <c r="BS23" s="28">
        <v>0</v>
      </c>
      <c r="BT23" s="28">
        <v>3882.9571307183501</v>
      </c>
      <c r="BU23" s="28">
        <v>1027.3952232241199</v>
      </c>
      <c r="BV23" s="28">
        <v>34238.343210701198</v>
      </c>
      <c r="BW23" s="28">
        <v>5529.8002165297103</v>
      </c>
      <c r="BX23" s="30"/>
      <c r="BY23" s="101">
        <f t="shared" si="14"/>
        <v>34912.444873818255</v>
      </c>
      <c r="BZ23" s="37">
        <f t="shared" si="0"/>
        <v>8.000002394475415E-3</v>
      </c>
      <c r="CB23" s="25">
        <f t="shared" si="1"/>
        <v>1.5060687457242707E-3</v>
      </c>
      <c r="CC23" s="25">
        <f t="shared" si="2"/>
        <v>-8.3881903215084035E-4</v>
      </c>
      <c r="CD23" s="25">
        <f t="shared" si="3"/>
        <v>1.2244090680375908E-3</v>
      </c>
      <c r="CE23" s="25">
        <f t="shared" si="4"/>
        <v>-2.8532084418083855E-4</v>
      </c>
      <c r="CF23" s="25">
        <f t="shared" si="5"/>
        <v>-4.6064505903117034E-4</v>
      </c>
      <c r="CG23" s="25">
        <f t="shared" si="6"/>
        <v>-4.8462062166285047E-3</v>
      </c>
      <c r="CH23" s="25">
        <f t="shared" si="7"/>
        <v>1.1582675433927068E-2</v>
      </c>
      <c r="CI23" s="25">
        <f t="shared" si="8"/>
        <v>5.880930618026403E-3</v>
      </c>
      <c r="CJ23" s="25">
        <f t="shared" si="9"/>
        <v>9.1965334722444569E-3</v>
      </c>
      <c r="CK23" s="25">
        <f t="shared" si="10"/>
        <v>2.4727279601895751E-3</v>
      </c>
      <c r="CL23" s="25">
        <f t="shared" si="11"/>
        <v>2.7213317601463057E-3</v>
      </c>
      <c r="CM23" s="25">
        <f t="shared" si="12"/>
        <v>9.4617508160984333E-3</v>
      </c>
      <c r="CN23" s="25">
        <f t="shared" si="13"/>
        <v>1.2065354988437766E-2</v>
      </c>
    </row>
    <row r="24" spans="1:92" x14ac:dyDescent="0.4">
      <c r="A24" s="30" t="s">
        <v>23</v>
      </c>
      <c r="B24" s="28">
        <v>293299.44390000001</v>
      </c>
      <c r="C24" s="28">
        <v>79.546011441999994</v>
      </c>
      <c r="D24" s="28">
        <v>24025.832334999999</v>
      </c>
      <c r="E24" s="28">
        <v>2199.2224643</v>
      </c>
      <c r="F24" s="28">
        <v>2075.1077294000002</v>
      </c>
      <c r="G24" s="28">
        <v>60.716990211000002</v>
      </c>
      <c r="H24" s="28">
        <v>33220.394890000003</v>
      </c>
      <c r="I24" s="28">
        <v>228.20811864999999</v>
      </c>
      <c r="J24" s="28">
        <v>782.83848840999997</v>
      </c>
      <c r="K24" s="28">
        <v>524.22940329999994</v>
      </c>
      <c r="L24" s="65">
        <v>32.468562544999997</v>
      </c>
      <c r="M24" s="65">
        <v>140.54054715999999</v>
      </c>
      <c r="N24" s="65">
        <v>58.925224458999999</v>
      </c>
      <c r="O24" s="28"/>
      <c r="P24" s="30" t="s">
        <v>23</v>
      </c>
      <c r="Q24" s="28">
        <v>29.224790182394901</v>
      </c>
      <c r="R24" s="28">
        <v>32.437994127423501</v>
      </c>
      <c r="S24" s="28">
        <v>228.849546264613</v>
      </c>
      <c r="T24" s="28">
        <v>228.849546264613</v>
      </c>
      <c r="U24" s="28">
        <v>91.1597277393805</v>
      </c>
      <c r="V24" s="28">
        <v>790.57658355097794</v>
      </c>
      <c r="W24" s="28">
        <v>142.06745738946901</v>
      </c>
      <c r="X24" s="28">
        <v>1906.12424497755</v>
      </c>
      <c r="Y24" s="28">
        <v>293891.67290332098</v>
      </c>
      <c r="Z24" s="28">
        <v>1349.5894464636201</v>
      </c>
      <c r="AA24" s="28">
        <v>151.183775044193</v>
      </c>
      <c r="AB24" s="28">
        <v>1535.9586032990701</v>
      </c>
      <c r="AC24" s="28">
        <v>2498.6651960310101</v>
      </c>
      <c r="AD24" s="28">
        <v>523.90191902219397</v>
      </c>
      <c r="AE24" s="28">
        <v>523.90191902219397</v>
      </c>
      <c r="AF24" s="28">
        <v>191.758821675843</v>
      </c>
      <c r="AG24" s="28">
        <v>1047.75083512322</v>
      </c>
      <c r="AH24" s="28">
        <v>49.858165132504503</v>
      </c>
      <c r="AI24" s="28">
        <v>4.6660482704850699</v>
      </c>
      <c r="AJ24" s="28">
        <v>40.6891019657185</v>
      </c>
      <c r="AK24" s="28">
        <v>59.669888079896602</v>
      </c>
      <c r="AL24" s="28">
        <v>79.241483374394406</v>
      </c>
      <c r="AM24" s="28">
        <v>0</v>
      </c>
      <c r="AN24" s="28">
        <v>21572.866587300199</v>
      </c>
      <c r="AO24" s="28">
        <v>2205.2289632654802</v>
      </c>
      <c r="AP24" s="28">
        <v>23969.8543722416</v>
      </c>
      <c r="AQ24" s="101">
        <v>0</v>
      </c>
      <c r="AR24" s="28">
        <v>896.91523239515595</v>
      </c>
      <c r="AS24" s="28">
        <v>0.55730588142440596</v>
      </c>
      <c r="AT24" s="28">
        <v>14849.085591560701</v>
      </c>
      <c r="AU24" s="28">
        <v>1.0264283555173399</v>
      </c>
      <c r="AV24" s="28">
        <v>0.18614792028086799</v>
      </c>
      <c r="AW24" s="28">
        <v>844.52592613414004</v>
      </c>
      <c r="AX24" s="28">
        <v>0.56051420812733799</v>
      </c>
      <c r="AY24" s="28">
        <v>0</v>
      </c>
      <c r="AZ24" s="28">
        <v>3.8423792302562203E-2</v>
      </c>
      <c r="BA24" s="28">
        <v>2194.24873898536</v>
      </c>
      <c r="BB24" s="28">
        <v>2069.9549175377001</v>
      </c>
      <c r="BC24" s="28">
        <v>124.293821447665</v>
      </c>
      <c r="BD24" s="28">
        <v>1.3482822676741699E-2</v>
      </c>
      <c r="BE24" s="28">
        <v>0</v>
      </c>
      <c r="BF24" s="28">
        <v>342.94154295981502</v>
      </c>
      <c r="BG24" s="28">
        <v>9.6924591059155393E-2</v>
      </c>
      <c r="BH24" s="28">
        <v>175.83999304441701</v>
      </c>
      <c r="BI24" s="28">
        <v>0</v>
      </c>
      <c r="BJ24" s="28">
        <v>1.7912460633718501</v>
      </c>
      <c r="BK24" s="28">
        <v>691.29186527554896</v>
      </c>
      <c r="BL24" s="28">
        <v>123.442766889346</v>
      </c>
      <c r="BM24" s="28">
        <v>1.62285057612284</v>
      </c>
      <c r="BN24" s="28">
        <v>9.4570984407810794</v>
      </c>
      <c r="BO24" s="28">
        <v>5.1674721153899096E-3</v>
      </c>
      <c r="BP24" s="28">
        <v>60.289651159576003</v>
      </c>
      <c r="BQ24" s="28">
        <v>8237.83778005159</v>
      </c>
      <c r="BR24" s="28">
        <v>0</v>
      </c>
      <c r="BS24" s="28">
        <v>0</v>
      </c>
      <c r="BT24" s="28">
        <v>3768.2012303516499</v>
      </c>
      <c r="BU24" s="28">
        <v>1026.536213803</v>
      </c>
      <c r="BV24" s="28">
        <v>33642.546684413799</v>
      </c>
      <c r="BW24" s="28">
        <v>5398.6210156815696</v>
      </c>
      <c r="BX24" s="30"/>
      <c r="BY24" s="101">
        <f t="shared" si="14"/>
        <v>34313.361901806507</v>
      </c>
      <c r="BZ24" s="37">
        <f t="shared" si="0"/>
        <v>7.9999994450492291E-3</v>
      </c>
      <c r="CB24" s="25">
        <f t="shared" si="1"/>
        <v>2.0191957933711306E-3</v>
      </c>
      <c r="CC24" s="25">
        <f t="shared" si="2"/>
        <v>-3.8283260478450399E-3</v>
      </c>
      <c r="CD24" s="25">
        <f t="shared" si="3"/>
        <v>-2.3299073254936776E-3</v>
      </c>
      <c r="CE24" s="25">
        <f t="shared" si="4"/>
        <v>-2.2615835348076471E-3</v>
      </c>
      <c r="CF24" s="25">
        <f t="shared" si="5"/>
        <v>-2.4831539053588956E-3</v>
      </c>
      <c r="CG24" s="25">
        <f t="shared" si="6"/>
        <v>-7.0382120381615827E-3</v>
      </c>
      <c r="CH24" s="25">
        <f t="shared" si="7"/>
        <v>1.2707609160325543E-2</v>
      </c>
      <c r="CI24" s="25">
        <f t="shared" si="8"/>
        <v>2.8107133891969792E-3</v>
      </c>
      <c r="CJ24" s="25">
        <f t="shared" si="9"/>
        <v>9.8846636382104707E-3</v>
      </c>
      <c r="CK24" s="25">
        <f t="shared" si="10"/>
        <v>-6.2469650833104891E-4</v>
      </c>
      <c r="CL24" s="25">
        <f t="shared" si="11"/>
        <v>-9.4147739168095788E-4</v>
      </c>
      <c r="CM24" s="25">
        <f t="shared" si="12"/>
        <v>1.0864553044116839E-2</v>
      </c>
      <c r="CN24" s="25">
        <f t="shared" si="13"/>
        <v>1.2637433760048509E-2</v>
      </c>
    </row>
    <row r="25" spans="1:92" x14ac:dyDescent="0.4">
      <c r="A25" s="30" t="s">
        <v>24</v>
      </c>
      <c r="B25" s="28">
        <v>77250.283989000003</v>
      </c>
      <c r="C25" s="28">
        <v>16.298686801999999</v>
      </c>
      <c r="D25" s="28">
        <v>4736.4829719999998</v>
      </c>
      <c r="E25" s="28">
        <v>459.61545317999997</v>
      </c>
      <c r="F25" s="28">
        <v>434.08183688000003</v>
      </c>
      <c r="G25" s="28">
        <v>12.931371755000001</v>
      </c>
      <c r="H25" s="28">
        <v>6255.1312042</v>
      </c>
      <c r="I25" s="28">
        <v>43.743271049000001</v>
      </c>
      <c r="J25" s="28">
        <v>181.79866412000001</v>
      </c>
      <c r="K25" s="28">
        <v>107.55889931999999</v>
      </c>
      <c r="L25" s="65">
        <v>6.0620657706000003</v>
      </c>
      <c r="M25" s="65">
        <v>27.685699667000002</v>
      </c>
      <c r="N25" s="65">
        <v>8.7769590877999999</v>
      </c>
      <c r="O25" s="28"/>
      <c r="P25" s="30" t="s">
        <v>24</v>
      </c>
      <c r="Q25" s="28">
        <v>6.04029475878216</v>
      </c>
      <c r="R25" s="28">
        <v>6.0263596474994898</v>
      </c>
      <c r="S25" s="28">
        <v>43.699429759261001</v>
      </c>
      <c r="T25" s="28">
        <v>43.699429759261001</v>
      </c>
      <c r="U25" s="28">
        <v>18.0528252442666</v>
      </c>
      <c r="V25" s="28">
        <v>183.41843286214799</v>
      </c>
      <c r="W25" s="28">
        <v>27.909365100539802</v>
      </c>
      <c r="X25" s="28">
        <v>436.76551285383403</v>
      </c>
      <c r="Y25" s="28">
        <v>77337.944174121003</v>
      </c>
      <c r="Z25" s="28">
        <v>281.44644704408398</v>
      </c>
      <c r="AA25" s="28">
        <v>32.202437394396703</v>
      </c>
      <c r="AB25" s="28">
        <v>314.869108713054</v>
      </c>
      <c r="AC25" s="28">
        <v>504.74766665767902</v>
      </c>
      <c r="AD25" s="28">
        <v>107.164893743101</v>
      </c>
      <c r="AE25" s="28">
        <v>107.164893743101</v>
      </c>
      <c r="AF25" s="28">
        <v>37.724913542441698</v>
      </c>
      <c r="AG25" s="28">
        <v>216.754537164917</v>
      </c>
      <c r="AH25" s="28">
        <v>9.1504495247008002</v>
      </c>
      <c r="AI25" s="28">
        <v>0.92615128144821601</v>
      </c>
      <c r="AJ25" s="28">
        <v>7.3925392598821604</v>
      </c>
      <c r="AK25" s="28">
        <v>8.8282406228639694</v>
      </c>
      <c r="AL25" s="28">
        <v>16.189187132062301</v>
      </c>
      <c r="AM25" s="28">
        <v>0</v>
      </c>
      <c r="AN25" s="28">
        <v>4244.0491356007797</v>
      </c>
      <c r="AO25" s="28">
        <v>433.83578347745998</v>
      </c>
      <c r="AP25" s="28">
        <v>4715.6098326206802</v>
      </c>
      <c r="AQ25" s="101">
        <v>0</v>
      </c>
      <c r="AR25" s="28">
        <v>178.331942962791</v>
      </c>
      <c r="AS25" s="28">
        <v>0.19500310903509099</v>
      </c>
      <c r="AT25" s="28">
        <v>2664.8362209963698</v>
      </c>
      <c r="AU25" s="28">
        <v>0.228475053599872</v>
      </c>
      <c r="AV25" s="28">
        <v>3.7617129284544998E-2</v>
      </c>
      <c r="AW25" s="28">
        <v>174.25931342559599</v>
      </c>
      <c r="AX25" s="28">
        <v>0.13773387875681301</v>
      </c>
      <c r="AY25" s="28">
        <v>0</v>
      </c>
      <c r="AZ25" s="28">
        <v>7.8343294697333001E-3</v>
      </c>
      <c r="BA25" s="28">
        <v>456.22807844500198</v>
      </c>
      <c r="BB25" s="28">
        <v>430.81652917115002</v>
      </c>
      <c r="BC25" s="28">
        <v>25.4115492738526</v>
      </c>
      <c r="BD25" s="28">
        <v>2.9640261060312899E-3</v>
      </c>
      <c r="BE25" s="28">
        <v>0</v>
      </c>
      <c r="BF25" s="28">
        <v>74.325170367675796</v>
      </c>
      <c r="BG25" s="28">
        <v>2.1307711966137E-2</v>
      </c>
      <c r="BH25" s="28">
        <v>36.619255367978901</v>
      </c>
      <c r="BI25" s="28">
        <v>0</v>
      </c>
      <c r="BJ25" s="28">
        <v>0.364003041937422</v>
      </c>
      <c r="BK25" s="28">
        <v>142.16657169155101</v>
      </c>
      <c r="BL25" s="28">
        <v>41.555180017433202</v>
      </c>
      <c r="BM25" s="28">
        <v>0.37471163522324502</v>
      </c>
      <c r="BN25" s="28">
        <v>2.0754969010730902</v>
      </c>
      <c r="BO25" s="28">
        <v>1.07150189542375E-3</v>
      </c>
      <c r="BP25" s="28">
        <v>12.811207303471701</v>
      </c>
      <c r="BQ25" s="28">
        <v>1535.3444004526</v>
      </c>
      <c r="BR25" s="28">
        <v>0</v>
      </c>
      <c r="BS25" s="28">
        <v>0</v>
      </c>
      <c r="BT25" s="28">
        <v>754.867345638909</v>
      </c>
      <c r="BU25" s="28">
        <v>153.76713381143799</v>
      </c>
      <c r="BV25" s="28">
        <v>6309.7771295821603</v>
      </c>
      <c r="BW25" s="28">
        <v>914.94202470143296</v>
      </c>
      <c r="BX25" s="30"/>
      <c r="BY25" s="101">
        <f t="shared" si="14"/>
        <v>6410.7908647645618</v>
      </c>
      <c r="BZ25" s="37">
        <f t="shared" si="0"/>
        <v>8.0000073970233933E-3</v>
      </c>
      <c r="CB25" s="25">
        <f t="shared" si="1"/>
        <v>1.1347555063160948E-3</v>
      </c>
      <c r="CC25" s="25">
        <f t="shared" si="2"/>
        <v>-6.7183124179219858E-3</v>
      </c>
      <c r="CD25" s="25">
        <f t="shared" si="3"/>
        <v>-4.4068857637011224E-3</v>
      </c>
      <c r="CE25" s="25">
        <f t="shared" si="4"/>
        <v>-7.3700192444821639E-3</v>
      </c>
      <c r="CF25" s="25">
        <f t="shared" si="5"/>
        <v>-7.5223320384001282E-3</v>
      </c>
      <c r="CG25" s="25">
        <f t="shared" si="6"/>
        <v>-9.2924752149235543E-3</v>
      </c>
      <c r="CH25" s="25">
        <f t="shared" si="7"/>
        <v>8.7361757248942198E-3</v>
      </c>
      <c r="CI25" s="25">
        <f t="shared" si="8"/>
        <v>-1.0022407718409919E-3</v>
      </c>
      <c r="CJ25" s="25">
        <f t="shared" si="9"/>
        <v>8.9096845127465876E-3</v>
      </c>
      <c r="CK25" s="25">
        <f t="shared" si="10"/>
        <v>-3.6631611088430646E-3</v>
      </c>
      <c r="CL25" s="25">
        <f t="shared" si="11"/>
        <v>-5.8900916703476169E-3</v>
      </c>
      <c r="CM25" s="25">
        <f t="shared" si="12"/>
        <v>8.0787350953748262E-3</v>
      </c>
      <c r="CN25" s="25">
        <f t="shared" si="13"/>
        <v>5.8427451411105441E-3</v>
      </c>
    </row>
    <row r="26" spans="1:92" x14ac:dyDescent="0.4">
      <c r="A26" s="30" t="s">
        <v>25</v>
      </c>
      <c r="B26" s="28">
        <v>229806.23769000001</v>
      </c>
      <c r="C26" s="28">
        <v>51.482432549000002</v>
      </c>
      <c r="D26" s="28">
        <v>16935.992622000002</v>
      </c>
      <c r="E26" s="28">
        <v>1371.9009679000001</v>
      </c>
      <c r="F26" s="28">
        <v>1296.836198</v>
      </c>
      <c r="G26" s="28">
        <v>40.738877533999997</v>
      </c>
      <c r="H26" s="28">
        <v>15867.333709</v>
      </c>
      <c r="I26" s="28">
        <v>141.88451280000001</v>
      </c>
      <c r="J26" s="28">
        <v>484.10205682999998</v>
      </c>
      <c r="K26" s="28">
        <v>352.95135274</v>
      </c>
      <c r="L26" s="65">
        <v>20.550599903999998</v>
      </c>
      <c r="M26" s="65">
        <v>80.946179787999995</v>
      </c>
      <c r="N26" s="65">
        <v>24.517779341000001</v>
      </c>
      <c r="O26" s="28"/>
      <c r="P26" s="30" t="s">
        <v>25</v>
      </c>
      <c r="Q26" s="28">
        <v>18.2412656472174</v>
      </c>
      <c r="R26" s="28">
        <v>20.402047479210399</v>
      </c>
      <c r="S26" s="28">
        <v>141.29119834759101</v>
      </c>
      <c r="T26" s="28">
        <v>141.29119834759101</v>
      </c>
      <c r="U26" s="28">
        <v>61.315958544734499</v>
      </c>
      <c r="V26" s="28">
        <v>485.333496957313</v>
      </c>
      <c r="W26" s="28">
        <v>81.097811876609896</v>
      </c>
      <c r="X26" s="28">
        <v>1253.48319716838</v>
      </c>
      <c r="Y26" s="28">
        <v>229056.23334556899</v>
      </c>
      <c r="Z26" s="28">
        <v>852.92507516964099</v>
      </c>
      <c r="AA26" s="28">
        <v>87.7546052070808</v>
      </c>
      <c r="AB26" s="28">
        <v>922.00871816904601</v>
      </c>
      <c r="AC26" s="28">
        <v>1173.2853124738499</v>
      </c>
      <c r="AD26" s="28">
        <v>351.028132019211</v>
      </c>
      <c r="AE26" s="28">
        <v>351.028132019211</v>
      </c>
      <c r="AF26" s="28">
        <v>134.770798296268</v>
      </c>
      <c r="AG26" s="28">
        <v>521.82375154749002</v>
      </c>
      <c r="AH26" s="28">
        <v>25.172131476051099</v>
      </c>
      <c r="AI26" s="28">
        <v>3.22700779222055</v>
      </c>
      <c r="AJ26" s="28">
        <v>19.785409445292402</v>
      </c>
      <c r="AK26" s="28">
        <v>24.4875743580265</v>
      </c>
      <c r="AL26" s="28">
        <v>51.122680474654999</v>
      </c>
      <c r="AM26" s="28">
        <v>0</v>
      </c>
      <c r="AN26" s="28">
        <v>15161.7130167496</v>
      </c>
      <c r="AO26" s="28">
        <v>1549.8639167799199</v>
      </c>
      <c r="AP26" s="28">
        <v>16846.347731825801</v>
      </c>
      <c r="AQ26" s="101">
        <v>0</v>
      </c>
      <c r="AR26" s="28">
        <v>495.15581950447199</v>
      </c>
      <c r="AS26" s="28">
        <v>0.39385406704255499</v>
      </c>
      <c r="AT26" s="28">
        <v>6421.97419196382</v>
      </c>
      <c r="AU26" s="28">
        <v>0.65989835777707995</v>
      </c>
      <c r="AV26" s="28">
        <v>0.123889872418525</v>
      </c>
      <c r="AW26" s="28">
        <v>551.34348794347295</v>
      </c>
      <c r="AX26" s="28">
        <v>0.37003003091982301</v>
      </c>
      <c r="AY26" s="28">
        <v>0</v>
      </c>
      <c r="AZ26" s="28">
        <v>2.5580398419285999E-2</v>
      </c>
      <c r="BA26" s="28">
        <v>1358.8816836473</v>
      </c>
      <c r="BB26" s="28">
        <v>1284.4838554303401</v>
      </c>
      <c r="BC26" s="28">
        <v>74.397828216956896</v>
      </c>
      <c r="BD26" s="28">
        <v>8.9998257103016503E-3</v>
      </c>
      <c r="BE26" s="28">
        <v>0</v>
      </c>
      <c r="BF26" s="28">
        <v>202.43473340718799</v>
      </c>
      <c r="BG26" s="28">
        <v>6.4697499528761998E-2</v>
      </c>
      <c r="BH26" s="28">
        <v>105.84678301448901</v>
      </c>
      <c r="BI26" s="28">
        <v>0</v>
      </c>
      <c r="BJ26" s="28">
        <v>1.12510240469143</v>
      </c>
      <c r="BK26" s="28">
        <v>414.83203585817699</v>
      </c>
      <c r="BL26" s="28">
        <v>87.586353449699402</v>
      </c>
      <c r="BM26" s="28">
        <v>0.97706391419611205</v>
      </c>
      <c r="BN26" s="28">
        <v>6.27425665173035</v>
      </c>
      <c r="BO26" s="28">
        <v>3.4421845830784198E-3</v>
      </c>
      <c r="BP26" s="28">
        <v>40.390248110363302</v>
      </c>
      <c r="BQ26" s="28">
        <v>3595.42671772632</v>
      </c>
      <c r="BR26" s="28">
        <v>0</v>
      </c>
      <c r="BS26" s="28">
        <v>0</v>
      </c>
      <c r="BT26" s="28">
        <v>1847.4944004015899</v>
      </c>
      <c r="BU26" s="28">
        <v>375.606423558762</v>
      </c>
      <c r="BV26" s="28">
        <v>15893.559683306001</v>
      </c>
      <c r="BW26" s="28">
        <v>2321.1940738653898</v>
      </c>
      <c r="BX26" s="30"/>
      <c r="BY26" s="101">
        <f t="shared" si="14"/>
        <v>16148.936294691419</v>
      </c>
      <c r="BZ26" s="37">
        <f t="shared" si="0"/>
        <v>8.0000009759778178E-3</v>
      </c>
      <c r="CB26" s="25">
        <f t="shared" si="1"/>
        <v>-3.2636378889016136E-3</v>
      </c>
      <c r="CC26" s="25">
        <f t="shared" si="2"/>
        <v>-6.9878608397650624E-3</v>
      </c>
      <c r="CD26" s="25">
        <f t="shared" si="3"/>
        <v>-5.293158315252869E-3</v>
      </c>
      <c r="CE26" s="25">
        <f t="shared" si="4"/>
        <v>-9.4899592298043432E-3</v>
      </c>
      <c r="CF26" s="25">
        <f t="shared" si="5"/>
        <v>-9.5249828688540889E-3</v>
      </c>
      <c r="CG26" s="25">
        <f t="shared" si="6"/>
        <v>-8.5576590406972828E-3</v>
      </c>
      <c r="CH26" s="25">
        <f t="shared" si="7"/>
        <v>1.6528280546040889E-3</v>
      </c>
      <c r="CI26" s="25">
        <f t="shared" si="8"/>
        <v>-4.1816717039818031E-3</v>
      </c>
      <c r="CJ26" s="25">
        <f t="shared" si="9"/>
        <v>2.5437614030742717E-3</v>
      </c>
      <c r="CK26" s="25">
        <f t="shared" si="10"/>
        <v>-5.4489682667563993E-3</v>
      </c>
      <c r="CL26" s="25">
        <f t="shared" si="11"/>
        <v>-7.2286174361598588E-3</v>
      </c>
      <c r="CM26" s="25">
        <f t="shared" si="12"/>
        <v>1.8732457665949038E-3</v>
      </c>
      <c r="CN26" s="25">
        <f t="shared" si="13"/>
        <v>-1.2319624283015998E-3</v>
      </c>
    </row>
    <row r="27" spans="1:92" x14ac:dyDescent="0.4">
      <c r="A27" s="30" t="s">
        <v>26</v>
      </c>
      <c r="B27" s="28">
        <v>45381.713022000004</v>
      </c>
      <c r="C27" s="28">
        <v>13.906991634000001</v>
      </c>
      <c r="D27" s="28">
        <v>4738.0316141000003</v>
      </c>
      <c r="E27" s="28">
        <v>395.19794306</v>
      </c>
      <c r="F27" s="28">
        <v>375.89983367999997</v>
      </c>
      <c r="G27" s="28">
        <v>11.182654018999999</v>
      </c>
      <c r="H27" s="28">
        <v>4015.0298807999998</v>
      </c>
      <c r="I27" s="28">
        <v>40.944023209000001</v>
      </c>
      <c r="J27" s="28">
        <v>109.61082285000001</v>
      </c>
      <c r="K27" s="28">
        <v>101.38501076</v>
      </c>
      <c r="L27" s="65">
        <v>6.7372173192</v>
      </c>
      <c r="M27" s="65">
        <v>18.374656939000001</v>
      </c>
      <c r="N27" s="65">
        <v>7.0121621953000002</v>
      </c>
      <c r="O27" s="28"/>
      <c r="P27" s="30" t="s">
        <v>26</v>
      </c>
      <c r="Q27" s="28">
        <v>4.5949327563802296</v>
      </c>
      <c r="R27" s="28">
        <v>6.6943855529902097</v>
      </c>
      <c r="S27" s="28">
        <v>40.811653886682699</v>
      </c>
      <c r="T27" s="28">
        <v>40.811653886682699</v>
      </c>
      <c r="U27" s="28">
        <v>19.093105765951801</v>
      </c>
      <c r="V27" s="28">
        <v>110.173528468566</v>
      </c>
      <c r="W27" s="28">
        <v>18.491262625461999</v>
      </c>
      <c r="X27" s="28">
        <v>261.82061505985803</v>
      </c>
      <c r="Y27" s="28">
        <v>45355.901774830898</v>
      </c>
      <c r="Z27" s="28">
        <v>202.70978065639301</v>
      </c>
      <c r="AA27" s="28">
        <v>18.694489803664698</v>
      </c>
      <c r="AB27" s="28">
        <v>204.78954007374</v>
      </c>
      <c r="AC27" s="28">
        <v>287.16008069616998</v>
      </c>
      <c r="AD27" s="28">
        <v>100.852320912248</v>
      </c>
      <c r="AE27" s="28">
        <v>100.852320912248</v>
      </c>
      <c r="AF27" s="28">
        <v>37.6751489693943</v>
      </c>
      <c r="AG27" s="28">
        <v>123.00910625814301</v>
      </c>
      <c r="AH27" s="28">
        <v>5.9734483318157796</v>
      </c>
      <c r="AI27" s="28">
        <v>1.0082604591411799</v>
      </c>
      <c r="AJ27" s="28">
        <v>4.6199270766218499</v>
      </c>
      <c r="AK27" s="28">
        <v>7.0549115760647103</v>
      </c>
      <c r="AL27" s="28">
        <v>13.815264331531001</v>
      </c>
      <c r="AM27" s="28">
        <v>0</v>
      </c>
      <c r="AN27" s="28">
        <v>4238.4525295281501</v>
      </c>
      <c r="AO27" s="28">
        <v>433.26407439276397</v>
      </c>
      <c r="AP27" s="28">
        <v>4709.3917528903103</v>
      </c>
      <c r="AQ27" s="101">
        <v>0</v>
      </c>
      <c r="AR27" s="28">
        <v>115.413915799181</v>
      </c>
      <c r="AS27" s="28">
        <v>3.8272513438824401E-2</v>
      </c>
      <c r="AT27" s="28">
        <v>1694.9549743990401</v>
      </c>
      <c r="AU27" s="28">
        <v>0.191581301278129</v>
      </c>
      <c r="AV27" s="28">
        <v>4.7492617514619397E-2</v>
      </c>
      <c r="AW27" s="28">
        <v>194.749978504935</v>
      </c>
      <c r="AX27" s="28">
        <v>9.50147369059232E-2</v>
      </c>
      <c r="AY27" s="28">
        <v>0</v>
      </c>
      <c r="AZ27" s="28">
        <v>9.4892267354508703E-3</v>
      </c>
      <c r="BA27" s="28">
        <v>392.63492183565899</v>
      </c>
      <c r="BB27" s="28">
        <v>373.40970922632403</v>
      </c>
      <c r="BC27" s="28">
        <v>19.225212609335401</v>
      </c>
      <c r="BD27" s="28">
        <v>2.3595591296152298E-3</v>
      </c>
      <c r="BE27" s="28">
        <v>0</v>
      </c>
      <c r="BF27" s="28">
        <v>41.9311978207311</v>
      </c>
      <c r="BG27" s="28">
        <v>1.6962244933503099E-2</v>
      </c>
      <c r="BH27" s="28">
        <v>26.947544693750402</v>
      </c>
      <c r="BI27" s="28">
        <v>0</v>
      </c>
      <c r="BJ27" s="28">
        <v>0.358038975071236</v>
      </c>
      <c r="BK27" s="28">
        <v>107.03357632676899</v>
      </c>
      <c r="BL27" s="28">
        <v>10.624291804718901</v>
      </c>
      <c r="BM27" s="28">
        <v>0.18745434249904899</v>
      </c>
      <c r="BN27" s="28">
        <v>1.7995509861825301</v>
      </c>
      <c r="BO27" s="28">
        <v>1.19537644912559E-3</v>
      </c>
      <c r="BP27" s="28">
        <v>11.088683140043001</v>
      </c>
      <c r="BQ27" s="28">
        <v>938.00102421858696</v>
      </c>
      <c r="BR27" s="28">
        <v>0</v>
      </c>
      <c r="BS27" s="28">
        <v>0</v>
      </c>
      <c r="BT27" s="28">
        <v>456.77680581724701</v>
      </c>
      <c r="BU27" s="28">
        <v>108.740297254094</v>
      </c>
      <c r="BV27" s="28">
        <v>4043.89864900764</v>
      </c>
      <c r="BW27" s="28">
        <v>617.75925338635295</v>
      </c>
      <c r="BX27" s="30"/>
      <c r="BY27" s="101">
        <f t="shared" si="14"/>
        <v>4116.1201353785518</v>
      </c>
      <c r="BZ27" s="37">
        <f t="shared" si="0"/>
        <v>8.0000031737159742E-3</v>
      </c>
      <c r="CB27" s="25">
        <f t="shared" si="1"/>
        <v>-5.6875876758096227E-4</v>
      </c>
      <c r="CC27" s="25">
        <f t="shared" si="2"/>
        <v>-6.5957688681384978E-3</v>
      </c>
      <c r="CD27" s="25">
        <f t="shared" si="3"/>
        <v>-6.0446749921338862E-3</v>
      </c>
      <c r="CE27" s="25">
        <f t="shared" si="4"/>
        <v>-6.4854113472748755E-3</v>
      </c>
      <c r="CF27" s="25">
        <f t="shared" si="5"/>
        <v>-6.6244361677365521E-3</v>
      </c>
      <c r="CG27" s="25">
        <f t="shared" si="6"/>
        <v>-8.4032716023706225E-3</v>
      </c>
      <c r="CH27" s="25">
        <f t="shared" si="7"/>
        <v>7.190175182927418E-3</v>
      </c>
      <c r="CI27" s="25">
        <f t="shared" si="8"/>
        <v>-3.232933941093653E-3</v>
      </c>
      <c r="CJ27" s="25">
        <f t="shared" si="9"/>
        <v>5.13366840915016E-3</v>
      </c>
      <c r="CK27" s="25">
        <f t="shared" si="10"/>
        <v>-5.2541282361056995E-3</v>
      </c>
      <c r="CL27" s="25">
        <f t="shared" si="11"/>
        <v>-6.3574862113660209E-3</v>
      </c>
      <c r="CM27" s="25">
        <f t="shared" si="12"/>
        <v>6.3460061784611586E-3</v>
      </c>
      <c r="CN27" s="25">
        <f t="shared" si="13"/>
        <v>6.0964620575039612E-3</v>
      </c>
    </row>
    <row r="28" spans="1:92" x14ac:dyDescent="0.4">
      <c r="A28" s="30" t="s">
        <v>27</v>
      </c>
      <c r="B28" s="28">
        <v>80819.751592000001</v>
      </c>
      <c r="C28" s="28">
        <v>28.774969489</v>
      </c>
      <c r="D28" s="28">
        <v>9391.9683521000006</v>
      </c>
      <c r="E28" s="28">
        <v>672.85511470999995</v>
      </c>
      <c r="F28" s="28">
        <v>642.44051001000003</v>
      </c>
      <c r="G28" s="28">
        <v>23.808439505999999</v>
      </c>
      <c r="H28" s="28">
        <v>5266.8203267999997</v>
      </c>
      <c r="I28" s="28">
        <v>69.283254635999995</v>
      </c>
      <c r="J28" s="28">
        <v>165.85602043</v>
      </c>
      <c r="K28" s="28">
        <v>182.3859429</v>
      </c>
      <c r="L28" s="65">
        <v>11.820762171</v>
      </c>
      <c r="M28" s="65">
        <v>26.701887853999999</v>
      </c>
      <c r="N28" s="65">
        <v>8.7403451274999995</v>
      </c>
      <c r="O28" s="28"/>
      <c r="P28" s="30" t="s">
        <v>27</v>
      </c>
      <c r="Q28" s="28">
        <v>7.6096876662599504</v>
      </c>
      <c r="R28" s="28">
        <v>11.7038514727137</v>
      </c>
      <c r="S28" s="28">
        <v>68.773662667795094</v>
      </c>
      <c r="T28" s="28">
        <v>68.773662667795094</v>
      </c>
      <c r="U28" s="28">
        <v>35.2149431585012</v>
      </c>
      <c r="V28" s="28">
        <v>166.00669154319101</v>
      </c>
      <c r="W28" s="28">
        <v>26.7480620313044</v>
      </c>
      <c r="X28" s="28">
        <v>453.21547640172901</v>
      </c>
      <c r="Y28" s="28">
        <v>80515.496814872298</v>
      </c>
      <c r="Z28" s="28">
        <v>324.345188483416</v>
      </c>
      <c r="AA28" s="28">
        <v>31.8092236974109</v>
      </c>
      <c r="AB28" s="28">
        <v>304.95315241646801</v>
      </c>
      <c r="AC28" s="28">
        <v>359.49633730433601</v>
      </c>
      <c r="AD28" s="28">
        <v>180.82837925777599</v>
      </c>
      <c r="AE28" s="28">
        <v>180.82837925777599</v>
      </c>
      <c r="AF28" s="28">
        <v>74.491223846955094</v>
      </c>
      <c r="AG28" s="28">
        <v>165.42111992040799</v>
      </c>
      <c r="AH28" s="28">
        <v>8.1263095245376409</v>
      </c>
      <c r="AI28" s="28">
        <v>1.82353255524066</v>
      </c>
      <c r="AJ28" s="28">
        <v>5.96677373514295</v>
      </c>
      <c r="AK28" s="28">
        <v>8.7235418679848298</v>
      </c>
      <c r="AL28" s="28">
        <v>28.504206651564999</v>
      </c>
      <c r="AM28" s="28">
        <v>0</v>
      </c>
      <c r="AN28" s="28">
        <v>8380.2666931948806</v>
      </c>
      <c r="AO28" s="28">
        <v>856.65003078908899</v>
      </c>
      <c r="AP28" s="28">
        <v>9311.4079478309304</v>
      </c>
      <c r="AQ28" s="101">
        <v>0</v>
      </c>
      <c r="AR28" s="28">
        <v>167.99848163018001</v>
      </c>
      <c r="AS28" s="28">
        <v>0.14244301389462999</v>
      </c>
      <c r="AT28" s="28">
        <v>2050.24547053694</v>
      </c>
      <c r="AU28" s="28">
        <v>0.35778052029078899</v>
      </c>
      <c r="AV28" s="28">
        <v>8.79713137342438E-2</v>
      </c>
      <c r="AW28" s="28">
        <v>354.041766210861</v>
      </c>
      <c r="AX28" s="28">
        <v>0.197924961766343</v>
      </c>
      <c r="AY28" s="28">
        <v>0</v>
      </c>
      <c r="AZ28" s="28">
        <v>1.8151729681376998E-2</v>
      </c>
      <c r="BA28" s="28">
        <v>665.769298813045</v>
      </c>
      <c r="BB28" s="28">
        <v>635.64165334051199</v>
      </c>
      <c r="BC28" s="28">
        <v>30.1276454725331</v>
      </c>
      <c r="BD28" s="28">
        <v>6.3480279292536801E-3</v>
      </c>
      <c r="BE28" s="28">
        <v>0</v>
      </c>
      <c r="BF28" s="28">
        <v>63.515261209124802</v>
      </c>
      <c r="BG28" s="28">
        <v>4.5634324586495502E-2</v>
      </c>
      <c r="BH28" s="28">
        <v>43.006405456439303</v>
      </c>
      <c r="BI28" s="28">
        <v>0</v>
      </c>
      <c r="BJ28" s="28">
        <v>0.61623013751329603</v>
      </c>
      <c r="BK28" s="28">
        <v>169.08606333989201</v>
      </c>
      <c r="BL28" s="28">
        <v>30.972038197832902</v>
      </c>
      <c r="BM28" s="28">
        <v>0.30958432937052499</v>
      </c>
      <c r="BN28" s="28">
        <v>4.2076494056890201</v>
      </c>
      <c r="BO28" s="28">
        <v>2.4393597387522901E-3</v>
      </c>
      <c r="BP28" s="28">
        <v>23.558981286507102</v>
      </c>
      <c r="BQ28" s="28">
        <v>1138.8523826169001</v>
      </c>
      <c r="BR28" s="28">
        <v>0</v>
      </c>
      <c r="BS28" s="28">
        <v>0</v>
      </c>
      <c r="BT28" s="28">
        <v>598.50367551925399</v>
      </c>
      <c r="BU28" s="28">
        <v>119.053589627493</v>
      </c>
      <c r="BV28" s="28">
        <v>5270.1648286733098</v>
      </c>
      <c r="BW28" s="28">
        <v>745.94346976043596</v>
      </c>
      <c r="BX28" s="30"/>
      <c r="BY28" s="101">
        <f t="shared" si="14"/>
        <v>5350.006045373193</v>
      </c>
      <c r="BZ28" s="37">
        <f t="shared" si="0"/>
        <v>7.9999957325795918E-3</v>
      </c>
      <c r="CB28" s="25">
        <f t="shared" si="1"/>
        <v>-3.7646091596972827E-3</v>
      </c>
      <c r="CC28" s="25">
        <f t="shared" si="2"/>
        <v>-9.4096654920349156E-3</v>
      </c>
      <c r="CD28" s="25">
        <f t="shared" si="3"/>
        <v>-8.5775847244052173E-3</v>
      </c>
      <c r="CE28" s="25">
        <f t="shared" si="4"/>
        <v>-1.0530968319991053E-2</v>
      </c>
      <c r="CF28" s="25">
        <f t="shared" si="5"/>
        <v>-1.0582857966696719E-2</v>
      </c>
      <c r="CG28" s="25">
        <f t="shared" si="6"/>
        <v>-1.0477722382016304E-2</v>
      </c>
      <c r="CH28" s="25">
        <f t="shared" si="7"/>
        <v>6.3501347412435471E-4</v>
      </c>
      <c r="CI28" s="25">
        <f t="shared" si="8"/>
        <v>-7.3551967337878851E-3</v>
      </c>
      <c r="CJ28" s="25">
        <f t="shared" si="9"/>
        <v>9.0844524546276949E-4</v>
      </c>
      <c r="CK28" s="25">
        <f t="shared" si="10"/>
        <v>-8.5399325049847954E-3</v>
      </c>
      <c r="CL28" s="25">
        <f t="shared" si="11"/>
        <v>-9.8902842807478929E-3</v>
      </c>
      <c r="CM28" s="25">
        <f t="shared" si="12"/>
        <v>1.729247668062695E-3</v>
      </c>
      <c r="CN28" s="25">
        <f t="shared" si="13"/>
        <v>-1.9224938226181847E-3</v>
      </c>
    </row>
    <row r="29" spans="1:92" x14ac:dyDescent="0.4">
      <c r="A29" s="30" t="s">
        <v>28</v>
      </c>
      <c r="B29" s="28">
        <v>128702.86556999999</v>
      </c>
      <c r="C29" s="28">
        <v>32.084623753000002</v>
      </c>
      <c r="D29" s="28">
        <v>7197.9703613000001</v>
      </c>
      <c r="E29" s="28">
        <v>902.50595823000003</v>
      </c>
      <c r="F29" s="28">
        <v>847.66535732</v>
      </c>
      <c r="G29" s="28">
        <v>24.462787665</v>
      </c>
      <c r="H29" s="28">
        <v>8787.6343472000008</v>
      </c>
      <c r="I29" s="28">
        <v>68.741836320999994</v>
      </c>
      <c r="J29" s="28">
        <v>252.65379670999999</v>
      </c>
      <c r="K29" s="28">
        <v>162.48268324</v>
      </c>
      <c r="L29" s="65">
        <v>9.3931521102000008</v>
      </c>
      <c r="M29" s="65">
        <v>40.272324128000001</v>
      </c>
      <c r="N29" s="65">
        <v>13.447515575000001</v>
      </c>
      <c r="O29" s="28"/>
      <c r="P29" s="30" t="s">
        <v>28</v>
      </c>
      <c r="Q29" s="28">
        <v>8.6852165564671893</v>
      </c>
      <c r="R29" s="28">
        <v>9.2588553039068806</v>
      </c>
      <c r="S29" s="28">
        <v>67.951498774856404</v>
      </c>
      <c r="T29" s="28">
        <v>67.951498774856404</v>
      </c>
      <c r="U29" s="28">
        <v>29.414398326559599</v>
      </c>
      <c r="V29" s="28">
        <v>251.55142815008901</v>
      </c>
      <c r="W29" s="28">
        <v>40.065988175537498</v>
      </c>
      <c r="X29" s="28">
        <v>547.49363666195495</v>
      </c>
      <c r="Y29" s="28">
        <v>127645.063089006</v>
      </c>
      <c r="Z29" s="28">
        <v>410.42173823107402</v>
      </c>
      <c r="AA29" s="28">
        <v>39.0635503229623</v>
      </c>
      <c r="AB29" s="28">
        <v>449.88573873159601</v>
      </c>
      <c r="AC29" s="28">
        <v>658.84866733439503</v>
      </c>
      <c r="AD29" s="28">
        <v>160.44089183334</v>
      </c>
      <c r="AE29" s="28">
        <v>160.44089183334</v>
      </c>
      <c r="AF29" s="28">
        <v>56.810249870533603</v>
      </c>
      <c r="AG29" s="28">
        <v>277.94401002983801</v>
      </c>
      <c r="AH29" s="28">
        <v>12.692629492268299</v>
      </c>
      <c r="AI29" s="28">
        <v>1.5233317682212499</v>
      </c>
      <c r="AJ29" s="28">
        <v>9.6385659529460899</v>
      </c>
      <c r="AK29" s="28">
        <v>13.336789968258399</v>
      </c>
      <c r="AL29" s="28">
        <v>31.598857483864801</v>
      </c>
      <c r="AM29" s="28">
        <v>0</v>
      </c>
      <c r="AN29" s="28">
        <v>6391.2490323142401</v>
      </c>
      <c r="AO29" s="28">
        <v>653.33336448530201</v>
      </c>
      <c r="AP29" s="28">
        <v>7101.3926466700796</v>
      </c>
      <c r="AQ29" s="101">
        <v>0</v>
      </c>
      <c r="AR29" s="28">
        <v>250.017752437783</v>
      </c>
      <c r="AS29" s="28">
        <v>8.4726011287664493E-2</v>
      </c>
      <c r="AT29" s="28">
        <v>3683.3198625220598</v>
      </c>
      <c r="AU29" s="28">
        <v>0.37704287361453298</v>
      </c>
      <c r="AV29" s="28">
        <v>6.5921423788973393E-2</v>
      </c>
      <c r="AW29" s="28">
        <v>306.20517450134201</v>
      </c>
      <c r="AX29" s="28">
        <v>0.18745308068365299</v>
      </c>
      <c r="AY29" s="28">
        <v>0</v>
      </c>
      <c r="AZ29" s="28">
        <v>1.42476145483004E-2</v>
      </c>
      <c r="BA29" s="28">
        <v>888.78953076673099</v>
      </c>
      <c r="BB29" s="28">
        <v>834.72476149365002</v>
      </c>
      <c r="BC29" s="28">
        <v>54.064769273080799</v>
      </c>
      <c r="BD29" s="28">
        <v>6.9786274916361999E-3</v>
      </c>
      <c r="BE29" s="28">
        <v>0</v>
      </c>
      <c r="BF29" s="28">
        <v>148.46450490032299</v>
      </c>
      <c r="BG29" s="28">
        <v>5.0167599905201199E-2</v>
      </c>
      <c r="BH29" s="28">
        <v>75.041209148078806</v>
      </c>
      <c r="BI29" s="28">
        <v>0</v>
      </c>
      <c r="BJ29" s="28">
        <v>0.71205643887409797</v>
      </c>
      <c r="BK29" s="28">
        <v>298.579670199573</v>
      </c>
      <c r="BL29" s="28">
        <v>25.189240530924099</v>
      </c>
      <c r="BM29" s="28">
        <v>0.656305846106361</v>
      </c>
      <c r="BN29" s="28">
        <v>4.2772223085699199</v>
      </c>
      <c r="BO29" s="28">
        <v>2.08091946185176E-3</v>
      </c>
      <c r="BP29" s="28">
        <v>24.0614221584351</v>
      </c>
      <c r="BQ29" s="28">
        <v>2090.1981979848701</v>
      </c>
      <c r="BR29" s="28">
        <v>0</v>
      </c>
      <c r="BS29" s="28">
        <v>0</v>
      </c>
      <c r="BT29" s="28">
        <v>1035.6287465744399</v>
      </c>
      <c r="BU29" s="28">
        <v>221.014811499046</v>
      </c>
      <c r="BV29" s="28">
        <v>8739.3988673754502</v>
      </c>
      <c r="BW29" s="28">
        <v>1316.4959406100199</v>
      </c>
      <c r="BX29" s="30"/>
      <c r="BY29" s="101">
        <f t="shared" si="14"/>
        <v>8884.0012593241827</v>
      </c>
      <c r="BZ29" s="37">
        <f t="shared" si="0"/>
        <v>7.9998744890092191E-3</v>
      </c>
      <c r="CB29" s="25">
        <f t="shared" si="1"/>
        <v>-8.2189504974049671E-3</v>
      </c>
      <c r="CC29" s="25">
        <f t="shared" si="2"/>
        <v>-1.5140157879824931E-2</v>
      </c>
      <c r="CD29" s="25">
        <f t="shared" si="3"/>
        <v>-1.3417353751436958E-2</v>
      </c>
      <c r="CE29" s="25">
        <f t="shared" si="4"/>
        <v>-1.5198157240058316E-2</v>
      </c>
      <c r="CF29" s="25">
        <f t="shared" si="5"/>
        <v>-1.5266161008706654E-2</v>
      </c>
      <c r="CG29" s="25">
        <f t="shared" si="6"/>
        <v>-1.6407185970025481E-2</v>
      </c>
      <c r="CH29" s="25">
        <f t="shared" si="7"/>
        <v>-5.4890176262192576E-3</v>
      </c>
      <c r="CI29" s="25">
        <f t="shared" si="8"/>
        <v>-1.1497184079473729E-2</v>
      </c>
      <c r="CJ29" s="25">
        <f t="shared" si="9"/>
        <v>-4.3631584969859027E-3</v>
      </c>
      <c r="CK29" s="25">
        <f t="shared" si="10"/>
        <v>-1.2566209308865893E-2</v>
      </c>
      <c r="CL29" s="25">
        <f t="shared" si="11"/>
        <v>-1.4297309861221951E-2</v>
      </c>
      <c r="CM29" s="25">
        <f t="shared" si="12"/>
        <v>-5.1235173765162541E-3</v>
      </c>
      <c r="CN29" s="25">
        <f t="shared" si="13"/>
        <v>-8.2339080497106139E-3</v>
      </c>
    </row>
    <row r="30" spans="1:92" x14ac:dyDescent="0.4">
      <c r="A30" s="30" t="s">
        <v>29</v>
      </c>
      <c r="B30" s="28">
        <v>66868.560196999999</v>
      </c>
      <c r="C30" s="28">
        <v>10.995638341999999</v>
      </c>
      <c r="D30" s="28">
        <v>2987.4238575999998</v>
      </c>
      <c r="E30" s="28">
        <v>341.20657639000001</v>
      </c>
      <c r="F30" s="28">
        <v>317.90787265</v>
      </c>
      <c r="G30" s="28">
        <v>7.6650580064999998</v>
      </c>
      <c r="H30" s="28">
        <v>6024.3605083000002</v>
      </c>
      <c r="I30" s="28">
        <v>33.329423925999997</v>
      </c>
      <c r="J30" s="28">
        <v>151.72764180999999</v>
      </c>
      <c r="K30" s="28">
        <v>71.542439150999996</v>
      </c>
      <c r="L30" s="65">
        <v>3.8447278969999998</v>
      </c>
      <c r="M30" s="65">
        <v>28.535667637</v>
      </c>
      <c r="N30" s="65">
        <v>10.221944238000001</v>
      </c>
      <c r="O30" s="28"/>
      <c r="P30" s="30" t="s">
        <v>29</v>
      </c>
      <c r="Q30" s="28">
        <v>5.49835574514724</v>
      </c>
      <c r="R30" s="28">
        <v>3.8486019823870001</v>
      </c>
      <c r="S30" s="28">
        <v>33.446862484370399</v>
      </c>
      <c r="T30" s="28">
        <v>33.446862484370399</v>
      </c>
      <c r="U30" s="28">
        <v>10.655631616577599</v>
      </c>
      <c r="V30" s="28">
        <v>152.679671030782</v>
      </c>
      <c r="W30" s="28">
        <v>28.720261962519199</v>
      </c>
      <c r="X30" s="28">
        <v>387.27881412223502</v>
      </c>
      <c r="Y30" s="28">
        <v>66784.630530266601</v>
      </c>
      <c r="Z30" s="28">
        <v>257.409777970601</v>
      </c>
      <c r="AA30" s="28">
        <v>29.599317072521</v>
      </c>
      <c r="AB30" s="28">
        <v>316.72102394318603</v>
      </c>
      <c r="AC30" s="28">
        <v>449.28646755296398</v>
      </c>
      <c r="AD30" s="28">
        <v>71.616638786990507</v>
      </c>
      <c r="AE30" s="28">
        <v>71.616638786990507</v>
      </c>
      <c r="AF30" s="28">
        <v>23.9208199716705</v>
      </c>
      <c r="AG30" s="28">
        <v>188.77984242952601</v>
      </c>
      <c r="AH30" s="28">
        <v>9.5404273745296706</v>
      </c>
      <c r="AI30" s="28">
        <v>0.53116145867491205</v>
      </c>
      <c r="AJ30" s="28">
        <v>7.7024835566198702</v>
      </c>
      <c r="AK30" s="28">
        <v>10.3027390423082</v>
      </c>
      <c r="AL30" s="28">
        <v>10.9571303802421</v>
      </c>
      <c r="AM30" s="28">
        <v>0</v>
      </c>
      <c r="AN30" s="28">
        <v>2691.09347200405</v>
      </c>
      <c r="AO30" s="28">
        <v>275.090366397151</v>
      </c>
      <c r="AP30" s="28">
        <v>2990.1046583728798</v>
      </c>
      <c r="AQ30" s="101">
        <v>0</v>
      </c>
      <c r="AR30" s="28">
        <v>172.969783920038</v>
      </c>
      <c r="AS30" s="28">
        <v>0.11659535519215999</v>
      </c>
      <c r="AT30" s="28">
        <v>2631.4065767257998</v>
      </c>
      <c r="AU30" s="28">
        <v>0.13889365344444601</v>
      </c>
      <c r="AV30" s="28">
        <v>1.1788585900339999E-2</v>
      </c>
      <c r="AW30" s="28">
        <v>77.640986678571593</v>
      </c>
      <c r="AX30" s="28">
        <v>7.8887488219051297E-2</v>
      </c>
      <c r="AY30" s="28">
        <v>0</v>
      </c>
      <c r="AZ30" s="28">
        <v>2.63875582157993E-3</v>
      </c>
      <c r="BA30" s="28">
        <v>339.548499961125</v>
      </c>
      <c r="BB30" s="28">
        <v>316.33027053713801</v>
      </c>
      <c r="BC30" s="28">
        <v>23.218229423987299</v>
      </c>
      <c r="BD30" s="28">
        <v>1.5607139006928001E-3</v>
      </c>
      <c r="BE30" s="28">
        <v>0</v>
      </c>
      <c r="BF30" s="28">
        <v>75.409982418139606</v>
      </c>
      <c r="BG30" s="28">
        <v>1.12196130888407E-2</v>
      </c>
      <c r="BH30" s="28">
        <v>32.772235773298704</v>
      </c>
      <c r="BI30" s="28">
        <v>0</v>
      </c>
      <c r="BJ30" s="28">
        <v>0.23596804113824599</v>
      </c>
      <c r="BK30" s="28">
        <v>128.50119920413101</v>
      </c>
      <c r="BL30" s="28">
        <v>26.088856365552701</v>
      </c>
      <c r="BM30" s="28">
        <v>0.356945506153651</v>
      </c>
      <c r="BN30" s="28">
        <v>1.0509610079531699</v>
      </c>
      <c r="BO30" s="28">
        <v>4.0774218489062202E-4</v>
      </c>
      <c r="BP30" s="28">
        <v>7.6115449563209197</v>
      </c>
      <c r="BQ30" s="28">
        <v>1452.19822193442</v>
      </c>
      <c r="BR30" s="28">
        <v>0</v>
      </c>
      <c r="BS30" s="28">
        <v>0</v>
      </c>
      <c r="BT30" s="28">
        <v>689.47484995638104</v>
      </c>
      <c r="BU30" s="28">
        <v>176.75360621888601</v>
      </c>
      <c r="BV30" s="28">
        <v>6071.0413665349397</v>
      </c>
      <c r="BW30" s="28">
        <v>977.55440842799396</v>
      </c>
      <c r="BX30" s="30"/>
      <c r="BY30" s="101">
        <f t="shared" si="14"/>
        <v>6188.4191646069285</v>
      </c>
      <c r="BZ30" s="37">
        <f t="shared" si="0"/>
        <v>7.9999942158170221E-3</v>
      </c>
      <c r="CB30" s="25">
        <f t="shared" si="1"/>
        <v>-1.2551439194463734E-3</v>
      </c>
      <c r="CC30" s="25">
        <f t="shared" si="2"/>
        <v>-3.5021124340558242E-3</v>
      </c>
      <c r="CD30" s="25">
        <f t="shared" si="3"/>
        <v>8.9736204190111698E-4</v>
      </c>
      <c r="CE30" s="25">
        <f t="shared" si="4"/>
        <v>-4.8594503846251203E-3</v>
      </c>
      <c r="CF30" s="25">
        <f t="shared" si="5"/>
        <v>-4.9624505983809145E-3</v>
      </c>
      <c r="CG30" s="25">
        <f t="shared" si="6"/>
        <v>-6.9814279466249131E-3</v>
      </c>
      <c r="CH30" s="25">
        <f t="shared" si="7"/>
        <v>7.7486827308268502E-3</v>
      </c>
      <c r="CI30" s="25">
        <f t="shared" si="8"/>
        <v>3.5235700032243728E-3</v>
      </c>
      <c r="CJ30" s="25">
        <f t="shared" si="9"/>
        <v>6.2745931421921254E-3</v>
      </c>
      <c r="CK30" s="25">
        <f t="shared" si="10"/>
        <v>1.0371415466266364E-3</v>
      </c>
      <c r="CL30" s="25">
        <f t="shared" si="11"/>
        <v>1.0076357783403084E-3</v>
      </c>
      <c r="CM30" s="25">
        <f t="shared" si="12"/>
        <v>6.4688980775711906E-3</v>
      </c>
      <c r="CN30" s="25">
        <f t="shared" si="13"/>
        <v>7.9040544956061835E-3</v>
      </c>
    </row>
    <row r="31" spans="1:92" x14ac:dyDescent="0.4">
      <c r="A31" s="30" t="s">
        <v>30</v>
      </c>
      <c r="B31" s="28">
        <v>301094.64212999999</v>
      </c>
      <c r="C31" s="28">
        <v>51.135172896999997</v>
      </c>
      <c r="D31" s="28">
        <v>13305.871859000001</v>
      </c>
      <c r="E31" s="28">
        <v>1389.3674243</v>
      </c>
      <c r="F31" s="28">
        <v>1300.0644302999999</v>
      </c>
      <c r="G31" s="28">
        <v>38.131722189000001</v>
      </c>
      <c r="H31" s="28">
        <v>18027.700472</v>
      </c>
      <c r="I31" s="28">
        <v>124.24685594</v>
      </c>
      <c r="J31" s="28">
        <v>543.47590362000005</v>
      </c>
      <c r="K31" s="28">
        <v>293.80279968000002</v>
      </c>
      <c r="L31" s="65">
        <v>14.835832105</v>
      </c>
      <c r="M31" s="65">
        <v>99.786151068999999</v>
      </c>
      <c r="N31" s="65">
        <v>28.297277439999998</v>
      </c>
      <c r="O31" s="28"/>
      <c r="P31" s="30" t="s">
        <v>30</v>
      </c>
      <c r="Q31" s="28">
        <v>19.920175896132001</v>
      </c>
      <c r="R31" s="28">
        <v>14.715559199540399</v>
      </c>
      <c r="S31" s="28">
        <v>123.65819748531</v>
      </c>
      <c r="T31" s="28">
        <v>123.65819748531</v>
      </c>
      <c r="U31" s="28">
        <v>41.884102440152702</v>
      </c>
      <c r="V31" s="28">
        <v>543.06316326130604</v>
      </c>
      <c r="W31" s="28">
        <v>99.707231789026494</v>
      </c>
      <c r="X31" s="28">
        <v>1537.4103027043</v>
      </c>
      <c r="Y31" s="28">
        <v>299439.48983062903</v>
      </c>
      <c r="Z31" s="28">
        <v>955.45930166914104</v>
      </c>
      <c r="AA31" s="28">
        <v>109.79256785123999</v>
      </c>
      <c r="AB31" s="28">
        <v>1134.57488458433</v>
      </c>
      <c r="AC31" s="28">
        <v>1291.1933302899899</v>
      </c>
      <c r="AD31" s="28">
        <v>292.05199892635102</v>
      </c>
      <c r="AE31" s="28">
        <v>292.05199892635102</v>
      </c>
      <c r="AF31" s="28">
        <v>105.863926301691</v>
      </c>
      <c r="AG31" s="28">
        <v>563.80825157316201</v>
      </c>
      <c r="AH31" s="28">
        <v>29.969820957204501</v>
      </c>
      <c r="AI31" s="28">
        <v>2.22186089188423</v>
      </c>
      <c r="AJ31" s="28">
        <v>23.436645106225001</v>
      </c>
      <c r="AK31" s="28">
        <v>28.180643404475902</v>
      </c>
      <c r="AL31" s="28">
        <v>50.6300798613292</v>
      </c>
      <c r="AM31" s="28">
        <v>0</v>
      </c>
      <c r="AN31" s="28">
        <v>11909.690836158001</v>
      </c>
      <c r="AO31" s="28">
        <v>1217.4357855123201</v>
      </c>
      <c r="AP31" s="28">
        <v>13232.990547972</v>
      </c>
      <c r="AQ31" s="101">
        <v>0</v>
      </c>
      <c r="AR31" s="28">
        <v>579.00326775685198</v>
      </c>
      <c r="AS31" s="28">
        <v>0.56705695100778697</v>
      </c>
      <c r="AT31" s="28">
        <v>7266.0244551860897</v>
      </c>
      <c r="AU31" s="28">
        <v>0.61706674074196499</v>
      </c>
      <c r="AV31" s="28">
        <v>6.6904326460424199E-2</v>
      </c>
      <c r="AW31" s="28">
        <v>375.27178238176299</v>
      </c>
      <c r="AX31" s="28">
        <v>0.37312913793768498</v>
      </c>
      <c r="AY31" s="28">
        <v>0</v>
      </c>
      <c r="AZ31" s="28">
        <v>1.5119647536059299E-2</v>
      </c>
      <c r="BA31" s="28">
        <v>1372.31059654199</v>
      </c>
      <c r="BB31" s="28">
        <v>1284.05271565772</v>
      </c>
      <c r="BC31" s="28">
        <v>88.257880884273803</v>
      </c>
      <c r="BD31" s="28">
        <v>9.3523345072945296E-3</v>
      </c>
      <c r="BE31" s="28">
        <v>0</v>
      </c>
      <c r="BF31" s="28">
        <v>282.52588270308701</v>
      </c>
      <c r="BG31" s="28">
        <v>6.7231384337263E-2</v>
      </c>
      <c r="BH31" s="28">
        <v>125.762145923929</v>
      </c>
      <c r="BI31" s="28">
        <v>0</v>
      </c>
      <c r="BJ31" s="28">
        <v>0.98820518306629801</v>
      </c>
      <c r="BK31" s="28">
        <v>490.54954711552801</v>
      </c>
      <c r="BL31" s="28">
        <v>123.29035086151499</v>
      </c>
      <c r="BM31" s="28">
        <v>1.37667923742125</v>
      </c>
      <c r="BN31" s="28">
        <v>5.8602421755209697</v>
      </c>
      <c r="BO31" s="28">
        <v>2.3704148767891798E-3</v>
      </c>
      <c r="BP31" s="28">
        <v>37.681226535271101</v>
      </c>
      <c r="BQ31" s="28">
        <v>3992.4750033483201</v>
      </c>
      <c r="BR31" s="28">
        <v>0</v>
      </c>
      <c r="BS31" s="28">
        <v>0</v>
      </c>
      <c r="BT31" s="28">
        <v>2081.4788078810998</v>
      </c>
      <c r="BU31" s="28">
        <v>437.39284906033402</v>
      </c>
      <c r="BV31" s="28">
        <v>17984.275072228898</v>
      </c>
      <c r="BW31" s="28">
        <v>2749.0093550904699</v>
      </c>
      <c r="BX31" s="30"/>
      <c r="BY31" s="101">
        <f t="shared" si="14"/>
        <v>18285.621462322026</v>
      </c>
      <c r="BZ31" s="37">
        <f t="shared" si="0"/>
        <v>8.0000001449343511E-3</v>
      </c>
      <c r="CB31" s="25">
        <f t="shared" si="1"/>
        <v>-5.4971164138362212E-3</v>
      </c>
      <c r="CC31" s="25">
        <f t="shared" si="2"/>
        <v>-9.8776049254431959E-3</v>
      </c>
      <c r="CD31" s="25">
        <f t="shared" si="3"/>
        <v>-5.4773795960393447E-3</v>
      </c>
      <c r="CE31" s="25">
        <f t="shared" si="4"/>
        <v>-1.2276686108862627E-2</v>
      </c>
      <c r="CF31" s="25">
        <f t="shared" si="5"/>
        <v>-1.2316093163617349E-2</v>
      </c>
      <c r="CG31" s="25">
        <f t="shared" si="6"/>
        <v>-1.1814196366374886E-2</v>
      </c>
      <c r="CH31" s="25">
        <f t="shared" si="7"/>
        <v>-2.4088152473216934E-3</v>
      </c>
      <c r="CI31" s="25">
        <f t="shared" si="8"/>
        <v>-4.7378136874085099E-3</v>
      </c>
      <c r="CJ31" s="25">
        <f t="shared" si="9"/>
        <v>-7.5944555396994802E-4</v>
      </c>
      <c r="CK31" s="25">
        <f t="shared" si="10"/>
        <v>-5.9591016680437189E-3</v>
      </c>
      <c r="CL31" s="25">
        <f t="shared" si="11"/>
        <v>-8.1069200977992983E-3</v>
      </c>
      <c r="CM31" s="25">
        <f t="shared" si="12"/>
        <v>-7.9088409692176407E-4</v>
      </c>
      <c r="CN31" s="25">
        <f t="shared" si="13"/>
        <v>-4.1217405374563447E-3</v>
      </c>
    </row>
    <row r="32" spans="1:92" x14ac:dyDescent="0.4">
      <c r="A32" s="30" t="s">
        <v>31</v>
      </c>
      <c r="B32" s="28">
        <v>60022.600236999999</v>
      </c>
      <c r="C32" s="28">
        <v>12.172679872</v>
      </c>
      <c r="D32" s="28">
        <v>3051.3897060999998</v>
      </c>
      <c r="E32" s="28">
        <v>343.24035603999999</v>
      </c>
      <c r="F32" s="28">
        <v>322.47481807000003</v>
      </c>
      <c r="G32" s="28">
        <v>9.1349246143999991</v>
      </c>
      <c r="H32" s="28">
        <v>4182.8582704</v>
      </c>
      <c r="I32" s="28">
        <v>29.076369688</v>
      </c>
      <c r="J32" s="28">
        <v>122.64301406</v>
      </c>
      <c r="K32" s="28">
        <v>68.013388989999996</v>
      </c>
      <c r="L32" s="65">
        <v>3.7298279107000001</v>
      </c>
      <c r="M32" s="65">
        <v>20.018945949999999</v>
      </c>
      <c r="N32" s="65">
        <v>6.2527019533999999</v>
      </c>
      <c r="O32" s="28"/>
      <c r="P32" s="30" t="s">
        <v>31</v>
      </c>
      <c r="Q32" s="28">
        <v>4.0500785397529899</v>
      </c>
      <c r="R32" s="28">
        <v>3.6930169484045998</v>
      </c>
      <c r="S32" s="28">
        <v>28.891420895362099</v>
      </c>
      <c r="T32" s="28">
        <v>28.891420895362099</v>
      </c>
      <c r="U32" s="28">
        <v>10.842178273483301</v>
      </c>
      <c r="V32" s="28">
        <v>122.76428688995701</v>
      </c>
      <c r="W32" s="28">
        <v>20.0170864921757</v>
      </c>
      <c r="X32" s="28">
        <v>285.84625720052497</v>
      </c>
      <c r="Y32" s="28">
        <v>59753.863749951699</v>
      </c>
      <c r="Z32" s="28">
        <v>196.306116246805</v>
      </c>
      <c r="AA32" s="28">
        <v>20.083452970732299</v>
      </c>
      <c r="AB32" s="28">
        <v>225.688418231329</v>
      </c>
      <c r="AC32" s="28">
        <v>317.64996767501202</v>
      </c>
      <c r="AD32" s="28">
        <v>67.477253374474401</v>
      </c>
      <c r="AE32" s="28">
        <v>67.477253374474401</v>
      </c>
      <c r="AF32" s="28">
        <v>24.194336189200602</v>
      </c>
      <c r="AG32" s="28">
        <v>136.216133061618</v>
      </c>
      <c r="AH32" s="28">
        <v>6.2079496256516</v>
      </c>
      <c r="AI32" s="28">
        <v>0.58310350687103496</v>
      </c>
      <c r="AJ32" s="28">
        <v>4.7984617833440799</v>
      </c>
      <c r="AK32" s="28">
        <v>6.2362054780309402</v>
      </c>
      <c r="AL32" s="28">
        <v>12.030255495957199</v>
      </c>
      <c r="AM32" s="28">
        <v>0</v>
      </c>
      <c r="AN32" s="28">
        <v>2721.86856041491</v>
      </c>
      <c r="AO32" s="28">
        <v>278.23521123475302</v>
      </c>
      <c r="AP32" s="28">
        <v>3024.2981078388598</v>
      </c>
      <c r="AQ32" s="101">
        <v>0</v>
      </c>
      <c r="AR32" s="28">
        <v>122.444511237079</v>
      </c>
      <c r="AS32" s="28">
        <v>5.7201378305417203E-2</v>
      </c>
      <c r="AT32" s="28">
        <v>1755.08192782579</v>
      </c>
      <c r="AU32" s="28">
        <v>0.14705078236522801</v>
      </c>
      <c r="AV32" s="28">
        <v>2.4512426880955899E-2</v>
      </c>
      <c r="AW32" s="28">
        <v>115.87136720735</v>
      </c>
      <c r="AX32" s="28">
        <v>7.6187540104829699E-2</v>
      </c>
      <c r="AY32" s="28">
        <v>0</v>
      </c>
      <c r="AZ32" s="28">
        <v>5.2093847307880898E-3</v>
      </c>
      <c r="BA32" s="28">
        <v>339.10900763307097</v>
      </c>
      <c r="BB32" s="28">
        <v>318.56152306156702</v>
      </c>
      <c r="BC32" s="28">
        <v>20.5474845715041</v>
      </c>
      <c r="BD32" s="28">
        <v>2.2903740174275299E-3</v>
      </c>
      <c r="BE32" s="28">
        <v>0</v>
      </c>
      <c r="BF32" s="28">
        <v>57.9031143857096</v>
      </c>
      <c r="BG32" s="28">
        <v>1.6464959506605599E-2</v>
      </c>
      <c r="BH32" s="28">
        <v>28.727756162194002</v>
      </c>
      <c r="BI32" s="28">
        <v>0</v>
      </c>
      <c r="BJ32" s="28">
        <v>0.26878858303433101</v>
      </c>
      <c r="BK32" s="28">
        <v>113.71736824241999</v>
      </c>
      <c r="BL32" s="28">
        <v>14.7099034678959</v>
      </c>
      <c r="BM32" s="28">
        <v>0.26329321351212798</v>
      </c>
      <c r="BN32" s="28">
        <v>1.48017932086619</v>
      </c>
      <c r="BO32" s="28">
        <v>7.3910056934362804E-4</v>
      </c>
      <c r="BP32" s="28">
        <v>9.0105299007368895</v>
      </c>
      <c r="BQ32" s="28">
        <v>997.05418936380102</v>
      </c>
      <c r="BR32" s="28">
        <v>0</v>
      </c>
      <c r="BS32" s="28">
        <v>0</v>
      </c>
      <c r="BT32" s="28">
        <v>498.780225710612</v>
      </c>
      <c r="BU32" s="28">
        <v>104.487261831677</v>
      </c>
      <c r="BV32" s="28">
        <v>4183.9912062038002</v>
      </c>
      <c r="BW32" s="28">
        <v>630.94281421571804</v>
      </c>
      <c r="BX32" s="30"/>
      <c r="BY32" s="101">
        <f t="shared" si="14"/>
        <v>4254.158217870463</v>
      </c>
      <c r="BZ32" s="37">
        <f t="shared" si="0"/>
        <v>7.9999839058490368E-3</v>
      </c>
      <c r="CB32" s="25">
        <f t="shared" si="1"/>
        <v>-4.4772550004030199E-3</v>
      </c>
      <c r="CC32" s="25">
        <f t="shared" si="2"/>
        <v>-1.1700330374284286E-2</v>
      </c>
      <c r="CD32" s="25">
        <f t="shared" si="3"/>
        <v>-8.878445846160354E-3</v>
      </c>
      <c r="CE32" s="25">
        <f t="shared" si="4"/>
        <v>-1.2036313138096061E-2</v>
      </c>
      <c r="CF32" s="25">
        <f t="shared" si="5"/>
        <v>-1.2135195646760692E-2</v>
      </c>
      <c r="CG32" s="25">
        <f t="shared" si="6"/>
        <v>-1.3617486614724528E-2</v>
      </c>
      <c r="CH32" s="25">
        <f t="shared" si="7"/>
        <v>2.7085206587499234E-4</v>
      </c>
      <c r="CI32" s="25">
        <f t="shared" si="8"/>
        <v>-6.3607938206340139E-3</v>
      </c>
      <c r="CJ32" s="25">
        <f t="shared" si="9"/>
        <v>9.888278666869497E-4</v>
      </c>
      <c r="CK32" s="25">
        <f t="shared" si="10"/>
        <v>-7.8827951891122898E-3</v>
      </c>
      <c r="CL32" s="25">
        <f t="shared" si="11"/>
        <v>-9.86934603331115E-3</v>
      </c>
      <c r="CM32" s="25">
        <f t="shared" si="12"/>
        <v>-9.2884901579894184E-5</v>
      </c>
      <c r="CN32" s="25">
        <f t="shared" si="13"/>
        <v>-2.6382954908141004E-3</v>
      </c>
    </row>
    <row r="33" spans="1:92" x14ac:dyDescent="0.4">
      <c r="A33" s="30" t="s">
        <v>32</v>
      </c>
      <c r="B33" s="28">
        <v>615573.26584999997</v>
      </c>
      <c r="C33" s="28">
        <v>91.522958689000006</v>
      </c>
      <c r="D33" s="28">
        <v>27485.039264999999</v>
      </c>
      <c r="E33" s="28">
        <v>2611.9137271</v>
      </c>
      <c r="F33" s="28">
        <v>2443.942031</v>
      </c>
      <c r="G33" s="28">
        <v>68.253173137000005</v>
      </c>
      <c r="H33" s="28">
        <v>41568.473683999997</v>
      </c>
      <c r="I33" s="28">
        <v>261.30977640999998</v>
      </c>
      <c r="J33" s="28">
        <v>1175.6206992</v>
      </c>
      <c r="K33" s="28">
        <v>618.12556950999999</v>
      </c>
      <c r="L33" s="65">
        <v>31.514681513999999</v>
      </c>
      <c r="M33" s="65">
        <v>213.79481915</v>
      </c>
      <c r="N33" s="65">
        <v>66.159615681999995</v>
      </c>
      <c r="O33" s="28"/>
      <c r="P33" s="30" t="s">
        <v>32</v>
      </c>
      <c r="Q33" s="28">
        <v>41.905419071039901</v>
      </c>
      <c r="R33" s="28">
        <v>31.431204647879401</v>
      </c>
      <c r="S33" s="28">
        <v>261.393467217281</v>
      </c>
      <c r="T33" s="28">
        <v>261.393467217281</v>
      </c>
      <c r="U33" s="28">
        <v>85.055228824401794</v>
      </c>
      <c r="V33" s="28">
        <v>1179.8100530357999</v>
      </c>
      <c r="W33" s="28">
        <v>214.52398606001699</v>
      </c>
      <c r="X33" s="28">
        <v>3365.4351534728598</v>
      </c>
      <c r="Y33" s="28">
        <v>614256.96306574706</v>
      </c>
      <c r="Z33" s="28">
        <v>2009.8080959221199</v>
      </c>
      <c r="AA33" s="28">
        <v>249.96442394431699</v>
      </c>
      <c r="AB33" s="28">
        <v>2413.4493032109599</v>
      </c>
      <c r="AC33" s="28">
        <v>3042.0361920769901</v>
      </c>
      <c r="AD33" s="28">
        <v>616.84588525715799</v>
      </c>
      <c r="AE33" s="28">
        <v>616.84588525715799</v>
      </c>
      <c r="AF33" s="28">
        <v>219.47353328372901</v>
      </c>
      <c r="AG33" s="28">
        <v>1302.0654063747299</v>
      </c>
      <c r="AH33" s="28">
        <v>66.426582755440805</v>
      </c>
      <c r="AI33" s="28">
        <v>4.4608904135760596</v>
      </c>
      <c r="AJ33" s="28">
        <v>52.303754297330897</v>
      </c>
      <c r="AK33" s="28">
        <v>66.4291508686686</v>
      </c>
      <c r="AL33" s="28">
        <v>91.132422591863801</v>
      </c>
      <c r="AM33" s="28">
        <v>0</v>
      </c>
      <c r="AN33" s="28">
        <v>24690.792192551598</v>
      </c>
      <c r="AO33" s="28">
        <v>2523.9455240992702</v>
      </c>
      <c r="AP33" s="28">
        <v>27434.2112499346</v>
      </c>
      <c r="AQ33" s="101">
        <v>0</v>
      </c>
      <c r="AR33" s="28">
        <v>1266.1730883298301</v>
      </c>
      <c r="AS33" s="28">
        <v>1.57589945413559</v>
      </c>
      <c r="AT33" s="28">
        <v>17354.6593631574</v>
      </c>
      <c r="AU33" s="28">
        <v>1.2297766570214399</v>
      </c>
      <c r="AV33" s="28">
        <v>0.106970735991005</v>
      </c>
      <c r="AW33" s="28">
        <v>666.30858281386895</v>
      </c>
      <c r="AX33" s="28">
        <v>0.80671156864366</v>
      </c>
      <c r="AY33" s="28">
        <v>0</v>
      </c>
      <c r="AZ33" s="28">
        <v>2.3618689253018899E-2</v>
      </c>
      <c r="BA33" s="28">
        <v>2596.5896921695398</v>
      </c>
      <c r="BB33" s="28">
        <v>2429.3730317750201</v>
      </c>
      <c r="BC33" s="28">
        <v>167.21666039451699</v>
      </c>
      <c r="BD33" s="28">
        <v>1.30413803270556E-2</v>
      </c>
      <c r="BE33" s="28">
        <v>0</v>
      </c>
      <c r="BF33" s="28">
        <v>569.14850895903203</v>
      </c>
      <c r="BG33" s="28">
        <v>9.3751388680368405E-2</v>
      </c>
      <c r="BH33" s="28">
        <v>242.31337539751999</v>
      </c>
      <c r="BI33" s="28">
        <v>0</v>
      </c>
      <c r="BJ33" s="28">
        <v>1.7928820264885299</v>
      </c>
      <c r="BK33" s="28">
        <v>933.87513021048596</v>
      </c>
      <c r="BL33" s="28">
        <v>326.12515059856503</v>
      </c>
      <c r="BM33" s="28">
        <v>2.9062204230669502</v>
      </c>
      <c r="BN33" s="28">
        <v>9.1749898234648803</v>
      </c>
      <c r="BO33" s="28">
        <v>3.57224704112171E-3</v>
      </c>
      <c r="BP33" s="28">
        <v>67.778177566868905</v>
      </c>
      <c r="BQ33" s="28">
        <v>9602.0813731578692</v>
      </c>
      <c r="BR33" s="28">
        <v>0</v>
      </c>
      <c r="BS33" s="28">
        <v>0</v>
      </c>
      <c r="BT33" s="28">
        <v>4818.3472995198999</v>
      </c>
      <c r="BU33" s="28">
        <v>1085.8877773192</v>
      </c>
      <c r="BV33" s="28">
        <v>41751.162711574798</v>
      </c>
      <c r="BW33" s="28">
        <v>6483.1843013079397</v>
      </c>
      <c r="BX33" s="30"/>
      <c r="BY33" s="101">
        <f t="shared" si="14"/>
        <v>42476.36640955833</v>
      </c>
      <c r="BZ33" s="37">
        <f t="shared" si="0"/>
        <v>7.9999942875796093E-3</v>
      </c>
      <c r="CB33" s="25">
        <f t="shared" si="1"/>
        <v>-2.1383365023744587E-3</v>
      </c>
      <c r="CC33" s="25">
        <f t="shared" si="2"/>
        <v>-4.267083393394969E-3</v>
      </c>
      <c r="CD33" s="25">
        <f t="shared" si="3"/>
        <v>-1.8492975242034491E-3</v>
      </c>
      <c r="CE33" s="25">
        <f t="shared" si="4"/>
        <v>-5.8669759155767984E-3</v>
      </c>
      <c r="CF33" s="25">
        <f t="shared" si="5"/>
        <v>-5.9612703739207315E-3</v>
      </c>
      <c r="CG33" s="25">
        <f t="shared" si="6"/>
        <v>-6.9593184946533234E-3</v>
      </c>
      <c r="CH33" s="25">
        <f t="shared" si="7"/>
        <v>4.3948938073499512E-3</v>
      </c>
      <c r="CI33" s="25">
        <f t="shared" si="8"/>
        <v>3.2027430596283401E-4</v>
      </c>
      <c r="CJ33" s="25">
        <f t="shared" si="9"/>
        <v>3.563525071182177E-3</v>
      </c>
      <c r="CK33" s="25">
        <f t="shared" si="10"/>
        <v>-2.0702658423537362E-3</v>
      </c>
      <c r="CL33" s="25">
        <f t="shared" si="11"/>
        <v>-2.6488246782222728E-3</v>
      </c>
      <c r="CM33" s="25">
        <f t="shared" si="12"/>
        <v>3.4105920476277347E-3</v>
      </c>
      <c r="CN33" s="25">
        <f t="shared" si="13"/>
        <v>4.0740137905900444E-3</v>
      </c>
    </row>
    <row r="34" spans="1:92" x14ac:dyDescent="0.4">
      <c r="A34" s="30" t="s">
        <v>33</v>
      </c>
      <c r="B34" s="28">
        <v>386443.71354999999</v>
      </c>
      <c r="C34" s="28">
        <v>63.151820510999997</v>
      </c>
      <c r="D34" s="28">
        <v>18046.152245000001</v>
      </c>
      <c r="E34" s="28">
        <v>1806.8407651</v>
      </c>
      <c r="F34" s="28">
        <v>1693.5765326999999</v>
      </c>
      <c r="G34" s="28">
        <v>48.832514078999999</v>
      </c>
      <c r="H34" s="28">
        <v>25312.873154000001</v>
      </c>
      <c r="I34" s="28">
        <v>159.66703201999999</v>
      </c>
      <c r="J34" s="28">
        <v>764.43828291</v>
      </c>
      <c r="K34" s="28">
        <v>386.94305845000002</v>
      </c>
      <c r="L34" s="65">
        <v>19.829262149000002</v>
      </c>
      <c r="M34" s="65">
        <v>129.25648200000001</v>
      </c>
      <c r="N34" s="65">
        <v>36.210326973999997</v>
      </c>
      <c r="O34" s="28"/>
      <c r="P34" s="30" t="s">
        <v>33</v>
      </c>
      <c r="Q34" s="28">
        <v>26.127262920529802</v>
      </c>
      <c r="R34" s="28">
        <v>19.7234324243076</v>
      </c>
      <c r="S34" s="28">
        <v>159.49858233108</v>
      </c>
      <c r="T34" s="28">
        <v>159.49858233108</v>
      </c>
      <c r="U34" s="28">
        <v>52.871542809504099</v>
      </c>
      <c r="V34" s="28">
        <v>767.35680521805205</v>
      </c>
      <c r="W34" s="28">
        <v>129.65320759766999</v>
      </c>
      <c r="X34" s="28">
        <v>2105.5544245292099</v>
      </c>
      <c r="Y34" s="28">
        <v>385086.55089711503</v>
      </c>
      <c r="Z34" s="28">
        <v>1243.51637256753</v>
      </c>
      <c r="AA34" s="28">
        <v>154.47890640497801</v>
      </c>
      <c r="AB34" s="28">
        <v>1476.62967228611</v>
      </c>
      <c r="AC34" s="28">
        <v>1951.7674211650101</v>
      </c>
      <c r="AD34" s="28">
        <v>385.79435851863798</v>
      </c>
      <c r="AE34" s="28">
        <v>385.79435851863798</v>
      </c>
      <c r="AF34" s="28">
        <v>144.04022053781699</v>
      </c>
      <c r="AG34" s="28">
        <v>858.40692052160205</v>
      </c>
      <c r="AH34" s="28">
        <v>40.148389841339799</v>
      </c>
      <c r="AI34" s="28">
        <v>2.8074999999455401</v>
      </c>
      <c r="AJ34" s="28">
        <v>32.436861253275502</v>
      </c>
      <c r="AK34" s="28">
        <v>36.219322608401001</v>
      </c>
      <c r="AL34" s="28">
        <v>62.725791487844198</v>
      </c>
      <c r="AM34" s="28">
        <v>0</v>
      </c>
      <c r="AN34" s="28">
        <v>16204.520802614599</v>
      </c>
      <c r="AO34" s="28">
        <v>1656.46221398942</v>
      </c>
      <c r="AP34" s="28">
        <v>18005.023237141901</v>
      </c>
      <c r="AQ34" s="101">
        <v>0</v>
      </c>
      <c r="AR34" s="28">
        <v>781.25602144749905</v>
      </c>
      <c r="AS34" s="28">
        <v>1.1602579394500501</v>
      </c>
      <c r="AT34" s="28">
        <v>10400.341821414</v>
      </c>
      <c r="AU34" s="28">
        <v>0.880241179913688</v>
      </c>
      <c r="AV34" s="28">
        <v>8.3149539476512505E-2</v>
      </c>
      <c r="AW34" s="28">
        <v>489.78383531473702</v>
      </c>
      <c r="AX34" s="28">
        <v>0.59025832382590004</v>
      </c>
      <c r="AY34" s="28">
        <v>0</v>
      </c>
      <c r="AZ34" s="28">
        <v>1.84922356531468E-2</v>
      </c>
      <c r="BA34" s="28">
        <v>1787.79644764364</v>
      </c>
      <c r="BB34" s="28">
        <v>1675.66296068012</v>
      </c>
      <c r="BC34" s="28">
        <v>112.133486963519</v>
      </c>
      <c r="BD34" s="28">
        <v>1.0595468968292001E-2</v>
      </c>
      <c r="BE34" s="28">
        <v>0</v>
      </c>
      <c r="BF34" s="28">
        <v>381.48033956690102</v>
      </c>
      <c r="BG34" s="28">
        <v>7.6168434597132906E-2</v>
      </c>
      <c r="BH34" s="28">
        <v>163.43317772008999</v>
      </c>
      <c r="BI34" s="28">
        <v>0</v>
      </c>
      <c r="BJ34" s="28">
        <v>1.2493112198724601</v>
      </c>
      <c r="BK34" s="28">
        <v>627.73401457255</v>
      </c>
      <c r="BL34" s="28">
        <v>230.95446873455401</v>
      </c>
      <c r="BM34" s="28">
        <v>1.97957799037682</v>
      </c>
      <c r="BN34" s="28">
        <v>7.1807122209913103</v>
      </c>
      <c r="BO34" s="28">
        <v>2.8289527218814201E-3</v>
      </c>
      <c r="BP34" s="28">
        <v>48.384497651967301</v>
      </c>
      <c r="BQ34" s="28">
        <v>5880.0961435200297</v>
      </c>
      <c r="BR34" s="28">
        <v>0</v>
      </c>
      <c r="BS34" s="28">
        <v>0</v>
      </c>
      <c r="BT34" s="28">
        <v>3000.3539102305599</v>
      </c>
      <c r="BU34" s="28">
        <v>601.26026802460296</v>
      </c>
      <c r="BV34" s="28">
        <v>25380.422569486898</v>
      </c>
      <c r="BW34" s="28">
        <v>3736.2674962432102</v>
      </c>
      <c r="BX34" s="30"/>
      <c r="BY34" s="101">
        <f t="shared" si="14"/>
        <v>25784.014998135441</v>
      </c>
      <c r="BZ34" s="37">
        <f t="shared" si="0"/>
        <v>8.0000019239454354E-3</v>
      </c>
      <c r="CB34" s="25">
        <f t="shared" si="1"/>
        <v>-3.5119284006915612E-3</v>
      </c>
      <c r="CC34" s="25">
        <f t="shared" si="2"/>
        <v>-6.7461083419058628E-3</v>
      </c>
      <c r="CD34" s="25">
        <f t="shared" si="3"/>
        <v>-2.279101234419433E-3</v>
      </c>
      <c r="CE34" s="25">
        <f t="shared" si="4"/>
        <v>-1.054011943067156E-2</v>
      </c>
      <c r="CF34" s="25">
        <f t="shared" si="5"/>
        <v>-1.0577361975677012E-2</v>
      </c>
      <c r="CG34" s="25">
        <f t="shared" si="6"/>
        <v>-9.1745517404225492E-3</v>
      </c>
      <c r="CH34" s="25">
        <f t="shared" si="7"/>
        <v>2.668579543536454E-3</v>
      </c>
      <c r="CI34" s="25">
        <f t="shared" si="8"/>
        <v>-1.0550060760125602E-3</v>
      </c>
      <c r="CJ34" s="25">
        <f t="shared" si="9"/>
        <v>3.8178651871568488E-3</v>
      </c>
      <c r="CK34" s="25">
        <f t="shared" si="10"/>
        <v>-2.9686536721021924E-3</v>
      </c>
      <c r="CL34" s="25">
        <f t="shared" si="11"/>
        <v>-5.3370480402741101E-3</v>
      </c>
      <c r="CM34" s="25">
        <f t="shared" si="12"/>
        <v>3.0692897681524754E-3</v>
      </c>
      <c r="CN34" s="25">
        <f t="shared" si="13"/>
        <v>2.4842731763959167E-4</v>
      </c>
    </row>
    <row r="35" spans="1:92" x14ac:dyDescent="0.4">
      <c r="A35" s="30" t="s">
        <v>34</v>
      </c>
      <c r="B35" s="28">
        <v>68677.288495000001</v>
      </c>
      <c r="C35" s="28">
        <v>41.256487411999998</v>
      </c>
      <c r="D35" s="28">
        <v>13132.028120000001</v>
      </c>
      <c r="E35" s="28">
        <v>920.61352313999998</v>
      </c>
      <c r="F35" s="28">
        <v>884.27945</v>
      </c>
      <c r="G35" s="28">
        <v>35.008370405999997</v>
      </c>
      <c r="H35" s="28">
        <v>5019.6361546999997</v>
      </c>
      <c r="I35" s="28">
        <v>90.086880313999998</v>
      </c>
      <c r="J35" s="28">
        <v>150.74525331999999</v>
      </c>
      <c r="K35" s="28">
        <v>239.83766463000001</v>
      </c>
      <c r="L35" s="65">
        <v>15.847102923</v>
      </c>
      <c r="M35" s="65">
        <v>23.562517848999999</v>
      </c>
      <c r="N35" s="65">
        <v>9.8575650312</v>
      </c>
      <c r="O35" s="28"/>
      <c r="P35" s="30" t="s">
        <v>34</v>
      </c>
      <c r="Q35" s="28">
        <v>7.0234263342522203</v>
      </c>
      <c r="R35" s="28">
        <v>15.700881790393399</v>
      </c>
      <c r="S35" s="28">
        <v>89.370121835980697</v>
      </c>
      <c r="T35" s="28">
        <v>89.370121835980697</v>
      </c>
      <c r="U35" s="28">
        <v>47.607059283420703</v>
      </c>
      <c r="V35" s="28">
        <v>150.616954292993</v>
      </c>
      <c r="W35" s="28">
        <v>23.578838724872401</v>
      </c>
      <c r="X35" s="28">
        <v>400.399843629195</v>
      </c>
      <c r="Y35" s="28">
        <v>68295.578685714601</v>
      </c>
      <c r="Z35" s="28">
        <v>329.83888326136997</v>
      </c>
      <c r="AA35" s="28">
        <v>27.634454814600002</v>
      </c>
      <c r="AB35" s="28">
        <v>262.25928608943599</v>
      </c>
      <c r="AC35" s="28">
        <v>315.91626984989</v>
      </c>
      <c r="AD35" s="28">
        <v>237.683299295041</v>
      </c>
      <c r="AE35" s="28">
        <v>237.683299295041</v>
      </c>
      <c r="AF35" s="28">
        <v>104.032899238854</v>
      </c>
      <c r="AG35" s="28">
        <v>146.68745386811901</v>
      </c>
      <c r="AH35" s="28">
        <v>7.3329585763021896</v>
      </c>
      <c r="AI35" s="28">
        <v>2.5689480827571001</v>
      </c>
      <c r="AJ35" s="28">
        <v>5.3573968387358697</v>
      </c>
      <c r="AK35" s="28">
        <v>9.8626028295775399</v>
      </c>
      <c r="AL35" s="28">
        <v>40.828863467760101</v>
      </c>
      <c r="AM35" s="28">
        <v>0</v>
      </c>
      <c r="AN35" s="28">
        <v>11703.696869547</v>
      </c>
      <c r="AO35" s="28">
        <v>1196.37657646455</v>
      </c>
      <c r="AP35" s="28">
        <v>13004.1063452504</v>
      </c>
      <c r="AQ35" s="101">
        <v>0</v>
      </c>
      <c r="AR35" s="28">
        <v>153.52313920451701</v>
      </c>
      <c r="AS35" s="28">
        <v>6.6554739793977996E-2</v>
      </c>
      <c r="AT35" s="28">
        <v>1953.3971047103901</v>
      </c>
      <c r="AU35" s="28">
        <v>0.502646970243114</v>
      </c>
      <c r="AV35" s="28">
        <v>0.145939970458065</v>
      </c>
      <c r="AW35" s="28">
        <v>561.88392665222602</v>
      </c>
      <c r="AX35" s="28">
        <v>0.26006736013051301</v>
      </c>
      <c r="AY35" s="28">
        <v>0</v>
      </c>
      <c r="AZ35" s="28">
        <v>2.97892211511433E-2</v>
      </c>
      <c r="BA35" s="28">
        <v>911.85727349246895</v>
      </c>
      <c r="BB35" s="28">
        <v>875.80589084174198</v>
      </c>
      <c r="BC35" s="28">
        <v>36.051382650727199</v>
      </c>
      <c r="BD35" s="28">
        <v>9.4179275561214106E-3</v>
      </c>
      <c r="BE35" s="28">
        <v>0</v>
      </c>
      <c r="BF35" s="28">
        <v>51.886208202296103</v>
      </c>
      <c r="BG35" s="28">
        <v>6.7703223598273701E-2</v>
      </c>
      <c r="BH35" s="28">
        <v>50.911746909395497</v>
      </c>
      <c r="BI35" s="28">
        <v>0</v>
      </c>
      <c r="BJ35" s="28">
        <v>0.91175503860844198</v>
      </c>
      <c r="BK35" s="28">
        <v>202.59617467219999</v>
      </c>
      <c r="BL35" s="28">
        <v>15.46524614986</v>
      </c>
      <c r="BM35" s="28">
        <v>0.23304533948422801</v>
      </c>
      <c r="BN35" s="28">
        <v>6.2969945678114101</v>
      </c>
      <c r="BO35" s="28">
        <v>3.9200467886924802E-3</v>
      </c>
      <c r="BP35" s="28">
        <v>34.625202108059497</v>
      </c>
      <c r="BQ35" s="28">
        <v>1060.7794169660101</v>
      </c>
      <c r="BR35" s="28">
        <v>0</v>
      </c>
      <c r="BS35" s="28">
        <v>0</v>
      </c>
      <c r="BT35" s="28">
        <v>541.116022278282</v>
      </c>
      <c r="BU35" s="28">
        <v>123.319492381686</v>
      </c>
      <c r="BV35" s="28">
        <v>5032.0515313855503</v>
      </c>
      <c r="BW35" s="28">
        <v>714.22057895267699</v>
      </c>
      <c r="BX35" s="30"/>
      <c r="BY35" s="101">
        <f t="shared" si="14"/>
        <v>5113.1662441152876</v>
      </c>
      <c r="BZ35" s="37">
        <f t="shared" ref="BZ35:BZ51" si="15">AF35/(AF35+AN35+AO35+1E-50)</f>
        <v>8.0000037278110062E-3</v>
      </c>
      <c r="CB35" s="25">
        <f t="shared" ref="CB35:CB51" si="16">+(Y35-B35)/B35</f>
        <v>-5.558020965157783E-3</v>
      </c>
      <c r="CC35" s="25">
        <f t="shared" ref="CC35:CC51" si="17">+(AL35-C35)/C35</f>
        <v>-1.0365010961052331E-2</v>
      </c>
      <c r="CD35" s="25">
        <f t="shared" ref="CD35:CD51" si="18">+(AP35-D35)/D35</f>
        <v>-9.7412047538016112E-3</v>
      </c>
      <c r="CE35" s="25">
        <f t="shared" ref="CE35:CE51" si="19">+(BA35-E35)/E35</f>
        <v>-9.5113198181854767E-3</v>
      </c>
      <c r="CF35" s="25">
        <f t="shared" ref="CF35:CF51" si="20">+(BB35-F35)/F35</f>
        <v>-9.5824449592920129E-3</v>
      </c>
      <c r="CG35" s="25">
        <f t="shared" ref="CG35:CG51" si="21">+(BP35-G35)/G35</f>
        <v>-1.0945048098406487E-2</v>
      </c>
      <c r="CH35" s="25">
        <f t="shared" ref="CH35:CH51" si="22">+(BV35-H35)/H35</f>
        <v>2.4733618738333961E-3</v>
      </c>
      <c r="CI35" s="25">
        <f t="shared" ref="CI35:CI51" si="23">+(T35-I35)/I35</f>
        <v>-7.9563025772567773E-3</v>
      </c>
      <c r="CJ35" s="25">
        <f t="shared" ref="CJ35:CJ51" si="24">+(V35-J35)/J35</f>
        <v>-8.5109828788198962E-4</v>
      </c>
      <c r="CK35" s="25">
        <f t="shared" ref="CK35:CK51" si="25">+(AD35-K35)/K35</f>
        <v>-8.982598034727245E-3</v>
      </c>
      <c r="CL35" s="25">
        <f t="shared" ref="CL35:CL51" si="26">+(R35-L35)/L35</f>
        <v>-9.2269945691069635E-3</v>
      </c>
      <c r="CM35" s="25">
        <f t="shared" ref="CM35:CM51" si="27">+(W35-M35)/M35</f>
        <v>6.9266264229462041E-4</v>
      </c>
      <c r="CN35" s="25">
        <f t="shared" ref="CN35:CN51" si="28">+(AK35-N35)/N35</f>
        <v>5.1105910654352987E-4</v>
      </c>
    </row>
    <row r="36" spans="1:92" x14ac:dyDescent="0.4">
      <c r="A36" s="30" t="s">
        <v>35</v>
      </c>
      <c r="B36" s="28">
        <v>402196.80135000002</v>
      </c>
      <c r="C36" s="28">
        <v>77.938660647999995</v>
      </c>
      <c r="D36" s="28">
        <v>22449.665945000001</v>
      </c>
      <c r="E36" s="28">
        <v>2086.7646304</v>
      </c>
      <c r="F36" s="28">
        <v>1962.2819075</v>
      </c>
      <c r="G36" s="28">
        <v>60.388547817000003</v>
      </c>
      <c r="H36" s="28">
        <v>27289.102267999999</v>
      </c>
      <c r="I36" s="28">
        <v>200.74792775</v>
      </c>
      <c r="J36" s="28">
        <v>808.68997173000002</v>
      </c>
      <c r="K36" s="28">
        <v>485.45151924999999</v>
      </c>
      <c r="L36" s="65">
        <v>26.588720704</v>
      </c>
      <c r="M36" s="65">
        <v>141.42542234000001</v>
      </c>
      <c r="N36" s="65">
        <v>42.286907522999996</v>
      </c>
      <c r="O36" s="28"/>
      <c r="P36" s="30" t="s">
        <v>35</v>
      </c>
      <c r="Q36" s="28">
        <v>29.689209939577001</v>
      </c>
      <c r="R36" s="28">
        <v>26.403049972702199</v>
      </c>
      <c r="S36" s="28">
        <v>200.042637411382</v>
      </c>
      <c r="T36" s="28">
        <v>200.042637411382</v>
      </c>
      <c r="U36" s="28">
        <v>75.867937964466904</v>
      </c>
      <c r="V36" s="28">
        <v>810.14841069569002</v>
      </c>
      <c r="W36" s="28">
        <v>141.626037952584</v>
      </c>
      <c r="X36" s="28">
        <v>2199.6805101873101</v>
      </c>
      <c r="Y36" s="28">
        <v>400777.95009793999</v>
      </c>
      <c r="Z36" s="28">
        <v>1396.0985644087</v>
      </c>
      <c r="AA36" s="28">
        <v>159.843025435562</v>
      </c>
      <c r="AB36" s="28">
        <v>1605.3333098733999</v>
      </c>
      <c r="AC36" s="28">
        <v>1997.9514481593201</v>
      </c>
      <c r="AD36" s="28">
        <v>482.98646095980598</v>
      </c>
      <c r="AE36" s="28">
        <v>482.98646095980598</v>
      </c>
      <c r="AF36" s="28">
        <v>178.69464475647101</v>
      </c>
      <c r="AG36" s="28">
        <v>876.92793954216597</v>
      </c>
      <c r="AH36" s="28">
        <v>43.4792543912518</v>
      </c>
      <c r="AI36" s="28">
        <v>3.9681522998426999</v>
      </c>
      <c r="AJ36" s="28">
        <v>33.901806125435201</v>
      </c>
      <c r="AK36" s="28">
        <v>42.2513435204229</v>
      </c>
      <c r="AL36" s="28">
        <v>77.311772197622204</v>
      </c>
      <c r="AM36" s="28">
        <v>0</v>
      </c>
      <c r="AN36" s="28">
        <v>20103.150781637702</v>
      </c>
      <c r="AO36" s="28">
        <v>2054.9883820014602</v>
      </c>
      <c r="AP36" s="28">
        <v>22336.8338083956</v>
      </c>
      <c r="AQ36" s="101">
        <v>0</v>
      </c>
      <c r="AR36" s="28">
        <v>847.71421613937503</v>
      </c>
      <c r="AS36" s="28">
        <v>0.95652869943837204</v>
      </c>
      <c r="AT36" s="28">
        <v>11158.372960747</v>
      </c>
      <c r="AU36" s="28">
        <v>1.00033852466696</v>
      </c>
      <c r="AV36" s="28">
        <v>0.13496570117451201</v>
      </c>
      <c r="AW36" s="28">
        <v>677.34208556137798</v>
      </c>
      <c r="AX36" s="28">
        <v>0.61809226861114297</v>
      </c>
      <c r="AY36" s="28">
        <v>0</v>
      </c>
      <c r="AZ36" s="28">
        <v>2.91514882741668E-2</v>
      </c>
      <c r="BA36" s="28">
        <v>2066.1729823856399</v>
      </c>
      <c r="BB36" s="28">
        <v>1942.81476574515</v>
      </c>
      <c r="BC36" s="28">
        <v>123.35821664048601</v>
      </c>
      <c r="BD36" s="28">
        <v>1.4223318244900401E-2</v>
      </c>
      <c r="BE36" s="28">
        <v>0</v>
      </c>
      <c r="BF36" s="28">
        <v>383.59675191939903</v>
      </c>
      <c r="BG36" s="28">
        <v>0.102247721798751</v>
      </c>
      <c r="BH36" s="28">
        <v>177.46523341986401</v>
      </c>
      <c r="BI36" s="28">
        <v>0</v>
      </c>
      <c r="BJ36" s="28">
        <v>1.55994387991424</v>
      </c>
      <c r="BK36" s="28">
        <v>688.70106407182595</v>
      </c>
      <c r="BL36" s="28">
        <v>198.79289016350799</v>
      </c>
      <c r="BM36" s="28">
        <v>1.92322420145835</v>
      </c>
      <c r="BN36" s="28">
        <v>9.3666618803220896</v>
      </c>
      <c r="BO36" s="28">
        <v>4.25308878343446E-3</v>
      </c>
      <c r="BP36" s="28">
        <v>59.785534690278098</v>
      </c>
      <c r="BQ36" s="28">
        <v>6221.6143305116902</v>
      </c>
      <c r="BR36" s="28">
        <v>0</v>
      </c>
      <c r="BS36" s="28">
        <v>0</v>
      </c>
      <c r="BT36" s="28">
        <v>3176.8727504775702</v>
      </c>
      <c r="BU36" s="28">
        <v>672.80672491780604</v>
      </c>
      <c r="BV36" s="28">
        <v>27316.7227811306</v>
      </c>
      <c r="BW36" s="28">
        <v>4117.9597272538604</v>
      </c>
      <c r="BX36" s="30"/>
      <c r="BY36" s="101">
        <f t="shared" si="14"/>
        <v>27771.16574499058</v>
      </c>
      <c r="BZ36" s="37">
        <f t="shared" si="15"/>
        <v>7.9999988489553048E-3</v>
      </c>
      <c r="CB36" s="25">
        <f t="shared" si="16"/>
        <v>-3.5277536949512448E-3</v>
      </c>
      <c r="CC36" s="25">
        <f t="shared" si="17"/>
        <v>-8.043356726503843E-3</v>
      </c>
      <c r="CD36" s="25">
        <f t="shared" si="18"/>
        <v>-5.0260051477305024E-3</v>
      </c>
      <c r="CE36" s="25">
        <f t="shared" si="19"/>
        <v>-9.8677386583905218E-3</v>
      </c>
      <c r="CF36" s="25">
        <f t="shared" si="20"/>
        <v>-9.9206651605179674E-3</v>
      </c>
      <c r="CG36" s="25">
        <f t="shared" si="21"/>
        <v>-9.9855543562541223E-3</v>
      </c>
      <c r="CH36" s="25">
        <f t="shared" si="22"/>
        <v>1.0121444399066983E-3</v>
      </c>
      <c r="CI36" s="25">
        <f t="shared" si="23"/>
        <v>-3.5133131710147836E-3</v>
      </c>
      <c r="CJ36" s="25">
        <f t="shared" si="24"/>
        <v>1.8034587007057963E-3</v>
      </c>
      <c r="CK36" s="25">
        <f t="shared" si="25"/>
        <v>-5.077867083416298E-3</v>
      </c>
      <c r="CL36" s="25">
        <f t="shared" si="26"/>
        <v>-6.9830637346109219E-3</v>
      </c>
      <c r="CM36" s="25">
        <f t="shared" si="27"/>
        <v>1.4185258156888454E-3</v>
      </c>
      <c r="CN36" s="25">
        <f t="shared" si="28"/>
        <v>-8.4101686929348766E-4</v>
      </c>
    </row>
    <row r="37" spans="1:92" x14ac:dyDescent="0.4">
      <c r="A37" s="30" t="s">
        <v>36</v>
      </c>
      <c r="B37" s="28">
        <v>175704.75313</v>
      </c>
      <c r="C37" s="28">
        <v>26.650068994000002</v>
      </c>
      <c r="D37" s="28">
        <v>7510.3372271999997</v>
      </c>
      <c r="E37" s="28">
        <v>810.85992494000004</v>
      </c>
      <c r="F37" s="28">
        <v>759.08544381000002</v>
      </c>
      <c r="G37" s="28">
        <v>19.273435276000001</v>
      </c>
      <c r="H37" s="28">
        <v>11665.811571</v>
      </c>
      <c r="I37" s="28">
        <v>73.784179870000003</v>
      </c>
      <c r="J37" s="28">
        <v>357.00599923999999</v>
      </c>
      <c r="K37" s="28">
        <v>173.93418826000001</v>
      </c>
      <c r="L37" s="65">
        <v>9.4160180968000002</v>
      </c>
      <c r="M37" s="65">
        <v>58.027467987000001</v>
      </c>
      <c r="N37" s="65">
        <v>16.1727968</v>
      </c>
      <c r="O37" s="28"/>
      <c r="P37" s="30" t="s">
        <v>36</v>
      </c>
      <c r="Q37" s="28">
        <v>12.249332161000799</v>
      </c>
      <c r="R37" s="28">
        <v>9.3619474163743508</v>
      </c>
      <c r="S37" s="28">
        <v>73.661418082431993</v>
      </c>
      <c r="T37" s="28">
        <v>73.661418082431993</v>
      </c>
      <c r="U37" s="28">
        <v>25.950844398138099</v>
      </c>
      <c r="V37" s="28">
        <v>358.32158266047202</v>
      </c>
      <c r="W37" s="28">
        <v>58.1898350937321</v>
      </c>
      <c r="X37" s="28">
        <v>876.51352566186301</v>
      </c>
      <c r="Y37" s="28">
        <v>174952.620401792</v>
      </c>
      <c r="Z37" s="28">
        <v>562.55016660256899</v>
      </c>
      <c r="AA37" s="28">
        <v>61.130996281464299</v>
      </c>
      <c r="AB37" s="28">
        <v>663.97740327742497</v>
      </c>
      <c r="AC37" s="28">
        <v>916.34054319089705</v>
      </c>
      <c r="AD37" s="28">
        <v>173.37906930106499</v>
      </c>
      <c r="AE37" s="28">
        <v>173.37906930106499</v>
      </c>
      <c r="AF37" s="28">
        <v>59.977781779240097</v>
      </c>
      <c r="AG37" s="28">
        <v>405.23916488719499</v>
      </c>
      <c r="AH37" s="28">
        <v>18.0568919543873</v>
      </c>
      <c r="AI37" s="28">
        <v>1.3616016305190199</v>
      </c>
      <c r="AJ37" s="28">
        <v>14.3701126488035</v>
      </c>
      <c r="AK37" s="28">
        <v>16.1702378006554</v>
      </c>
      <c r="AL37" s="28">
        <v>26.481313564818599</v>
      </c>
      <c r="AM37" s="28">
        <v>0</v>
      </c>
      <c r="AN37" s="28">
        <v>6747.5020023479201</v>
      </c>
      <c r="AO37" s="28">
        <v>689.74483344631994</v>
      </c>
      <c r="AP37" s="28">
        <v>7497.2246175734799</v>
      </c>
      <c r="AQ37" s="101">
        <v>0</v>
      </c>
      <c r="AR37" s="28">
        <v>355.76653770799697</v>
      </c>
      <c r="AS37" s="28">
        <v>0.25969311146017598</v>
      </c>
      <c r="AT37" s="28">
        <v>4832.3393114390001</v>
      </c>
      <c r="AU37" s="28">
        <v>0.34746605025435801</v>
      </c>
      <c r="AV37" s="28">
        <v>4.2823982241769802E-2</v>
      </c>
      <c r="AW37" s="28">
        <v>230.56330031911801</v>
      </c>
      <c r="AX37" s="28">
        <v>0.19555420911941801</v>
      </c>
      <c r="AY37" s="28">
        <v>0</v>
      </c>
      <c r="AZ37" s="28">
        <v>9.0968824330208298E-3</v>
      </c>
      <c r="BA37" s="28">
        <v>802.06714695544895</v>
      </c>
      <c r="BB37" s="28">
        <v>750.83560054540101</v>
      </c>
      <c r="BC37" s="28">
        <v>51.231546410048601</v>
      </c>
      <c r="BD37" s="28">
        <v>3.9872564206859598E-3</v>
      </c>
      <c r="BE37" s="28">
        <v>0</v>
      </c>
      <c r="BF37" s="28">
        <v>158.662109543257</v>
      </c>
      <c r="BG37" s="28">
        <v>2.8663525609440101E-2</v>
      </c>
      <c r="BH37" s="28">
        <v>72.465889844959804</v>
      </c>
      <c r="BI37" s="28">
        <v>0</v>
      </c>
      <c r="BJ37" s="28">
        <v>0.59304854291021103</v>
      </c>
      <c r="BK37" s="28">
        <v>284.12560660725097</v>
      </c>
      <c r="BL37" s="28">
        <v>58.723285596794398</v>
      </c>
      <c r="BM37" s="28">
        <v>0.75416054972249202</v>
      </c>
      <c r="BN37" s="28">
        <v>2.7829105060158601</v>
      </c>
      <c r="BO37" s="28">
        <v>1.28961462546228E-3</v>
      </c>
      <c r="BP37" s="28">
        <v>19.108732960090801</v>
      </c>
      <c r="BQ37" s="28">
        <v>2768.8465995954498</v>
      </c>
      <c r="BR37" s="28">
        <v>0</v>
      </c>
      <c r="BS37" s="28">
        <v>0</v>
      </c>
      <c r="BT37" s="28">
        <v>1408.0498347596699</v>
      </c>
      <c r="BU37" s="28">
        <v>274.70844523375001</v>
      </c>
      <c r="BV37" s="28">
        <v>11695.969600026399</v>
      </c>
      <c r="BW37" s="28">
        <v>1710.5046317654301</v>
      </c>
      <c r="BX37" s="30"/>
      <c r="BY37" s="101">
        <f t="shared" si="14"/>
        <v>11881.7204150982</v>
      </c>
      <c r="BZ37" s="37">
        <f t="shared" si="15"/>
        <v>7.9999979777386279E-3</v>
      </c>
      <c r="CB37" s="25">
        <f t="shared" si="16"/>
        <v>-4.2806623885212475E-3</v>
      </c>
      <c r="CC37" s="25">
        <f t="shared" si="17"/>
        <v>-6.3322698796538209E-3</v>
      </c>
      <c r="CD37" s="25">
        <f t="shared" si="18"/>
        <v>-1.7459415243073456E-3</v>
      </c>
      <c r="CE37" s="25">
        <f t="shared" si="19"/>
        <v>-1.0843769329458131E-2</v>
      </c>
      <c r="CF37" s="25">
        <f t="shared" si="20"/>
        <v>-1.0868135243367877E-2</v>
      </c>
      <c r="CG37" s="25">
        <f t="shared" si="21"/>
        <v>-8.5455609521927229E-3</v>
      </c>
      <c r="CH37" s="25">
        <f t="shared" si="22"/>
        <v>2.585163393292662E-3</v>
      </c>
      <c r="CI37" s="25">
        <f t="shared" si="23"/>
        <v>-1.6637955153029147E-3</v>
      </c>
      <c r="CJ37" s="25">
        <f t="shared" si="24"/>
        <v>3.6850456946736425E-3</v>
      </c>
      <c r="CK37" s="25">
        <f t="shared" si="25"/>
        <v>-3.1915459777535158E-3</v>
      </c>
      <c r="CL37" s="25">
        <f t="shared" si="26"/>
        <v>-5.7424146671962292E-3</v>
      </c>
      <c r="CM37" s="25">
        <f t="shared" si="27"/>
        <v>2.7981077300921319E-3</v>
      </c>
      <c r="CN37" s="25">
        <f t="shared" si="28"/>
        <v>-1.5822862157029423E-4</v>
      </c>
    </row>
    <row r="38" spans="1:92" x14ac:dyDescent="0.4">
      <c r="A38" s="30" t="s">
        <v>37</v>
      </c>
      <c r="B38" s="28">
        <v>212985.65515999999</v>
      </c>
      <c r="C38" s="28">
        <v>34.893029351999999</v>
      </c>
      <c r="D38" s="28">
        <v>9286.2493393999994</v>
      </c>
      <c r="E38" s="28">
        <v>987.65007693999996</v>
      </c>
      <c r="F38" s="28">
        <v>925.56101840999997</v>
      </c>
      <c r="G38" s="28">
        <v>26.353055173000001</v>
      </c>
      <c r="H38" s="28">
        <v>13518.971662</v>
      </c>
      <c r="I38" s="28">
        <v>90.263359098999999</v>
      </c>
      <c r="J38" s="28">
        <v>393.83764786</v>
      </c>
      <c r="K38" s="28">
        <v>215.94883867999999</v>
      </c>
      <c r="L38" s="65">
        <v>10.956877204</v>
      </c>
      <c r="M38" s="65">
        <v>70.390439786000002</v>
      </c>
      <c r="N38" s="65">
        <v>21.219722973</v>
      </c>
      <c r="O38" s="28"/>
      <c r="P38" s="30" t="s">
        <v>37</v>
      </c>
      <c r="Q38" s="28">
        <v>13.977418207829199</v>
      </c>
      <c r="R38" s="28">
        <v>10.879789617289999</v>
      </c>
      <c r="S38" s="28">
        <v>89.850160966777693</v>
      </c>
      <c r="T38" s="28">
        <v>89.850160966777693</v>
      </c>
      <c r="U38" s="28">
        <v>31.179518954562699</v>
      </c>
      <c r="V38" s="28">
        <v>393.40068874591702</v>
      </c>
      <c r="W38" s="28">
        <v>70.2972928609788</v>
      </c>
      <c r="X38" s="28">
        <v>1106.70875663638</v>
      </c>
      <c r="Y38" s="28">
        <v>211660.522551409</v>
      </c>
      <c r="Z38" s="28">
        <v>671.09907379140896</v>
      </c>
      <c r="AA38" s="28">
        <v>80.891769357977196</v>
      </c>
      <c r="AB38" s="28">
        <v>794.32155006842299</v>
      </c>
      <c r="AC38" s="28">
        <v>970.82034834626302</v>
      </c>
      <c r="AD38" s="28">
        <v>214.618562894109</v>
      </c>
      <c r="AE38" s="28">
        <v>214.618562894109</v>
      </c>
      <c r="AF38" s="28">
        <v>73.839808688635699</v>
      </c>
      <c r="AG38" s="28">
        <v>416.61004379781701</v>
      </c>
      <c r="AH38" s="28">
        <v>21.237780550827502</v>
      </c>
      <c r="AI38" s="28">
        <v>1.6285862401501301</v>
      </c>
      <c r="AJ38" s="28">
        <v>16.165440134033702</v>
      </c>
      <c r="AK38" s="28">
        <v>21.181385892841199</v>
      </c>
      <c r="AL38" s="28">
        <v>34.580220564272999</v>
      </c>
      <c r="AM38" s="28">
        <v>0</v>
      </c>
      <c r="AN38" s="28">
        <v>8306.9685130993003</v>
      </c>
      <c r="AO38" s="28">
        <v>849.15622606656802</v>
      </c>
      <c r="AP38" s="28">
        <v>9229.9645478545099</v>
      </c>
      <c r="AQ38" s="101">
        <v>0</v>
      </c>
      <c r="AR38" s="28">
        <v>414.53309348021099</v>
      </c>
      <c r="AS38" s="28">
        <v>0.45452184564339099</v>
      </c>
      <c r="AT38" s="28">
        <v>5562.5726660113396</v>
      </c>
      <c r="AU38" s="28">
        <v>0.45339410958073501</v>
      </c>
      <c r="AV38" s="28">
        <v>5.1192298009777398E-2</v>
      </c>
      <c r="AW38" s="28">
        <v>280.72794577732202</v>
      </c>
      <c r="AX38" s="28">
        <v>0.279650344780833</v>
      </c>
      <c r="AY38" s="28">
        <v>0</v>
      </c>
      <c r="AZ38" s="28">
        <v>1.12351564686364E-2</v>
      </c>
      <c r="BA38" s="28">
        <v>977.756981155365</v>
      </c>
      <c r="BB38" s="28">
        <v>916.23937864209495</v>
      </c>
      <c r="BC38" s="28">
        <v>61.517602513268997</v>
      </c>
      <c r="BD38" s="28">
        <v>6.0075414893323801E-3</v>
      </c>
      <c r="BE38" s="28">
        <v>0</v>
      </c>
      <c r="BF38" s="28">
        <v>197.69577636534899</v>
      </c>
      <c r="BG38" s="28">
        <v>4.3186950147985202E-2</v>
      </c>
      <c r="BH38" s="28">
        <v>88.189725491492894</v>
      </c>
      <c r="BI38" s="28">
        <v>0</v>
      </c>
      <c r="BJ38" s="28">
        <v>0.70936618925577399</v>
      </c>
      <c r="BK38" s="28">
        <v>342.66732768950101</v>
      </c>
      <c r="BL38" s="28">
        <v>94.726226979495394</v>
      </c>
      <c r="BM38" s="28">
        <v>0.98042920429680802</v>
      </c>
      <c r="BN38" s="28">
        <v>3.9679367152234599</v>
      </c>
      <c r="BO38" s="28">
        <v>1.68296353290673E-3</v>
      </c>
      <c r="BP38" s="28">
        <v>26.0719345474186</v>
      </c>
      <c r="BQ38" s="28">
        <v>3089.7224349527701</v>
      </c>
      <c r="BR38" s="28">
        <v>0</v>
      </c>
      <c r="BS38" s="28">
        <v>0</v>
      </c>
      <c r="BT38" s="28">
        <v>1574.12363383152</v>
      </c>
      <c r="BU38" s="28">
        <v>341.93008000551498</v>
      </c>
      <c r="BV38" s="28">
        <v>13504.965243032</v>
      </c>
      <c r="BW38" s="28">
        <v>2088.07167714659</v>
      </c>
      <c r="BX38" s="30"/>
      <c r="BY38" s="101">
        <f t="shared" si="14"/>
        <v>13732.047936045632</v>
      </c>
      <c r="BZ38" s="37">
        <f t="shared" si="15"/>
        <v>8.0000100006667619E-3</v>
      </c>
      <c r="CB38" s="25">
        <f t="shared" si="16"/>
        <v>-6.2216988632193332E-3</v>
      </c>
      <c r="CC38" s="25">
        <f t="shared" si="17"/>
        <v>-8.9647930700253436E-3</v>
      </c>
      <c r="CD38" s="25">
        <f t="shared" si="18"/>
        <v>-6.0610898424493685E-3</v>
      </c>
      <c r="CE38" s="25">
        <f t="shared" si="19"/>
        <v>-1.0016802525127504E-2</v>
      </c>
      <c r="CF38" s="25">
        <f t="shared" si="20"/>
        <v>-1.0071340065637657E-2</v>
      </c>
      <c r="CG38" s="25">
        <f t="shared" si="21"/>
        <v>-1.0667477593619705E-2</v>
      </c>
      <c r="CH38" s="25">
        <f t="shared" si="22"/>
        <v>-1.0360565373008256E-3</v>
      </c>
      <c r="CI38" s="25">
        <f t="shared" si="23"/>
        <v>-4.5776950508690213E-3</v>
      </c>
      <c r="CJ38" s="25">
        <f t="shared" si="24"/>
        <v>-1.1094904625225414E-3</v>
      </c>
      <c r="CK38" s="25">
        <f t="shared" si="25"/>
        <v>-6.1601432729269535E-3</v>
      </c>
      <c r="CL38" s="25">
        <f t="shared" si="26"/>
        <v>-7.0355435471940939E-3</v>
      </c>
      <c r="CM38" s="25">
        <f t="shared" si="27"/>
        <v>-1.3232894311270926E-3</v>
      </c>
      <c r="CN38" s="25">
        <f t="shared" si="28"/>
        <v>-1.806672038441827E-3</v>
      </c>
    </row>
    <row r="39" spans="1:92" x14ac:dyDescent="0.4">
      <c r="A39" s="30" t="s">
        <v>38</v>
      </c>
      <c r="B39" s="28">
        <v>410397.62426999997</v>
      </c>
      <c r="C39" s="28">
        <v>69.328726595999996</v>
      </c>
      <c r="D39" s="28">
        <v>18689.310459</v>
      </c>
      <c r="E39" s="28">
        <v>2142.9760965999999</v>
      </c>
      <c r="F39" s="28">
        <v>2008.9807361000001</v>
      </c>
      <c r="G39" s="28">
        <v>52.765833350000001</v>
      </c>
      <c r="H39" s="28">
        <v>27680.556535</v>
      </c>
      <c r="I39" s="28">
        <v>186.76395621</v>
      </c>
      <c r="J39" s="28">
        <v>785.75209359999997</v>
      </c>
      <c r="K39" s="28">
        <v>441.26698117000001</v>
      </c>
      <c r="L39" s="65">
        <v>23.616137764000001</v>
      </c>
      <c r="M39" s="65">
        <v>138.28969064</v>
      </c>
      <c r="N39" s="65">
        <v>43.891692779000003</v>
      </c>
      <c r="O39" s="28"/>
      <c r="P39" s="30" t="s">
        <v>130</v>
      </c>
      <c r="Q39" s="28">
        <v>27.4386913116378</v>
      </c>
      <c r="R39" s="28">
        <v>23.429841646954799</v>
      </c>
      <c r="S39" s="28">
        <v>185.81333861652001</v>
      </c>
      <c r="T39" s="28">
        <v>185.81333861652001</v>
      </c>
      <c r="U39" s="28">
        <v>65.850599381041306</v>
      </c>
      <c r="V39" s="28">
        <v>785.20615119566003</v>
      </c>
      <c r="W39" s="28">
        <v>138.14635327377599</v>
      </c>
      <c r="X39" s="28">
        <v>2093.0237616653499</v>
      </c>
      <c r="Y39" s="28">
        <v>408261.01260669</v>
      </c>
      <c r="Z39" s="28">
        <v>1323.68404617698</v>
      </c>
      <c r="AA39" s="28">
        <v>154.02557844009101</v>
      </c>
      <c r="AB39" s="28">
        <v>1551.87139060968</v>
      </c>
      <c r="AC39" s="28">
        <v>2018.2899282236001</v>
      </c>
      <c r="AD39" s="28">
        <v>438.31197008281202</v>
      </c>
      <c r="AE39" s="28">
        <v>438.31197008281202</v>
      </c>
      <c r="AF39" s="28">
        <v>148.44872949244001</v>
      </c>
      <c r="AG39" s="28">
        <v>850.58213870613997</v>
      </c>
      <c r="AH39" s="28">
        <v>42.604026091193099</v>
      </c>
      <c r="AI39" s="28">
        <v>3.4890264523469798</v>
      </c>
      <c r="AJ39" s="28">
        <v>33.019129267742699</v>
      </c>
      <c r="AK39" s="28">
        <v>43.810310888969802</v>
      </c>
      <c r="AL39" s="28">
        <v>68.678264318523802</v>
      </c>
      <c r="AM39" s="28">
        <v>0</v>
      </c>
      <c r="AN39" s="28">
        <v>16700.485064832399</v>
      </c>
      <c r="AO39" s="28">
        <v>1707.1628170240899</v>
      </c>
      <c r="AP39" s="28">
        <v>18556.096611348901</v>
      </c>
      <c r="AQ39" s="101">
        <v>0</v>
      </c>
      <c r="AR39" s="28">
        <v>821.50932180955294</v>
      </c>
      <c r="AS39" s="28">
        <v>0.85314441409414798</v>
      </c>
      <c r="AT39" s="28">
        <v>11550.082795717501</v>
      </c>
      <c r="AU39" s="28">
        <v>0.96401257306943899</v>
      </c>
      <c r="AV39" s="28">
        <v>0.118341978196288</v>
      </c>
      <c r="AW39" s="28">
        <v>629.42021915044802</v>
      </c>
      <c r="AX39" s="28">
        <v>0.57219034915700695</v>
      </c>
      <c r="AY39" s="28">
        <v>0</v>
      </c>
      <c r="AZ39" s="28">
        <v>2.54146991903525E-2</v>
      </c>
      <c r="BA39" s="28">
        <v>2120.5829217965302</v>
      </c>
      <c r="BB39" s="28">
        <v>1987.85496190963</v>
      </c>
      <c r="BC39" s="28">
        <v>132.727959886902</v>
      </c>
      <c r="BD39" s="28">
        <v>1.19682663183363E-2</v>
      </c>
      <c r="BE39" s="28">
        <v>0</v>
      </c>
      <c r="BF39" s="28">
        <v>416.52927826187499</v>
      </c>
      <c r="BG39" s="28">
        <v>8.6036588523840205E-2</v>
      </c>
      <c r="BH39" s="28">
        <v>189.28656056923299</v>
      </c>
      <c r="BI39" s="28">
        <v>0</v>
      </c>
      <c r="BJ39" s="28">
        <v>1.5662658328786201</v>
      </c>
      <c r="BK39" s="28">
        <v>738.23825985879398</v>
      </c>
      <c r="BL39" s="28">
        <v>181.95552038158601</v>
      </c>
      <c r="BM39" s="28">
        <v>2.0324967070663602</v>
      </c>
      <c r="BN39" s="28">
        <v>8.1471006980935403</v>
      </c>
      <c r="BO39" s="28">
        <v>3.67196269228437E-3</v>
      </c>
      <c r="BP39" s="28">
        <v>52.168531922375202</v>
      </c>
      <c r="BQ39" s="28">
        <v>6418.5392427418901</v>
      </c>
      <c r="BR39" s="28">
        <v>0</v>
      </c>
      <c r="BS39" s="28">
        <v>0</v>
      </c>
      <c r="BT39" s="28">
        <v>3215.9675465283999</v>
      </c>
      <c r="BU39" s="28">
        <v>714.85231684538303</v>
      </c>
      <c r="BV39" s="28">
        <v>27660.664377056499</v>
      </c>
      <c r="BW39" s="28">
        <v>4284.2886724833597</v>
      </c>
      <c r="BX39" s="30"/>
      <c r="BY39" s="101">
        <f t="shared" si="14"/>
        <v>28138.626920770104</v>
      </c>
      <c r="BZ39" s="37">
        <f t="shared" si="15"/>
        <v>7.9999976612348846E-3</v>
      </c>
      <c r="CB39" s="25">
        <f t="shared" si="16"/>
        <v>-5.2061989079749162E-3</v>
      </c>
      <c r="CC39" s="25">
        <f t="shared" si="17"/>
        <v>-9.3822908542174691E-3</v>
      </c>
      <c r="CD39" s="25">
        <f t="shared" si="18"/>
        <v>-7.1278096612145889E-3</v>
      </c>
      <c r="CE39" s="25">
        <f t="shared" si="19"/>
        <v>-1.0449568167838293E-2</v>
      </c>
      <c r="CF39" s="25">
        <f t="shared" si="20"/>
        <v>-1.0515667876129649E-2</v>
      </c>
      <c r="CG39" s="25">
        <f t="shared" si="21"/>
        <v>-1.1319852065309974E-2</v>
      </c>
      <c r="CH39" s="25">
        <f t="shared" si="22"/>
        <v>-7.1863287569196032E-4</v>
      </c>
      <c r="CI39" s="25">
        <f t="shared" si="23"/>
        <v>-5.0899414039564583E-3</v>
      </c>
      <c r="CJ39" s="25">
        <f t="shared" si="24"/>
        <v>-6.9480235405883683E-4</v>
      </c>
      <c r="CK39" s="25">
        <f t="shared" si="25"/>
        <v>-6.6966512639420736E-3</v>
      </c>
      <c r="CL39" s="25">
        <f t="shared" si="26"/>
        <v>-7.8885090740446456E-3</v>
      </c>
      <c r="CM39" s="25">
        <f t="shared" si="27"/>
        <v>-1.0365007366829493E-3</v>
      </c>
      <c r="CN39" s="25">
        <f t="shared" si="28"/>
        <v>-1.854152457504173E-3</v>
      </c>
    </row>
    <row r="40" spans="1:92" x14ac:dyDescent="0.4">
      <c r="A40" s="30" t="s">
        <v>39</v>
      </c>
      <c r="B40" s="28">
        <v>28859.991911000001</v>
      </c>
      <c r="C40" s="28">
        <v>4.8806201082999996</v>
      </c>
      <c r="D40" s="28">
        <v>1389.5712312000001</v>
      </c>
      <c r="E40" s="28">
        <v>127.76469871</v>
      </c>
      <c r="F40" s="28">
        <v>120.01742046</v>
      </c>
      <c r="G40" s="28">
        <v>3.7592311481</v>
      </c>
      <c r="H40" s="28">
        <v>1673.1528839</v>
      </c>
      <c r="I40" s="28">
        <v>12.756631617</v>
      </c>
      <c r="J40" s="28">
        <v>51.924161640999998</v>
      </c>
      <c r="K40" s="28">
        <v>31.381668536999999</v>
      </c>
      <c r="L40" s="65">
        <v>1.5905275095</v>
      </c>
      <c r="M40" s="65">
        <v>9.7002618893000001</v>
      </c>
      <c r="N40" s="65">
        <v>2.6488373688000002</v>
      </c>
      <c r="O40" s="28"/>
      <c r="P40" s="30" t="s">
        <v>39</v>
      </c>
      <c r="Q40" s="28">
        <v>1.9723710411055</v>
      </c>
      <c r="R40" s="28">
        <v>1.5791597899645</v>
      </c>
      <c r="S40" s="28">
        <v>12.7238674823036</v>
      </c>
      <c r="T40" s="28">
        <v>12.7238674823036</v>
      </c>
      <c r="U40" s="28">
        <v>4.5186860933381796</v>
      </c>
      <c r="V40" s="28">
        <v>52.075263146565199</v>
      </c>
      <c r="W40" s="28">
        <v>9.7332585210443305</v>
      </c>
      <c r="X40" s="28">
        <v>159.250482082133</v>
      </c>
      <c r="Y40" s="28">
        <v>28802.823484074299</v>
      </c>
      <c r="Z40" s="28">
        <v>95.355327289339897</v>
      </c>
      <c r="AA40" s="28">
        <v>11.4985038296036</v>
      </c>
      <c r="AB40" s="28">
        <v>111.28260209309001</v>
      </c>
      <c r="AC40" s="28">
        <v>117.30277530192799</v>
      </c>
      <c r="AD40" s="28">
        <v>31.238708332273902</v>
      </c>
      <c r="AE40" s="28">
        <v>31.238708332273902</v>
      </c>
      <c r="AF40" s="28">
        <v>11.0819849732965</v>
      </c>
      <c r="AG40" s="28">
        <v>52.430235646940702</v>
      </c>
      <c r="AH40" s="28">
        <v>2.8836369064393699</v>
      </c>
      <c r="AI40" s="28">
        <v>0.239954010815875</v>
      </c>
      <c r="AJ40" s="28">
        <v>2.2538898281554398</v>
      </c>
      <c r="AK40" s="28">
        <v>2.6481658964017201</v>
      </c>
      <c r="AL40" s="28">
        <v>4.8435777068624404</v>
      </c>
      <c r="AM40" s="28">
        <v>0</v>
      </c>
      <c r="AN40" s="28">
        <v>1246.7224607990599</v>
      </c>
      <c r="AO40" s="28">
        <v>127.44272403092999</v>
      </c>
      <c r="AP40" s="28">
        <v>1385.24716980329</v>
      </c>
      <c r="AQ40" s="101">
        <v>0</v>
      </c>
      <c r="AR40" s="28">
        <v>56.115579677243304</v>
      </c>
      <c r="AS40" s="28">
        <v>7.8977469314417695E-2</v>
      </c>
      <c r="AT40" s="28">
        <v>659.55700785396596</v>
      </c>
      <c r="AU40" s="28">
        <v>6.3462872071297499E-2</v>
      </c>
      <c r="AV40" s="28">
        <v>7.0124948053594399E-3</v>
      </c>
      <c r="AW40" s="28">
        <v>38.097850052635302</v>
      </c>
      <c r="AX40" s="28">
        <v>4.2143224149429198E-2</v>
      </c>
      <c r="AY40" s="28">
        <v>0</v>
      </c>
      <c r="AZ40" s="28">
        <v>1.53926618054751E-3</v>
      </c>
      <c r="BA40" s="28">
        <v>126.424483990211</v>
      </c>
      <c r="BB40" s="28">
        <v>118.74913042947099</v>
      </c>
      <c r="BC40" s="28">
        <v>7.6753535607400902</v>
      </c>
      <c r="BD40" s="28">
        <v>8.2375220048832405E-4</v>
      </c>
      <c r="BE40" s="28">
        <v>0</v>
      </c>
      <c r="BF40" s="28">
        <v>25.4747818802119</v>
      </c>
      <c r="BG40" s="28">
        <v>5.9216815754228698E-3</v>
      </c>
      <c r="BH40" s="28">
        <v>11.193149026934901</v>
      </c>
      <c r="BI40" s="28">
        <v>0</v>
      </c>
      <c r="BJ40" s="28">
        <v>9.1120907753104302E-2</v>
      </c>
      <c r="BK40" s="28">
        <v>43.007926387671702</v>
      </c>
      <c r="BL40" s="28">
        <v>16.166034615898599</v>
      </c>
      <c r="BM40" s="28">
        <v>0.13257437082844101</v>
      </c>
      <c r="BN40" s="28">
        <v>0.55161641671764805</v>
      </c>
      <c r="BO40" s="28">
        <v>2.3062642129223899E-4</v>
      </c>
      <c r="BP40" s="28">
        <v>3.72087136361381</v>
      </c>
      <c r="BQ40" s="28">
        <v>359.11289684286402</v>
      </c>
      <c r="BR40" s="28">
        <v>0</v>
      </c>
      <c r="BS40" s="28">
        <v>0</v>
      </c>
      <c r="BT40" s="28">
        <v>191.676525256899</v>
      </c>
      <c r="BU40" s="28">
        <v>39.300303710047999</v>
      </c>
      <c r="BV40" s="28">
        <v>1675.3215028908101</v>
      </c>
      <c r="BW40" s="28">
        <v>252.75185344835899</v>
      </c>
      <c r="BX40" s="30"/>
      <c r="BY40" s="101">
        <f t="shared" si="14"/>
        <v>1702.4927876311112</v>
      </c>
      <c r="BZ40" s="37">
        <f t="shared" si="15"/>
        <v>8.0000054971202054E-3</v>
      </c>
      <c r="CB40" s="25">
        <f t="shared" si="16"/>
        <v>-1.9808885290751692E-3</v>
      </c>
      <c r="CC40" s="25">
        <f t="shared" si="17"/>
        <v>-7.5896915997548707E-3</v>
      </c>
      <c r="CD40" s="25">
        <f t="shared" si="18"/>
        <v>-3.1117954226613249E-3</v>
      </c>
      <c r="CE40" s="25">
        <f t="shared" si="19"/>
        <v>-1.0489710642460161E-2</v>
      </c>
      <c r="CF40" s="25">
        <f t="shared" si="20"/>
        <v>-1.0567549491298256E-2</v>
      </c>
      <c r="CG40" s="25">
        <f t="shared" si="21"/>
        <v>-1.0204156907344721E-2</v>
      </c>
      <c r="CH40" s="25">
        <f t="shared" si="22"/>
        <v>1.2961272168716285E-3</v>
      </c>
      <c r="CI40" s="25">
        <f t="shared" si="23"/>
        <v>-2.5684001608024211E-3</v>
      </c>
      <c r="CJ40" s="25">
        <f t="shared" si="24"/>
        <v>2.9100422768480335E-3</v>
      </c>
      <c r="CK40" s="25">
        <f t="shared" si="25"/>
        <v>-4.5555323024823596E-3</v>
      </c>
      <c r="CL40" s="25">
        <f t="shared" si="26"/>
        <v>-7.1471379574400097E-3</v>
      </c>
      <c r="CM40" s="25">
        <f t="shared" si="27"/>
        <v>3.401622772755011E-3</v>
      </c>
      <c r="CN40" s="25">
        <f t="shared" si="28"/>
        <v>-2.5349702710677694E-4</v>
      </c>
    </row>
    <row r="41" spans="1:92" x14ac:dyDescent="0.4">
      <c r="A41" s="30" t="s">
        <v>40</v>
      </c>
      <c r="B41" s="28">
        <v>213736.84268999999</v>
      </c>
      <c r="C41" s="28">
        <v>29.858844848</v>
      </c>
      <c r="D41" s="28">
        <v>9188.0901794000001</v>
      </c>
      <c r="E41" s="28">
        <v>889.23410277999994</v>
      </c>
      <c r="F41" s="28">
        <v>831.11999968999999</v>
      </c>
      <c r="G41" s="28">
        <v>20.996701098999999</v>
      </c>
      <c r="H41" s="28">
        <v>15672.376123</v>
      </c>
      <c r="I41" s="28">
        <v>91.980912654999997</v>
      </c>
      <c r="J41" s="28">
        <v>486.31005170999998</v>
      </c>
      <c r="K41" s="28">
        <v>211.95679956999999</v>
      </c>
      <c r="L41" s="65">
        <v>10.543023865</v>
      </c>
      <c r="M41" s="65">
        <v>80.127238176999995</v>
      </c>
      <c r="N41" s="65">
        <v>21.085495915999999</v>
      </c>
      <c r="O41" s="28"/>
      <c r="P41" s="30" t="s">
        <v>40</v>
      </c>
      <c r="Q41" s="28">
        <v>16.250225522465499</v>
      </c>
      <c r="R41" s="28">
        <v>10.5413894638912</v>
      </c>
      <c r="S41" s="28">
        <v>92.510946980603805</v>
      </c>
      <c r="T41" s="28">
        <v>92.510946980603805</v>
      </c>
      <c r="U41" s="28">
        <v>29.855435643942499</v>
      </c>
      <c r="V41" s="28">
        <v>492.11566580416098</v>
      </c>
      <c r="W41" s="28">
        <v>80.998715969461301</v>
      </c>
      <c r="X41" s="28">
        <v>1202.36578698428</v>
      </c>
      <c r="Y41" s="28">
        <v>214075.733846569</v>
      </c>
      <c r="Z41" s="28">
        <v>770.53468625445498</v>
      </c>
      <c r="AA41" s="28">
        <v>83.132207414080497</v>
      </c>
      <c r="AB41" s="28">
        <v>928.28841699252598</v>
      </c>
      <c r="AC41" s="28">
        <v>1285.22586989558</v>
      </c>
      <c r="AD41" s="28">
        <v>212.73522581040899</v>
      </c>
      <c r="AE41" s="28">
        <v>212.73522581040899</v>
      </c>
      <c r="AF41" s="28">
        <v>74.035266072520997</v>
      </c>
      <c r="AG41" s="28">
        <v>584.83051490190996</v>
      </c>
      <c r="AH41" s="28">
        <v>25.894524888658999</v>
      </c>
      <c r="AI41" s="28">
        <v>1.5814278513092701</v>
      </c>
      <c r="AJ41" s="28">
        <v>21.7782239459378</v>
      </c>
      <c r="AK41" s="28">
        <v>21.2261103508141</v>
      </c>
      <c r="AL41" s="28">
        <v>29.875389077420699</v>
      </c>
      <c r="AM41" s="28">
        <v>0</v>
      </c>
      <c r="AN41" s="28">
        <v>8328.9717759001796</v>
      </c>
      <c r="AO41" s="28">
        <v>851.40691115703999</v>
      </c>
      <c r="AP41" s="28">
        <v>9254.4139531297405</v>
      </c>
      <c r="AQ41" s="101">
        <v>0</v>
      </c>
      <c r="AR41" s="28">
        <v>496.93021550857799</v>
      </c>
      <c r="AS41" s="28">
        <v>0.400737793614312</v>
      </c>
      <c r="AT41" s="28">
        <v>6494.0176232520398</v>
      </c>
      <c r="AU41" s="28">
        <v>0.38912955813863698</v>
      </c>
      <c r="AV41" s="28">
        <v>3.7471864658255999E-2</v>
      </c>
      <c r="AW41" s="28">
        <v>226.930533242943</v>
      </c>
      <c r="AX41" s="28">
        <v>0.23448925191664299</v>
      </c>
      <c r="AY41" s="28">
        <v>0</v>
      </c>
      <c r="AZ41" s="28">
        <v>7.9531479466701804E-3</v>
      </c>
      <c r="BA41" s="28">
        <v>881.523542933459</v>
      </c>
      <c r="BB41" s="28">
        <v>823.87852156516101</v>
      </c>
      <c r="BC41" s="28">
        <v>57.6450213682986</v>
      </c>
      <c r="BD41" s="28">
        <v>3.4655816840005E-3</v>
      </c>
      <c r="BE41" s="28">
        <v>0</v>
      </c>
      <c r="BF41" s="28">
        <v>188.86363568621601</v>
      </c>
      <c r="BG41" s="28">
        <v>2.4913147141983099E-2</v>
      </c>
      <c r="BH41" s="28">
        <v>82.360424885773</v>
      </c>
      <c r="BI41" s="28">
        <v>0</v>
      </c>
      <c r="BJ41" s="28">
        <v>0.62213280951514804</v>
      </c>
      <c r="BK41" s="28">
        <v>320.45266712963701</v>
      </c>
      <c r="BL41" s="28">
        <v>87.019767589561098</v>
      </c>
      <c r="BM41" s="28">
        <v>0.92642029563980799</v>
      </c>
      <c r="BN41" s="28">
        <v>2.6234213957461701</v>
      </c>
      <c r="BO41" s="28">
        <v>1.12577458952694E-3</v>
      </c>
      <c r="BP41" s="28">
        <v>20.9283667926608</v>
      </c>
      <c r="BQ41" s="28">
        <v>3726.4845188474601</v>
      </c>
      <c r="BR41" s="28">
        <v>0</v>
      </c>
      <c r="BS41" s="28">
        <v>0</v>
      </c>
      <c r="BT41" s="28">
        <v>1897.2348421080401</v>
      </c>
      <c r="BU41" s="28">
        <v>363.631715498007</v>
      </c>
      <c r="BV41" s="28">
        <v>15832.7249445262</v>
      </c>
      <c r="BW41" s="28">
        <v>2260.17120540115</v>
      </c>
      <c r="BX41" s="30"/>
      <c r="BY41" s="101">
        <f t="shared" si="14"/>
        <v>16081.832644200151</v>
      </c>
      <c r="BZ41" s="37">
        <f t="shared" si="15"/>
        <v>7.9999950777523941E-3</v>
      </c>
      <c r="CB41" s="25">
        <f t="shared" si="16"/>
        <v>1.5855533014517689E-3</v>
      </c>
      <c r="CC41" s="25">
        <f t="shared" si="17"/>
        <v>5.5408136198568177E-4</v>
      </c>
      <c r="CD41" s="25">
        <f t="shared" si="18"/>
        <v>7.2184504543110059E-3</v>
      </c>
      <c r="CE41" s="25">
        <f t="shared" si="19"/>
        <v>-8.6710123042239746E-3</v>
      </c>
      <c r="CF41" s="25">
        <f t="shared" si="20"/>
        <v>-8.7129152559678284E-3</v>
      </c>
      <c r="CG41" s="25">
        <f t="shared" si="21"/>
        <v>-3.254525842750316E-3</v>
      </c>
      <c r="CH41" s="25">
        <f t="shared" si="22"/>
        <v>1.023130253305244E-2</v>
      </c>
      <c r="CI41" s="25">
        <f t="shared" si="23"/>
        <v>5.7624382092385708E-3</v>
      </c>
      <c r="CJ41" s="25">
        <f t="shared" si="24"/>
        <v>1.1938091910185415E-2</v>
      </c>
      <c r="CK41" s="25">
        <f t="shared" si="25"/>
        <v>3.672570268980328E-3</v>
      </c>
      <c r="CL41" s="25">
        <f t="shared" si="26"/>
        <v>-1.5502204393431216E-4</v>
      </c>
      <c r="CM41" s="25">
        <f t="shared" si="27"/>
        <v>1.0876174098703156E-2</v>
      </c>
      <c r="CN41" s="25">
        <f t="shared" si="28"/>
        <v>6.6687753218742235E-3</v>
      </c>
    </row>
    <row r="42" spans="1:92" x14ac:dyDescent="0.4">
      <c r="A42" s="30" t="s">
        <v>41</v>
      </c>
      <c r="B42" s="28">
        <v>41249.111687999997</v>
      </c>
      <c r="C42" s="28">
        <v>20.765698626999999</v>
      </c>
      <c r="D42" s="28">
        <v>6855.3465005999997</v>
      </c>
      <c r="E42" s="28">
        <v>488.40774603</v>
      </c>
      <c r="F42" s="28">
        <v>468.15859361999998</v>
      </c>
      <c r="G42" s="28">
        <v>17.524119423999998</v>
      </c>
      <c r="H42" s="28">
        <v>3500.4465140000002</v>
      </c>
      <c r="I42" s="28">
        <v>49.020140050000002</v>
      </c>
      <c r="J42" s="28">
        <v>100.55466807000001</v>
      </c>
      <c r="K42" s="28">
        <v>128.33274505</v>
      </c>
      <c r="L42" s="65">
        <v>8.6125432045999997</v>
      </c>
      <c r="M42" s="65">
        <v>15.766459069</v>
      </c>
      <c r="N42" s="65">
        <v>6.3369134311000002</v>
      </c>
      <c r="O42" s="28"/>
      <c r="P42" s="30" t="s">
        <v>41</v>
      </c>
      <c r="Q42" s="28">
        <v>4.4645287638915896</v>
      </c>
      <c r="R42" s="28">
        <v>8.5469398637761795</v>
      </c>
      <c r="S42" s="28">
        <v>48.760959000425999</v>
      </c>
      <c r="T42" s="28">
        <v>48.760959000425999</v>
      </c>
      <c r="U42" s="28">
        <v>24.803210883083299</v>
      </c>
      <c r="V42" s="28">
        <v>101.002415249916</v>
      </c>
      <c r="W42" s="28">
        <v>15.858678579408201</v>
      </c>
      <c r="X42" s="28">
        <v>258.111825737228</v>
      </c>
      <c r="Y42" s="28">
        <v>41202.836510744797</v>
      </c>
      <c r="Z42" s="28">
        <v>200.22370006907499</v>
      </c>
      <c r="AA42" s="28">
        <v>18.421949625962</v>
      </c>
      <c r="AB42" s="28">
        <v>176.068950902643</v>
      </c>
      <c r="AC42" s="28">
        <v>242.08266827930601</v>
      </c>
      <c r="AD42" s="28">
        <v>127.45046380471</v>
      </c>
      <c r="AE42" s="28">
        <v>127.45046380471</v>
      </c>
      <c r="AF42" s="28">
        <v>54.418001505977301</v>
      </c>
      <c r="AG42" s="28">
        <v>109.01571644491401</v>
      </c>
      <c r="AH42" s="28">
        <v>5.0949180221039798</v>
      </c>
      <c r="AI42" s="28">
        <v>1.33181418379713</v>
      </c>
      <c r="AJ42" s="28">
        <v>3.9177511085432402</v>
      </c>
      <c r="AK42" s="28">
        <v>6.3663180899085603</v>
      </c>
      <c r="AL42" s="28">
        <v>20.593795067819599</v>
      </c>
      <c r="AM42" s="28">
        <v>0</v>
      </c>
      <c r="AN42" s="28">
        <v>6122.0281520307299</v>
      </c>
      <c r="AO42" s="28">
        <v>625.80700463962705</v>
      </c>
      <c r="AP42" s="28">
        <v>6802.2531581763396</v>
      </c>
      <c r="AQ42" s="101">
        <v>0</v>
      </c>
      <c r="AR42" s="28">
        <v>102.892434221933</v>
      </c>
      <c r="AS42" s="28">
        <v>7.34704427332903E-2</v>
      </c>
      <c r="AT42" s="28">
        <v>1424.8665680219499</v>
      </c>
      <c r="AU42" s="28">
        <v>0.26605735533545999</v>
      </c>
      <c r="AV42" s="28">
        <v>7.2218367664809199E-2</v>
      </c>
      <c r="AW42" s="28">
        <v>283.04418665432001</v>
      </c>
      <c r="AX42" s="28">
        <v>0.14241287289803001</v>
      </c>
      <c r="AY42" s="28">
        <v>0</v>
      </c>
      <c r="AZ42" s="28">
        <v>1.4718729366116E-2</v>
      </c>
      <c r="BA42" s="28">
        <v>484.63130521012403</v>
      </c>
      <c r="BB42" s="28">
        <v>464.48749288298001</v>
      </c>
      <c r="BC42" s="28">
        <v>20.143812327143799</v>
      </c>
      <c r="BD42" s="28">
        <v>4.5830092175245304E-3</v>
      </c>
      <c r="BE42" s="28">
        <v>0</v>
      </c>
      <c r="BF42" s="28">
        <v>35.128443852136002</v>
      </c>
      <c r="BG42" s="28">
        <v>3.2946011904958702E-2</v>
      </c>
      <c r="BH42" s="28">
        <v>28.6788474666137</v>
      </c>
      <c r="BI42" s="28">
        <v>0</v>
      </c>
      <c r="BJ42" s="28">
        <v>0.46984081152135398</v>
      </c>
      <c r="BK42" s="28">
        <v>113.264715510066</v>
      </c>
      <c r="BL42" s="28">
        <v>15.775757098177699</v>
      </c>
      <c r="BM42" s="28">
        <v>0.168022560117285</v>
      </c>
      <c r="BN42" s="28">
        <v>3.1250982342080098</v>
      </c>
      <c r="BO42" s="28">
        <v>1.93100487662384E-3</v>
      </c>
      <c r="BP42" s="28">
        <v>17.359824466233398</v>
      </c>
      <c r="BQ42" s="28">
        <v>788.95253840266901</v>
      </c>
      <c r="BR42" s="28">
        <v>0</v>
      </c>
      <c r="BS42" s="28">
        <v>0</v>
      </c>
      <c r="BT42" s="28">
        <v>390.28083095127403</v>
      </c>
      <c r="BU42" s="28">
        <v>89.428338594731898</v>
      </c>
      <c r="BV42" s="28">
        <v>3524.8926263110502</v>
      </c>
      <c r="BW42" s="28">
        <v>509.86715437645501</v>
      </c>
      <c r="BX42" s="30"/>
      <c r="BY42" s="101">
        <f t="shared" si="14"/>
        <v>3583.6944980668386</v>
      </c>
      <c r="BZ42" s="37">
        <f t="shared" si="15"/>
        <v>7.9999965071230333E-3</v>
      </c>
      <c r="CB42" s="25">
        <f t="shared" si="16"/>
        <v>-1.1218466376977099E-3</v>
      </c>
      <c r="CC42" s="25">
        <f t="shared" si="17"/>
        <v>-8.2782458836654551E-3</v>
      </c>
      <c r="CD42" s="25">
        <f t="shared" si="18"/>
        <v>-7.7448080004436171E-3</v>
      </c>
      <c r="CE42" s="25">
        <f t="shared" si="19"/>
        <v>-7.7321476790091857E-3</v>
      </c>
      <c r="CF42" s="25">
        <f t="shared" si="20"/>
        <v>-7.8415750283113844E-3</v>
      </c>
      <c r="CG42" s="25">
        <f t="shared" si="21"/>
        <v>-9.3753616824587219E-3</v>
      </c>
      <c r="CH42" s="25">
        <f t="shared" si="22"/>
        <v>6.9837125673190619E-3</v>
      </c>
      <c r="CI42" s="25">
        <f t="shared" si="23"/>
        <v>-5.2872360076825905E-3</v>
      </c>
      <c r="CJ42" s="25">
        <f t="shared" si="24"/>
        <v>4.4527736852982168E-3</v>
      </c>
      <c r="CK42" s="25">
        <f t="shared" si="25"/>
        <v>-6.8749503094183394E-3</v>
      </c>
      <c r="CL42" s="25">
        <f t="shared" si="26"/>
        <v>-7.6171856866600199E-3</v>
      </c>
      <c r="CM42" s="25">
        <f t="shared" si="27"/>
        <v>5.8490945877329569E-3</v>
      </c>
      <c r="CN42" s="25">
        <f t="shared" si="28"/>
        <v>4.6402178486847174E-3</v>
      </c>
    </row>
    <row r="43" spans="1:92" x14ac:dyDescent="0.4">
      <c r="A43" s="30" t="s">
        <v>42</v>
      </c>
      <c r="B43" s="28">
        <v>225280.91550999999</v>
      </c>
      <c r="C43" s="28">
        <v>40.259956514000002</v>
      </c>
      <c r="D43" s="28">
        <v>11236.300544</v>
      </c>
      <c r="E43" s="28">
        <v>1074.4545069999999</v>
      </c>
      <c r="F43" s="28">
        <v>1008.6564562999999</v>
      </c>
      <c r="G43" s="28">
        <v>30.684354592999998</v>
      </c>
      <c r="H43" s="28">
        <v>16214.021337</v>
      </c>
      <c r="I43" s="28">
        <v>106.13202714000001</v>
      </c>
      <c r="J43" s="28">
        <v>489.08998714000001</v>
      </c>
      <c r="K43" s="28">
        <v>255.65463360000001</v>
      </c>
      <c r="L43" s="65">
        <v>13.654958881000001</v>
      </c>
      <c r="M43" s="65">
        <v>79.915774339999999</v>
      </c>
      <c r="N43" s="65">
        <v>22.857060583999999</v>
      </c>
      <c r="O43" s="28"/>
      <c r="P43" s="30" t="s">
        <v>42</v>
      </c>
      <c r="Q43" s="28">
        <v>16.705190800657601</v>
      </c>
      <c r="R43" s="28">
        <v>13.5860056683357</v>
      </c>
      <c r="S43" s="28">
        <v>106.166488437808</v>
      </c>
      <c r="T43" s="28">
        <v>106.166488437808</v>
      </c>
      <c r="U43" s="28">
        <v>38.355927347178302</v>
      </c>
      <c r="V43" s="28">
        <v>492.88515664637401</v>
      </c>
      <c r="W43" s="28">
        <v>80.495170188694999</v>
      </c>
      <c r="X43" s="28">
        <v>1259.5235088455199</v>
      </c>
      <c r="Y43" s="28">
        <v>225172.934041898</v>
      </c>
      <c r="Z43" s="28">
        <v>784.51214612789204</v>
      </c>
      <c r="AA43" s="28">
        <v>91.139836196691306</v>
      </c>
      <c r="AB43" s="28">
        <v>916.11141827544395</v>
      </c>
      <c r="AC43" s="28">
        <v>1272.6841938208599</v>
      </c>
      <c r="AD43" s="28">
        <v>255.11873297014799</v>
      </c>
      <c r="AE43" s="28">
        <v>255.11873297014799</v>
      </c>
      <c r="AF43" s="28">
        <v>89.762064959407397</v>
      </c>
      <c r="AG43" s="28">
        <v>560.75285824737296</v>
      </c>
      <c r="AH43" s="28">
        <v>25.233013282836801</v>
      </c>
      <c r="AI43" s="28">
        <v>2.0081413774389998</v>
      </c>
      <c r="AJ43" s="28">
        <v>20.265542736632099</v>
      </c>
      <c r="AK43" s="28">
        <v>22.950831539569499</v>
      </c>
      <c r="AL43" s="28">
        <v>40.011617678092001</v>
      </c>
      <c r="AM43" s="28">
        <v>0</v>
      </c>
      <c r="AN43" s="28">
        <v>10098.2341904683</v>
      </c>
      <c r="AO43" s="28">
        <v>1032.2633800691101</v>
      </c>
      <c r="AP43" s="28">
        <v>11220.259635496799</v>
      </c>
      <c r="AQ43" s="101">
        <v>0</v>
      </c>
      <c r="AR43" s="28">
        <v>493.90397930462899</v>
      </c>
      <c r="AS43" s="28">
        <v>0.57061641770972804</v>
      </c>
      <c r="AT43" s="28">
        <v>6738.3408612043804</v>
      </c>
      <c r="AU43" s="28">
        <v>0.51641642068596805</v>
      </c>
      <c r="AV43" s="28">
        <v>5.9862130127812899E-2</v>
      </c>
      <c r="AW43" s="28">
        <v>320.698674845813</v>
      </c>
      <c r="AX43" s="28">
        <v>0.33012620733367498</v>
      </c>
      <c r="AY43" s="28">
        <v>0</v>
      </c>
      <c r="AZ43" s="28">
        <v>1.31189236385081E-2</v>
      </c>
      <c r="BA43" s="28">
        <v>1065.03190999769</v>
      </c>
      <c r="BB43" s="28">
        <v>999.71777918094006</v>
      </c>
      <c r="BC43" s="28">
        <v>65.314130816757299</v>
      </c>
      <c r="BD43" s="28">
        <v>6.95955482398849E-3</v>
      </c>
      <c r="BE43" s="28">
        <v>0</v>
      </c>
      <c r="BF43" s="28">
        <v>211.68238758356799</v>
      </c>
      <c r="BG43" s="28">
        <v>5.0030615497390199E-2</v>
      </c>
      <c r="BH43" s="28">
        <v>94.406659687935701</v>
      </c>
      <c r="BI43" s="28">
        <v>0</v>
      </c>
      <c r="BJ43" s="28">
        <v>0.77629304000837696</v>
      </c>
      <c r="BK43" s="28">
        <v>364.92745497335102</v>
      </c>
      <c r="BL43" s="28">
        <v>118.69360354113699</v>
      </c>
      <c r="BM43" s="28">
        <v>1.0752946858689201</v>
      </c>
      <c r="BN43" s="28">
        <v>4.6019235512051004</v>
      </c>
      <c r="BO43" s="28">
        <v>1.9605433709772501E-3</v>
      </c>
      <c r="BP43" s="28">
        <v>30.4056057011524</v>
      </c>
      <c r="BQ43" s="28">
        <v>3844.5460397495199</v>
      </c>
      <c r="BR43" s="28">
        <v>0</v>
      </c>
      <c r="BS43" s="28">
        <v>0</v>
      </c>
      <c r="BT43" s="28">
        <v>1945.6134437822</v>
      </c>
      <c r="BU43" s="28">
        <v>387.31470872979298</v>
      </c>
      <c r="BV43" s="28">
        <v>16322.974629099899</v>
      </c>
      <c r="BW43" s="28">
        <v>2385.4125872610298</v>
      </c>
      <c r="BX43" s="30"/>
      <c r="BY43" s="101">
        <f t="shared" si="14"/>
        <v>16583.028825433379</v>
      </c>
      <c r="BZ43" s="37">
        <f t="shared" si="15"/>
        <v>7.9999989194040472E-3</v>
      </c>
      <c r="CB43" s="25">
        <f t="shared" si="16"/>
        <v>-4.793191995759593E-4</v>
      </c>
      <c r="CC43" s="25">
        <f t="shared" si="17"/>
        <v>-6.168383113420493E-3</v>
      </c>
      <c r="CD43" s="25">
        <f t="shared" si="18"/>
        <v>-1.4275969604396358E-3</v>
      </c>
      <c r="CE43" s="25">
        <f t="shared" si="19"/>
        <v>-8.7696565475060047E-3</v>
      </c>
      <c r="CF43" s="25">
        <f t="shared" si="20"/>
        <v>-8.8619639156915283E-3</v>
      </c>
      <c r="CG43" s="25">
        <f t="shared" si="21"/>
        <v>-9.0843980766403161E-3</v>
      </c>
      <c r="CH43" s="25">
        <f t="shared" si="22"/>
        <v>6.719695862942421E-3</v>
      </c>
      <c r="CI43" s="25">
        <f t="shared" si="23"/>
        <v>3.2470215387985917E-4</v>
      </c>
      <c r="CJ43" s="25">
        <f t="shared" si="24"/>
        <v>7.759654881848271E-3</v>
      </c>
      <c r="CK43" s="25">
        <f t="shared" si="25"/>
        <v>-2.0961897787876542E-3</v>
      </c>
      <c r="CL43" s="25">
        <f t="shared" si="26"/>
        <v>-5.0496829221686529E-3</v>
      </c>
      <c r="CM43" s="25">
        <f t="shared" si="27"/>
        <v>7.2500811445556767E-3</v>
      </c>
      <c r="CN43" s="25">
        <f t="shared" si="28"/>
        <v>4.1024940728879205E-3</v>
      </c>
    </row>
    <row r="44" spans="1:92" x14ac:dyDescent="0.4">
      <c r="A44" s="30" t="s">
        <v>43</v>
      </c>
      <c r="B44" s="28">
        <v>976826.78859000001</v>
      </c>
      <c r="C44" s="28">
        <v>157.97215946</v>
      </c>
      <c r="D44" s="28">
        <v>41053.852612000002</v>
      </c>
      <c r="E44" s="28">
        <v>4477.8534761999999</v>
      </c>
      <c r="F44" s="28">
        <v>4196.4513579000004</v>
      </c>
      <c r="G44" s="28">
        <v>118.87848377</v>
      </c>
      <c r="H44" s="28">
        <v>58229.195616999998</v>
      </c>
      <c r="I44" s="28">
        <v>388.40908631000002</v>
      </c>
      <c r="J44" s="28">
        <v>1773.6183031</v>
      </c>
      <c r="K44" s="28">
        <v>941.32326475000002</v>
      </c>
      <c r="L44" s="65">
        <v>49.820620312999999</v>
      </c>
      <c r="M44" s="65">
        <v>285.52646441000002</v>
      </c>
      <c r="N44" s="65">
        <v>81.602980755999994</v>
      </c>
      <c r="O44" s="28"/>
      <c r="P44" s="30" t="s">
        <v>43</v>
      </c>
      <c r="Q44" s="28">
        <v>58.716486607954998</v>
      </c>
      <c r="R44" s="28">
        <v>49.362709966956302</v>
      </c>
      <c r="S44" s="28">
        <v>386.13538314637498</v>
      </c>
      <c r="T44" s="28">
        <v>386.13538314637498</v>
      </c>
      <c r="U44" s="28">
        <v>140.12554624639901</v>
      </c>
      <c r="V44" s="28">
        <v>1774.28551164484</v>
      </c>
      <c r="W44" s="28">
        <v>285.171580595872</v>
      </c>
      <c r="X44" s="28">
        <v>4494.1701266761902</v>
      </c>
      <c r="Y44" s="28">
        <v>971321.245487259</v>
      </c>
      <c r="Z44" s="28">
        <v>2794.9800142977001</v>
      </c>
      <c r="AA44" s="28">
        <v>320.70637172761201</v>
      </c>
      <c r="AB44" s="28">
        <v>3246.1292340575701</v>
      </c>
      <c r="AC44" s="28">
        <v>4521.0473293763598</v>
      </c>
      <c r="AD44" s="28">
        <v>934.47956398772703</v>
      </c>
      <c r="AE44" s="28">
        <v>934.47956398772703</v>
      </c>
      <c r="AF44" s="28">
        <v>326.00314749384</v>
      </c>
      <c r="AG44" s="28">
        <v>1953.96520591731</v>
      </c>
      <c r="AH44" s="28">
        <v>87.950591686624406</v>
      </c>
      <c r="AI44" s="28">
        <v>7.4541007103968902</v>
      </c>
      <c r="AJ44" s="28">
        <v>69.544009184167507</v>
      </c>
      <c r="AK44" s="28">
        <v>81.320813758419604</v>
      </c>
      <c r="AL44" s="28">
        <v>156.368975045442</v>
      </c>
      <c r="AM44" s="28">
        <v>0</v>
      </c>
      <c r="AN44" s="28">
        <v>36675.376913277803</v>
      </c>
      <c r="AO44" s="28">
        <v>3749.04064246807</v>
      </c>
      <c r="AP44" s="28">
        <v>40750.420703239703</v>
      </c>
      <c r="AQ44" s="101">
        <v>0</v>
      </c>
      <c r="AR44" s="28">
        <v>1740.4095361749701</v>
      </c>
      <c r="AS44" s="28">
        <v>1.76582784999607</v>
      </c>
      <c r="AT44" s="28">
        <v>24065.5820254686</v>
      </c>
      <c r="AU44" s="28">
        <v>2.0091804169436198</v>
      </c>
      <c r="AV44" s="28">
        <v>0.24262475216962301</v>
      </c>
      <c r="AW44" s="28">
        <v>1297.07312818675</v>
      </c>
      <c r="AX44" s="28">
        <v>1.1967089484856901</v>
      </c>
      <c r="AY44" s="28">
        <v>0</v>
      </c>
      <c r="AZ44" s="28">
        <v>5.2930709659330701E-2</v>
      </c>
      <c r="BA44" s="28">
        <v>4426.76670927331</v>
      </c>
      <c r="BB44" s="28">
        <v>4148.3437252453496</v>
      </c>
      <c r="BC44" s="28">
        <v>278.42298402795399</v>
      </c>
      <c r="BD44" s="28">
        <v>2.7377976923769601E-2</v>
      </c>
      <c r="BE44" s="28">
        <v>0</v>
      </c>
      <c r="BF44" s="28">
        <v>875.26251585299497</v>
      </c>
      <c r="BG44" s="28">
        <v>0.196812576261545</v>
      </c>
      <c r="BH44" s="28">
        <v>396.80316380958698</v>
      </c>
      <c r="BI44" s="28">
        <v>0</v>
      </c>
      <c r="BJ44" s="28">
        <v>3.2578442454295402</v>
      </c>
      <c r="BK44" s="28">
        <v>1548.20544258106</v>
      </c>
      <c r="BL44" s="28">
        <v>376.617902008128</v>
      </c>
      <c r="BM44" s="28">
        <v>4.2641392863418099</v>
      </c>
      <c r="BN44" s="28">
        <v>17.9781763541394</v>
      </c>
      <c r="BO44" s="28">
        <v>7.8516986106031295E-3</v>
      </c>
      <c r="BP44" s="28">
        <v>117.466426381917</v>
      </c>
      <c r="BQ44" s="28">
        <v>13737.3292620988</v>
      </c>
      <c r="BR44" s="28">
        <v>0</v>
      </c>
      <c r="BS44" s="28">
        <v>0</v>
      </c>
      <c r="BT44" s="28">
        <v>6986.8134710491004</v>
      </c>
      <c r="BU44" s="28">
        <v>1364.09870814901</v>
      </c>
      <c r="BV44" s="28">
        <v>58213.964812083403</v>
      </c>
      <c r="BW44" s="28">
        <v>8531.1240185980296</v>
      </c>
      <c r="BX44" s="30"/>
      <c r="BY44" s="101">
        <f t="shared" si="14"/>
        <v>59120.779452069677</v>
      </c>
      <c r="BZ44" s="37">
        <f t="shared" si="15"/>
        <v>7.9999946471208411E-3</v>
      </c>
      <c r="CB44" s="25">
        <f t="shared" si="16"/>
        <v>-5.6361508171658371E-3</v>
      </c>
      <c r="CC44" s="25">
        <f t="shared" si="17"/>
        <v>-1.0148525031487856E-2</v>
      </c>
      <c r="CD44" s="25">
        <f t="shared" si="18"/>
        <v>-7.3910702517504282E-3</v>
      </c>
      <c r="CE44" s="25">
        <f t="shared" si="19"/>
        <v>-1.1408762523878575E-2</v>
      </c>
      <c r="CF44" s="25">
        <f t="shared" si="20"/>
        <v>-1.1463884256417306E-2</v>
      </c>
      <c r="CG44" s="25">
        <f t="shared" si="21"/>
        <v>-1.1878157790226999E-2</v>
      </c>
      <c r="CH44" s="25">
        <f t="shared" si="22"/>
        <v>-2.615664660177498E-4</v>
      </c>
      <c r="CI44" s="25">
        <f t="shared" si="23"/>
        <v>-5.8538876760734129E-3</v>
      </c>
      <c r="CJ44" s="25">
        <f t="shared" si="24"/>
        <v>3.7618496813759169E-4</v>
      </c>
      <c r="CK44" s="25">
        <f t="shared" si="25"/>
        <v>-7.2702981202643095E-3</v>
      </c>
      <c r="CL44" s="25">
        <f t="shared" si="26"/>
        <v>-9.1911811448122712E-3</v>
      </c>
      <c r="CM44" s="25">
        <f t="shared" si="27"/>
        <v>-1.2429104071362803E-3</v>
      </c>
      <c r="CN44" s="25">
        <f t="shared" si="28"/>
        <v>-3.4578025822867161E-3</v>
      </c>
    </row>
    <row r="45" spans="1:92" x14ac:dyDescent="0.4">
      <c r="A45" s="30" t="s">
        <v>44</v>
      </c>
      <c r="B45" s="28">
        <v>114108.35348999999</v>
      </c>
      <c r="C45" s="28">
        <v>19.117396175</v>
      </c>
      <c r="D45" s="28">
        <v>5127.8292810000003</v>
      </c>
      <c r="E45" s="28">
        <v>588.18345697999996</v>
      </c>
      <c r="F45" s="28">
        <v>549.79196991000003</v>
      </c>
      <c r="G45" s="28">
        <v>13.993488306</v>
      </c>
      <c r="H45" s="28">
        <v>9820.6497051999995</v>
      </c>
      <c r="I45" s="28">
        <v>58.050890269</v>
      </c>
      <c r="J45" s="28">
        <v>258.06813704000001</v>
      </c>
      <c r="K45" s="28">
        <v>131.68070911000001</v>
      </c>
      <c r="L45" s="65">
        <v>7.3146869182999996</v>
      </c>
      <c r="M45" s="65">
        <v>44.495666184999997</v>
      </c>
      <c r="N45" s="65">
        <v>15.734015361000001</v>
      </c>
      <c r="O45" s="28"/>
      <c r="P45" s="30" t="s">
        <v>44</v>
      </c>
      <c r="Q45" s="28">
        <v>8.6938958594100395</v>
      </c>
      <c r="R45" s="28">
        <v>7.28672230479929</v>
      </c>
      <c r="S45" s="28">
        <v>58.022191278872597</v>
      </c>
      <c r="T45" s="28">
        <v>58.022191278872597</v>
      </c>
      <c r="U45" s="28">
        <v>19.640416775078901</v>
      </c>
      <c r="V45" s="28">
        <v>259.14907175559199</v>
      </c>
      <c r="W45" s="28">
        <v>44.680040593541698</v>
      </c>
      <c r="X45" s="28">
        <v>637.17534624150505</v>
      </c>
      <c r="Y45" s="28">
        <v>113791.97779284199</v>
      </c>
      <c r="Z45" s="28">
        <v>413.27603955838498</v>
      </c>
      <c r="AA45" s="28">
        <v>48.234831162350901</v>
      </c>
      <c r="AB45" s="28">
        <v>494.17270039986403</v>
      </c>
      <c r="AC45" s="28">
        <v>744.17926176746801</v>
      </c>
      <c r="AD45" s="28">
        <v>131.26951662679801</v>
      </c>
      <c r="AE45" s="28">
        <v>131.26951662679801</v>
      </c>
      <c r="AF45" s="28">
        <v>40.846342725243403</v>
      </c>
      <c r="AG45" s="28">
        <v>307.39886413199099</v>
      </c>
      <c r="AH45" s="28">
        <v>14.5158259494499</v>
      </c>
      <c r="AI45" s="28">
        <v>1.0265469339550299</v>
      </c>
      <c r="AJ45" s="28">
        <v>11.4941268988135</v>
      </c>
      <c r="AK45" s="28">
        <v>15.817309205282401</v>
      </c>
      <c r="AL45" s="28">
        <v>18.987487351642699</v>
      </c>
      <c r="AM45" s="28">
        <v>0</v>
      </c>
      <c r="AN45" s="28">
        <v>4595.2155821800297</v>
      </c>
      <c r="AO45" s="28">
        <v>469.73260570004999</v>
      </c>
      <c r="AP45" s="28">
        <v>5105.7945306053298</v>
      </c>
      <c r="AQ45" s="101">
        <v>0</v>
      </c>
      <c r="AR45" s="28">
        <v>272.65325983206299</v>
      </c>
      <c r="AS45" s="28">
        <v>0.22840047176044501</v>
      </c>
      <c r="AT45" s="28">
        <v>4276.7283249127704</v>
      </c>
      <c r="AU45" s="28">
        <v>0.25488091106003702</v>
      </c>
      <c r="AV45" s="28">
        <v>2.63420471568643E-2</v>
      </c>
      <c r="AW45" s="28">
        <v>153.36039315023899</v>
      </c>
      <c r="AX45" s="28">
        <v>0.150231727045751</v>
      </c>
      <c r="AY45" s="28">
        <v>0</v>
      </c>
      <c r="AZ45" s="28">
        <v>5.8031958597199E-3</v>
      </c>
      <c r="BA45" s="28">
        <v>584.64919244341104</v>
      </c>
      <c r="BB45" s="28">
        <v>546.42016180578003</v>
      </c>
      <c r="BC45" s="28">
        <v>38.229030637631801</v>
      </c>
      <c r="BD45" s="28">
        <v>3.16678224617911E-3</v>
      </c>
      <c r="BE45" s="28">
        <v>0</v>
      </c>
      <c r="BF45" s="28">
        <v>122.735447177808</v>
      </c>
      <c r="BG45" s="28">
        <v>2.27652825763212E-2</v>
      </c>
      <c r="BH45" s="28">
        <v>54.315366090709098</v>
      </c>
      <c r="BI45" s="28">
        <v>0</v>
      </c>
      <c r="BJ45" s="28">
        <v>0.41783089667487799</v>
      </c>
      <c r="BK45" s="28">
        <v>212.197932593682</v>
      </c>
      <c r="BL45" s="28">
        <v>49.509642984548499</v>
      </c>
      <c r="BM45" s="28">
        <v>0.59243092114618201</v>
      </c>
      <c r="BN45" s="28">
        <v>2.1082959698407699</v>
      </c>
      <c r="BO45" s="28">
        <v>8.7458797367681303E-4</v>
      </c>
      <c r="BP45" s="28">
        <v>13.8576782358614</v>
      </c>
      <c r="BQ45" s="28">
        <v>2397.04960306471</v>
      </c>
      <c r="BR45" s="28">
        <v>0</v>
      </c>
      <c r="BS45" s="28">
        <v>0</v>
      </c>
      <c r="BT45" s="28">
        <v>1149.0966905376499</v>
      </c>
      <c r="BU45" s="28">
        <v>274.25963319162003</v>
      </c>
      <c r="BV45" s="28">
        <v>9875.5522316837196</v>
      </c>
      <c r="BW45" s="28">
        <v>1555.5524918671399</v>
      </c>
      <c r="BX45" s="30"/>
      <c r="BY45" s="101">
        <f t="shared" si="14"/>
        <v>10056.455810466752</v>
      </c>
      <c r="BZ45" s="37">
        <f t="shared" si="15"/>
        <v>7.9999973521066893E-3</v>
      </c>
      <c r="CB45" s="25">
        <f t="shared" si="16"/>
        <v>-2.772590152093698E-3</v>
      </c>
      <c r="CC45" s="25">
        <f t="shared" si="17"/>
        <v>-6.7953199362570053E-3</v>
      </c>
      <c r="CD45" s="25">
        <f t="shared" si="18"/>
        <v>-4.2970912616602146E-3</v>
      </c>
      <c r="CE45" s="25">
        <f t="shared" si="19"/>
        <v>-6.0087792246579577E-3</v>
      </c>
      <c r="CF45" s="25">
        <f t="shared" si="20"/>
        <v>-6.1328798686746322E-3</v>
      </c>
      <c r="CG45" s="25">
        <f t="shared" si="21"/>
        <v>-9.7052334034801475E-3</v>
      </c>
      <c r="CH45" s="25">
        <f t="shared" si="22"/>
        <v>5.5905187672715146E-3</v>
      </c>
      <c r="CI45" s="25">
        <f t="shared" si="23"/>
        <v>-4.9437639964547268E-4</v>
      </c>
      <c r="CJ45" s="25">
        <f t="shared" si="24"/>
        <v>4.1885632530622597E-3</v>
      </c>
      <c r="CK45" s="25">
        <f t="shared" si="25"/>
        <v>-3.1226478501001202E-3</v>
      </c>
      <c r="CL45" s="25">
        <f t="shared" si="26"/>
        <v>-3.8230772981885739E-3</v>
      </c>
      <c r="CM45" s="25">
        <f t="shared" si="27"/>
        <v>4.1436486819890518E-3</v>
      </c>
      <c r="CN45" s="25">
        <f t="shared" si="28"/>
        <v>5.2938707870376677E-3</v>
      </c>
    </row>
    <row r="46" spans="1:92" x14ac:dyDescent="0.4">
      <c r="A46" s="30" t="s">
        <v>45</v>
      </c>
      <c r="B46" s="28">
        <v>32962.340594000001</v>
      </c>
      <c r="C46" s="28">
        <v>12.040743953</v>
      </c>
      <c r="D46" s="28">
        <v>2822.8455011000001</v>
      </c>
      <c r="E46" s="28">
        <v>281.00740463</v>
      </c>
      <c r="F46" s="28">
        <v>264.91621454</v>
      </c>
      <c r="G46" s="28">
        <v>9.4347558797000008</v>
      </c>
      <c r="H46" s="28">
        <v>3447.3700186999999</v>
      </c>
      <c r="I46" s="28">
        <v>25.107963003999998</v>
      </c>
      <c r="J46" s="28">
        <v>79.667774248000001</v>
      </c>
      <c r="K46" s="28">
        <v>57.966913642000002</v>
      </c>
      <c r="L46" s="65">
        <v>3.4967856387</v>
      </c>
      <c r="M46" s="65">
        <v>14.439549877999999</v>
      </c>
      <c r="N46" s="65">
        <v>6.2892815520000003</v>
      </c>
      <c r="O46" s="28"/>
      <c r="P46" s="30" t="s">
        <v>45</v>
      </c>
      <c r="Q46" s="28">
        <v>2.86690695086526</v>
      </c>
      <c r="R46" s="28">
        <v>3.47339713664533</v>
      </c>
      <c r="S46" s="28">
        <v>25.022053314383399</v>
      </c>
      <c r="T46" s="28">
        <v>25.022053314383399</v>
      </c>
      <c r="U46" s="28">
        <v>10.1154567113543</v>
      </c>
      <c r="V46" s="28">
        <v>80.0724982676888</v>
      </c>
      <c r="W46" s="28">
        <v>14.5309462625289</v>
      </c>
      <c r="X46" s="28">
        <v>194.460662466575</v>
      </c>
      <c r="Y46" s="28">
        <v>32906.685338932999</v>
      </c>
      <c r="Z46" s="28">
        <v>139.90481034638799</v>
      </c>
      <c r="AA46" s="28">
        <v>15.984069596765799</v>
      </c>
      <c r="AB46" s="28">
        <v>156.13497407883699</v>
      </c>
      <c r="AC46" s="28">
        <v>253.60720038478999</v>
      </c>
      <c r="AD46" s="28">
        <v>57.571224299444999</v>
      </c>
      <c r="AE46" s="28">
        <v>57.571224299444999</v>
      </c>
      <c r="AF46" s="28">
        <v>22.354386565915402</v>
      </c>
      <c r="AG46" s="28">
        <v>103.39114844900401</v>
      </c>
      <c r="AH46" s="28">
        <v>5.0914266677870401</v>
      </c>
      <c r="AI46" s="28">
        <v>0.52718899185061396</v>
      </c>
      <c r="AJ46" s="28">
        <v>4.1343308412367898</v>
      </c>
      <c r="AK46" s="28">
        <v>6.3395262402078396</v>
      </c>
      <c r="AL46" s="28">
        <v>11.895364425117201</v>
      </c>
      <c r="AM46" s="28">
        <v>0</v>
      </c>
      <c r="AN46" s="28">
        <v>2514.8698301007998</v>
      </c>
      <c r="AO46" s="28">
        <v>257.07569395878397</v>
      </c>
      <c r="AP46" s="28">
        <v>2794.2999106255002</v>
      </c>
      <c r="AQ46" s="101">
        <v>0</v>
      </c>
      <c r="AR46" s="28">
        <v>91.292890610129007</v>
      </c>
      <c r="AS46" s="28">
        <v>7.1289000259043001E-2</v>
      </c>
      <c r="AT46" s="28">
        <v>1537.95100495047</v>
      </c>
      <c r="AU46" s="28">
        <v>0.13222538467897901</v>
      </c>
      <c r="AV46" s="28">
        <v>2.2888466894845E-2</v>
      </c>
      <c r="AW46" s="28">
        <v>103.841766894293</v>
      </c>
      <c r="AX46" s="28">
        <v>7.5198324487287499E-2</v>
      </c>
      <c r="AY46" s="28">
        <v>0</v>
      </c>
      <c r="AZ46" s="28">
        <v>5.0535834807674202E-3</v>
      </c>
      <c r="BA46" s="28">
        <v>278.71780755043198</v>
      </c>
      <c r="BB46" s="28">
        <v>262.69920760665002</v>
      </c>
      <c r="BC46" s="28">
        <v>16.0185999437821</v>
      </c>
      <c r="BD46" s="28">
        <v>2.79013707237223E-3</v>
      </c>
      <c r="BE46" s="28">
        <v>0</v>
      </c>
      <c r="BF46" s="28">
        <v>44.717527185744899</v>
      </c>
      <c r="BG46" s="28">
        <v>2.00575856082276E-2</v>
      </c>
      <c r="BH46" s="28">
        <v>22.641158341462798</v>
      </c>
      <c r="BI46" s="28">
        <v>0</v>
      </c>
      <c r="BJ46" s="28">
        <v>0.22454929887509101</v>
      </c>
      <c r="BK46" s="28">
        <v>89.074011475057404</v>
      </c>
      <c r="BL46" s="28">
        <v>15.362383247800601</v>
      </c>
      <c r="BM46" s="28">
        <v>0.21172184912669401</v>
      </c>
      <c r="BN46" s="28">
        <v>1.6582057639841901</v>
      </c>
      <c r="BO46" s="28">
        <v>7.64315623604888E-4</v>
      </c>
      <c r="BP46" s="28">
        <v>9.2993679040107597</v>
      </c>
      <c r="BQ46" s="28">
        <v>845.77846829718806</v>
      </c>
      <c r="BR46" s="28">
        <v>0</v>
      </c>
      <c r="BS46" s="28">
        <v>0</v>
      </c>
      <c r="BT46" s="28">
        <v>385.703181492081</v>
      </c>
      <c r="BU46" s="28">
        <v>107.309206094809</v>
      </c>
      <c r="BV46" s="28">
        <v>3476.1232747455001</v>
      </c>
      <c r="BW46" s="28">
        <v>563.83957809313404</v>
      </c>
      <c r="BX46" s="30"/>
      <c r="BY46" s="101">
        <f t="shared" si="14"/>
        <v>3546.2369900322615</v>
      </c>
      <c r="BZ46" s="37">
        <f t="shared" si="15"/>
        <v>7.9999954482020547E-3</v>
      </c>
      <c r="CB46" s="25">
        <f t="shared" si="16"/>
        <v>-1.6884497297237698E-3</v>
      </c>
      <c r="CC46" s="25">
        <f t="shared" si="17"/>
        <v>-1.2073965566436371E-2</v>
      </c>
      <c r="CD46" s="25">
        <f t="shared" si="18"/>
        <v>-1.011234602225887E-2</v>
      </c>
      <c r="CE46" s="25">
        <f t="shared" si="19"/>
        <v>-8.1478176085171272E-3</v>
      </c>
      <c r="CF46" s="25">
        <f t="shared" si="20"/>
        <v>-8.3687098473741398E-3</v>
      </c>
      <c r="CG46" s="25">
        <f t="shared" si="21"/>
        <v>-1.4349918261324009E-2</v>
      </c>
      <c r="CH46" s="25">
        <f t="shared" si="22"/>
        <v>8.3406352928552165E-3</v>
      </c>
      <c r="CI46" s="25">
        <f t="shared" si="23"/>
        <v>-3.4216112873399151E-3</v>
      </c>
      <c r="CJ46" s="25">
        <f t="shared" si="24"/>
        <v>5.080147192626761E-3</v>
      </c>
      <c r="CK46" s="25">
        <f t="shared" si="25"/>
        <v>-6.8261240368730769E-3</v>
      </c>
      <c r="CL46" s="25">
        <f t="shared" si="26"/>
        <v>-6.6885718689250759E-3</v>
      </c>
      <c r="CM46" s="25">
        <f t="shared" si="27"/>
        <v>6.3295868154554921E-3</v>
      </c>
      <c r="CN46" s="25">
        <f t="shared" si="28"/>
        <v>7.9889392440797083E-3</v>
      </c>
    </row>
    <row r="47" spans="1:92" x14ac:dyDescent="0.4">
      <c r="A47" s="30" t="s">
        <v>46</v>
      </c>
      <c r="B47" s="28">
        <v>295222.32921</v>
      </c>
      <c r="C47" s="28">
        <v>43.728755024999998</v>
      </c>
      <c r="D47" s="28">
        <v>12052.457005</v>
      </c>
      <c r="E47" s="28">
        <v>1459.9437482000001</v>
      </c>
      <c r="F47" s="28">
        <v>1364.7375786</v>
      </c>
      <c r="G47" s="28">
        <v>31.915711341000002</v>
      </c>
      <c r="H47" s="28">
        <v>19221.230239</v>
      </c>
      <c r="I47" s="28">
        <v>128.45597871000001</v>
      </c>
      <c r="J47" s="28">
        <v>569.88017124999999</v>
      </c>
      <c r="K47" s="28">
        <v>299.33025780999998</v>
      </c>
      <c r="L47" s="65">
        <v>16.096157182999999</v>
      </c>
      <c r="M47" s="65">
        <v>99.744491166000003</v>
      </c>
      <c r="N47" s="65">
        <v>29.211136883999998</v>
      </c>
      <c r="O47" s="28"/>
      <c r="P47" s="30" t="s">
        <v>46</v>
      </c>
      <c r="Q47" s="28">
        <v>20.5507795646364</v>
      </c>
      <c r="R47" s="28">
        <v>15.955033203413</v>
      </c>
      <c r="S47" s="28">
        <v>127.81189630964199</v>
      </c>
      <c r="T47" s="28">
        <v>127.81189630964199</v>
      </c>
      <c r="U47" s="28">
        <v>45.719371157757202</v>
      </c>
      <c r="V47" s="28">
        <v>569.87346750233996</v>
      </c>
      <c r="W47" s="28">
        <v>99.688842138191305</v>
      </c>
      <c r="X47" s="28">
        <v>1468.62374811984</v>
      </c>
      <c r="Y47" s="28">
        <v>293623.61736933398</v>
      </c>
      <c r="Z47" s="28">
        <v>959.70730578141195</v>
      </c>
      <c r="AA47" s="28">
        <v>104.536567569151</v>
      </c>
      <c r="AB47" s="28">
        <v>1131.3849864782801</v>
      </c>
      <c r="AC47" s="28">
        <v>1431.44083699974</v>
      </c>
      <c r="AD47" s="28">
        <v>297.478168825664</v>
      </c>
      <c r="AE47" s="28">
        <v>297.478168825664</v>
      </c>
      <c r="AF47" s="28">
        <v>96.044724438565396</v>
      </c>
      <c r="AG47" s="28">
        <v>618.89631868998094</v>
      </c>
      <c r="AH47" s="28">
        <v>30.7806505443547</v>
      </c>
      <c r="AI47" s="28">
        <v>2.3761212233502498</v>
      </c>
      <c r="AJ47" s="28">
        <v>24.307497292049099</v>
      </c>
      <c r="AK47" s="28">
        <v>29.0923226780561</v>
      </c>
      <c r="AL47" s="28">
        <v>43.374276952330497</v>
      </c>
      <c r="AM47" s="28">
        <v>0</v>
      </c>
      <c r="AN47" s="28">
        <v>10805.033222427601</v>
      </c>
      <c r="AO47" s="28">
        <v>1104.5140936796699</v>
      </c>
      <c r="AP47" s="28">
        <v>12005.5920405458</v>
      </c>
      <c r="AQ47" s="101">
        <v>0</v>
      </c>
      <c r="AR47" s="28">
        <v>592.58164827278301</v>
      </c>
      <c r="AS47" s="28">
        <v>0.50895010538093099</v>
      </c>
      <c r="AT47" s="28">
        <v>7898.2934290027897</v>
      </c>
      <c r="AU47" s="28">
        <v>0.61797572071848605</v>
      </c>
      <c r="AV47" s="28">
        <v>6.7534753231149103E-2</v>
      </c>
      <c r="AW47" s="28">
        <v>386.03085873333401</v>
      </c>
      <c r="AX47" s="28">
        <v>0.35282806594024302</v>
      </c>
      <c r="AY47" s="28">
        <v>0</v>
      </c>
      <c r="AZ47" s="28">
        <v>1.4433643274524999E-2</v>
      </c>
      <c r="BA47" s="28">
        <v>1441.8449343750499</v>
      </c>
      <c r="BB47" s="28">
        <v>1347.77593548397</v>
      </c>
      <c r="BC47" s="28">
        <v>94.068998891075097</v>
      </c>
      <c r="BD47" s="28">
        <v>6.5895806180657698E-3</v>
      </c>
      <c r="BE47" s="28">
        <v>0</v>
      </c>
      <c r="BF47" s="28">
        <v>298.089241901045</v>
      </c>
      <c r="BG47" s="28">
        <v>4.7370991495670603E-2</v>
      </c>
      <c r="BH47" s="28">
        <v>133.242676070481</v>
      </c>
      <c r="BI47" s="28">
        <v>0</v>
      </c>
      <c r="BJ47" s="28">
        <v>1.04168319449726</v>
      </c>
      <c r="BK47" s="28">
        <v>521.66275719946805</v>
      </c>
      <c r="BL47" s="28">
        <v>112.083425827254</v>
      </c>
      <c r="BM47" s="28">
        <v>1.4240692394605201</v>
      </c>
      <c r="BN47" s="28">
        <v>4.6668981594713301</v>
      </c>
      <c r="BO47" s="28">
        <v>2.0681255575213399E-3</v>
      </c>
      <c r="BP47" s="28">
        <v>31.589611217998499</v>
      </c>
      <c r="BQ47" s="28">
        <v>4405.1600598531104</v>
      </c>
      <c r="BR47" s="28">
        <v>0</v>
      </c>
      <c r="BS47" s="28">
        <v>0</v>
      </c>
      <c r="BT47" s="28">
        <v>2248.02533327744</v>
      </c>
      <c r="BU47" s="28">
        <v>470.53778896087499</v>
      </c>
      <c r="BV47" s="28">
        <v>19189.534869293399</v>
      </c>
      <c r="BW47" s="28">
        <v>2901.9480342455599</v>
      </c>
      <c r="BX47" s="30"/>
      <c r="BY47" s="101">
        <f t="shared" si="14"/>
        <v>19512.889382633966</v>
      </c>
      <c r="BZ47" s="37">
        <f t="shared" si="15"/>
        <v>7.9999990099779116E-3</v>
      </c>
      <c r="CB47" s="25">
        <f t="shared" si="16"/>
        <v>-5.4152809001408791E-3</v>
      </c>
      <c r="CC47" s="25">
        <f t="shared" si="17"/>
        <v>-8.106292357668167E-3</v>
      </c>
      <c r="CD47" s="25">
        <f t="shared" si="18"/>
        <v>-3.8884158171863283E-3</v>
      </c>
      <c r="CE47" s="25">
        <f t="shared" si="19"/>
        <v>-1.2396925461864302E-2</v>
      </c>
      <c r="CF47" s="25">
        <f t="shared" si="20"/>
        <v>-1.2428501553705232E-2</v>
      </c>
      <c r="CG47" s="25">
        <f t="shared" si="21"/>
        <v>-1.0217542060000504E-2</v>
      </c>
      <c r="CH47" s="25">
        <f t="shared" si="22"/>
        <v>-1.6489771628816876E-3</v>
      </c>
      <c r="CI47" s="25">
        <f t="shared" si="23"/>
        <v>-5.0140320974244833E-3</v>
      </c>
      <c r="CJ47" s="25">
        <f t="shared" si="24"/>
        <v>-1.1763433785249881E-5</v>
      </c>
      <c r="CK47" s="25">
        <f t="shared" si="25"/>
        <v>-6.1874432537708654E-3</v>
      </c>
      <c r="CL47" s="25">
        <f t="shared" si="26"/>
        <v>-8.7675572487604051E-3</v>
      </c>
      <c r="CM47" s="25">
        <f t="shared" si="27"/>
        <v>-5.5791580224800856E-4</v>
      </c>
      <c r="CN47" s="25">
        <f t="shared" si="28"/>
        <v>-4.0674283378877201E-3</v>
      </c>
    </row>
    <row r="48" spans="1:92" x14ac:dyDescent="0.4">
      <c r="A48" s="30" t="s">
        <v>47</v>
      </c>
      <c r="B48" s="28">
        <v>273053.85956999997</v>
      </c>
      <c r="C48" s="28">
        <v>44.551408653000003</v>
      </c>
      <c r="D48" s="28">
        <v>13783.546855000001</v>
      </c>
      <c r="E48" s="28">
        <v>1406.1255971999999</v>
      </c>
      <c r="F48" s="28">
        <v>1320.1338031</v>
      </c>
      <c r="G48" s="28">
        <v>33.572832044000002</v>
      </c>
      <c r="H48" s="28">
        <v>19161.191071000001</v>
      </c>
      <c r="I48" s="28">
        <v>137.94728276000001</v>
      </c>
      <c r="J48" s="28">
        <v>551.57110831</v>
      </c>
      <c r="K48" s="28">
        <v>327.75940715000002</v>
      </c>
      <c r="L48" s="65">
        <v>17.810113690000001</v>
      </c>
      <c r="M48" s="65">
        <v>98.204002923999994</v>
      </c>
      <c r="N48" s="65">
        <v>30.757938103000001</v>
      </c>
      <c r="O48" s="28"/>
      <c r="P48" s="30" t="s">
        <v>47</v>
      </c>
      <c r="Q48" s="28">
        <v>19.907679991389401</v>
      </c>
      <c r="R48" s="28">
        <v>17.706132004395698</v>
      </c>
      <c r="S48" s="28">
        <v>137.609164389234</v>
      </c>
      <c r="T48" s="28">
        <v>137.609164389234</v>
      </c>
      <c r="U48" s="28">
        <v>51.008853214487601</v>
      </c>
      <c r="V48" s="28">
        <v>552.84803199787405</v>
      </c>
      <c r="W48" s="28">
        <v>98.462903531767097</v>
      </c>
      <c r="X48" s="28">
        <v>1475.81585039283</v>
      </c>
      <c r="Y48" s="28">
        <v>272207.19368772599</v>
      </c>
      <c r="Z48" s="28">
        <v>956.91096671704497</v>
      </c>
      <c r="AA48" s="28">
        <v>106.530350465285</v>
      </c>
      <c r="AB48" s="28">
        <v>1108.88258342721</v>
      </c>
      <c r="AC48" s="28">
        <v>1385.8814381811701</v>
      </c>
      <c r="AD48" s="28">
        <v>326.34381111738998</v>
      </c>
      <c r="AE48" s="28">
        <v>326.34381111738998</v>
      </c>
      <c r="AF48" s="28">
        <v>109.924252527984</v>
      </c>
      <c r="AG48" s="28">
        <v>595.53372595559904</v>
      </c>
      <c r="AH48" s="28">
        <v>30.268871635507601</v>
      </c>
      <c r="AI48" s="28">
        <v>2.69521156509157</v>
      </c>
      <c r="AJ48" s="28">
        <v>23.416954929276301</v>
      </c>
      <c r="AK48" s="28">
        <v>30.804958823468599</v>
      </c>
      <c r="AL48" s="28">
        <v>44.300314837767303</v>
      </c>
      <c r="AM48" s="28">
        <v>0</v>
      </c>
      <c r="AN48" s="28">
        <v>12366.466527643201</v>
      </c>
      <c r="AO48" s="28">
        <v>1264.1297890286901</v>
      </c>
      <c r="AP48" s="28">
        <v>13740.5205691998</v>
      </c>
      <c r="AQ48" s="101">
        <v>0</v>
      </c>
      <c r="AR48" s="28">
        <v>584.34327528442395</v>
      </c>
      <c r="AS48" s="28">
        <v>0.53648733219795097</v>
      </c>
      <c r="AT48" s="28">
        <v>7937.62048257676</v>
      </c>
      <c r="AU48" s="28">
        <v>0.63682175289494403</v>
      </c>
      <c r="AV48" s="28">
        <v>8.6006486758489098E-2</v>
      </c>
      <c r="AW48" s="28">
        <v>440.72635128446802</v>
      </c>
      <c r="AX48" s="28">
        <v>0.37013276310785598</v>
      </c>
      <c r="AY48" s="28">
        <v>0</v>
      </c>
      <c r="AZ48" s="28">
        <v>1.7801924222732898E-2</v>
      </c>
      <c r="BA48" s="28">
        <v>1394.1368709456401</v>
      </c>
      <c r="BB48" s="28">
        <v>1308.7793223408901</v>
      </c>
      <c r="BC48" s="28">
        <v>85.357548604749695</v>
      </c>
      <c r="BD48" s="28">
        <v>6.3976367973456296E-3</v>
      </c>
      <c r="BE48" s="28">
        <v>0</v>
      </c>
      <c r="BF48" s="28">
        <v>262.59057435914298</v>
      </c>
      <c r="BG48" s="28">
        <v>4.5990992642074097E-2</v>
      </c>
      <c r="BH48" s="28">
        <v>121.714205029845</v>
      </c>
      <c r="BI48" s="28">
        <v>0</v>
      </c>
      <c r="BJ48" s="28">
        <v>1.0522039623671</v>
      </c>
      <c r="BK48" s="28">
        <v>474.91138449158598</v>
      </c>
      <c r="BL48" s="28">
        <v>115.027143153268</v>
      </c>
      <c r="BM48" s="28">
        <v>1.27948654375899</v>
      </c>
      <c r="BN48" s="28">
        <v>4.8030710952010898</v>
      </c>
      <c r="BO48" s="28">
        <v>2.40668590408792E-3</v>
      </c>
      <c r="BP48" s="28">
        <v>33.303169483622398</v>
      </c>
      <c r="BQ48" s="28">
        <v>4398.3038490961599</v>
      </c>
      <c r="BR48" s="28">
        <v>0</v>
      </c>
      <c r="BS48" s="28">
        <v>0</v>
      </c>
      <c r="BT48" s="28">
        <v>2221.55878978699</v>
      </c>
      <c r="BU48" s="28">
        <v>492.46462554367599</v>
      </c>
      <c r="BV48" s="28">
        <v>19205.692524898401</v>
      </c>
      <c r="BW48" s="28">
        <v>2961.4990186794198</v>
      </c>
      <c r="BX48" s="30"/>
      <c r="BY48" s="101">
        <f t="shared" si="14"/>
        <v>19534.625586969283</v>
      </c>
      <c r="BZ48" s="37">
        <f t="shared" si="15"/>
        <v>8.0000064025510936E-3</v>
      </c>
      <c r="CB48" s="25">
        <f t="shared" si="16"/>
        <v>-3.1007284922003955E-3</v>
      </c>
      <c r="CC48" s="25">
        <f t="shared" si="17"/>
        <v>-5.6360465992985357E-3</v>
      </c>
      <c r="CD48" s="25">
        <f t="shared" si="18"/>
        <v>-3.1215685086594959E-3</v>
      </c>
      <c r="CE48" s="25">
        <f t="shared" si="19"/>
        <v>-8.5260706996820122E-3</v>
      </c>
      <c r="CF48" s="25">
        <f t="shared" si="20"/>
        <v>-8.6010075133647994E-3</v>
      </c>
      <c r="CG48" s="25">
        <f t="shared" si="21"/>
        <v>-8.0321660092359456E-3</v>
      </c>
      <c r="CH48" s="25">
        <f t="shared" si="22"/>
        <v>2.322478479208503E-3</v>
      </c>
      <c r="CI48" s="25">
        <f t="shared" si="23"/>
        <v>-2.4510694520476204E-3</v>
      </c>
      <c r="CJ48" s="25">
        <f t="shared" si="24"/>
        <v>2.31506630538809E-3</v>
      </c>
      <c r="CK48" s="25">
        <f t="shared" si="25"/>
        <v>-4.3190096202553492E-3</v>
      </c>
      <c r="CL48" s="25">
        <f t="shared" si="26"/>
        <v>-5.8383504684019344E-3</v>
      </c>
      <c r="CM48" s="25">
        <f t="shared" si="27"/>
        <v>2.6363549352205733E-3</v>
      </c>
      <c r="CN48" s="25">
        <f t="shared" si="28"/>
        <v>1.5287344785966713E-3</v>
      </c>
    </row>
    <row r="49" spans="1:92" x14ac:dyDescent="0.4">
      <c r="A49" s="30" t="s">
        <v>48</v>
      </c>
      <c r="B49" s="28">
        <v>53042.629610999997</v>
      </c>
      <c r="C49" s="28">
        <v>7.9058264696</v>
      </c>
      <c r="D49" s="28">
        <v>2348.0052037999999</v>
      </c>
      <c r="E49" s="28">
        <v>277.88582150000002</v>
      </c>
      <c r="F49" s="28">
        <v>260.45599249999998</v>
      </c>
      <c r="G49" s="28">
        <v>5.8392800612000002</v>
      </c>
      <c r="H49" s="28">
        <v>4335.7517643000001</v>
      </c>
      <c r="I49" s="28">
        <v>29.640554314999999</v>
      </c>
      <c r="J49" s="28">
        <v>123.95157506</v>
      </c>
      <c r="K49" s="28">
        <v>69.549110635999995</v>
      </c>
      <c r="L49" s="65">
        <v>3.8402222159999999</v>
      </c>
      <c r="M49" s="65">
        <v>20.391314165000001</v>
      </c>
      <c r="N49" s="65">
        <v>6.6083354350999999</v>
      </c>
      <c r="O49" s="28"/>
      <c r="P49" s="30" t="s">
        <v>48</v>
      </c>
      <c r="Q49" s="28">
        <v>4.0166314301824801</v>
      </c>
      <c r="R49" s="28">
        <v>3.8186785849606699</v>
      </c>
      <c r="S49" s="28">
        <v>29.591722496858601</v>
      </c>
      <c r="T49" s="28">
        <v>29.591722496858601</v>
      </c>
      <c r="U49" s="28">
        <v>10.877139239339201</v>
      </c>
      <c r="V49" s="28">
        <v>124.60912635133</v>
      </c>
      <c r="W49" s="28">
        <v>20.495299355760899</v>
      </c>
      <c r="X49" s="28">
        <v>294.79492757199603</v>
      </c>
      <c r="Y49" s="28">
        <v>53034.744684270503</v>
      </c>
      <c r="Z49" s="28">
        <v>199.360136834808</v>
      </c>
      <c r="AA49" s="28">
        <v>21.059397175776699</v>
      </c>
      <c r="AB49" s="28">
        <v>229.789643422083</v>
      </c>
      <c r="AC49" s="28">
        <v>330.35529013140598</v>
      </c>
      <c r="AD49" s="28">
        <v>69.289542849165898</v>
      </c>
      <c r="AE49" s="28">
        <v>69.289542849165898</v>
      </c>
      <c r="AF49" s="28">
        <v>18.717555277920098</v>
      </c>
      <c r="AG49" s="28">
        <v>137.72685227536601</v>
      </c>
      <c r="AH49" s="28">
        <v>6.4136145238425399</v>
      </c>
      <c r="AI49" s="28">
        <v>0.59180786071154101</v>
      </c>
      <c r="AJ49" s="28">
        <v>5.0303005699682002</v>
      </c>
      <c r="AK49" s="28">
        <v>6.6289653466651197</v>
      </c>
      <c r="AL49" s="28">
        <v>7.8646929856644396</v>
      </c>
      <c r="AM49" s="28">
        <v>0</v>
      </c>
      <c r="AN49" s="28">
        <v>2105.7211275098198</v>
      </c>
      <c r="AO49" s="28">
        <v>215.251672161687</v>
      </c>
      <c r="AP49" s="28">
        <v>2339.69035494943</v>
      </c>
      <c r="AQ49" s="101">
        <v>0</v>
      </c>
      <c r="AR49" s="28">
        <v>124.35559395712001</v>
      </c>
      <c r="AS49" s="28">
        <v>9.3495821646081001E-2</v>
      </c>
      <c r="AT49" s="28">
        <v>1842.3926444726201</v>
      </c>
      <c r="AU49" s="28">
        <v>0.12106487375783299</v>
      </c>
      <c r="AV49" s="28">
        <v>1.5690562211676699E-2</v>
      </c>
      <c r="AW49" s="28">
        <v>82.790856429504402</v>
      </c>
      <c r="AX49" s="28">
        <v>6.8005259346219302E-2</v>
      </c>
      <c r="AY49" s="28">
        <v>0</v>
      </c>
      <c r="AZ49" s="28">
        <v>3.2241620551486201E-3</v>
      </c>
      <c r="BA49" s="28">
        <v>276.058570513093</v>
      </c>
      <c r="BB49" s="28">
        <v>258.71363263382898</v>
      </c>
      <c r="BC49" s="28">
        <v>17.344937879263799</v>
      </c>
      <c r="BD49" s="28">
        <v>1.08612963287532E-3</v>
      </c>
      <c r="BE49" s="28">
        <v>0</v>
      </c>
      <c r="BF49" s="28">
        <v>53.425860899375401</v>
      </c>
      <c r="BG49" s="28">
        <v>7.8078767947000896E-3</v>
      </c>
      <c r="BH49" s="28">
        <v>24.591846957346</v>
      </c>
      <c r="BI49" s="28">
        <v>0</v>
      </c>
      <c r="BJ49" s="28">
        <v>0.20634708796992801</v>
      </c>
      <c r="BK49" s="28">
        <v>96.283974735032004</v>
      </c>
      <c r="BL49" s="28">
        <v>21.287592483999099</v>
      </c>
      <c r="BM49" s="28">
        <v>0.25558765918748599</v>
      </c>
      <c r="BN49" s="28">
        <v>0.84835434007396404</v>
      </c>
      <c r="BO49" s="28">
        <v>4.2983989572137902E-4</v>
      </c>
      <c r="BP49" s="28">
        <v>5.7916690597838398</v>
      </c>
      <c r="BQ49" s="28">
        <v>1038.7731608118299</v>
      </c>
      <c r="BR49" s="28">
        <v>0</v>
      </c>
      <c r="BS49" s="28">
        <v>0</v>
      </c>
      <c r="BT49" s="28">
        <v>515.19701913499398</v>
      </c>
      <c r="BU49" s="28">
        <v>110.965028382837</v>
      </c>
      <c r="BV49" s="28">
        <v>4357.3345843460802</v>
      </c>
      <c r="BW49" s="28">
        <v>663.46767013332999</v>
      </c>
      <c r="BX49" s="30"/>
      <c r="BY49" s="101">
        <f t="shared" si="14"/>
        <v>4431.9463218966266</v>
      </c>
      <c r="BZ49" s="37">
        <f t="shared" si="15"/>
        <v>8.0000138643665456E-3</v>
      </c>
      <c r="CB49" s="25">
        <f t="shared" si="16"/>
        <v>-1.4865263632892026E-4</v>
      </c>
      <c r="CC49" s="25">
        <f t="shared" si="17"/>
        <v>-5.2029328108490029E-3</v>
      </c>
      <c r="CD49" s="25">
        <f t="shared" si="18"/>
        <v>-3.5412395326523032E-3</v>
      </c>
      <c r="CE49" s="25">
        <f t="shared" si="19"/>
        <v>-6.5755459456106778E-3</v>
      </c>
      <c r="CF49" s="25">
        <f t="shared" si="20"/>
        <v>-6.6896516737698034E-3</v>
      </c>
      <c r="CG49" s="25">
        <f t="shared" si="21"/>
        <v>-8.1535738853354602E-3</v>
      </c>
      <c r="CH49" s="25">
        <f t="shared" si="22"/>
        <v>4.9778726318674745E-3</v>
      </c>
      <c r="CI49" s="25">
        <f t="shared" si="23"/>
        <v>-1.6474664280042171E-3</v>
      </c>
      <c r="CJ49" s="25">
        <f t="shared" si="24"/>
        <v>5.3049046856541724E-3</v>
      </c>
      <c r="CK49" s="25">
        <f t="shared" si="25"/>
        <v>-3.7321510578704606E-3</v>
      </c>
      <c r="CL49" s="25">
        <f t="shared" si="26"/>
        <v>-5.6099959397063158E-3</v>
      </c>
      <c r="CM49" s="25">
        <f t="shared" si="27"/>
        <v>5.0994845118604642E-3</v>
      </c>
      <c r="CN49" s="25">
        <f t="shared" si="28"/>
        <v>3.1218015138191391E-3</v>
      </c>
    </row>
    <row r="50" spans="1:92" x14ac:dyDescent="0.4">
      <c r="A50" s="30" t="s">
        <v>49</v>
      </c>
      <c r="B50" s="28">
        <v>239622.04852000001</v>
      </c>
      <c r="C50" s="28">
        <v>49.012420358</v>
      </c>
      <c r="D50" s="28">
        <v>13896.408090999999</v>
      </c>
      <c r="E50" s="28">
        <v>1337.8000801000001</v>
      </c>
      <c r="F50" s="28">
        <v>1252.5724779</v>
      </c>
      <c r="G50" s="28">
        <v>35.928096259999997</v>
      </c>
      <c r="H50" s="28">
        <v>24726.555652999999</v>
      </c>
      <c r="I50" s="28">
        <v>139.62423838000001</v>
      </c>
      <c r="J50" s="28">
        <v>595.87203653999995</v>
      </c>
      <c r="K50" s="28">
        <v>308.53737379</v>
      </c>
      <c r="L50" s="65">
        <v>17.881345643</v>
      </c>
      <c r="M50" s="65">
        <v>109.79774485</v>
      </c>
      <c r="N50" s="65">
        <v>42.164209184000001</v>
      </c>
      <c r="O50" s="28"/>
      <c r="P50" s="30" t="s">
        <v>49</v>
      </c>
      <c r="Q50" s="28">
        <v>22.314926047799901</v>
      </c>
      <c r="R50" s="28">
        <v>17.909444461665601</v>
      </c>
      <c r="S50" s="28">
        <v>140.37288807514199</v>
      </c>
      <c r="T50" s="28">
        <v>140.37288807514199</v>
      </c>
      <c r="U50" s="28">
        <v>49.119575513533597</v>
      </c>
      <c r="V50" s="28">
        <v>601.81835189950698</v>
      </c>
      <c r="W50" s="28">
        <v>110.90580506243499</v>
      </c>
      <c r="X50" s="28">
        <v>1533.1387280998199</v>
      </c>
      <c r="Y50" s="28">
        <v>240042.16181528501</v>
      </c>
      <c r="Z50" s="28">
        <v>1001.90731875559</v>
      </c>
      <c r="AA50" s="28">
        <v>122.42230044050601</v>
      </c>
      <c r="AB50" s="28">
        <v>1212.33210372382</v>
      </c>
      <c r="AC50" s="28">
        <v>1877.30190192346</v>
      </c>
      <c r="AD50" s="28">
        <v>309.11632668497998</v>
      </c>
      <c r="AE50" s="28">
        <v>309.11632668497998</v>
      </c>
      <c r="AF50" s="28">
        <v>111.189005319532</v>
      </c>
      <c r="AG50" s="28">
        <v>790.74692864558995</v>
      </c>
      <c r="AH50" s="28">
        <v>38.2715480019992</v>
      </c>
      <c r="AI50" s="28">
        <v>2.3702966295055501</v>
      </c>
      <c r="AJ50" s="28">
        <v>31.230780219541501</v>
      </c>
      <c r="AK50" s="28">
        <v>42.671047093359498</v>
      </c>
      <c r="AL50" s="28">
        <v>48.867024808721403</v>
      </c>
      <c r="AM50" s="28">
        <v>0</v>
      </c>
      <c r="AN50" s="28">
        <v>12508.7595166807</v>
      </c>
      <c r="AO50" s="28">
        <v>1278.6736308602899</v>
      </c>
      <c r="AP50" s="28">
        <v>13898.6221528605</v>
      </c>
      <c r="AQ50" s="101">
        <v>0</v>
      </c>
      <c r="AR50" s="28">
        <v>687.64167900797395</v>
      </c>
      <c r="AS50" s="28">
        <v>0.62620691413548402</v>
      </c>
      <c r="AT50" s="28">
        <v>10982.9977328593</v>
      </c>
      <c r="AU50" s="28">
        <v>0.61233315189294302</v>
      </c>
      <c r="AV50" s="28">
        <v>6.4586714308547802E-2</v>
      </c>
      <c r="AW50" s="28">
        <v>366.66808366540403</v>
      </c>
      <c r="AX50" s="28">
        <v>0.378581795995304</v>
      </c>
      <c r="AY50" s="28">
        <v>0</v>
      </c>
      <c r="AZ50" s="28">
        <v>1.4321038593010199E-2</v>
      </c>
      <c r="BA50" s="28">
        <v>1335.6179555070601</v>
      </c>
      <c r="BB50" s="28">
        <v>1250.2966502055001</v>
      </c>
      <c r="BC50" s="28">
        <v>85.321305301564607</v>
      </c>
      <c r="BD50" s="28">
        <v>8.0825388966969201E-3</v>
      </c>
      <c r="BE50" s="28">
        <v>0</v>
      </c>
      <c r="BF50" s="28">
        <v>276.987354982721</v>
      </c>
      <c r="BG50" s="28">
        <v>5.8103189195147599E-2</v>
      </c>
      <c r="BH50" s="28">
        <v>122.231476523531</v>
      </c>
      <c r="BI50" s="28">
        <v>0</v>
      </c>
      <c r="BJ50" s="28">
        <v>0.95629933365300301</v>
      </c>
      <c r="BK50" s="28">
        <v>475.01229260845298</v>
      </c>
      <c r="BL50" s="28">
        <v>129.97695979984101</v>
      </c>
      <c r="BM50" s="28">
        <v>1.37087337422907</v>
      </c>
      <c r="BN50" s="28">
        <v>5.3058738009336501</v>
      </c>
      <c r="BO50" s="28">
        <v>2.18057356107078E-3</v>
      </c>
      <c r="BP50" s="28">
        <v>35.683856592866903</v>
      </c>
      <c r="BQ50" s="28">
        <v>6099.4375415819604</v>
      </c>
      <c r="BR50" s="28">
        <v>0</v>
      </c>
      <c r="BS50" s="28">
        <v>0</v>
      </c>
      <c r="BT50" s="28">
        <v>2828.2185739916199</v>
      </c>
      <c r="BU50" s="28">
        <v>748.38386503678896</v>
      </c>
      <c r="BV50" s="28">
        <v>25021.546811069398</v>
      </c>
      <c r="BW50" s="28">
        <v>4016.0038897804402</v>
      </c>
      <c r="BX50" s="30"/>
      <c r="BY50" s="101">
        <f t="shared" si="14"/>
        <v>25512.796693689794</v>
      </c>
      <c r="BZ50" s="37">
        <f t="shared" si="15"/>
        <v>8.0000020215419566E-3</v>
      </c>
      <c r="CB50" s="25">
        <f t="shared" si="16"/>
        <v>1.7532330512980213E-3</v>
      </c>
      <c r="CC50" s="25">
        <f t="shared" si="17"/>
        <v>-2.966504168057567E-3</v>
      </c>
      <c r="CD50" s="25">
        <f t="shared" si="18"/>
        <v>1.5932619753263735E-4</v>
      </c>
      <c r="CE50" s="25">
        <f t="shared" si="19"/>
        <v>-1.6311290643493505E-3</v>
      </c>
      <c r="CF50" s="25">
        <f t="shared" si="20"/>
        <v>-1.8169229602708543E-3</v>
      </c>
      <c r="CG50" s="25">
        <f t="shared" si="21"/>
        <v>-6.7980130471041551E-3</v>
      </c>
      <c r="CH50" s="25">
        <f t="shared" si="22"/>
        <v>1.1930135446649174E-2</v>
      </c>
      <c r="CI50" s="25">
        <f t="shared" si="23"/>
        <v>5.3618891950870315E-3</v>
      </c>
      <c r="CJ50" s="25">
        <f t="shared" si="24"/>
        <v>9.9791817619685509E-3</v>
      </c>
      <c r="CK50" s="25">
        <f t="shared" si="25"/>
        <v>1.8764433231159556E-3</v>
      </c>
      <c r="CL50" s="25">
        <f t="shared" si="26"/>
        <v>1.571404033376027E-3</v>
      </c>
      <c r="CM50" s="25">
        <f t="shared" si="27"/>
        <v>1.009183033721473E-2</v>
      </c>
      <c r="CN50" s="25">
        <f t="shared" si="28"/>
        <v>1.2020571929802165E-2</v>
      </c>
    </row>
    <row r="51" spans="1:92" x14ac:dyDescent="0.4">
      <c r="A51" s="30" t="s">
        <v>50</v>
      </c>
      <c r="B51" s="28">
        <v>25813.827385000001</v>
      </c>
      <c r="C51" s="28">
        <v>4.8886377534000003</v>
      </c>
      <c r="D51" s="28">
        <v>1349.6062798</v>
      </c>
      <c r="E51" s="28">
        <v>148.40853673999999</v>
      </c>
      <c r="F51" s="28">
        <v>138.77538028999999</v>
      </c>
      <c r="G51" s="28">
        <v>3.3430553829999998</v>
      </c>
      <c r="H51" s="28">
        <v>2884.8619505000001</v>
      </c>
      <c r="I51" s="28">
        <v>15.601502838</v>
      </c>
      <c r="J51" s="28">
        <v>68.231250700000004</v>
      </c>
      <c r="K51" s="28">
        <v>33.056762689000003</v>
      </c>
      <c r="L51" s="65">
        <v>2.0162400141000001</v>
      </c>
      <c r="M51" s="65">
        <v>12.207944179</v>
      </c>
      <c r="N51" s="65">
        <v>4.9137641518999997</v>
      </c>
      <c r="O51" s="28"/>
      <c r="P51" s="30" t="s">
        <v>50</v>
      </c>
      <c r="Q51" s="28">
        <v>2.46022885999834</v>
      </c>
      <c r="R51" s="28">
        <v>2.0196764752460798</v>
      </c>
      <c r="S51" s="28">
        <v>15.6849749953857</v>
      </c>
      <c r="T51" s="28">
        <v>15.6849749953857</v>
      </c>
      <c r="U51" s="28">
        <v>5.3463545301178899</v>
      </c>
      <c r="V51" s="28">
        <v>68.885378898145703</v>
      </c>
      <c r="W51" s="28">
        <v>12.330095769976101</v>
      </c>
      <c r="X51" s="28">
        <v>155.64837843874301</v>
      </c>
      <c r="Y51" s="28">
        <v>25869.480137347899</v>
      </c>
      <c r="Z51" s="28">
        <v>109.68691557360999</v>
      </c>
      <c r="AA51" s="28">
        <v>12.1384702997304</v>
      </c>
      <c r="AB51" s="28">
        <v>133.723046621462</v>
      </c>
      <c r="AC51" s="28">
        <v>221.23511874744099</v>
      </c>
      <c r="AD51" s="28">
        <v>33.126261941021902</v>
      </c>
      <c r="AE51" s="28">
        <v>33.126261941021902</v>
      </c>
      <c r="AF51" s="28">
        <v>10.795827126109801</v>
      </c>
      <c r="AG51" s="28">
        <v>90.849270677226798</v>
      </c>
      <c r="AH51" s="28">
        <v>4.2749461069012398</v>
      </c>
      <c r="AI51" s="28">
        <v>0.26416758849606198</v>
      </c>
      <c r="AJ51" s="28">
        <v>3.45506223736239</v>
      </c>
      <c r="AK51" s="28">
        <v>4.9750112166571796</v>
      </c>
      <c r="AL51" s="28">
        <v>4.8785005998776398</v>
      </c>
      <c r="AM51" s="28">
        <v>0</v>
      </c>
      <c r="AN51" s="28">
        <v>1214.5300180668701</v>
      </c>
      <c r="AO51" s="28">
        <v>124.15194041127199</v>
      </c>
      <c r="AP51" s="28">
        <v>1349.4777856042499</v>
      </c>
      <c r="AQ51" s="101">
        <v>0</v>
      </c>
      <c r="AR51" s="28">
        <v>76.795769350022297</v>
      </c>
      <c r="AS51" s="28">
        <v>2.1852072190346999E-2</v>
      </c>
      <c r="AT51" s="28">
        <v>1303.9322505411801</v>
      </c>
      <c r="AU51" s="28">
        <v>5.9254021726549699E-2</v>
      </c>
      <c r="AV51" s="28">
        <v>8.1381924524766194E-3</v>
      </c>
      <c r="AW51" s="28">
        <v>42.585835336783497</v>
      </c>
      <c r="AX51" s="28">
        <v>2.92917834840743E-2</v>
      </c>
      <c r="AY51" s="28">
        <v>0</v>
      </c>
      <c r="AZ51" s="28">
        <v>1.7243388360698099E-3</v>
      </c>
      <c r="BA51" s="28">
        <v>148.433240826581</v>
      </c>
      <c r="BB51" s="28">
        <v>138.7698076371</v>
      </c>
      <c r="BC51" s="28">
        <v>9.6634331894817294</v>
      </c>
      <c r="BD51" s="28">
        <v>7.4250623081289796E-4</v>
      </c>
      <c r="BE51" s="28">
        <v>0</v>
      </c>
      <c r="BF51" s="28">
        <v>28.559809913082699</v>
      </c>
      <c r="BG51" s="28">
        <v>5.3377061238887198E-3</v>
      </c>
      <c r="BH51" s="28">
        <v>13.443525161901899</v>
      </c>
      <c r="BI51" s="28">
        <v>0</v>
      </c>
      <c r="BJ51" s="28">
        <v>0.112139382154687</v>
      </c>
      <c r="BK51" s="28">
        <v>53.3117451677441</v>
      </c>
      <c r="BL51" s="28">
        <v>6.2540721572812501</v>
      </c>
      <c r="BM51" s="28">
        <v>0.12809669857856901</v>
      </c>
      <c r="BN51" s="28">
        <v>0.50207200890667203</v>
      </c>
      <c r="BO51" s="28">
        <v>2.4334690366352999E-4</v>
      </c>
      <c r="BP51" s="28">
        <v>3.32385049223697</v>
      </c>
      <c r="BQ51" s="28">
        <v>728.08850230296605</v>
      </c>
      <c r="BR51" s="28">
        <v>0</v>
      </c>
      <c r="BS51" s="28">
        <v>0</v>
      </c>
      <c r="BT51" s="28">
        <v>333.91418059420897</v>
      </c>
      <c r="BU51" s="28">
        <v>88.875491986044693</v>
      </c>
      <c r="BV51" s="28">
        <v>2919.7303101351899</v>
      </c>
      <c r="BW51" s="28">
        <v>474.06324650429002</v>
      </c>
      <c r="BX51" s="30"/>
      <c r="BY51" s="101">
        <f t="shared" si="14"/>
        <v>2977.8017491268538</v>
      </c>
      <c r="BZ51" s="37">
        <f t="shared" si="15"/>
        <v>8.0000035875179547E-3</v>
      </c>
      <c r="CB51" s="25">
        <f t="shared" si="16"/>
        <v>2.1559279651895782E-3</v>
      </c>
      <c r="CC51" s="25">
        <f t="shared" si="17"/>
        <v>-2.0736151937848432E-3</v>
      </c>
      <c r="CD51" s="25">
        <f t="shared" si="18"/>
        <v>-9.5208652829607254E-5</v>
      </c>
      <c r="CE51" s="25">
        <f t="shared" si="19"/>
        <v>1.6646001047965488E-4</v>
      </c>
      <c r="CF51" s="25">
        <f t="shared" si="20"/>
        <v>-4.0155918782858501E-5</v>
      </c>
      <c r="CG51" s="25">
        <f t="shared" si="21"/>
        <v>-5.7447121159553286E-3</v>
      </c>
      <c r="CH51" s="25">
        <f t="shared" si="22"/>
        <v>1.2086664885003061E-2</v>
      </c>
      <c r="CI51" s="25">
        <f t="shared" si="23"/>
        <v>5.3502638978079435E-3</v>
      </c>
      <c r="CJ51" s="25">
        <f t="shared" si="24"/>
        <v>9.5869296170720628E-3</v>
      </c>
      <c r="CK51" s="25">
        <f t="shared" si="25"/>
        <v>2.1024216035838718E-3</v>
      </c>
      <c r="CL51" s="25">
        <f t="shared" si="26"/>
        <v>1.7043909068602196E-3</v>
      </c>
      <c r="CM51" s="25">
        <f t="shared" si="27"/>
        <v>1.0005910019331899E-2</v>
      </c>
      <c r="CN51" s="25">
        <f t="shared" si="28"/>
        <v>1.2464388371895618E-2</v>
      </c>
    </row>
    <row r="52" spans="1:92" x14ac:dyDescent="0.4">
      <c r="A52" s="30"/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65"/>
      <c r="M52" s="65"/>
      <c r="N52" s="65"/>
      <c r="R52" s="28"/>
    </row>
    <row r="53" spans="1:92" x14ac:dyDescent="0.4">
      <c r="A53" s="30"/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65"/>
      <c r="M53" s="65"/>
      <c r="N53" s="65"/>
      <c r="R53" s="28"/>
    </row>
    <row r="54" spans="1:92" s="30" customFormat="1" x14ac:dyDescent="0.4">
      <c r="A54" s="30" t="s">
        <v>230</v>
      </c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65"/>
      <c r="M54" s="65"/>
      <c r="N54" s="65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101"/>
      <c r="AR54" s="28"/>
      <c r="AS54" s="28"/>
      <c r="AT54" s="28"/>
      <c r="AU54" s="28"/>
      <c r="AV54" s="28"/>
      <c r="AW54" s="28"/>
      <c r="AX54" s="28"/>
      <c r="AY54" s="28"/>
      <c r="AZ54" s="28"/>
      <c r="BA54" s="28"/>
      <c r="BB54" s="28"/>
      <c r="BC54" s="28"/>
      <c r="BD54" s="28"/>
      <c r="BE54" s="28"/>
      <c r="BF54" s="28"/>
      <c r="BG54" s="28"/>
      <c r="BH54" s="28"/>
      <c r="BI54" s="28"/>
      <c r="BJ54" s="28"/>
      <c r="BK54" s="28"/>
      <c r="BL54" s="28"/>
      <c r="BM54" s="28"/>
      <c r="BN54" s="28"/>
      <c r="BO54" s="28"/>
      <c r="BP54" s="28"/>
      <c r="BQ54" s="28"/>
      <c r="BR54" s="28"/>
      <c r="BS54" s="28"/>
      <c r="BT54" s="28"/>
      <c r="BU54" s="28"/>
      <c r="BV54" s="28"/>
      <c r="BW54" s="28"/>
      <c r="BX54" s="28"/>
      <c r="BY54" s="101"/>
      <c r="BZ54" s="37"/>
    </row>
    <row r="55" spans="1:92" s="30" customFormat="1" x14ac:dyDescent="0.4">
      <c r="A55" s="30" t="s">
        <v>1</v>
      </c>
      <c r="B55" s="28">
        <v>29902.549446000001</v>
      </c>
      <c r="C55" s="28">
        <v>6.5318971162999997</v>
      </c>
      <c r="D55" s="28">
        <v>1717.94462</v>
      </c>
      <c r="E55" s="28">
        <v>215.04716292000001</v>
      </c>
      <c r="F55" s="28">
        <v>199.87278108000001</v>
      </c>
      <c r="G55" s="28">
        <v>4.0966541572999997</v>
      </c>
      <c r="H55" s="28">
        <v>5265.3027883000004</v>
      </c>
      <c r="I55" s="28">
        <v>24.805670451000001</v>
      </c>
      <c r="J55" s="28">
        <v>104.62651714</v>
      </c>
      <c r="K55" s="28">
        <v>47.367500354000001</v>
      </c>
      <c r="L55" s="65">
        <v>3.0304817728</v>
      </c>
      <c r="M55" s="65">
        <v>19.987798433999998</v>
      </c>
      <c r="N55" s="65">
        <v>9.7479081396999998</v>
      </c>
      <c r="O55" s="28"/>
      <c r="P55" s="28" t="s">
        <v>1</v>
      </c>
      <c r="Q55" s="28">
        <v>0.36716009533852501</v>
      </c>
      <c r="R55" s="28">
        <v>0.277937036872907</v>
      </c>
      <c r="S55" s="28">
        <v>2.3535054585519601</v>
      </c>
      <c r="T55" s="28">
        <v>2.3535054585519601</v>
      </c>
      <c r="U55" s="28">
        <v>0.743654205884687</v>
      </c>
      <c r="V55" s="28">
        <v>10.4864321950004</v>
      </c>
      <c r="W55" s="28">
        <v>1.99116335879384</v>
      </c>
      <c r="X55" s="28">
        <v>21.702987662855701</v>
      </c>
      <c r="Y55" s="28">
        <v>3001.9237170808501</v>
      </c>
      <c r="Z55" s="28">
        <v>16.532670887439199</v>
      </c>
      <c r="AA55" s="28">
        <v>1.8480726656389801</v>
      </c>
      <c r="AB55" s="28">
        <v>20.966993510855001</v>
      </c>
      <c r="AC55" s="28">
        <v>39.298192775496403</v>
      </c>
      <c r="AD55" s="28">
        <v>4.4443032065849799</v>
      </c>
      <c r="AE55" s="28">
        <v>4.4443032065849799</v>
      </c>
      <c r="AF55" s="28">
        <v>1.2392031284026901</v>
      </c>
      <c r="AG55" s="28">
        <v>15.512241468497599</v>
      </c>
      <c r="AH55" s="28">
        <v>0.74849049922440203</v>
      </c>
      <c r="AI55" s="28">
        <v>3.4489860099097699E-2</v>
      </c>
      <c r="AJ55" s="28">
        <v>0.62755143061424101</v>
      </c>
      <c r="AK55" s="28">
        <v>0.936767824741083</v>
      </c>
      <c r="AL55" s="28">
        <v>0.60789834375568297</v>
      </c>
      <c r="AM55" s="28">
        <v>0</v>
      </c>
      <c r="AN55" s="28">
        <v>139.41051480127999</v>
      </c>
      <c r="AO55" s="28">
        <v>14.250839525565301</v>
      </c>
      <c r="AP55" s="28">
        <v>154.90055745524799</v>
      </c>
      <c r="AQ55" s="101">
        <v>0</v>
      </c>
      <c r="AR55" s="28">
        <v>12.569962191807599</v>
      </c>
      <c r="AS55" s="28">
        <v>1.1065816843311999E-3</v>
      </c>
      <c r="AT55" s="28">
        <v>238.20787013865899</v>
      </c>
      <c r="AU55" s="28">
        <v>6.6586378743034597E-3</v>
      </c>
      <c r="AV55" s="28">
        <v>5.7683858595545601E-4</v>
      </c>
      <c r="AW55" s="28">
        <v>4.0107795105739203</v>
      </c>
      <c r="AX55" s="28">
        <v>2.8549807679800602E-3</v>
      </c>
      <c r="AY55" s="28">
        <v>0</v>
      </c>
      <c r="AZ55" s="28">
        <v>1.2652705884687201E-4</v>
      </c>
      <c r="BA55" s="28">
        <v>19.615767923522501</v>
      </c>
      <c r="BB55" s="28">
        <v>18.198665768063599</v>
      </c>
      <c r="BC55" s="28">
        <v>1.4171021554589101</v>
      </c>
      <c r="BD55" s="28">
        <v>6.7452055049410997E-5</v>
      </c>
      <c r="BE55" s="28">
        <v>0</v>
      </c>
      <c r="BF55" s="28">
        <v>4.3722988271410896</v>
      </c>
      <c r="BG55" s="28">
        <v>4.8490403269454399E-4</v>
      </c>
      <c r="BH55" s="28">
        <v>1.94939505293848</v>
      </c>
      <c r="BI55" s="28">
        <v>0</v>
      </c>
      <c r="BJ55" s="28">
        <v>1.3821019251861501E-2</v>
      </c>
      <c r="BK55" s="28">
        <v>7.7756284594652598</v>
      </c>
      <c r="BL55" s="28">
        <v>0.54609478625012398</v>
      </c>
      <c r="BM55" s="28">
        <v>1.89625888324873E-2</v>
      </c>
      <c r="BN55" s="28">
        <v>4.5885451754603401E-2</v>
      </c>
      <c r="BO55" s="28">
        <v>1.8936046744600002E-5</v>
      </c>
      <c r="BP55" s="28">
        <v>0.37153986325611599</v>
      </c>
      <c r="BQ55" s="28">
        <v>131.56947184533701</v>
      </c>
      <c r="BR55" s="28">
        <v>0</v>
      </c>
      <c r="BS55" s="28">
        <v>0</v>
      </c>
      <c r="BT55" s="28">
        <v>57.438588826752301</v>
      </c>
      <c r="BU55" s="28">
        <v>17.179058629547399</v>
      </c>
      <c r="BV55" s="28">
        <v>514.35476655808895</v>
      </c>
      <c r="BW55" s="28">
        <v>86.678413670717006</v>
      </c>
      <c r="BX55" s="28"/>
      <c r="BY55" s="101">
        <f t="shared" ref="BY55:BY58" si="29">Q55+S55+U55+V55+Z55+AB55+AC55+AD55+AG55+AH55+AI55+AJ55+AK55+AR55+AT55+BL55+BT55+BU55+BW55</f>
        <v>525.67244166206103</v>
      </c>
      <c r="BZ55" s="37">
        <f t="shared" ref="BZ55" si="30">AF55/(AF55+AN55+AO55+1E-50)</f>
        <v>7.9999914058456884E-3</v>
      </c>
      <c r="CB55" s="25">
        <f t="shared" ref="CB55" si="31">+(Y55-B55)/B55</f>
        <v>-0.89960977332377878</v>
      </c>
      <c r="CC55" s="25">
        <f t="shared" ref="CC55" si="32">+(AL55-C55)/C55</f>
        <v>-0.90693387649375168</v>
      </c>
      <c r="CD55" s="25">
        <f t="shared" ref="CD55" si="33">+(AP55-D55)/D55</f>
        <v>-0.90983378878927545</v>
      </c>
      <c r="CE55" s="25">
        <f t="shared" ref="CE55" si="34">+(BA55-E55)/E55</f>
        <v>-0.90878387951195716</v>
      </c>
      <c r="CF55" s="25">
        <f t="shared" ref="CF55" si="35">+(BB55-F55)/F55</f>
        <v>-0.90894875395374874</v>
      </c>
      <c r="CG55" s="25">
        <f t="shared" ref="CG55" si="36">+(BP55-G55)/G55</f>
        <v>-0.90930650990051154</v>
      </c>
      <c r="CH55" s="25">
        <f t="shared" ref="CH55" si="37">+(BV55-H55)/H55</f>
        <v>-0.90231240495778631</v>
      </c>
      <c r="CI55" s="25">
        <f t="shared" ref="CI55" si="38">+(T55-I55)/I55</f>
        <v>-0.90512227987544347</v>
      </c>
      <c r="CJ55" s="25">
        <f t="shared" ref="CJ55" si="39">+(V55-J55)/J55</f>
        <v>-0.89977271076539245</v>
      </c>
      <c r="CK55" s="25">
        <f t="shared" ref="CK55" si="40">+(AD55-K55)/K55</f>
        <v>-0.90617399750101713</v>
      </c>
      <c r="CL55" s="25">
        <f t="shared" ref="CL55" si="41">+(R55-L55)/L55</f>
        <v>-0.90828618757336776</v>
      </c>
      <c r="CM55" s="25">
        <f t="shared" ref="CM55" si="42">+(W55-M55)/M55</f>
        <v>-0.90038105670473456</v>
      </c>
      <c r="CN55" s="25">
        <f t="shared" ref="CN55" si="43">+(AK55-N55)/N55</f>
        <v>-0.90390063064649351</v>
      </c>
    </row>
    <row r="56" spans="1:92" s="30" customFormat="1" x14ac:dyDescent="0.4">
      <c r="A56" s="30" t="s">
        <v>11</v>
      </c>
      <c r="B56" s="28">
        <v>50086.867965999998</v>
      </c>
      <c r="C56" s="28">
        <v>8.1463911387000003</v>
      </c>
      <c r="D56" s="28">
        <v>2085.5797570999998</v>
      </c>
      <c r="E56" s="28">
        <v>214.71754179999999</v>
      </c>
      <c r="F56" s="28">
        <v>200.43901124000001</v>
      </c>
      <c r="G56" s="28">
        <v>5.6406200064999998</v>
      </c>
      <c r="H56" s="28">
        <v>3011.9517095000001</v>
      </c>
      <c r="I56" s="28">
        <v>20.295642388000001</v>
      </c>
      <c r="J56" s="28">
        <v>94.415502821999993</v>
      </c>
      <c r="K56" s="28">
        <v>46.655735884000002</v>
      </c>
      <c r="L56" s="65">
        <v>2.3555548262000001</v>
      </c>
      <c r="M56" s="65">
        <v>16.172045373</v>
      </c>
      <c r="N56" s="65">
        <v>4.3200764476</v>
      </c>
      <c r="O56" s="28"/>
      <c r="P56" s="28" t="s">
        <v>11</v>
      </c>
      <c r="Q56" s="28">
        <v>0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28">
        <v>0</v>
      </c>
      <c r="X56" s="28">
        <v>0</v>
      </c>
      <c r="Y56" s="28">
        <v>0</v>
      </c>
      <c r="Z56" s="28">
        <v>0</v>
      </c>
      <c r="AA56" s="28">
        <v>0</v>
      </c>
      <c r="AB56" s="28">
        <v>0</v>
      </c>
      <c r="AC56" s="28">
        <v>0</v>
      </c>
      <c r="AD56" s="28">
        <v>0</v>
      </c>
      <c r="AE56" s="28">
        <v>0</v>
      </c>
      <c r="AF56" s="28">
        <v>0</v>
      </c>
      <c r="AG56" s="28">
        <v>0</v>
      </c>
      <c r="AH56" s="28">
        <v>0</v>
      </c>
      <c r="AI56" s="28">
        <v>0</v>
      </c>
      <c r="AJ56" s="28">
        <v>0</v>
      </c>
      <c r="AK56" s="28">
        <v>0</v>
      </c>
      <c r="AL56" s="28">
        <v>0</v>
      </c>
      <c r="AM56" s="28">
        <v>0</v>
      </c>
      <c r="AN56" s="28">
        <v>0</v>
      </c>
      <c r="AO56" s="28">
        <v>0</v>
      </c>
      <c r="AP56" s="28">
        <v>0</v>
      </c>
      <c r="AQ56" s="101">
        <v>0</v>
      </c>
      <c r="AR56" s="28">
        <v>0</v>
      </c>
      <c r="AS56" s="28">
        <v>0</v>
      </c>
      <c r="AT56" s="28">
        <v>0</v>
      </c>
      <c r="AU56" s="28">
        <v>0</v>
      </c>
      <c r="AV56" s="28">
        <v>0</v>
      </c>
      <c r="AW56" s="28">
        <v>0</v>
      </c>
      <c r="AX56" s="28">
        <v>0</v>
      </c>
      <c r="AY56" s="28">
        <v>0</v>
      </c>
      <c r="AZ56" s="28">
        <v>0</v>
      </c>
      <c r="BA56" s="28">
        <v>0</v>
      </c>
      <c r="BB56" s="28">
        <v>0</v>
      </c>
      <c r="BC56" s="28">
        <v>0</v>
      </c>
      <c r="BD56" s="28">
        <v>0</v>
      </c>
      <c r="BE56" s="28">
        <v>0</v>
      </c>
      <c r="BF56" s="28">
        <v>0</v>
      </c>
      <c r="BG56" s="28">
        <v>0</v>
      </c>
      <c r="BH56" s="28">
        <v>0</v>
      </c>
      <c r="BI56" s="28">
        <v>0</v>
      </c>
      <c r="BJ56" s="28">
        <v>0</v>
      </c>
      <c r="BK56" s="28">
        <v>0</v>
      </c>
      <c r="BL56" s="28">
        <v>0</v>
      </c>
      <c r="BM56" s="28">
        <v>0</v>
      </c>
      <c r="BN56" s="28">
        <v>0</v>
      </c>
      <c r="BO56" s="28">
        <v>0</v>
      </c>
      <c r="BP56" s="28">
        <v>0</v>
      </c>
      <c r="BQ56" s="28">
        <v>0</v>
      </c>
      <c r="BR56" s="28">
        <v>0</v>
      </c>
      <c r="BS56" s="28">
        <v>0</v>
      </c>
      <c r="BT56" s="28">
        <v>0</v>
      </c>
      <c r="BU56" s="28">
        <v>0</v>
      </c>
      <c r="BV56" s="28">
        <v>0</v>
      </c>
      <c r="BW56" s="28">
        <v>0</v>
      </c>
      <c r="BX56" s="28"/>
      <c r="BY56" s="101">
        <f t="shared" si="29"/>
        <v>0</v>
      </c>
      <c r="BZ56" s="37"/>
    </row>
    <row r="57" spans="1:92" s="30" customFormat="1" x14ac:dyDescent="0.4">
      <c r="A57" s="30" t="s">
        <v>58</v>
      </c>
      <c r="B57" s="28">
        <v>141622.70306</v>
      </c>
      <c r="C57" s="28">
        <v>17.959452828</v>
      </c>
      <c r="D57" s="28">
        <v>4400.3020907</v>
      </c>
      <c r="E57" s="28">
        <v>627.69459830000005</v>
      </c>
      <c r="F57" s="28">
        <v>583.79180056999996</v>
      </c>
      <c r="G57" s="28">
        <v>12.413639542</v>
      </c>
      <c r="H57" s="28">
        <v>9125.1094018000003</v>
      </c>
      <c r="I57" s="28">
        <v>48.632772342999999</v>
      </c>
      <c r="J57" s="28">
        <v>270.70776778999999</v>
      </c>
      <c r="K57" s="28">
        <v>108.78066359</v>
      </c>
      <c r="L57" s="65">
        <v>5.4700182418000001</v>
      </c>
      <c r="M57" s="65">
        <v>42.712853013</v>
      </c>
      <c r="N57" s="65">
        <v>12.267900344999999</v>
      </c>
      <c r="O57" s="28"/>
      <c r="P57" s="28" t="s">
        <v>58</v>
      </c>
      <c r="Q57" s="28">
        <v>0.198066608480298</v>
      </c>
      <c r="R57" s="28">
        <v>0.150322511427294</v>
      </c>
      <c r="S57" s="28">
        <v>1.20599507056994</v>
      </c>
      <c r="T57" s="28">
        <v>1.20599507056994</v>
      </c>
      <c r="U57" s="28">
        <v>0.41651218920617</v>
      </c>
      <c r="V57" s="28">
        <v>6.3062983997067903</v>
      </c>
      <c r="W57" s="28">
        <v>0.97237288060009996</v>
      </c>
      <c r="X57" s="28">
        <v>16.2857250148536</v>
      </c>
      <c r="Y57" s="28">
        <v>3705.34883358961</v>
      </c>
      <c r="Z57" s="28">
        <v>9.2695379608128192</v>
      </c>
      <c r="AA57" s="28">
        <v>1.2509690738239601</v>
      </c>
      <c r="AB57" s="28">
        <v>11.002237380975201</v>
      </c>
      <c r="AC57" s="28">
        <v>16.853543590866199</v>
      </c>
      <c r="AD57" s="28">
        <v>2.9505875017554302</v>
      </c>
      <c r="AE57" s="28">
        <v>2.9505875017554302</v>
      </c>
      <c r="AF57" s="28">
        <v>0.98521556022200196</v>
      </c>
      <c r="AG57" s="28">
        <v>6.9690972180977298</v>
      </c>
      <c r="AH57" s="28">
        <v>0.300052101859489</v>
      </c>
      <c r="AI57" s="28">
        <v>2.09539668535083E-2</v>
      </c>
      <c r="AJ57" s="28">
        <v>0.228827142025056</v>
      </c>
      <c r="AK57" s="28">
        <v>0.28967027493129799</v>
      </c>
      <c r="AL57" s="28">
        <v>0.52493663585707495</v>
      </c>
      <c r="AM57" s="28">
        <v>0</v>
      </c>
      <c r="AN57" s="28">
        <v>110.836566080788</v>
      </c>
      <c r="AO57" s="28">
        <v>11.329974657870199</v>
      </c>
      <c r="AP57" s="28">
        <v>123.15175629888</v>
      </c>
      <c r="AQ57" s="101">
        <v>0</v>
      </c>
      <c r="AR57" s="28">
        <v>6.0198327865870596</v>
      </c>
      <c r="AS57" s="28">
        <v>1.0978761774059299E-2</v>
      </c>
      <c r="AT57" s="28">
        <v>91.056997430513206</v>
      </c>
      <c r="AU57" s="28">
        <v>8.2131009661755693E-3</v>
      </c>
      <c r="AV57" s="28">
        <v>6.0789662527488896E-4</v>
      </c>
      <c r="AW57" s="28">
        <v>4.1282394439943397</v>
      </c>
      <c r="AX57" s="28">
        <v>5.4758771364164897E-3</v>
      </c>
      <c r="AY57" s="28">
        <v>0</v>
      </c>
      <c r="AZ57" s="28">
        <v>1.4078649889493299E-4</v>
      </c>
      <c r="BA57" s="28">
        <v>17.473767219541699</v>
      </c>
      <c r="BB57" s="28">
        <v>16.3233639831567</v>
      </c>
      <c r="BC57" s="28">
        <v>1.15040323638507</v>
      </c>
      <c r="BD57" s="28">
        <v>9.6698688801071303E-5</v>
      </c>
      <c r="BE57" s="28">
        <v>0</v>
      </c>
      <c r="BF57" s="28">
        <v>3.9826378302110301</v>
      </c>
      <c r="BG57" s="28">
        <v>6.9512943886858801E-4</v>
      </c>
      <c r="BH57" s="28">
        <v>1.6671699818669801</v>
      </c>
      <c r="BI57" s="28">
        <v>0</v>
      </c>
      <c r="BJ57" s="28">
        <v>1.17674928487574E-2</v>
      </c>
      <c r="BK57" s="28">
        <v>6.4224772234990803</v>
      </c>
      <c r="BL57" s="28">
        <v>2.1938781851287201</v>
      </c>
      <c r="BM57" s="28">
        <v>2.0335374813296E-2</v>
      </c>
      <c r="BN57" s="28">
        <v>6.4505512106130397E-2</v>
      </c>
      <c r="BO57" s="28">
        <v>2.2872688591632201E-5</v>
      </c>
      <c r="BP57" s="28">
        <v>0.41064349520770399</v>
      </c>
      <c r="BQ57" s="28">
        <v>52.485873904985098</v>
      </c>
      <c r="BR57" s="28">
        <v>0</v>
      </c>
      <c r="BS57" s="28">
        <v>0</v>
      </c>
      <c r="BT57" s="28">
        <v>26.191524878122902</v>
      </c>
      <c r="BU57" s="28">
        <v>5.1921506387340903</v>
      </c>
      <c r="BV57" s="28">
        <v>215.29275682468199</v>
      </c>
      <c r="BW57" s="28">
        <v>32.024360344196602</v>
      </c>
      <c r="BX57" s="28"/>
      <c r="BY57" s="101">
        <f t="shared" si="29"/>
        <v>218.69012366942249</v>
      </c>
      <c r="BZ57" s="37">
        <f t="shared" ref="BZ57" si="44">AF57/(AF57+AN57+AO57+1E-50)</f>
        <v>8.0000122599222755E-3</v>
      </c>
      <c r="CB57" s="25">
        <f t="shared" ref="CB57" si="45">+(Y57-B57)/B57</f>
        <v>-0.97383647710763011</v>
      </c>
      <c r="CC57" s="25">
        <f t="shared" ref="CC57" si="46">+(AL57-C57)/C57</f>
        <v>-0.97077101174047675</v>
      </c>
      <c r="CD57" s="25">
        <f t="shared" ref="CD57" si="47">+(AP57-D57)/D57</f>
        <v>-0.97201288598817792</v>
      </c>
      <c r="CE57" s="25">
        <f t="shared" ref="CE57" si="48">+(BA57-E57)/E57</f>
        <v>-0.97216199204698217</v>
      </c>
      <c r="CF57" s="25">
        <f t="shared" ref="CF57" si="49">+(BB57-F57)/F57</f>
        <v>-0.97203906603823664</v>
      </c>
      <c r="CG57" s="25">
        <f t="shared" ref="CG57" si="50">+(BP57-G57)/G57</f>
        <v>-0.96691997590083523</v>
      </c>
      <c r="CH57" s="25">
        <f t="shared" ref="CH57" si="51">+(BV57-H57)/H57</f>
        <v>-0.97640655609211513</v>
      </c>
      <c r="CI57" s="25">
        <f t="shared" ref="CI57" si="52">+(T57-I57)/I57</f>
        <v>-0.97520200859485806</v>
      </c>
      <c r="CJ57" s="25">
        <f t="shared" ref="CJ57" si="53">+(V57-J57)/J57</f>
        <v>-0.97670440545097736</v>
      </c>
      <c r="CK57" s="25">
        <f t="shared" ref="CK57" si="54">+(AD57-K57)/K57</f>
        <v>-0.97287580895005055</v>
      </c>
      <c r="CL57" s="25">
        <f t="shared" ref="CL57" si="55">+(R57-L57)/L57</f>
        <v>-0.97251882813139789</v>
      </c>
      <c r="CM57" s="25">
        <f t="shared" ref="CM57" si="56">+(W57-M57)/M57</f>
        <v>-0.97723465392714115</v>
      </c>
      <c r="CN57" s="25">
        <f t="shared" ref="CN57" si="57">+(AK57-N57)/N57</f>
        <v>-0.97638795011492263</v>
      </c>
    </row>
    <row r="58" spans="1:92" s="30" customFormat="1" x14ac:dyDescent="0.4">
      <c r="A58" s="30" t="s">
        <v>75</v>
      </c>
      <c r="B58" s="28">
        <v>4765.4855688999996</v>
      </c>
      <c r="C58" s="28">
        <v>0.80717389849999999</v>
      </c>
      <c r="D58" s="28">
        <v>197.09853795999999</v>
      </c>
      <c r="E58" s="28">
        <v>21.66638025</v>
      </c>
      <c r="F58" s="28">
        <v>20.204338895999999</v>
      </c>
      <c r="G58" s="28">
        <v>0.55718649610000004</v>
      </c>
      <c r="H58" s="28">
        <v>319.78750954999998</v>
      </c>
      <c r="I58" s="28">
        <v>1.9738517511</v>
      </c>
      <c r="J58" s="28">
        <v>9.6280927691000002</v>
      </c>
      <c r="K58" s="28">
        <v>4.3454023311999999</v>
      </c>
      <c r="L58" s="65">
        <v>0.23465350709999999</v>
      </c>
      <c r="M58" s="65">
        <v>1.6080737597999999</v>
      </c>
      <c r="N58" s="65">
        <v>0.45016319170000002</v>
      </c>
      <c r="O58" s="28"/>
      <c r="P58" s="28" t="s">
        <v>176</v>
      </c>
      <c r="Q58" s="28">
        <v>0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28">
        <v>0</v>
      </c>
      <c r="X58" s="28">
        <v>0</v>
      </c>
      <c r="Y58" s="28">
        <v>0</v>
      </c>
      <c r="Z58" s="28">
        <v>0</v>
      </c>
      <c r="AA58" s="28">
        <v>0</v>
      </c>
      <c r="AB58" s="28">
        <v>0</v>
      </c>
      <c r="AC58" s="28">
        <v>0</v>
      </c>
      <c r="AD58" s="28">
        <v>0</v>
      </c>
      <c r="AE58" s="28">
        <v>0</v>
      </c>
      <c r="AF58" s="28">
        <v>0</v>
      </c>
      <c r="AG58" s="28">
        <v>0</v>
      </c>
      <c r="AH58" s="28">
        <v>0</v>
      </c>
      <c r="AI58" s="28">
        <v>0</v>
      </c>
      <c r="AJ58" s="28">
        <v>0</v>
      </c>
      <c r="AK58" s="28">
        <v>0</v>
      </c>
      <c r="AL58" s="28">
        <v>0</v>
      </c>
      <c r="AM58" s="28">
        <v>0</v>
      </c>
      <c r="AN58" s="28">
        <v>0</v>
      </c>
      <c r="AO58" s="28">
        <v>0</v>
      </c>
      <c r="AP58" s="28">
        <v>0</v>
      </c>
      <c r="AQ58" s="101">
        <v>0</v>
      </c>
      <c r="AR58" s="28">
        <v>0</v>
      </c>
      <c r="AS58" s="28">
        <v>0</v>
      </c>
      <c r="AT58" s="28">
        <v>0</v>
      </c>
      <c r="AU58" s="28">
        <v>0</v>
      </c>
      <c r="AV58" s="28">
        <v>0</v>
      </c>
      <c r="AW58" s="28">
        <v>0</v>
      </c>
      <c r="AX58" s="28">
        <v>0</v>
      </c>
      <c r="AY58" s="28">
        <v>0</v>
      </c>
      <c r="AZ58" s="28">
        <v>0</v>
      </c>
      <c r="BA58" s="28">
        <v>0</v>
      </c>
      <c r="BB58" s="28">
        <v>0</v>
      </c>
      <c r="BC58" s="28">
        <v>0</v>
      </c>
      <c r="BD58" s="28">
        <v>0</v>
      </c>
      <c r="BE58" s="28">
        <v>0</v>
      </c>
      <c r="BF58" s="28">
        <v>0</v>
      </c>
      <c r="BG58" s="28">
        <v>0</v>
      </c>
      <c r="BH58" s="28">
        <v>0</v>
      </c>
      <c r="BI58" s="28">
        <v>0</v>
      </c>
      <c r="BJ58" s="28">
        <v>0</v>
      </c>
      <c r="BK58" s="28">
        <v>0</v>
      </c>
      <c r="BL58" s="28">
        <v>0</v>
      </c>
      <c r="BM58" s="28">
        <v>0</v>
      </c>
      <c r="BN58" s="28">
        <v>0</v>
      </c>
      <c r="BO58" s="28">
        <v>0</v>
      </c>
      <c r="BP58" s="28">
        <v>0</v>
      </c>
      <c r="BQ58" s="28">
        <v>0</v>
      </c>
      <c r="BR58" s="28">
        <v>0</v>
      </c>
      <c r="BS58" s="28">
        <v>0</v>
      </c>
      <c r="BT58" s="28">
        <v>0</v>
      </c>
      <c r="BU58" s="28">
        <v>0</v>
      </c>
      <c r="BV58" s="28">
        <v>0</v>
      </c>
      <c r="BW58" s="28">
        <v>0</v>
      </c>
      <c r="BX58" s="28"/>
      <c r="BY58" s="101">
        <f t="shared" si="29"/>
        <v>0</v>
      </c>
      <c r="BZ58" s="37"/>
    </row>
    <row r="59" spans="1:92" s="30" customFormat="1" x14ac:dyDescent="0.4">
      <c r="A59" s="30" t="s">
        <v>236</v>
      </c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101"/>
      <c r="AR59" s="28"/>
      <c r="AS59" s="28"/>
      <c r="AT59" s="28"/>
      <c r="AU59" s="28"/>
      <c r="AV59" s="28"/>
      <c r="AW59" s="28"/>
      <c r="AX59" s="28"/>
      <c r="AY59" s="28"/>
      <c r="AZ59" s="28"/>
      <c r="BA59" s="28"/>
      <c r="BB59" s="28"/>
      <c r="BC59" s="28"/>
      <c r="BD59" s="28"/>
      <c r="BE59" s="28"/>
      <c r="BF59" s="28"/>
      <c r="BG59" s="28"/>
      <c r="BH59" s="28"/>
      <c r="BI59" s="28"/>
      <c r="BJ59" s="28"/>
      <c r="BK59" s="28"/>
      <c r="BL59" s="28"/>
      <c r="BM59" s="28"/>
      <c r="BN59" s="28"/>
      <c r="BO59" s="28"/>
      <c r="BP59" s="28"/>
      <c r="BQ59" s="28"/>
      <c r="BR59" s="28"/>
      <c r="BS59" s="28"/>
      <c r="BT59" s="28"/>
      <c r="BU59" s="28"/>
      <c r="BV59" s="28"/>
      <c r="BW59" s="28"/>
      <c r="BX59" s="28"/>
      <c r="BY59" s="101"/>
      <c r="BZ59" s="37"/>
    </row>
    <row r="60" spans="1:92" x14ac:dyDescent="0.4">
      <c r="A60" s="30"/>
      <c r="B60" s="30"/>
      <c r="C60" s="30"/>
      <c r="D60" s="30"/>
      <c r="E60" s="30"/>
      <c r="F60" s="30"/>
      <c r="G60" s="30"/>
      <c r="H60" s="30"/>
      <c r="I60" s="30"/>
      <c r="J60" s="30"/>
      <c r="K60" s="30"/>
    </row>
    <row r="61" spans="1:92" x14ac:dyDescent="0.4">
      <c r="A61" s="2" t="s">
        <v>55</v>
      </c>
      <c r="B61" s="1">
        <f t="shared" ref="B61:K61" si="58">SUM(B3:B58)</f>
        <v>11526891.723746903</v>
      </c>
      <c r="C61" s="1">
        <f t="shared" si="58"/>
        <v>2075.6131163301998</v>
      </c>
      <c r="D61" s="1">
        <f t="shared" si="58"/>
        <v>615637.09094480972</v>
      </c>
      <c r="E61" s="1">
        <f t="shared" si="58"/>
        <v>60760.839039607992</v>
      </c>
      <c r="F61" s="1">
        <f t="shared" si="58"/>
        <v>56545.627405666979</v>
      </c>
      <c r="G61" s="1">
        <f t="shared" si="58"/>
        <v>1573.2105655755006</v>
      </c>
      <c r="H61" s="1">
        <f t="shared" si="58"/>
        <v>839719.14490404003</v>
      </c>
      <c r="I61" s="1">
        <f t="shared" si="58"/>
        <v>5331.7654084611995</v>
      </c>
      <c r="J61" s="1">
        <f t="shared" si="58"/>
        <v>22349.816977609094</v>
      </c>
      <c r="K61" s="1">
        <f t="shared" si="58"/>
        <v>12640.216382614602</v>
      </c>
      <c r="L61" s="1">
        <f t="shared" ref="L61:N61" si="59">SUM(L3:L58)</f>
        <v>699.61677335709987</v>
      </c>
      <c r="M61" s="1">
        <f t="shared" si="59"/>
        <v>3816.8017668294001</v>
      </c>
      <c r="N61" s="1">
        <f t="shared" si="59"/>
        <v>1195.7845238940999</v>
      </c>
      <c r="Q61" s="1">
        <f t="shared" ref="Q61:BW61" si="60">SUM(Q3:Q58)</f>
        <v>810.77621080825816</v>
      </c>
      <c r="R61" s="1">
        <f t="shared" si="60"/>
        <v>684.91675328897907</v>
      </c>
      <c r="S61" s="1">
        <f t="shared" si="60"/>
        <v>6057.8391801793787</v>
      </c>
      <c r="T61" s="1">
        <f t="shared" si="60"/>
        <v>6057.8391801793787</v>
      </c>
      <c r="U61" s="1">
        <f t="shared" si="60"/>
        <v>2185.8712265542154</v>
      </c>
      <c r="V61" s="1">
        <f t="shared" si="60"/>
        <v>24562.209880959086</v>
      </c>
      <c r="W61" s="1">
        <f t="shared" si="60"/>
        <v>3751.5159481144806</v>
      </c>
      <c r="X61" s="1">
        <f t="shared" si="60"/>
        <v>62371.120046003183</v>
      </c>
      <c r="Y61" s="1">
        <f t="shared" si="60"/>
        <v>11271648.04498212</v>
      </c>
      <c r="Z61" s="1">
        <f t="shared" si="60"/>
        <v>40072.323538856312</v>
      </c>
      <c r="AA61" s="1">
        <f t="shared" si="60"/>
        <v>5188.4038256688973</v>
      </c>
      <c r="AB61" s="1">
        <f t="shared" si="60"/>
        <v>44015.757126272314</v>
      </c>
      <c r="AC61" s="1">
        <f t="shared" si="60"/>
        <v>60895.286620414074</v>
      </c>
      <c r="AD61" s="1">
        <f t="shared" si="60"/>
        <v>13427.380727831374</v>
      </c>
      <c r="AE61" s="1">
        <f t="shared" si="60"/>
        <v>13427.380727831374</v>
      </c>
      <c r="AF61" s="1">
        <f t="shared" si="60"/>
        <v>4839.5375354811104</v>
      </c>
      <c r="AG61" s="1">
        <f t="shared" si="60"/>
        <v>26525.256628842515</v>
      </c>
      <c r="AH61" s="1">
        <f t="shared" si="60"/>
        <v>1197.4881358905866</v>
      </c>
      <c r="AI61" s="1">
        <f t="shared" si="60"/>
        <v>171.00691680576224</v>
      </c>
      <c r="AJ61" s="1">
        <f t="shared" si="60"/>
        <v>949.27125603643799</v>
      </c>
      <c r="AK61" s="1">
        <f t="shared" si="60"/>
        <v>1187.3209939021363</v>
      </c>
      <c r="AL61" s="1">
        <f t="shared" si="60"/>
        <v>2028.4269768372246</v>
      </c>
      <c r="AM61" s="1">
        <f t="shared" si="60"/>
        <v>0</v>
      </c>
      <c r="AN61" s="1">
        <f t="shared" si="60"/>
        <v>544447.86500963883</v>
      </c>
      <c r="AO61" s="1">
        <f t="shared" si="60"/>
        <v>55654.687329139553</v>
      </c>
      <c r="AP61" s="1">
        <f t="shared" si="60"/>
        <v>604942.08987425908</v>
      </c>
      <c r="AQ61" s="1"/>
      <c r="AR61" s="1">
        <f t="shared" si="60"/>
        <v>25051.96202463911</v>
      </c>
      <c r="AS61" s="1">
        <f t="shared" si="60"/>
        <v>20.572393645653253</v>
      </c>
      <c r="AT61" s="1">
        <f t="shared" si="60"/>
        <v>347741.04888650606</v>
      </c>
      <c r="AU61" s="1">
        <f t="shared" si="60"/>
        <v>27.585893733940651</v>
      </c>
      <c r="AV61" s="1">
        <f t="shared" si="60"/>
        <v>7.0529820144100581</v>
      </c>
      <c r="AW61" s="1">
        <f t="shared" si="60"/>
        <v>18860.78780112918</v>
      </c>
      <c r="AX61" s="1">
        <f t="shared" si="60"/>
        <v>15.440214137888047</v>
      </c>
      <c r="AY61" s="1">
        <f t="shared" si="60"/>
        <v>0</v>
      </c>
      <c r="AZ61" s="1">
        <f t="shared" si="60"/>
        <v>0.93844466533416848</v>
      </c>
      <c r="BA61" s="1">
        <f t="shared" si="60"/>
        <v>59212.716212507541</v>
      </c>
      <c r="BB61" s="1">
        <f t="shared" si="60"/>
        <v>55093.614341384062</v>
      </c>
      <c r="BC61" s="1">
        <f t="shared" si="60"/>
        <v>4119.101871123522</v>
      </c>
      <c r="BD61" s="1">
        <f t="shared" si="60"/>
        <v>0.33529646855663303</v>
      </c>
      <c r="BE61" s="1">
        <f t="shared" si="60"/>
        <v>1.6984165247441198E-2</v>
      </c>
      <c r="BF61" s="1">
        <f t="shared" si="60"/>
        <v>10816.433078037646</v>
      </c>
      <c r="BG61" s="1">
        <f t="shared" si="60"/>
        <v>4.2191794381429606</v>
      </c>
      <c r="BH61" s="1">
        <f t="shared" si="60"/>
        <v>5094.4849988091637</v>
      </c>
      <c r="BI61" s="1">
        <f t="shared" si="60"/>
        <v>0.37365460032959003</v>
      </c>
      <c r="BJ61" s="1">
        <f t="shared" si="60"/>
        <v>47.526695703566418</v>
      </c>
      <c r="BK61" s="1">
        <f t="shared" si="60"/>
        <v>19903.661987479809</v>
      </c>
      <c r="BL61" s="1">
        <f t="shared" si="60"/>
        <v>4694.1164169555605</v>
      </c>
      <c r="BM61" s="1">
        <f t="shared" si="60"/>
        <v>52.425832966572315</v>
      </c>
      <c r="BN61" s="1">
        <f t="shared" si="60"/>
        <v>241.56247661885894</v>
      </c>
      <c r="BO61" s="1">
        <f t="shared" si="60"/>
        <v>0.19642776976055146</v>
      </c>
      <c r="BP61" s="1">
        <f t="shared" si="60"/>
        <v>1536.4887472629352</v>
      </c>
      <c r="BQ61" s="1">
        <f t="shared" si="60"/>
        <v>199598.98033740043</v>
      </c>
      <c r="BR61" s="1">
        <f t="shared" si="60"/>
        <v>0</v>
      </c>
      <c r="BS61" s="1">
        <f t="shared" si="60"/>
        <v>6.0935903881345901</v>
      </c>
      <c r="BT61" s="1">
        <f t="shared" si="60"/>
        <v>97169.899480058593</v>
      </c>
      <c r="BU61" s="1">
        <f t="shared" si="60"/>
        <v>20065.665238513629</v>
      </c>
      <c r="BV61" s="1">
        <f t="shared" si="60"/>
        <v>825950.99444242253</v>
      </c>
      <c r="BW61" s="1">
        <f t="shared" si="60"/>
        <v>122656.90602915949</v>
      </c>
      <c r="BX61" s="1"/>
      <c r="BY61" s="1"/>
      <c r="BZ61" s="37">
        <f>AF61/(AF61+AN61+AO61+1E-50)</f>
        <v>8.0000013496945369E-3</v>
      </c>
      <c r="CA61" s="30"/>
      <c r="CB61" s="25">
        <f>+(Y61-B61)/B61</f>
        <v>-2.2143322318101375E-2</v>
      </c>
      <c r="CC61" s="25">
        <f>+(AL61-C61)/C61</f>
        <v>-2.273359091910292E-2</v>
      </c>
      <c r="CD61" s="25">
        <f>+(AP61-D61)/D61</f>
        <v>-1.7372249378505074E-2</v>
      </c>
      <c r="CE61" s="25">
        <f>+(BA61-E61)/E61</f>
        <v>-2.5478957360863315E-2</v>
      </c>
      <c r="CF61" s="25">
        <f>+(BB61-F61)/F61</f>
        <v>-2.5678609132160714E-2</v>
      </c>
      <c r="CG61" s="25">
        <f>+(BP61-G61)/G61</f>
        <v>-2.334196013941213E-2</v>
      </c>
      <c r="CH61" s="25">
        <f>+(BV61-H61)/H61</f>
        <v>-1.6396137381375152E-2</v>
      </c>
      <c r="CI61" s="25">
        <f t="shared" ref="CI61" si="61">+(T61-I61)/I61</f>
        <v>0.13617886686573694</v>
      </c>
      <c r="CJ61" s="25">
        <f>+(V61-J61)/J61</f>
        <v>9.8989307409830335E-2</v>
      </c>
      <c r="CK61" s="25">
        <f>+(AD61-K61)/K61</f>
        <v>6.2274594151682433E-2</v>
      </c>
      <c r="CL61" s="25">
        <f>+(R61-L61)/L61</f>
        <v>-2.1011531781296489E-2</v>
      </c>
      <c r="CM61" s="25">
        <f>+(W61-M61)/M61</f>
        <v>-1.7104849217556339E-2</v>
      </c>
      <c r="CN61" s="25">
        <f t="shared" ref="CN61" si="62">+(AK61-N61)/N61</f>
        <v>-7.0778052590963593E-3</v>
      </c>
    </row>
    <row r="62" spans="1:92" x14ac:dyDescent="0.4">
      <c r="A62" s="30" t="s">
        <v>56</v>
      </c>
      <c r="B62" s="28">
        <f>SUM(B2:B51)</f>
        <v>11300514.117706005</v>
      </c>
      <c r="C62" s="28">
        <f t="shared" ref="C62:N62" si="63">SUM(C2:C51)</f>
        <v>2042.1682013487</v>
      </c>
      <c r="D62" s="28">
        <f t="shared" si="63"/>
        <v>607236.1659390498</v>
      </c>
      <c r="E62" s="28">
        <f t="shared" si="63"/>
        <v>59681.713356338005</v>
      </c>
      <c r="F62" s="28">
        <f t="shared" si="63"/>
        <v>55541.319473880983</v>
      </c>
      <c r="G62" s="28">
        <f t="shared" si="63"/>
        <v>1550.5024653736004</v>
      </c>
      <c r="H62" s="28">
        <f t="shared" si="63"/>
        <v>821996.99349489005</v>
      </c>
      <c r="I62" s="28">
        <f t="shared" si="63"/>
        <v>5236.0574715281</v>
      </c>
      <c r="J62" s="28">
        <f t="shared" si="63"/>
        <v>21870.43909708799</v>
      </c>
      <c r="K62" s="28">
        <f t="shared" si="63"/>
        <v>12433.067080455403</v>
      </c>
      <c r="L62" s="28">
        <f t="shared" si="63"/>
        <v>688.5260650091999</v>
      </c>
      <c r="M62" s="28">
        <f t="shared" si="63"/>
        <v>3736.3209962496003</v>
      </c>
      <c r="N62" s="28">
        <f t="shared" si="63"/>
        <v>1168.9984757700997</v>
      </c>
    </row>
    <row r="63" spans="1:92" x14ac:dyDescent="0.4">
      <c r="A63" s="30" t="s">
        <v>239</v>
      </c>
      <c r="B63" s="28">
        <f>+B3+B5+B8+B9+B11+B12+B14+B15+B16+B17+B18+B19+B20+B21+B22+B23+B24+B25+B26+B28+B30+B31+B33+B34+B35+B36+B37+B39+B40+B41+B42+B43+B44+B46+B47+B49+B50+B10</f>
        <v>9187178.7268680017</v>
      </c>
      <c r="C63" s="28">
        <f t="shared" ref="C63:N63" si="64">+C3+C5+C8+C9+C11+C12+C14+C15+C16+C17+C18+C19+C20+C21+C22+C23+C24+C25+C26+C28+C30+C31+C33+C34+C35+C36+C37+C39+C40+C41+C42+C43+C44+C46+C47+C49+C50+C10</f>
        <v>1698.9582278983003</v>
      </c>
      <c r="D63" s="28">
        <f t="shared" si="64"/>
        <v>485909.13565784984</v>
      </c>
      <c r="E63" s="28">
        <f t="shared" si="64"/>
        <v>47486.734515488009</v>
      </c>
      <c r="F63" s="28">
        <f t="shared" si="64"/>
        <v>44603.954645920989</v>
      </c>
      <c r="G63" s="28">
        <f t="shared" si="64"/>
        <v>1286.2271611552003</v>
      </c>
      <c r="H63" s="28">
        <f t="shared" si="64"/>
        <v>655836.20352869004</v>
      </c>
      <c r="I63" s="28">
        <f t="shared" si="64"/>
        <v>4525.0488787691002</v>
      </c>
      <c r="J63" s="28">
        <f t="shared" si="64"/>
        <v>18915.331589387995</v>
      </c>
      <c r="K63" s="28">
        <f t="shared" si="64"/>
        <v>10772.350960406402</v>
      </c>
      <c r="L63" s="28">
        <f t="shared" si="64"/>
        <v>595.74452560559996</v>
      </c>
      <c r="M63" s="28">
        <f t="shared" si="64"/>
        <v>3232.5037864996002</v>
      </c>
      <c r="N63" s="28">
        <f t="shared" si="64"/>
        <v>1003.7711481565</v>
      </c>
    </row>
    <row r="65" spans="2:8" x14ac:dyDescent="0.4">
      <c r="B65" s="101"/>
      <c r="C65" s="101"/>
      <c r="D65" s="101"/>
      <c r="E65" s="101"/>
      <c r="F65" s="101"/>
      <c r="G65" s="101"/>
      <c r="H65" s="101"/>
    </row>
    <row r="66" spans="2:8" x14ac:dyDescent="0.4">
      <c r="B66" s="101"/>
      <c r="C66" s="101"/>
      <c r="D66" s="101"/>
      <c r="E66" s="101"/>
      <c r="F66" s="101"/>
      <c r="G66" s="101"/>
      <c r="H66" s="101"/>
    </row>
    <row r="67" spans="2:8" x14ac:dyDescent="0.4">
      <c r="C67" s="100"/>
      <c r="D67" s="100"/>
      <c r="E67" s="100"/>
      <c r="F67" s="100"/>
      <c r="G67" s="100"/>
      <c r="H67" s="100"/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DH66"/>
  <sheetViews>
    <sheetView zoomScale="85" zoomScaleNormal="85" workbookViewId="0">
      <pane xSplit="1" ySplit="2" topLeftCell="B39" activePane="bottomRight" state="frozen"/>
      <selection pane="topRight" activeCell="B1" sqref="B1"/>
      <selection pane="bottomLeft" activeCell="A3" sqref="A3"/>
      <selection pane="bottomRight" activeCell="B62" sqref="B62"/>
    </sheetView>
  </sheetViews>
  <sheetFormatPr defaultRowHeight="14.6" x14ac:dyDescent="0.4"/>
  <cols>
    <col min="1" max="1" width="19.53515625" bestFit="1" customWidth="1"/>
    <col min="2" max="2" width="5.69140625" style="28" bestFit="1" customWidth="1"/>
    <col min="3" max="3" width="8.84375" customWidth="1"/>
    <col min="4" max="4" width="8.4609375" customWidth="1"/>
    <col min="5" max="5" width="9.84375" customWidth="1"/>
    <col min="6" max="6" width="6.69140625" customWidth="1"/>
    <col min="7" max="7" width="14.53515625" bestFit="1" customWidth="1"/>
    <col min="8" max="8" width="5.69140625" bestFit="1" customWidth="1"/>
    <col min="9" max="9" width="6.69140625" bestFit="1" customWidth="1"/>
    <col min="10" max="10" width="13.4609375" bestFit="1" customWidth="1"/>
    <col min="11" max="11" width="11.53515625" customWidth="1"/>
    <col min="12" max="12" width="8.84375" customWidth="1"/>
    <col min="13" max="13" width="13.4609375" customWidth="1"/>
    <col min="14" max="14" width="6.69140625" customWidth="1"/>
    <col min="15" max="15" width="8.69140625" customWidth="1"/>
    <col min="16" max="16" width="10.3046875" customWidth="1"/>
    <col min="17" max="17" width="12.69140625" customWidth="1"/>
    <col min="18" max="18" width="10.3046875" customWidth="1"/>
    <col min="19" max="19" width="12.3046875" style="30" bestFit="1" customWidth="1"/>
    <col min="20" max="20" width="7.69140625" customWidth="1"/>
    <col min="21" max="21" width="6.69140625" customWidth="1"/>
    <col min="22" max="22" width="9.3046875" customWidth="1"/>
    <col min="23" max="23" width="6.69140625" style="30" bestFit="1" customWidth="1"/>
    <col min="24" max="24" width="10.84375" style="30" bestFit="1" customWidth="1"/>
    <col min="25" max="25" width="7.69140625" customWidth="1"/>
    <col min="26" max="27" width="11.84375" style="30" bestFit="1" customWidth="1"/>
    <col min="28" max="28" width="6.69140625" customWidth="1"/>
    <col min="29" max="29" width="9.69140625" customWidth="1"/>
    <col min="30" max="30" width="15.4609375" bestFit="1" customWidth="1"/>
    <col min="31" max="31" width="8.07421875" style="30" bestFit="1" customWidth="1"/>
    <col min="32" max="32" width="6.69140625" customWidth="1"/>
    <col min="33" max="33" width="10.84375" customWidth="1"/>
    <col min="34" max="34" width="6.69140625" customWidth="1"/>
    <col min="35" max="35" width="5.69140625" customWidth="1"/>
    <col min="36" max="36" width="5.69140625" style="30" customWidth="1"/>
    <col min="37" max="37" width="6.53515625" customWidth="1"/>
    <col min="38" max="38" width="6" style="30" bestFit="1" customWidth="1"/>
    <col min="39" max="39" width="9.07421875" customWidth="1"/>
    <col min="40" max="40" width="8.4609375" customWidth="1"/>
    <col min="41" max="41" width="14.07421875" bestFit="1" customWidth="1"/>
    <col min="42" max="42" width="6.69140625" bestFit="1" customWidth="1"/>
    <col min="43" max="43" width="9" customWidth="1"/>
    <col min="44" max="44" width="9.3046875" customWidth="1"/>
    <col min="45" max="45" width="7.69140625" customWidth="1"/>
    <col min="46" max="46" width="9.07421875" customWidth="1"/>
    <col min="47" max="47" width="12.69140625" bestFit="1" customWidth="1"/>
    <col min="48" max="49" width="9.3046875" customWidth="1"/>
    <col min="50" max="50" width="6.69140625" bestFit="1" customWidth="1"/>
    <col min="51" max="51" width="4.3046875" customWidth="1"/>
    <col min="52" max="52" width="7.69140625" bestFit="1" customWidth="1"/>
    <col min="53" max="53" width="4.53515625" bestFit="1" customWidth="1"/>
    <col min="54" max="54" width="4.07421875" customWidth="1"/>
    <col min="55" max="55" width="6.69140625" customWidth="1"/>
    <col min="56" max="56" width="5.69140625" customWidth="1"/>
    <col min="57" max="57" width="5.84375" customWidth="1"/>
    <col min="58" max="58" width="3.3046875" bestFit="1" customWidth="1"/>
    <col min="59" max="59" width="7.69140625" customWidth="1"/>
    <col min="60" max="60" width="11.53515625" customWidth="1"/>
    <col min="61" max="61" width="9.69140625" customWidth="1"/>
    <col min="62" max="63" width="7.69140625" customWidth="1"/>
    <col min="64" max="64" width="5.69140625" customWidth="1"/>
    <col min="65" max="65" width="5.3046875" customWidth="1"/>
    <col min="66" max="66" width="8.69140625" customWidth="1"/>
    <col min="67" max="67" width="4.84375" customWidth="1"/>
    <col min="68" max="68" width="7.84375" customWidth="1"/>
    <col min="69" max="69" width="5.84375" customWidth="1"/>
    <col min="70" max="70" width="6" customWidth="1"/>
    <col min="71" max="71" width="6.69140625" customWidth="1"/>
    <col min="72" max="72" width="11.4609375" style="30" bestFit="1" customWidth="1"/>
    <col min="73" max="73" width="5.69140625" style="30" bestFit="1" customWidth="1"/>
    <col min="74" max="75" width="5.69140625" customWidth="1"/>
    <col min="76" max="76" width="3.84375" bestFit="1" customWidth="1"/>
    <col min="77" max="77" width="11.53515625" style="30" bestFit="1" customWidth="1"/>
    <col min="78" max="78" width="6.69140625" customWidth="1"/>
    <col min="79" max="79" width="8.69140625" customWidth="1"/>
    <col min="80" max="80" width="8.69140625" style="30" customWidth="1"/>
    <col min="81" max="81" width="5.3046875" bestFit="1" customWidth="1"/>
    <col min="82" max="82" width="9.69140625" customWidth="1"/>
    <col min="83" max="83" width="9.3046875" style="30" bestFit="1" customWidth="1"/>
    <col min="84" max="84" width="7.69140625" customWidth="1"/>
    <col min="85" max="85" width="9" style="30" bestFit="1" customWidth="1"/>
    <col min="86" max="86" width="11.4609375" style="30" bestFit="1" customWidth="1"/>
    <col min="87" max="87" width="4.84375" bestFit="1" customWidth="1"/>
    <col min="88" max="88" width="6.69140625" bestFit="1" customWidth="1"/>
    <col min="89" max="89" width="9.3046875" customWidth="1"/>
    <col min="90" max="90" width="7.69140625" customWidth="1"/>
    <col min="91" max="91" width="7.69140625" style="30" bestFit="1" customWidth="1"/>
    <col min="92" max="95" width="7.69140625" style="30" customWidth="1"/>
    <col min="96" max="96" width="6.69140625" bestFit="1" customWidth="1"/>
    <col min="97" max="97" width="9" customWidth="1"/>
    <col min="98" max="98" width="9" style="30" customWidth="1"/>
    <col min="99" max="115" width="9" customWidth="1"/>
  </cols>
  <sheetData>
    <row r="1" spans="1:112" x14ac:dyDescent="0.4">
      <c r="C1" s="30" t="s">
        <v>500</v>
      </c>
      <c r="BI1" s="29"/>
      <c r="CN1" s="30" t="s">
        <v>403</v>
      </c>
    </row>
    <row r="2" spans="1:112" x14ac:dyDescent="0.4">
      <c r="A2" s="30" t="s">
        <v>177</v>
      </c>
      <c r="B2" s="28" t="s">
        <v>390</v>
      </c>
      <c r="C2" s="28" t="s">
        <v>63</v>
      </c>
      <c r="D2" s="28" t="s">
        <v>316</v>
      </c>
      <c r="E2" s="28" t="s">
        <v>178</v>
      </c>
      <c r="F2" s="28" t="s">
        <v>131</v>
      </c>
      <c r="G2" s="28" t="s">
        <v>132</v>
      </c>
      <c r="H2" s="28" t="s">
        <v>133</v>
      </c>
      <c r="I2" s="28" t="s">
        <v>391</v>
      </c>
      <c r="J2" s="28" t="s">
        <v>317</v>
      </c>
      <c r="K2" s="28" t="s">
        <v>318</v>
      </c>
      <c r="L2" s="28" t="s">
        <v>319</v>
      </c>
      <c r="M2" s="28" t="s">
        <v>179</v>
      </c>
      <c r="N2" s="28" t="s">
        <v>134</v>
      </c>
      <c r="O2" s="28" t="s">
        <v>320</v>
      </c>
      <c r="P2" s="28" t="s">
        <v>59</v>
      </c>
      <c r="Q2" s="28" t="s">
        <v>321</v>
      </c>
      <c r="R2" s="28" t="s">
        <v>322</v>
      </c>
      <c r="S2" s="28" t="s">
        <v>461</v>
      </c>
      <c r="T2" s="28" t="s">
        <v>136</v>
      </c>
      <c r="U2" s="28" t="s">
        <v>137</v>
      </c>
      <c r="V2" s="28" t="s">
        <v>323</v>
      </c>
      <c r="W2" s="28" t="s">
        <v>392</v>
      </c>
      <c r="X2" s="28" t="s">
        <v>379</v>
      </c>
      <c r="Y2" s="28" t="s">
        <v>138</v>
      </c>
      <c r="Z2" s="28" t="s">
        <v>462</v>
      </c>
      <c r="AA2" s="28" t="s">
        <v>463</v>
      </c>
      <c r="AB2" s="28" t="s">
        <v>139</v>
      </c>
      <c r="AC2" s="28" t="s">
        <v>65</v>
      </c>
      <c r="AD2" s="28" t="s">
        <v>140</v>
      </c>
      <c r="AE2" s="28" t="s">
        <v>380</v>
      </c>
      <c r="AF2" s="28" t="s">
        <v>141</v>
      </c>
      <c r="AG2" s="28" t="s">
        <v>324</v>
      </c>
      <c r="AH2" s="28" t="s">
        <v>142</v>
      </c>
      <c r="AI2" s="28" t="s">
        <v>143</v>
      </c>
      <c r="AJ2" s="28" t="s">
        <v>393</v>
      </c>
      <c r="AK2" s="28" t="s">
        <v>144</v>
      </c>
      <c r="AL2" s="28" t="s">
        <v>381</v>
      </c>
      <c r="AM2" s="28" t="s">
        <v>325</v>
      </c>
      <c r="AN2" s="28" t="s">
        <v>326</v>
      </c>
      <c r="AO2" s="28" t="s">
        <v>464</v>
      </c>
      <c r="AP2" s="28" t="s">
        <v>57</v>
      </c>
      <c r="AQ2" s="28" t="s">
        <v>327</v>
      </c>
      <c r="AR2" s="28" t="s">
        <v>145</v>
      </c>
      <c r="AS2" s="28" t="s">
        <v>146</v>
      </c>
      <c r="AT2" s="28" t="s">
        <v>328</v>
      </c>
      <c r="AU2" s="28" t="s">
        <v>329</v>
      </c>
      <c r="AV2" s="28" t="s">
        <v>60</v>
      </c>
      <c r="AW2" s="28" t="s">
        <v>330</v>
      </c>
      <c r="AX2" s="28" t="s">
        <v>148</v>
      </c>
      <c r="AY2" s="28" t="s">
        <v>149</v>
      </c>
      <c r="AZ2" s="28" t="s">
        <v>150</v>
      </c>
      <c r="BA2" s="28" t="s">
        <v>151</v>
      </c>
      <c r="BB2" s="28" t="s">
        <v>152</v>
      </c>
      <c r="BC2" s="28" t="s">
        <v>153</v>
      </c>
      <c r="BD2" s="28" t="s">
        <v>154</v>
      </c>
      <c r="BE2" s="28" t="s">
        <v>155</v>
      </c>
      <c r="BF2" s="28" t="s">
        <v>156</v>
      </c>
      <c r="BG2" s="28" t="s">
        <v>54</v>
      </c>
      <c r="BH2" s="28" t="s">
        <v>331</v>
      </c>
      <c r="BI2" s="28" t="s">
        <v>332</v>
      </c>
      <c r="BJ2" s="28" t="s">
        <v>53</v>
      </c>
      <c r="BK2" s="28" t="s">
        <v>157</v>
      </c>
      <c r="BL2" s="28" t="s">
        <v>158</v>
      </c>
      <c r="BM2" s="28" t="s">
        <v>159</v>
      </c>
      <c r="BN2" s="28" t="s">
        <v>160</v>
      </c>
      <c r="BO2" s="28" t="s">
        <v>161</v>
      </c>
      <c r="BP2" s="28" t="s">
        <v>162</v>
      </c>
      <c r="BQ2" s="28" t="s">
        <v>163</v>
      </c>
      <c r="BR2" s="28" t="s">
        <v>164</v>
      </c>
      <c r="BS2" s="28" t="s">
        <v>165</v>
      </c>
      <c r="BT2" s="28" t="s">
        <v>382</v>
      </c>
      <c r="BU2" s="28" t="s">
        <v>394</v>
      </c>
      <c r="BV2" s="28" t="s">
        <v>166</v>
      </c>
      <c r="BW2" s="28" t="s">
        <v>167</v>
      </c>
      <c r="BX2" s="28" t="s">
        <v>168</v>
      </c>
      <c r="BY2" s="28" t="s">
        <v>465</v>
      </c>
      <c r="BZ2" s="28" t="s">
        <v>61</v>
      </c>
      <c r="CA2" s="28" t="s">
        <v>333</v>
      </c>
      <c r="CB2" s="28" t="s">
        <v>383</v>
      </c>
      <c r="CC2" s="28" t="s">
        <v>170</v>
      </c>
      <c r="CD2" s="28" t="s">
        <v>334</v>
      </c>
      <c r="CE2" s="28" t="s">
        <v>384</v>
      </c>
      <c r="CF2" s="28" t="s">
        <v>171</v>
      </c>
      <c r="CG2" s="28" t="s">
        <v>385</v>
      </c>
      <c r="CH2" s="28" t="s">
        <v>386</v>
      </c>
      <c r="CI2" s="28" t="s">
        <v>172</v>
      </c>
      <c r="CJ2" s="28" t="s">
        <v>173</v>
      </c>
      <c r="CK2" s="28" t="s">
        <v>174</v>
      </c>
      <c r="CL2" s="28" t="s">
        <v>175</v>
      </c>
      <c r="CM2" s="28" t="s">
        <v>387</v>
      </c>
      <c r="CN2" s="28" t="s">
        <v>400</v>
      </c>
      <c r="CO2" s="28" t="s">
        <v>401</v>
      </c>
      <c r="CQ2" s="28"/>
      <c r="CS2" s="30" t="s">
        <v>141</v>
      </c>
      <c r="CT2" s="30" t="s">
        <v>60</v>
      </c>
      <c r="CU2" s="30" t="s">
        <v>54</v>
      </c>
      <c r="CV2" s="30" t="s">
        <v>53</v>
      </c>
      <c r="CW2" s="30"/>
      <c r="CX2" s="30"/>
      <c r="CY2" s="30"/>
      <c r="DG2" s="30"/>
      <c r="DH2" s="30"/>
    </row>
    <row r="3" spans="1:112" x14ac:dyDescent="0.4">
      <c r="A3" s="30" t="s">
        <v>0</v>
      </c>
      <c r="B3" s="28">
        <v>46.1665520668029</v>
      </c>
      <c r="C3" s="28">
        <v>261.45393753051701</v>
      </c>
      <c r="D3" s="28">
        <v>24.7036533355712</v>
      </c>
      <c r="E3" s="28">
        <v>24.7037177085876</v>
      </c>
      <c r="F3" s="28">
        <v>261.45161247253401</v>
      </c>
      <c r="G3" s="28">
        <v>261.45252418517998</v>
      </c>
      <c r="H3" s="28">
        <v>62.746457576751702</v>
      </c>
      <c r="I3" s="28">
        <v>532.04304218292202</v>
      </c>
      <c r="J3" s="28">
        <v>532.04370403289795</v>
      </c>
      <c r="K3" s="28">
        <v>2864.61572265625</v>
      </c>
      <c r="L3" s="28">
        <v>79.079665064811707</v>
      </c>
      <c r="M3" s="28">
        <v>79.081459820270496</v>
      </c>
      <c r="N3" s="28">
        <v>1663.86596679687</v>
      </c>
      <c r="O3" s="28">
        <v>1663.8661804199201</v>
      </c>
      <c r="P3" s="28">
        <v>290327.171020507</v>
      </c>
      <c r="Q3" s="28">
        <v>35676361.578125</v>
      </c>
      <c r="R3" s="28">
        <v>290443.31140136701</v>
      </c>
      <c r="S3" s="28">
        <v>423.127506256103</v>
      </c>
      <c r="T3" s="28">
        <v>1354.0540275573701</v>
      </c>
      <c r="U3" s="28">
        <v>399.11218357086102</v>
      </c>
      <c r="V3" s="28">
        <v>1870.80224609375</v>
      </c>
      <c r="W3" s="28">
        <v>401.47282791137599</v>
      </c>
      <c r="X3" s="28">
        <v>397.06651210784901</v>
      </c>
      <c r="Y3" s="28">
        <v>1870.8187866210901</v>
      </c>
      <c r="Z3" s="28">
        <v>5058.3414306640598</v>
      </c>
      <c r="AA3" s="28">
        <v>9500.1664428710901</v>
      </c>
      <c r="AB3" s="28">
        <v>401.45609283447197</v>
      </c>
      <c r="AC3" s="28">
        <v>401.45643615722599</v>
      </c>
      <c r="AD3" s="28">
        <v>401.45066070556601</v>
      </c>
      <c r="AE3" s="28">
        <v>590.05759644508305</v>
      </c>
      <c r="AF3" s="28">
        <v>280.46993064880297</v>
      </c>
      <c r="AG3" s="28">
        <v>280.45846748352</v>
      </c>
      <c r="AH3" s="28">
        <v>659.24718427658001</v>
      </c>
      <c r="AI3" s="28">
        <v>10.990461949259</v>
      </c>
      <c r="AJ3" s="28">
        <v>11.308414936065599</v>
      </c>
      <c r="AK3" s="28">
        <v>42.931637763977001</v>
      </c>
      <c r="AL3" s="28">
        <v>0</v>
      </c>
      <c r="AM3" s="28">
        <v>564.50436401367097</v>
      </c>
      <c r="AN3" s="28">
        <v>46.171732902526799</v>
      </c>
      <c r="AO3" s="28">
        <v>46.171066284179602</v>
      </c>
      <c r="AP3" s="28">
        <v>1893.0517253875701</v>
      </c>
      <c r="AQ3" s="28">
        <v>1893.0334024429301</v>
      </c>
      <c r="AR3" s="28">
        <v>27447.2385253906</v>
      </c>
      <c r="AS3" s="28">
        <v>7331.0291748046802</v>
      </c>
      <c r="AT3" s="28">
        <v>7330.7365722656205</v>
      </c>
      <c r="AU3" s="28">
        <v>16474.682067870999</v>
      </c>
      <c r="AV3" s="28">
        <v>35057.342285156199</v>
      </c>
      <c r="AW3" s="28">
        <v>27446.140991210901</v>
      </c>
      <c r="AX3" s="28">
        <v>756.02492427825905</v>
      </c>
      <c r="AY3" s="28">
        <v>2.0050700134597701</v>
      </c>
      <c r="AZ3" s="28">
        <v>11523.155715942299</v>
      </c>
      <c r="BA3" s="28">
        <v>11.1130196750164</v>
      </c>
      <c r="BB3" s="28">
        <v>2.51124359667301</v>
      </c>
      <c r="BC3" s="28">
        <v>275.56595277786198</v>
      </c>
      <c r="BD3" s="28">
        <v>49.9231792017817</v>
      </c>
      <c r="BE3" s="28">
        <v>3.8865284919738698</v>
      </c>
      <c r="BF3" s="28">
        <v>0.59840379189699799</v>
      </c>
      <c r="BG3" s="28">
        <v>4706.5617866516104</v>
      </c>
      <c r="BH3" s="28">
        <v>358.07858276367102</v>
      </c>
      <c r="BI3" s="28">
        <v>135.048736572265</v>
      </c>
      <c r="BJ3" s="28">
        <v>1341.5272979736301</v>
      </c>
      <c r="BK3" s="28">
        <v>3365.0407617092101</v>
      </c>
      <c r="BL3" s="28">
        <v>40.4054152313619</v>
      </c>
      <c r="BM3" s="28">
        <v>0.49617165327072099</v>
      </c>
      <c r="BN3" s="28">
        <v>192.74625389277901</v>
      </c>
      <c r="BO3" s="28">
        <v>1.8857719041407099</v>
      </c>
      <c r="BP3" s="28">
        <v>106.65532982349301</v>
      </c>
      <c r="BQ3" s="28">
        <v>11.6951142251491</v>
      </c>
      <c r="BR3" s="28">
        <v>2.91162341833114</v>
      </c>
      <c r="BS3" s="28">
        <v>431.28647136688198</v>
      </c>
      <c r="BT3" s="28">
        <v>14.2092925310134</v>
      </c>
      <c r="BU3" s="28">
        <v>88.426049709319997</v>
      </c>
      <c r="BV3" s="28">
        <v>33.679650691337798</v>
      </c>
      <c r="BW3" s="28">
        <v>172.74650716781599</v>
      </c>
      <c r="BX3" s="28">
        <v>1.5095590565470001</v>
      </c>
      <c r="BY3" s="28">
        <v>1493.0471572875899</v>
      </c>
      <c r="BZ3" s="28">
        <v>260.53479373455002</v>
      </c>
      <c r="CA3" s="28">
        <v>260.53473937511399</v>
      </c>
      <c r="CB3" s="28">
        <v>11.194638632237901</v>
      </c>
      <c r="CC3" s="28">
        <v>0.83220422267913796</v>
      </c>
      <c r="CD3" s="28">
        <v>900.3291015625</v>
      </c>
      <c r="CE3" s="28">
        <v>26960.4367065429</v>
      </c>
      <c r="CF3" s="28">
        <v>3143.5328559875402</v>
      </c>
      <c r="CG3" s="28">
        <v>2551.84714508056</v>
      </c>
      <c r="CH3" s="28">
        <v>561.52686500549305</v>
      </c>
      <c r="CI3" s="28">
        <v>0</v>
      </c>
      <c r="CJ3" s="28">
        <v>322.146909713745</v>
      </c>
      <c r="CK3" s="28">
        <v>24854.308624267502</v>
      </c>
      <c r="CL3" s="28">
        <v>3603.2574005126899</v>
      </c>
      <c r="CM3" s="28">
        <v>1480.27282619476</v>
      </c>
      <c r="CN3" s="28">
        <f>AZ3*0.108*92.1006/14.43</f>
        <v>7943.1234910481808</v>
      </c>
      <c r="CO3" s="28">
        <f>CL3-AO3*0.966*106.165/128.1705</f>
        <v>3566.3137066869663</v>
      </c>
      <c r="CQ3" s="28"/>
      <c r="CR3" s="28"/>
      <c r="CS3" s="37">
        <f>AF3/AV3</f>
        <v>8.0003192588720025E-3</v>
      </c>
      <c r="CT3" s="52">
        <f>(AV3-AF3-AR3-AS3)/(AV3)</f>
        <v>-3.980181031792621E-5</v>
      </c>
      <c r="CU3" s="52">
        <f>(BG3-BJ3-BK3)/(BG3)</f>
        <v>-1.3328267032486602E-6</v>
      </c>
      <c r="CV3" s="52">
        <f t="shared" ref="CV3:CV34" si="0">(BJ3-BC3-BR3-BS3-BW3-AY3-BA3-BB3-BE3-BD3-BF3-BL3-BM3-BN3-BO3-BP3-BQ3-BV3-BX3)/BJ3</f>
        <v>-7.0045541588336879E-5</v>
      </c>
      <c r="CW3" s="52"/>
      <c r="CX3" s="37"/>
      <c r="CY3" s="37"/>
      <c r="CZ3" s="28"/>
      <c r="DA3" s="28"/>
      <c r="DB3" s="28"/>
      <c r="DC3" s="28"/>
      <c r="DD3" s="28"/>
      <c r="DE3" s="28"/>
      <c r="DF3" s="28"/>
      <c r="DG3" s="28"/>
      <c r="DH3" s="28"/>
    </row>
    <row r="4" spans="1:112" x14ac:dyDescent="0.4">
      <c r="A4" s="30" t="s">
        <v>2</v>
      </c>
      <c r="B4" s="28">
        <v>48.517787933349602</v>
      </c>
      <c r="C4" s="28">
        <v>265.06288146972599</v>
      </c>
      <c r="D4" s="28">
        <v>28.152427673339801</v>
      </c>
      <c r="E4" s="28">
        <v>28.1525783538818</v>
      </c>
      <c r="F4" s="28">
        <v>265.060390472412</v>
      </c>
      <c r="G4" s="28">
        <v>265.06137084960898</v>
      </c>
      <c r="H4" s="28">
        <v>66.924828529357896</v>
      </c>
      <c r="I4" s="28">
        <v>431.44444656372002</v>
      </c>
      <c r="J4" s="28">
        <v>431.44529056548998</v>
      </c>
      <c r="K4" s="28">
        <v>2251.67797851562</v>
      </c>
      <c r="L4" s="28">
        <v>66.916941165924001</v>
      </c>
      <c r="M4" s="28">
        <v>66.918851375579806</v>
      </c>
      <c r="N4" s="28">
        <v>1982.2650756835901</v>
      </c>
      <c r="O4" s="28">
        <v>1982.2658081054601</v>
      </c>
      <c r="P4" s="28">
        <v>257307.70019531201</v>
      </c>
      <c r="Q4" s="28">
        <v>31213991</v>
      </c>
      <c r="R4" s="28">
        <v>257410.671875</v>
      </c>
      <c r="S4" s="28">
        <v>574.67565155029297</v>
      </c>
      <c r="T4" s="28">
        <v>1290.8845520019499</v>
      </c>
      <c r="U4" s="28">
        <v>363.32240676879798</v>
      </c>
      <c r="V4" s="28">
        <v>1846.4303588867101</v>
      </c>
      <c r="W4" s="28">
        <v>355.89577102661099</v>
      </c>
      <c r="X4" s="28">
        <v>349.65414714813198</v>
      </c>
      <c r="Y4" s="28">
        <v>1846.4458312988199</v>
      </c>
      <c r="Z4" s="28">
        <v>4994.4147338867097</v>
      </c>
      <c r="AA4" s="28">
        <v>8586.5132446289008</v>
      </c>
      <c r="AB4" s="28">
        <v>464.71940612792901</v>
      </c>
      <c r="AC4" s="28">
        <v>464.71893310546801</v>
      </c>
      <c r="AD4" s="28">
        <v>464.71275329589798</v>
      </c>
      <c r="AE4" s="28">
        <v>563.411351203918</v>
      </c>
      <c r="AF4" s="28">
        <v>280.79689788818303</v>
      </c>
      <c r="AG4" s="28">
        <v>280.78617095947197</v>
      </c>
      <c r="AH4" s="28">
        <v>593.13567161560002</v>
      </c>
      <c r="AI4" s="28">
        <v>11.6345723904669</v>
      </c>
      <c r="AJ4" s="28">
        <v>14.4626479148864</v>
      </c>
      <c r="AK4" s="28">
        <v>43.139637470245297</v>
      </c>
      <c r="AL4" s="28">
        <v>0</v>
      </c>
      <c r="AM4" s="28">
        <v>547.90888214111305</v>
      </c>
      <c r="AN4" s="28">
        <v>49.334682464599602</v>
      </c>
      <c r="AO4" s="28">
        <v>49.334112167358398</v>
      </c>
      <c r="AP4" s="28">
        <v>1697.7768840789699</v>
      </c>
      <c r="AQ4" s="28">
        <v>1697.7628574371299</v>
      </c>
      <c r="AR4" s="28">
        <v>27198.103515625</v>
      </c>
      <c r="AS4" s="28">
        <v>7620.7158203125</v>
      </c>
      <c r="AT4" s="28">
        <v>7620.3964233398401</v>
      </c>
      <c r="AU4" s="28">
        <v>15149.5430297851</v>
      </c>
      <c r="AV4" s="28">
        <v>35098.225097656199</v>
      </c>
      <c r="AW4" s="28">
        <v>27197.018310546799</v>
      </c>
      <c r="AX4" s="28">
        <v>689.77792072296097</v>
      </c>
      <c r="AY4" s="28">
        <v>1.80252485582605</v>
      </c>
      <c r="AZ4" s="28">
        <v>10616.692047119101</v>
      </c>
      <c r="BA4" s="28">
        <v>9.8878030031919408</v>
      </c>
      <c r="BB4" s="28">
        <v>2.2924380153417498</v>
      </c>
      <c r="BC4" s="28">
        <v>279.35986471176102</v>
      </c>
      <c r="BD4" s="28">
        <v>40.417060509324003</v>
      </c>
      <c r="BE4" s="28">
        <v>3.1440787315368599</v>
      </c>
      <c r="BF4" s="28">
        <v>0.58949247654527404</v>
      </c>
      <c r="BG4" s="28">
        <v>3921.3430786132799</v>
      </c>
      <c r="BH4" s="28">
        <v>281.45797729492102</v>
      </c>
      <c r="BI4" s="28">
        <v>118.02854156494099</v>
      </c>
      <c r="BJ4" s="28">
        <v>1195.15415954589</v>
      </c>
      <c r="BK4" s="28">
        <v>2726.1840250492</v>
      </c>
      <c r="BL4" s="28">
        <v>31.873684244230301</v>
      </c>
      <c r="BM4" s="28">
        <v>0.407723277807235</v>
      </c>
      <c r="BN4" s="28">
        <v>155.96637883782299</v>
      </c>
      <c r="BO4" s="28">
        <v>1.56396260485053</v>
      </c>
      <c r="BP4" s="28">
        <v>96.171599388122502</v>
      </c>
      <c r="BQ4" s="28">
        <v>11.3178052306175</v>
      </c>
      <c r="BR4" s="28">
        <v>2.8892772495746599</v>
      </c>
      <c r="BS4" s="28">
        <v>395.09059906005803</v>
      </c>
      <c r="BT4" s="28">
        <v>14.636689186096101</v>
      </c>
      <c r="BU4" s="28">
        <v>93.184926033020005</v>
      </c>
      <c r="BV4" s="28">
        <v>26.8670401852577</v>
      </c>
      <c r="BW4" s="28">
        <v>134.38760662078801</v>
      </c>
      <c r="BX4" s="28">
        <v>1.2157831004005799</v>
      </c>
      <c r="BY4" s="28">
        <v>993.93137741088799</v>
      </c>
      <c r="BZ4" s="28">
        <v>225.446706295013</v>
      </c>
      <c r="CA4" s="28">
        <v>225.44661068916301</v>
      </c>
      <c r="CB4" s="28">
        <v>9.6940362602472305</v>
      </c>
      <c r="CC4" s="28">
        <v>1.1426683664321899</v>
      </c>
      <c r="CD4" s="28">
        <v>786.86602783203102</v>
      </c>
      <c r="CE4" s="28">
        <v>25359.176513671799</v>
      </c>
      <c r="CF4" s="28">
        <v>2853.9621963500899</v>
      </c>
      <c r="CG4" s="28">
        <v>2316.5677299499498</v>
      </c>
      <c r="CH4" s="28">
        <v>509.42392539977999</v>
      </c>
      <c r="CI4" s="28">
        <v>0</v>
      </c>
      <c r="CJ4" s="28">
        <v>302.20011520385702</v>
      </c>
      <c r="CK4" s="28">
        <v>22958.144958495999</v>
      </c>
      <c r="CL4" s="28">
        <v>3203.2569122314399</v>
      </c>
      <c r="CM4" s="28">
        <v>1311.9390316009501</v>
      </c>
      <c r="CN4" s="28">
        <f t="shared" ref="CN4:CN51" si="1">AZ4*0.108*92.1006/14.43</f>
        <v>7318.2813871052613</v>
      </c>
      <c r="CO4" s="28">
        <f t="shared" ref="CO4:CO51" si="2">CL4-AO4*0.966*106.165/128.1705</f>
        <v>3163.7823130559104</v>
      </c>
      <c r="CP4" s="28"/>
      <c r="CQ4" s="28"/>
      <c r="CR4" s="28"/>
      <c r="CS4" s="37">
        <f t="shared" ref="CS4:CS51" si="3">AF4/AV4</f>
        <v>8.0003161728806095E-3</v>
      </c>
      <c r="CT4" s="52">
        <f t="shared" ref="CT4:CT51" si="4">(AV4-AF4-AR4-AS4)/(AV4)</f>
        <v>-3.9635513351853887E-5</v>
      </c>
      <c r="CU4" s="52">
        <f t="shared" ref="CU4:CU51" si="5">(BG4-BJ4-BK4)/(BG4)</f>
        <v>1.2480464197930156E-6</v>
      </c>
      <c r="CV4" s="52">
        <f t="shared" si="0"/>
        <v>-7.5774791430524235E-5</v>
      </c>
      <c r="CW4" s="52"/>
      <c r="CX4" s="37"/>
      <c r="CY4" s="37"/>
      <c r="CZ4" s="28"/>
      <c r="DA4" s="28"/>
      <c r="DB4" s="28"/>
      <c r="DC4" s="28"/>
      <c r="DD4" s="28"/>
      <c r="DE4" s="28"/>
      <c r="DF4" s="28"/>
      <c r="DG4" s="28"/>
      <c r="DH4" s="28"/>
    </row>
    <row r="5" spans="1:112" x14ac:dyDescent="0.4">
      <c r="A5" s="30" t="s">
        <v>3</v>
      </c>
      <c r="B5" s="28">
        <v>29.991192817687899</v>
      </c>
      <c r="C5" s="28">
        <v>162.53458023071201</v>
      </c>
      <c r="D5" s="28">
        <v>17.355000495910598</v>
      </c>
      <c r="E5" s="28">
        <v>17.355080127716001</v>
      </c>
      <c r="F5" s="28">
        <v>162.53328704833899</v>
      </c>
      <c r="G5" s="28">
        <v>162.53380203246999</v>
      </c>
      <c r="H5" s="28">
        <v>40.133888244628899</v>
      </c>
      <c r="I5" s="28">
        <v>254.97809267043999</v>
      </c>
      <c r="J5" s="28">
        <v>254.97950315475401</v>
      </c>
      <c r="K5" s="28">
        <v>1309.17041015625</v>
      </c>
      <c r="L5" s="28">
        <v>41.582298278808501</v>
      </c>
      <c r="M5" s="28">
        <v>41.583390951156602</v>
      </c>
      <c r="N5" s="28">
        <v>1240.79711914062</v>
      </c>
      <c r="O5" s="28">
        <v>1240.7971801757801</v>
      </c>
      <c r="P5" s="28">
        <v>140478.114013671</v>
      </c>
      <c r="Q5" s="28">
        <v>20783528.5</v>
      </c>
      <c r="R5" s="28">
        <v>140534.337036132</v>
      </c>
      <c r="S5" s="28">
        <v>196.66758298873901</v>
      </c>
      <c r="T5" s="28">
        <v>759.99580764770496</v>
      </c>
      <c r="U5" s="28">
        <v>214.602654457092</v>
      </c>
      <c r="V5" s="28">
        <v>856.71458435058503</v>
      </c>
      <c r="W5" s="28">
        <v>208.75842380523599</v>
      </c>
      <c r="X5" s="28">
        <v>186.99682402610699</v>
      </c>
      <c r="Y5" s="28">
        <v>856.72109985351506</v>
      </c>
      <c r="Z5" s="28">
        <v>2207.1948852538999</v>
      </c>
      <c r="AA5" s="28">
        <v>5088.09375</v>
      </c>
      <c r="AB5" s="28">
        <v>290.35536193847599</v>
      </c>
      <c r="AC5" s="28">
        <v>290.354347229003</v>
      </c>
      <c r="AD5" s="28">
        <v>290.35108184814402</v>
      </c>
      <c r="AE5" s="28">
        <v>284.16582655906598</v>
      </c>
      <c r="AF5" s="28">
        <v>176.16107749938899</v>
      </c>
      <c r="AG5" s="28">
        <v>176.15441703796299</v>
      </c>
      <c r="AH5" s="28">
        <v>313.23529362678499</v>
      </c>
      <c r="AI5" s="28">
        <v>6.2796343471854899</v>
      </c>
      <c r="AJ5" s="28">
        <v>8.3057676553726196</v>
      </c>
      <c r="AK5" s="28">
        <v>24.2323448657989</v>
      </c>
      <c r="AL5" s="28">
        <v>0</v>
      </c>
      <c r="AM5" s="28">
        <v>287.909523010253</v>
      </c>
      <c r="AN5" s="28">
        <v>30.4063863754272</v>
      </c>
      <c r="AO5" s="28">
        <v>30.405947208404498</v>
      </c>
      <c r="AP5" s="28">
        <v>975.96529102325405</v>
      </c>
      <c r="AQ5" s="28">
        <v>975.95903968811001</v>
      </c>
      <c r="AR5" s="28">
        <v>16656.793457031199</v>
      </c>
      <c r="AS5" s="28">
        <v>5187.1786499023401</v>
      </c>
      <c r="AT5" s="28">
        <v>5186.9794311523401</v>
      </c>
      <c r="AU5" s="28">
        <v>8231.37109375</v>
      </c>
      <c r="AV5" s="28">
        <v>22019.2626953125</v>
      </c>
      <c r="AW5" s="28">
        <v>16656.1291503906</v>
      </c>
      <c r="AX5" s="28">
        <v>402.19290733337402</v>
      </c>
      <c r="AY5" s="28">
        <v>1.0405698767863201</v>
      </c>
      <c r="AZ5" s="28">
        <v>5592.5135650634702</v>
      </c>
      <c r="BA5" s="28">
        <v>5.7806267291307396</v>
      </c>
      <c r="BB5" s="28">
        <v>1.4044576697051501</v>
      </c>
      <c r="BC5" s="28">
        <v>183.88453722000099</v>
      </c>
      <c r="BD5" s="28">
        <v>23.430567152798101</v>
      </c>
      <c r="BE5" s="28">
        <v>1.8564033508300699</v>
      </c>
      <c r="BF5" s="28">
        <v>0.34871835075318802</v>
      </c>
      <c r="BG5" s="28">
        <v>2374.65578651428</v>
      </c>
      <c r="BH5" s="28">
        <v>163.64608764648401</v>
      </c>
      <c r="BI5" s="28">
        <v>72.405220031738196</v>
      </c>
      <c r="BJ5" s="28">
        <v>763.13718605041504</v>
      </c>
      <c r="BK5" s="28">
        <v>1611.5203607082301</v>
      </c>
      <c r="BL5" s="28">
        <v>18.558578992262401</v>
      </c>
      <c r="BM5" s="28">
        <v>0.23399294912815</v>
      </c>
      <c r="BN5" s="28">
        <v>90.736770093440995</v>
      </c>
      <c r="BO5" s="28">
        <v>1.2892915178090301</v>
      </c>
      <c r="BP5" s="28">
        <v>57.683846116065901</v>
      </c>
      <c r="BQ5" s="28">
        <v>6.1325904130935598</v>
      </c>
      <c r="BR5" s="28">
        <v>1.7051358968019401</v>
      </c>
      <c r="BS5" s="28">
        <v>236.76985645294101</v>
      </c>
      <c r="BT5" s="28">
        <v>8.8225961923599208</v>
      </c>
      <c r="BU5" s="28">
        <v>49.503050804138098</v>
      </c>
      <c r="BV5" s="28">
        <v>15.6723087630234</v>
      </c>
      <c r="BW5" s="28">
        <v>115.948649048805</v>
      </c>
      <c r="BX5" s="28">
        <v>0.71038405827130102</v>
      </c>
      <c r="BY5" s="28">
        <v>739.41942977905205</v>
      </c>
      <c r="BZ5" s="28">
        <v>155.328512072563</v>
      </c>
      <c r="CA5" s="28">
        <v>155.32835555076599</v>
      </c>
      <c r="CB5" s="28">
        <v>5.6966297775506902</v>
      </c>
      <c r="CC5" s="28">
        <v>0.640095554292202</v>
      </c>
      <c r="CD5" s="28">
        <v>482.70388793945301</v>
      </c>
      <c r="CE5" s="28">
        <v>13744.4238891601</v>
      </c>
      <c r="CF5" s="28">
        <v>1476.2930564880301</v>
      </c>
      <c r="CG5" s="28">
        <v>1174.6640958785999</v>
      </c>
      <c r="CH5" s="28">
        <v>256.59616184234602</v>
      </c>
      <c r="CI5" s="28">
        <v>0</v>
      </c>
      <c r="CJ5" s="28">
        <v>171.73774719238199</v>
      </c>
      <c r="CK5" s="28">
        <v>12264.5692138671</v>
      </c>
      <c r="CL5" s="28">
        <v>1737.1033134460399</v>
      </c>
      <c r="CM5" s="28">
        <v>701.37580490112305</v>
      </c>
      <c r="CN5" s="28">
        <f t="shared" si="1"/>
        <v>3855.022614265582</v>
      </c>
      <c r="CO5" s="28">
        <f t="shared" si="2"/>
        <v>1712.7740506728016</v>
      </c>
      <c r="CP5" s="28"/>
      <c r="CQ5" s="28"/>
      <c r="CR5" s="28"/>
      <c r="CS5" s="37">
        <f t="shared" si="3"/>
        <v>8.0003168106482728E-3</v>
      </c>
      <c r="CT5" s="52">
        <f t="shared" si="4"/>
        <v>-3.9533073040367519E-5</v>
      </c>
      <c r="CU5" s="52">
        <f t="shared" si="5"/>
        <v>-7.4126295490201182E-7</v>
      </c>
      <c r="CV5" s="52">
        <f t="shared" si="0"/>
        <v>-6.5648224392648213E-5</v>
      </c>
      <c r="CW5" s="52"/>
      <c r="CX5" s="37"/>
      <c r="CY5" s="37"/>
      <c r="CZ5" s="28"/>
      <c r="DA5" s="28"/>
      <c r="DB5" s="28"/>
      <c r="DC5" s="28"/>
      <c r="DD5" s="28"/>
      <c r="DE5" s="28"/>
      <c r="DF5" s="28"/>
      <c r="DG5" s="28"/>
      <c r="DH5" s="28"/>
    </row>
    <row r="6" spans="1:112" x14ac:dyDescent="0.4">
      <c r="A6" s="30" t="s">
        <v>4</v>
      </c>
      <c r="B6" s="28">
        <v>86.589144349098206</v>
      </c>
      <c r="C6" s="28">
        <v>361.35399436950598</v>
      </c>
      <c r="D6" s="28">
        <v>36.361610770225496</v>
      </c>
      <c r="E6" s="28">
        <v>36.3616896867752</v>
      </c>
      <c r="F6" s="28">
        <v>361.35067319869898</v>
      </c>
      <c r="G6" s="28">
        <v>361.35183286666802</v>
      </c>
      <c r="H6" s="28">
        <v>91.737289071082998</v>
      </c>
      <c r="I6" s="28">
        <v>865.70296108722596</v>
      </c>
      <c r="J6" s="28">
        <v>865.70722866058304</v>
      </c>
      <c r="K6" s="28">
        <v>15060.3193359375</v>
      </c>
      <c r="L6" s="28">
        <v>78.7171472162008</v>
      </c>
      <c r="M6" s="28">
        <v>78.718818143010097</v>
      </c>
      <c r="N6" s="28">
        <v>3566.3407211303702</v>
      </c>
      <c r="O6" s="28">
        <v>3566.3412475585901</v>
      </c>
      <c r="P6" s="28">
        <v>323062.26904296799</v>
      </c>
      <c r="Q6" s="28">
        <v>154296215.53125</v>
      </c>
      <c r="R6" s="28">
        <v>323191.61151123</v>
      </c>
      <c r="S6" s="28">
        <v>660.72888183593705</v>
      </c>
      <c r="T6" s="28">
        <v>2558.03760528564</v>
      </c>
      <c r="U6" s="28">
        <v>731.68770813941899</v>
      </c>
      <c r="V6" s="28">
        <v>4447.4251708984302</v>
      </c>
      <c r="W6" s="28">
        <v>644.64185976982105</v>
      </c>
      <c r="X6" s="28">
        <v>829.09115034341801</v>
      </c>
      <c r="Y6" s="28">
        <v>4447.4660644531205</v>
      </c>
      <c r="Z6" s="28">
        <v>16287.098144531201</v>
      </c>
      <c r="AA6" s="28">
        <v>16568.5154342651</v>
      </c>
      <c r="AB6" s="28">
        <v>636.38041877746502</v>
      </c>
      <c r="AC6" s="28">
        <v>636.37887573242097</v>
      </c>
      <c r="AD6" s="28">
        <v>636.37152099609295</v>
      </c>
      <c r="AE6" s="28">
        <v>1344.7991470694501</v>
      </c>
      <c r="AF6" s="28">
        <v>656.17037010192803</v>
      </c>
      <c r="AG6" s="28">
        <v>656.14138031005803</v>
      </c>
      <c r="AH6" s="28">
        <v>1200.62469965219</v>
      </c>
      <c r="AI6" s="28">
        <v>23.001812193542701</v>
      </c>
      <c r="AJ6" s="28">
        <v>17.593011379241901</v>
      </c>
      <c r="AK6" s="28">
        <v>98.985477447509695</v>
      </c>
      <c r="AL6" s="28">
        <v>0</v>
      </c>
      <c r="AM6" s="28">
        <v>2619.00537109375</v>
      </c>
      <c r="AN6" s="28">
        <v>69.945621252059894</v>
      </c>
      <c r="AO6" s="28">
        <v>69.944657802581702</v>
      </c>
      <c r="AP6" s="28">
        <v>9842.5068359375</v>
      </c>
      <c r="AQ6" s="28">
        <v>9842.4228515625</v>
      </c>
      <c r="AR6" s="28">
        <v>61828.586181640603</v>
      </c>
      <c r="AS6" s="28">
        <v>19536.5487060546</v>
      </c>
      <c r="AT6" s="28">
        <v>19535.7703857421</v>
      </c>
      <c r="AU6" s="28">
        <v>34668.870414733799</v>
      </c>
      <c r="AV6" s="28">
        <v>82018.0546875</v>
      </c>
      <c r="AW6" s="28">
        <v>61826.111816406199</v>
      </c>
      <c r="AX6" s="28">
        <v>1342.15362405776</v>
      </c>
      <c r="AY6" s="28">
        <v>10.3593916624668</v>
      </c>
      <c r="AZ6" s="28">
        <v>25500.3476638793</v>
      </c>
      <c r="BA6" s="28">
        <v>68.633663491345899</v>
      </c>
      <c r="BB6" s="28">
        <v>27.4837443618453</v>
      </c>
      <c r="BC6" s="28">
        <v>883.87203464284505</v>
      </c>
      <c r="BD6" s="28">
        <v>675.08435377152603</v>
      </c>
      <c r="BE6" s="28">
        <v>63.118995666503899</v>
      </c>
      <c r="BF6" s="28">
        <v>2.4986380528425798</v>
      </c>
      <c r="BG6" s="28">
        <v>21208.384529381899</v>
      </c>
      <c r="BH6" s="28">
        <v>5683.685546875</v>
      </c>
      <c r="BI6" s="28">
        <v>2333.97583007812</v>
      </c>
      <c r="BJ6" s="28">
        <v>8904.0745331048893</v>
      </c>
      <c r="BK6" s="28">
        <v>12304.322673954</v>
      </c>
      <c r="BL6" s="28">
        <v>629.84979529643897</v>
      </c>
      <c r="BM6" s="28">
        <v>6.4925184249877903</v>
      </c>
      <c r="BN6" s="28">
        <v>2732.0515039623701</v>
      </c>
      <c r="BO6" s="28">
        <v>3.5520207451190799</v>
      </c>
      <c r="BP6" s="28">
        <v>763.22548921033695</v>
      </c>
      <c r="BQ6" s="28">
        <v>16.343549830838999</v>
      </c>
      <c r="BR6" s="28">
        <v>14.866442227736099</v>
      </c>
      <c r="BS6" s="28">
        <v>2107.5032091662201</v>
      </c>
      <c r="BT6" s="28">
        <v>20.0997272133827</v>
      </c>
      <c r="BU6" s="28">
        <v>201.39419794082599</v>
      </c>
      <c r="BV6" s="28">
        <v>505.09000327973598</v>
      </c>
      <c r="BW6" s="28">
        <v>372.640028357505</v>
      </c>
      <c r="BX6" s="28">
        <v>21.5116592589474</v>
      </c>
      <c r="BY6" s="28">
        <v>1152.5216217041</v>
      </c>
      <c r="BZ6" s="28">
        <v>1336.2308731079099</v>
      </c>
      <c r="CA6" s="28">
        <v>1336.2309255599901</v>
      </c>
      <c r="CB6" s="28">
        <v>17.546711002476499</v>
      </c>
      <c r="CC6" s="28">
        <v>1.3393329121172399</v>
      </c>
      <c r="CD6" s="28">
        <v>5195.07666015625</v>
      </c>
      <c r="CE6" s="28">
        <v>57025.219802856402</v>
      </c>
      <c r="CF6" s="28">
        <v>6909.6992444992002</v>
      </c>
      <c r="CG6" s="28">
        <v>5735.03730416297</v>
      </c>
      <c r="CH6" s="28">
        <v>1259.3721916079501</v>
      </c>
      <c r="CI6" s="28">
        <v>0</v>
      </c>
      <c r="CJ6" s="28">
        <v>628.99075651168801</v>
      </c>
      <c r="CK6" s="28">
        <v>51830.151123046802</v>
      </c>
      <c r="CL6" s="28">
        <v>7504.2535247802698</v>
      </c>
      <c r="CM6" s="28">
        <v>3088.1808805465698</v>
      </c>
      <c r="CN6" s="28">
        <f t="shared" si="1"/>
        <v>17577.859360055663</v>
      </c>
      <c r="CO6" s="28">
        <f t="shared" si="2"/>
        <v>7448.2874353965171</v>
      </c>
      <c r="CP6" s="28"/>
      <c r="CQ6" s="28"/>
      <c r="CR6" s="28"/>
      <c r="CS6" s="37">
        <f t="shared" si="3"/>
        <v>8.000316181626433E-3</v>
      </c>
      <c r="CT6" s="52">
        <f t="shared" si="4"/>
        <v>-3.963237496325887E-5</v>
      </c>
      <c r="CU6" s="52">
        <f t="shared" si="5"/>
        <v>-5.9776721667392726E-7</v>
      </c>
      <c r="CV6" s="52">
        <f t="shared" si="0"/>
        <v>-1.1512516471188034E-5</v>
      </c>
      <c r="CW6" s="52"/>
      <c r="CX6" s="37"/>
      <c r="CY6" s="37"/>
      <c r="CZ6" s="28"/>
      <c r="DA6" s="28"/>
      <c r="DB6" s="28"/>
      <c r="DC6" s="28"/>
      <c r="DD6" s="28"/>
      <c r="DE6" s="28"/>
      <c r="DF6" s="28"/>
      <c r="DG6" s="28"/>
      <c r="DH6" s="28"/>
    </row>
    <row r="7" spans="1:112" x14ac:dyDescent="0.4">
      <c r="A7" s="30" t="s">
        <v>5</v>
      </c>
      <c r="B7" s="28">
        <v>53.479710102081299</v>
      </c>
      <c r="C7" s="28">
        <v>290.475685119628</v>
      </c>
      <c r="D7" s="28">
        <v>28.995801925659102</v>
      </c>
      <c r="E7" s="28">
        <v>28.995894908905001</v>
      </c>
      <c r="F7" s="28">
        <v>290.47252464294399</v>
      </c>
      <c r="G7" s="28">
        <v>290.47344970703102</v>
      </c>
      <c r="H7" s="28">
        <v>71.683162689208899</v>
      </c>
      <c r="I7" s="28">
        <v>518.17981958389203</v>
      </c>
      <c r="J7" s="28">
        <v>518.17925167083695</v>
      </c>
      <c r="K7" s="28">
        <v>2080.70043945312</v>
      </c>
      <c r="L7" s="28">
        <v>80.715505778789506</v>
      </c>
      <c r="M7" s="28">
        <v>80.717604279518099</v>
      </c>
      <c r="N7" s="28">
        <v>1900.0719909667901</v>
      </c>
      <c r="O7" s="28">
        <v>1900.0720825195301</v>
      </c>
      <c r="P7" s="28">
        <v>226728.18200683501</v>
      </c>
      <c r="Q7" s="28">
        <v>25522893.9375</v>
      </c>
      <c r="R7" s="28">
        <v>226818.98840331999</v>
      </c>
      <c r="S7" s="28">
        <v>249.050882339477</v>
      </c>
      <c r="T7" s="28">
        <v>1501.25830841064</v>
      </c>
      <c r="U7" s="28">
        <v>406.95273017883301</v>
      </c>
      <c r="V7" s="28">
        <v>1371.6731719970701</v>
      </c>
      <c r="W7" s="28">
        <v>389.76975059509198</v>
      </c>
      <c r="X7" s="28">
        <v>318.74671888351401</v>
      </c>
      <c r="Y7" s="28">
        <v>1371.68383789062</v>
      </c>
      <c r="Z7" s="28">
        <v>3940.9835815429601</v>
      </c>
      <c r="AA7" s="28">
        <v>9566.8699645996094</v>
      </c>
      <c r="AB7" s="28">
        <v>460.77288818359301</v>
      </c>
      <c r="AC7" s="28">
        <v>460.772315979003</v>
      </c>
      <c r="AD7" s="28">
        <v>460.76663970947197</v>
      </c>
      <c r="AE7" s="28">
        <v>480.66786861419598</v>
      </c>
      <c r="AF7" s="28">
        <v>221.99685668945301</v>
      </c>
      <c r="AG7" s="28">
        <v>221.98814773559499</v>
      </c>
      <c r="AH7" s="28">
        <v>477.83875274658197</v>
      </c>
      <c r="AI7" s="28">
        <v>12.2378685176372</v>
      </c>
      <c r="AJ7" s="28">
        <v>16.928893327712998</v>
      </c>
      <c r="AK7" s="28">
        <v>50.823264122009199</v>
      </c>
      <c r="AL7" s="28">
        <v>0</v>
      </c>
      <c r="AM7" s="28">
        <v>508.90954589843699</v>
      </c>
      <c r="AN7" s="28">
        <v>52.311638355255099</v>
      </c>
      <c r="AO7" s="28">
        <v>52.310937881469698</v>
      </c>
      <c r="AP7" s="28">
        <v>1447.27110385894</v>
      </c>
      <c r="AQ7" s="28">
        <v>1447.2605791091901</v>
      </c>
      <c r="AR7" s="28">
        <v>22096.2492675781</v>
      </c>
      <c r="AS7" s="28">
        <v>5431.3666381835901</v>
      </c>
      <c r="AT7" s="28">
        <v>5431.1387329101499</v>
      </c>
      <c r="AU7" s="28">
        <v>13769.1504821777</v>
      </c>
      <c r="AV7" s="28">
        <v>27748.500732421799</v>
      </c>
      <c r="AW7" s="28">
        <v>22095.355957031199</v>
      </c>
      <c r="AX7" s="28">
        <v>742.98921203613202</v>
      </c>
      <c r="AY7" s="28">
        <v>1.55660810973495</v>
      </c>
      <c r="AZ7" s="28">
        <v>8941.8303527831995</v>
      </c>
      <c r="BA7" s="28">
        <v>8.9273971840739197</v>
      </c>
      <c r="BB7" s="28">
        <v>1.9760224819183301</v>
      </c>
      <c r="BC7" s="28">
        <v>276.45178246498102</v>
      </c>
      <c r="BD7" s="28">
        <v>37.035727135837</v>
      </c>
      <c r="BE7" s="28">
        <v>2.8535904884338299</v>
      </c>
      <c r="BF7" s="28">
        <v>0.48176212981343203</v>
      </c>
      <c r="BG7" s="28">
        <v>3598.9351539611798</v>
      </c>
      <c r="BH7" s="28">
        <v>260.08825683593699</v>
      </c>
      <c r="BI7" s="28">
        <v>102.172950744628</v>
      </c>
      <c r="BJ7" s="28">
        <v>1114.5980014801</v>
      </c>
      <c r="BK7" s="28">
        <v>2484.33720624446</v>
      </c>
      <c r="BL7" s="28">
        <v>29.398005224764301</v>
      </c>
      <c r="BM7" s="28">
        <v>0.37104338407516402</v>
      </c>
      <c r="BN7" s="28">
        <v>143.824545502662</v>
      </c>
      <c r="BO7" s="28">
        <v>1.23612573370337</v>
      </c>
      <c r="BP7" s="28">
        <v>90.038177371025</v>
      </c>
      <c r="BQ7" s="28">
        <v>9.9668008685112</v>
      </c>
      <c r="BR7" s="28">
        <v>2.62071745097637</v>
      </c>
      <c r="BS7" s="28">
        <v>374.18677139282198</v>
      </c>
      <c r="BT7" s="28">
        <v>15.928667902946399</v>
      </c>
      <c r="BU7" s="28">
        <v>89.160703182220402</v>
      </c>
      <c r="BV7" s="28">
        <v>24.645870648324401</v>
      </c>
      <c r="BW7" s="28">
        <v>107.99936389923</v>
      </c>
      <c r="BX7" s="28">
        <v>1.1083161772694401</v>
      </c>
      <c r="BY7" s="28">
        <v>12.244738280773101</v>
      </c>
      <c r="BZ7" s="28">
        <v>183.43359673023201</v>
      </c>
      <c r="CA7" s="28">
        <v>183.43377709388699</v>
      </c>
      <c r="CB7" s="28">
        <v>11.0571888834238</v>
      </c>
      <c r="CC7" s="28">
        <v>1.3939483538269899</v>
      </c>
      <c r="CD7" s="28">
        <v>681.154052734375</v>
      </c>
      <c r="CE7" s="28">
        <v>22805.169006347602</v>
      </c>
      <c r="CF7" s="28">
        <v>2437.2550830841001</v>
      </c>
      <c r="CG7" s="28">
        <v>1913.1450490951499</v>
      </c>
      <c r="CH7" s="28">
        <v>406.13637876510597</v>
      </c>
      <c r="CI7" s="28">
        <v>0</v>
      </c>
      <c r="CJ7" s="28">
        <v>243.58136749267501</v>
      </c>
      <c r="CK7" s="28">
        <v>20472.848052978501</v>
      </c>
      <c r="CL7" s="28">
        <v>2980.9187507629299</v>
      </c>
      <c r="CM7" s="28">
        <v>1187.1519050598099</v>
      </c>
      <c r="CN7" s="28">
        <f t="shared" si="1"/>
        <v>6163.7683703167559</v>
      </c>
      <c r="CO7" s="28">
        <f t="shared" si="2"/>
        <v>2939.0622499636047</v>
      </c>
      <c r="CP7" s="28"/>
      <c r="CQ7" s="28"/>
      <c r="CR7" s="28"/>
      <c r="CS7" s="37">
        <f t="shared" si="3"/>
        <v>8.0003189660646529E-3</v>
      </c>
      <c r="CT7" s="52">
        <f t="shared" si="4"/>
        <v>-4.0075319386349939E-5</v>
      </c>
      <c r="CU7" s="52">
        <f t="shared" si="5"/>
        <v>-1.4938690956555061E-8</v>
      </c>
      <c r="CV7" s="52">
        <f t="shared" si="0"/>
        <v>-7.2336544609536213E-5</v>
      </c>
      <c r="CW7" s="52"/>
      <c r="CX7" s="37"/>
      <c r="CY7" s="37"/>
      <c r="CZ7" s="28"/>
      <c r="DA7" s="28"/>
      <c r="DB7" s="28"/>
      <c r="DC7" s="28"/>
      <c r="DD7" s="28"/>
      <c r="DE7" s="28"/>
      <c r="DF7" s="28"/>
      <c r="DG7" s="28"/>
      <c r="DH7" s="28"/>
    </row>
    <row r="8" spans="1:112" x14ac:dyDescent="0.4">
      <c r="A8" s="30" t="s">
        <v>6</v>
      </c>
      <c r="B8" s="28">
        <v>19.353945255279498</v>
      </c>
      <c r="C8" s="28">
        <v>91.620179176330495</v>
      </c>
      <c r="D8" s="28">
        <v>7.97950959205627</v>
      </c>
      <c r="E8" s="28">
        <v>7.9795092344284004</v>
      </c>
      <c r="F8" s="28">
        <v>91.619914054870605</v>
      </c>
      <c r="G8" s="28">
        <v>91.620223045349107</v>
      </c>
      <c r="H8" s="28">
        <v>15.894302845001199</v>
      </c>
      <c r="I8" s="28">
        <v>164.05686998367301</v>
      </c>
      <c r="J8" s="28">
        <v>164.05660903453801</v>
      </c>
      <c r="K8" s="28">
        <v>1034.27124023437</v>
      </c>
      <c r="L8" s="28">
        <v>33.902840942144302</v>
      </c>
      <c r="M8" s="28">
        <v>33.903471186757002</v>
      </c>
      <c r="N8" s="28">
        <v>584.44376373291004</v>
      </c>
      <c r="O8" s="28">
        <v>584.44383239746003</v>
      </c>
      <c r="P8" s="28">
        <v>85326.9813842773</v>
      </c>
      <c r="Q8" s="28">
        <v>11477624.0742187</v>
      </c>
      <c r="R8" s="28">
        <v>85361.134948730396</v>
      </c>
      <c r="S8" s="28">
        <v>128.697271823883</v>
      </c>
      <c r="T8" s="28">
        <v>487.22719573974598</v>
      </c>
      <c r="U8" s="28">
        <v>137.726050376892</v>
      </c>
      <c r="V8" s="28">
        <v>625.103858947753</v>
      </c>
      <c r="W8" s="28">
        <v>105.063494205474</v>
      </c>
      <c r="X8" s="28">
        <v>123.147814631462</v>
      </c>
      <c r="Y8" s="28">
        <v>625.11133575439396</v>
      </c>
      <c r="Z8" s="28">
        <v>1669.90881347656</v>
      </c>
      <c r="AA8" s="28">
        <v>3050.21778869628</v>
      </c>
      <c r="AB8" s="28">
        <v>120.273508071899</v>
      </c>
      <c r="AC8" s="28">
        <v>120.273351669311</v>
      </c>
      <c r="AD8" s="28">
        <v>120.27190208435</v>
      </c>
      <c r="AE8" s="28">
        <v>202.744594335556</v>
      </c>
      <c r="AF8" s="28">
        <v>58.937818527221602</v>
      </c>
      <c r="AG8" s="28">
        <v>58.935452461242598</v>
      </c>
      <c r="AH8" s="28">
        <v>200.09724032878799</v>
      </c>
      <c r="AI8" s="28">
        <v>4.7549351695924997</v>
      </c>
      <c r="AJ8" s="28">
        <v>2.0529879629611898</v>
      </c>
      <c r="AK8" s="28">
        <v>21.7788920402526</v>
      </c>
      <c r="AL8" s="28">
        <v>0</v>
      </c>
      <c r="AM8" s="28">
        <v>234.64847183227499</v>
      </c>
      <c r="AN8" s="28">
        <v>14.4060337543487</v>
      </c>
      <c r="AO8" s="28">
        <v>14.4058377742767</v>
      </c>
      <c r="AP8" s="28">
        <v>726.312680244445</v>
      </c>
      <c r="AQ8" s="28">
        <v>726.30762314796402</v>
      </c>
      <c r="AR8" s="28">
        <v>5880.7830810546802</v>
      </c>
      <c r="AS8" s="28">
        <v>1427.5070190429601</v>
      </c>
      <c r="AT8" s="28">
        <v>1427.4501495361301</v>
      </c>
      <c r="AU8" s="28">
        <v>5124.45359802246</v>
      </c>
      <c r="AV8" s="28">
        <v>7366.9284667968705</v>
      </c>
      <c r="AW8" s="28">
        <v>5880.5503540038999</v>
      </c>
      <c r="AX8" s="28">
        <v>242.70402479171699</v>
      </c>
      <c r="AY8" s="28">
        <v>0.63427193940151405</v>
      </c>
      <c r="AZ8" s="28">
        <v>3524.0045280456502</v>
      </c>
      <c r="BA8" s="28">
        <v>3.6299119852483201</v>
      </c>
      <c r="BB8" s="28">
        <v>0.81425120122730699</v>
      </c>
      <c r="BC8" s="28">
        <v>78.639592647552405</v>
      </c>
      <c r="BD8" s="28">
        <v>17.766860250383601</v>
      </c>
      <c r="BE8" s="28">
        <v>1.43354403972625</v>
      </c>
      <c r="BF8" s="28">
        <v>0.18175556557253</v>
      </c>
      <c r="BG8" s="28">
        <v>1655.26415920257</v>
      </c>
      <c r="BH8" s="28">
        <v>129.28289794921801</v>
      </c>
      <c r="BI8" s="28">
        <v>52.797229766845703</v>
      </c>
      <c r="BJ8" s="28">
        <v>422.165217399597</v>
      </c>
      <c r="BK8" s="28">
        <v>1233.09617066383</v>
      </c>
      <c r="BL8" s="28">
        <v>14.538980625569801</v>
      </c>
      <c r="BM8" s="28">
        <v>0.18795678019523601</v>
      </c>
      <c r="BN8" s="28">
        <v>69.063980542123304</v>
      </c>
      <c r="BO8" s="28">
        <v>0.359145743772387</v>
      </c>
      <c r="BP8" s="28">
        <v>37.2618208527565</v>
      </c>
      <c r="BQ8" s="28">
        <v>3.9273732155561398</v>
      </c>
      <c r="BR8" s="28">
        <v>0.94892832636833102</v>
      </c>
      <c r="BS8" s="28">
        <v>147.58158993721</v>
      </c>
      <c r="BT8" s="28">
        <v>3.8029366135597198</v>
      </c>
      <c r="BU8" s="28">
        <v>26.0987755060195</v>
      </c>
      <c r="BV8" s="28">
        <v>11.936230591032601</v>
      </c>
      <c r="BW8" s="28">
        <v>32.773200273513702</v>
      </c>
      <c r="BX8" s="28">
        <v>0.53301599771657404</v>
      </c>
      <c r="BY8" s="28">
        <v>275.631269454956</v>
      </c>
      <c r="BZ8" s="28">
        <v>79.723262101411805</v>
      </c>
      <c r="CA8" s="28">
        <v>79.723157793283406</v>
      </c>
      <c r="CB8" s="28">
        <v>3.3893433250486802</v>
      </c>
      <c r="CC8" s="28">
        <v>0.12237970158457701</v>
      </c>
      <c r="CD8" s="28">
        <v>351.98651123046801</v>
      </c>
      <c r="CE8" s="28">
        <v>8517.3619384765607</v>
      </c>
      <c r="CF8" s="28">
        <v>985.76491355895996</v>
      </c>
      <c r="CG8" s="28">
        <v>789.54233479499806</v>
      </c>
      <c r="CH8" s="28">
        <v>168.323610544204</v>
      </c>
      <c r="CI8" s="28">
        <v>0</v>
      </c>
      <c r="CJ8" s="28">
        <v>97.299252510070801</v>
      </c>
      <c r="CK8" s="28">
        <v>7770.8771667480396</v>
      </c>
      <c r="CL8" s="28">
        <v>1122.0721044540401</v>
      </c>
      <c r="CM8" s="28">
        <v>460.16823530197098</v>
      </c>
      <c r="CN8" s="28">
        <f t="shared" si="1"/>
        <v>2429.1612331987453</v>
      </c>
      <c r="CO8" s="28">
        <f t="shared" si="2"/>
        <v>1110.545299836615</v>
      </c>
      <c r="CP8" s="28"/>
      <c r="CQ8" s="28"/>
      <c r="CR8" s="28"/>
      <c r="CS8" s="37">
        <f t="shared" si="3"/>
        <v>8.0003245304820607E-3</v>
      </c>
      <c r="CT8" s="52">
        <f t="shared" si="4"/>
        <v>-4.0648124838079525E-5</v>
      </c>
      <c r="CU8" s="52">
        <f t="shared" si="5"/>
        <v>1.674137102330228E-6</v>
      </c>
      <c r="CV8" s="52">
        <f t="shared" si="0"/>
        <v>-1.1178826057785837E-4</v>
      </c>
      <c r="CW8" s="52"/>
      <c r="CX8" s="37"/>
      <c r="CY8" s="37"/>
      <c r="CZ8" s="28"/>
      <c r="DA8" s="28"/>
      <c r="DB8" s="28"/>
      <c r="DC8" s="28"/>
      <c r="DD8" s="28"/>
      <c r="DE8" s="28"/>
      <c r="DF8" s="28"/>
      <c r="DG8" s="28"/>
      <c r="DH8" s="28"/>
    </row>
    <row r="9" spans="1:112" x14ac:dyDescent="0.4">
      <c r="A9" s="30" t="s">
        <v>7</v>
      </c>
      <c r="B9" s="28">
        <v>6.97088953107595</v>
      </c>
      <c r="C9" s="28">
        <v>32.799064695835099</v>
      </c>
      <c r="D9" s="28">
        <v>2.7234399095177602</v>
      </c>
      <c r="E9" s="28">
        <v>2.7234314233064598</v>
      </c>
      <c r="F9" s="28">
        <v>32.798461973667102</v>
      </c>
      <c r="G9" s="28">
        <v>32.798568248748701</v>
      </c>
      <c r="H9" s="28">
        <v>5.5723319500684703</v>
      </c>
      <c r="I9" s="28">
        <v>63.105877213180001</v>
      </c>
      <c r="J9" s="28">
        <v>63.105943568050797</v>
      </c>
      <c r="K9" s="28">
        <v>270.43704223632801</v>
      </c>
      <c r="L9" s="28">
        <v>13.0848625134676</v>
      </c>
      <c r="M9" s="28">
        <v>13.0851703071966</v>
      </c>
      <c r="N9" s="28">
        <v>186.237163543701</v>
      </c>
      <c r="O9" s="28">
        <v>186.23721027374199</v>
      </c>
      <c r="P9" s="28">
        <v>34002.652265548699</v>
      </c>
      <c r="Q9" s="28">
        <v>4151222.0097656199</v>
      </c>
      <c r="R9" s="28">
        <v>34016.290966033899</v>
      </c>
      <c r="S9" s="28">
        <v>57.085028767585698</v>
      </c>
      <c r="T9" s="28">
        <v>187.946280956268</v>
      </c>
      <c r="U9" s="28">
        <v>52.526987388729999</v>
      </c>
      <c r="V9" s="28">
        <v>233.83954238891599</v>
      </c>
      <c r="W9" s="28">
        <v>39.949093520641298</v>
      </c>
      <c r="X9" s="28">
        <v>45.108963295817297</v>
      </c>
      <c r="Y9" s="28">
        <v>233.84037399291901</v>
      </c>
      <c r="Z9" s="28">
        <v>623.81646728515602</v>
      </c>
      <c r="AA9" s="28">
        <v>1158.1455092430101</v>
      </c>
      <c r="AB9" s="28">
        <v>37.809531450271599</v>
      </c>
      <c r="AC9" s="28">
        <v>37.809532165527301</v>
      </c>
      <c r="AD9" s="28">
        <v>37.808980703353797</v>
      </c>
      <c r="AE9" s="28">
        <v>76.670455023646298</v>
      </c>
      <c r="AF9" s="28">
        <v>23.229708313941899</v>
      </c>
      <c r="AG9" s="28">
        <v>23.228563904762201</v>
      </c>
      <c r="AH9" s="28">
        <v>73.917962171137304</v>
      </c>
      <c r="AI9" s="28">
        <v>1.88637488964013</v>
      </c>
      <c r="AJ9" s="28">
        <v>0.749457497149705</v>
      </c>
      <c r="AK9" s="28">
        <v>8.6346148252487094</v>
      </c>
      <c r="AL9" s="28">
        <v>0</v>
      </c>
      <c r="AM9" s="28">
        <v>92.188735008239703</v>
      </c>
      <c r="AN9" s="28">
        <v>4.91620986163616</v>
      </c>
      <c r="AO9" s="28">
        <v>4.9161579608917201</v>
      </c>
      <c r="AP9" s="28">
        <v>248.97942708432601</v>
      </c>
      <c r="AQ9" s="28">
        <v>248.978263884782</v>
      </c>
      <c r="AR9" s="28">
        <v>2359.87156677246</v>
      </c>
      <c r="AS9" s="28">
        <v>520.61275291442803</v>
      </c>
      <c r="AT9" s="28">
        <v>520.58917045593205</v>
      </c>
      <c r="AU9" s="28">
        <v>1889.62614583969</v>
      </c>
      <c r="AV9" s="28">
        <v>2903.5950317382799</v>
      </c>
      <c r="AW9" s="28">
        <v>2359.7733459472602</v>
      </c>
      <c r="AX9" s="28">
        <v>92.304588586091995</v>
      </c>
      <c r="AY9" s="28">
        <v>0.211039785353932</v>
      </c>
      <c r="AZ9" s="28">
        <v>1285.4468152523</v>
      </c>
      <c r="BA9" s="28">
        <v>1.17206907714717</v>
      </c>
      <c r="BB9" s="28">
        <v>0.26174879528116402</v>
      </c>
      <c r="BC9" s="28">
        <v>30.6688482686877</v>
      </c>
      <c r="BD9" s="28">
        <v>4.8972799014300099</v>
      </c>
      <c r="BE9" s="28">
        <v>0.39807850122451699</v>
      </c>
      <c r="BF9" s="28">
        <v>5.8885836682748001E-2</v>
      </c>
      <c r="BG9" s="28">
        <v>485.02505183219898</v>
      </c>
      <c r="BH9" s="28">
        <v>33.804496765136697</v>
      </c>
      <c r="BI9" s="28">
        <v>16.901594161987301</v>
      </c>
      <c r="BJ9" s="28">
        <v>141.95419859886101</v>
      </c>
      <c r="BK9" s="28">
        <v>343.07017950527302</v>
      </c>
      <c r="BL9" s="28">
        <v>3.82452036184258</v>
      </c>
      <c r="BM9" s="28">
        <v>5.2754737436771303E-2</v>
      </c>
      <c r="BN9" s="28">
        <v>18.961234467103999</v>
      </c>
      <c r="BO9" s="28">
        <v>0.148927670437842</v>
      </c>
      <c r="BP9" s="28">
        <v>12.340564802289</v>
      </c>
      <c r="BQ9" s="28">
        <v>1.34591972781345</v>
      </c>
      <c r="BR9" s="28">
        <v>0.30260735517367698</v>
      </c>
      <c r="BS9" s="28">
        <v>50.116513714194298</v>
      </c>
      <c r="BT9" s="28">
        <v>1.33650054223835</v>
      </c>
      <c r="BU9" s="28">
        <v>9.38208416104316</v>
      </c>
      <c r="BV9" s="28">
        <v>3.1839120122021898</v>
      </c>
      <c r="BW9" s="28">
        <v>13.8784459233284</v>
      </c>
      <c r="BX9" s="28">
        <v>0.14557145522485301</v>
      </c>
      <c r="BY9" s="28">
        <v>50.580358505249002</v>
      </c>
      <c r="BZ9" s="28">
        <v>29.345735602080801</v>
      </c>
      <c r="CA9" s="28">
        <v>29.345791991799999</v>
      </c>
      <c r="CB9" s="28">
        <v>1.3040810571983401</v>
      </c>
      <c r="CC9" s="28">
        <v>4.8205552389845203E-2</v>
      </c>
      <c r="CD9" s="28">
        <v>112.68019104003901</v>
      </c>
      <c r="CE9" s="28">
        <v>3104.8123016357399</v>
      </c>
      <c r="CF9" s="28">
        <v>359.92145746946301</v>
      </c>
      <c r="CG9" s="28">
        <v>287.42890729010099</v>
      </c>
      <c r="CH9" s="28">
        <v>60.704532321542501</v>
      </c>
      <c r="CI9" s="28">
        <v>0</v>
      </c>
      <c r="CJ9" s="28">
        <v>33.770650118589401</v>
      </c>
      <c r="CK9" s="28">
        <v>2854.1582851409898</v>
      </c>
      <c r="CL9" s="28">
        <v>413.806702733039</v>
      </c>
      <c r="CM9" s="28">
        <v>168.117703497409</v>
      </c>
      <c r="CN9" s="28">
        <f t="shared" si="1"/>
        <v>886.0821676302985</v>
      </c>
      <c r="CO9" s="28">
        <f t="shared" si="2"/>
        <v>409.87304797643856</v>
      </c>
      <c r="CP9" s="28"/>
      <c r="CQ9" s="28"/>
      <c r="CR9" s="28"/>
      <c r="CS9" s="37">
        <f t="shared" si="3"/>
        <v>8.0003265124872092E-3</v>
      </c>
      <c r="CT9" s="52">
        <f t="shared" si="4"/>
        <v>-4.098238950315594E-5</v>
      </c>
      <c r="CU9" s="52">
        <f t="shared" si="5"/>
        <v>1.3890582814394995E-6</v>
      </c>
      <c r="CV9" s="52">
        <f t="shared" si="0"/>
        <v>-1.0372214516103899E-4</v>
      </c>
      <c r="CW9" s="52"/>
      <c r="CX9" s="37"/>
      <c r="CY9" s="37"/>
      <c r="CZ9" s="28"/>
      <c r="DA9" s="28"/>
      <c r="DB9" s="28"/>
      <c r="DC9" s="28"/>
      <c r="DD9" s="28"/>
      <c r="DE9" s="28"/>
      <c r="DF9" s="28"/>
      <c r="DG9" s="28"/>
      <c r="DH9" s="28"/>
    </row>
    <row r="10" spans="1:112" x14ac:dyDescent="0.4">
      <c r="A10" s="30" t="s">
        <v>8</v>
      </c>
      <c r="B10" s="28">
        <v>1.8468314036726901</v>
      </c>
      <c r="C10" s="28">
        <v>12.1368336528539</v>
      </c>
      <c r="D10" s="28">
        <v>1.0399711709469499</v>
      </c>
      <c r="E10" s="28">
        <v>1.03996416926383</v>
      </c>
      <c r="F10" s="28">
        <v>12.136828482151</v>
      </c>
      <c r="G10" s="28">
        <v>12.136858552694299</v>
      </c>
      <c r="H10" s="28">
        <v>3.1202013473957702</v>
      </c>
      <c r="I10" s="28">
        <v>23.192099761217801</v>
      </c>
      <c r="J10" s="28">
        <v>23.191702807322098</v>
      </c>
      <c r="K10" s="28">
        <v>356.58346557617102</v>
      </c>
      <c r="L10" s="28">
        <v>4.3831889950670302</v>
      </c>
      <c r="M10" s="28">
        <v>4.3832881243433803</v>
      </c>
      <c r="N10" s="28">
        <v>91.389191508293095</v>
      </c>
      <c r="O10" s="28">
        <v>91.389182209968496</v>
      </c>
      <c r="P10" s="28">
        <v>13561.1076369285</v>
      </c>
      <c r="Q10" s="28">
        <v>1973936.3190917899</v>
      </c>
      <c r="R10" s="28">
        <v>13566.5170764923</v>
      </c>
      <c r="S10" s="28">
        <v>20.4946160316467</v>
      </c>
      <c r="T10" s="28">
        <v>68.076701283454895</v>
      </c>
      <c r="U10" s="28">
        <v>20.553286276757699</v>
      </c>
      <c r="V10" s="28">
        <v>98.262500762939396</v>
      </c>
      <c r="W10" s="28">
        <v>20.855529215186799</v>
      </c>
      <c r="X10" s="28">
        <v>20.301438867114399</v>
      </c>
      <c r="Y10" s="28">
        <v>98.263160705566406</v>
      </c>
      <c r="Z10" s="28">
        <v>322.83877182006802</v>
      </c>
      <c r="AA10" s="28">
        <v>468.28343117237</v>
      </c>
      <c r="AB10" s="28">
        <v>15.8110387027263</v>
      </c>
      <c r="AC10" s="28">
        <v>15.811035335063901</v>
      </c>
      <c r="AD10" s="28">
        <v>15.810795545577999</v>
      </c>
      <c r="AE10" s="28">
        <v>30.0862557822838</v>
      </c>
      <c r="AF10" s="28">
        <v>9.4585863277316093</v>
      </c>
      <c r="AG10" s="28">
        <v>9.4582297429442406</v>
      </c>
      <c r="AH10" s="28">
        <v>31.375239703804201</v>
      </c>
      <c r="AI10" s="28">
        <v>0.53285060005146001</v>
      </c>
      <c r="AJ10" s="28">
        <v>0.72315683122724295</v>
      </c>
      <c r="AK10" s="28">
        <v>2.0468402802944099</v>
      </c>
      <c r="AL10" s="28">
        <v>0</v>
      </c>
      <c r="AM10" s="28">
        <v>39.669778823852504</v>
      </c>
      <c r="AN10" s="28">
        <v>1.9852539505809501</v>
      </c>
      <c r="AO10" s="28">
        <v>1.9851915817707699</v>
      </c>
      <c r="AP10" s="28">
        <v>126.78897927701399</v>
      </c>
      <c r="AQ10" s="28">
        <v>126.788041036576</v>
      </c>
      <c r="AR10" s="28">
        <v>983.61815643310501</v>
      </c>
      <c r="AS10" s="28">
        <v>189.24600505828801</v>
      </c>
      <c r="AT10" s="28">
        <v>189.23930597305201</v>
      </c>
      <c r="AU10" s="28">
        <v>829.09694969654004</v>
      </c>
      <c r="AV10" s="28">
        <v>1182.27344226837</v>
      </c>
      <c r="AW10" s="28">
        <v>983.57876396179199</v>
      </c>
      <c r="AX10" s="28">
        <v>37.063909895718098</v>
      </c>
      <c r="AY10" s="28">
        <v>0.156685852758528</v>
      </c>
      <c r="AZ10" s="28">
        <v>584.290644407272</v>
      </c>
      <c r="BA10" s="28">
        <v>0.92667702154721998</v>
      </c>
      <c r="BB10" s="28">
        <v>0.18492919151321899</v>
      </c>
      <c r="BC10" s="28">
        <v>14.0997577225789</v>
      </c>
      <c r="BD10" s="28">
        <v>5.7020586699363696</v>
      </c>
      <c r="BE10" s="28">
        <v>0.42413505911826999</v>
      </c>
      <c r="BF10" s="28">
        <v>3.8811998878372798E-2</v>
      </c>
      <c r="BG10" s="28">
        <v>464.95281195640501</v>
      </c>
      <c r="BH10" s="28">
        <v>44.572597503662102</v>
      </c>
      <c r="BI10" s="28">
        <v>8.8629379272460902</v>
      </c>
      <c r="BJ10" s="28">
        <v>97.481941439211298</v>
      </c>
      <c r="BK10" s="28">
        <v>367.47032224386902</v>
      </c>
      <c r="BL10" s="28">
        <v>4.97406011921702</v>
      </c>
      <c r="BM10" s="28">
        <v>5.3759083151817301E-2</v>
      </c>
      <c r="BN10" s="28">
        <v>22.1509565461892</v>
      </c>
      <c r="BO10" s="28">
        <v>6.3823271048022406E-2</v>
      </c>
      <c r="BP10" s="28">
        <v>7.7229105262085698</v>
      </c>
      <c r="BQ10" s="28">
        <v>0.80683888681232896</v>
      </c>
      <c r="BR10" s="28">
        <v>0.209254244808107</v>
      </c>
      <c r="BS10" s="28">
        <v>29.666315115988201</v>
      </c>
      <c r="BT10" s="28">
        <v>0.69267876725643795</v>
      </c>
      <c r="BU10" s="28">
        <v>5.2220164053142</v>
      </c>
      <c r="BV10" s="28">
        <v>4.0527641517401198</v>
      </c>
      <c r="BW10" s="28">
        <v>6.0792269539088002</v>
      </c>
      <c r="BX10" s="28">
        <v>0.17429676491337801</v>
      </c>
      <c r="BY10" s="28">
        <v>17.480418503284401</v>
      </c>
      <c r="BZ10" s="28">
        <v>13.6153967003338</v>
      </c>
      <c r="CA10" s="28">
        <v>13.6151879355311</v>
      </c>
      <c r="CB10" s="28">
        <v>0.57232654985273201</v>
      </c>
      <c r="CC10" s="28">
        <v>6.05282319302205E-2</v>
      </c>
      <c r="CD10" s="28">
        <v>59.0870361328125</v>
      </c>
      <c r="CE10" s="28">
        <v>1365.2800643444</v>
      </c>
      <c r="CF10" s="28">
        <v>160.820971220731</v>
      </c>
      <c r="CG10" s="28">
        <v>132.10189841315099</v>
      </c>
      <c r="CH10" s="28">
        <v>29.030028224922699</v>
      </c>
      <c r="CI10" s="28">
        <v>0</v>
      </c>
      <c r="CJ10" s="28">
        <v>13.904164329171101</v>
      </c>
      <c r="CK10" s="28">
        <v>1252.4171987771899</v>
      </c>
      <c r="CL10" s="28">
        <v>183.382572352886</v>
      </c>
      <c r="CM10" s="28">
        <v>75.202834531664806</v>
      </c>
      <c r="CN10" s="28">
        <f t="shared" si="1"/>
        <v>402.76230379930774</v>
      </c>
      <c r="CO10" s="28">
        <f t="shared" si="2"/>
        <v>181.79412495747741</v>
      </c>
      <c r="CP10" s="28"/>
      <c r="CQ10" s="28"/>
      <c r="CR10" s="28"/>
      <c r="CS10" s="37">
        <f t="shared" si="3"/>
        <v>8.0003373074031704E-3</v>
      </c>
      <c r="CT10" s="52">
        <f t="shared" si="4"/>
        <v>-4.1704016170775669E-5</v>
      </c>
      <c r="CU10" s="52">
        <f t="shared" si="5"/>
        <v>1.1792020837022508E-6</v>
      </c>
      <c r="CV10" s="52">
        <f t="shared" si="0"/>
        <v>-5.4571554757833051E-5</v>
      </c>
      <c r="CW10" s="52"/>
      <c r="CX10" s="37"/>
      <c r="CY10" s="37"/>
      <c r="CZ10" s="28"/>
      <c r="DA10" s="28"/>
      <c r="DB10" s="28"/>
      <c r="DC10" s="28"/>
      <c r="DD10" s="28"/>
      <c r="DE10" s="28"/>
      <c r="DF10" s="28"/>
      <c r="DG10" s="28"/>
      <c r="DH10" s="28"/>
    </row>
    <row r="11" spans="1:112" x14ac:dyDescent="0.4">
      <c r="A11" s="30" t="s">
        <v>9</v>
      </c>
      <c r="B11" s="28">
        <v>102.796823978424</v>
      </c>
      <c r="C11" s="28">
        <v>521.43140029907204</v>
      </c>
      <c r="D11" s="28">
        <v>49.224864959716797</v>
      </c>
      <c r="E11" s="28">
        <v>49.225075721740701</v>
      </c>
      <c r="F11" s="28">
        <v>521.42684936523403</v>
      </c>
      <c r="G11" s="28">
        <v>521.42854309081997</v>
      </c>
      <c r="H11" s="28">
        <v>115.073967933654</v>
      </c>
      <c r="I11" s="28">
        <v>1151.28716516494</v>
      </c>
      <c r="J11" s="28">
        <v>1151.2905421257001</v>
      </c>
      <c r="K11" s="28">
        <v>11082.697265625</v>
      </c>
      <c r="L11" s="28">
        <v>161.031864166259</v>
      </c>
      <c r="M11" s="28">
        <v>161.03718674182801</v>
      </c>
      <c r="N11" s="28">
        <v>3463.4589233398401</v>
      </c>
      <c r="O11" s="28">
        <v>3463.45874023437</v>
      </c>
      <c r="P11" s="28">
        <v>789211.325317382</v>
      </c>
      <c r="Q11" s="28">
        <v>102732955.890625</v>
      </c>
      <c r="R11" s="28">
        <v>789527.30651855399</v>
      </c>
      <c r="S11" s="28">
        <v>1443.26941680908</v>
      </c>
      <c r="T11" s="28">
        <v>2863.0364532470699</v>
      </c>
      <c r="U11" s="28">
        <v>828.39265632629395</v>
      </c>
      <c r="V11" s="28">
        <v>5021.9866943359302</v>
      </c>
      <c r="W11" s="28">
        <v>754.37401580810501</v>
      </c>
      <c r="X11" s="28">
        <v>906.54739546775795</v>
      </c>
      <c r="Y11" s="28">
        <v>5022.0244140625</v>
      </c>
      <c r="Z11" s="28">
        <v>13308.390136718701</v>
      </c>
      <c r="AA11" s="28">
        <v>19171.317718505801</v>
      </c>
      <c r="AB11" s="28">
        <v>773.904991149902</v>
      </c>
      <c r="AC11" s="28">
        <v>773.90402221679597</v>
      </c>
      <c r="AD11" s="28">
        <v>773.89450073242097</v>
      </c>
      <c r="AE11" s="28">
        <v>1495.4756922721799</v>
      </c>
      <c r="AF11" s="28">
        <v>539.10400962829499</v>
      </c>
      <c r="AG11" s="28">
        <v>539.08298301696698</v>
      </c>
      <c r="AH11" s="28">
        <v>1587.3926014900201</v>
      </c>
      <c r="AI11" s="28">
        <v>28.187019445002001</v>
      </c>
      <c r="AJ11" s="28">
        <v>18.996963858604399</v>
      </c>
      <c r="AK11" s="28">
        <v>110.892269134521</v>
      </c>
      <c r="AL11" s="28">
        <v>0</v>
      </c>
      <c r="AM11" s="28">
        <v>1611.35046386718</v>
      </c>
      <c r="AN11" s="28">
        <v>90.225083351135197</v>
      </c>
      <c r="AO11" s="28">
        <v>90.223738670349107</v>
      </c>
      <c r="AP11" s="28">
        <v>5491.6506423950104</v>
      </c>
      <c r="AQ11" s="28">
        <v>5491.6138916015598</v>
      </c>
      <c r="AR11" s="28">
        <v>52614.263183593699</v>
      </c>
      <c r="AS11" s="28">
        <v>14234.6385498046</v>
      </c>
      <c r="AT11" s="28">
        <v>14234.059936523399</v>
      </c>
      <c r="AU11" s="28">
        <v>37802.967620849602</v>
      </c>
      <c r="AV11" s="28">
        <v>67385.292480468706</v>
      </c>
      <c r="AW11" s="28">
        <v>52612.14453125</v>
      </c>
      <c r="AX11" s="28">
        <v>1584.3716220855699</v>
      </c>
      <c r="AY11" s="28">
        <v>5.8184500690549603</v>
      </c>
      <c r="AZ11" s="28">
        <v>27368.522201537999</v>
      </c>
      <c r="BA11" s="28">
        <v>32.986174300312904</v>
      </c>
      <c r="BB11" s="28">
        <v>7.6934555098414403</v>
      </c>
      <c r="BC11" s="28">
        <v>611.70753669738701</v>
      </c>
      <c r="BD11" s="28">
        <v>182.29473309963899</v>
      </c>
      <c r="BE11" s="28">
        <v>14.430858612060501</v>
      </c>
      <c r="BF11" s="28">
        <v>1.60165304876863</v>
      </c>
      <c r="BG11" s="28">
        <v>16198.634700775099</v>
      </c>
      <c r="BH11" s="28">
        <v>1385.33422851562</v>
      </c>
      <c r="BI11" s="28">
        <v>441.82049560546801</v>
      </c>
      <c r="BJ11" s="28">
        <v>3779.66576766967</v>
      </c>
      <c r="BK11" s="28">
        <v>12418.9679032564</v>
      </c>
      <c r="BL11" s="28">
        <v>155.21443022414999</v>
      </c>
      <c r="BM11" s="28">
        <v>1.84346234798431</v>
      </c>
      <c r="BN11" s="28">
        <v>709.15357866883198</v>
      </c>
      <c r="BO11" s="28">
        <v>4.4469769448041898</v>
      </c>
      <c r="BP11" s="28">
        <v>303.54042637348101</v>
      </c>
      <c r="BQ11" s="28">
        <v>30.2479426562786</v>
      </c>
      <c r="BR11" s="28">
        <v>7.8342639505863101</v>
      </c>
      <c r="BS11" s="28">
        <v>1161.1521987915</v>
      </c>
      <c r="BT11" s="28">
        <v>26.1231513023376</v>
      </c>
      <c r="BU11" s="28">
        <v>195.78657341003401</v>
      </c>
      <c r="BV11" s="28">
        <v>127.440802987664</v>
      </c>
      <c r="BW11" s="28">
        <v>416.96668148040698</v>
      </c>
      <c r="BX11" s="28">
        <v>5.5860602642642299</v>
      </c>
      <c r="BY11" s="28">
        <v>3879.9866333007799</v>
      </c>
      <c r="BZ11" s="28">
        <v>735.17247831821396</v>
      </c>
      <c r="CA11" s="28">
        <v>735.17287826537995</v>
      </c>
      <c r="CB11" s="28">
        <v>21.807938106358002</v>
      </c>
      <c r="CC11" s="28">
        <v>1.33988384902477</v>
      </c>
      <c r="CD11" s="28">
        <v>2945.48291015625</v>
      </c>
      <c r="CE11" s="28">
        <v>62422.1552734375</v>
      </c>
      <c r="CF11" s="28">
        <v>7512.9206123351996</v>
      </c>
      <c r="CG11" s="28">
        <v>6183.5238895416196</v>
      </c>
      <c r="CH11" s="28">
        <v>1361.9753737449601</v>
      </c>
      <c r="CI11" s="28">
        <v>0</v>
      </c>
      <c r="CJ11" s="28">
        <v>756.208301544189</v>
      </c>
      <c r="CK11" s="28">
        <v>57890.932373046802</v>
      </c>
      <c r="CL11" s="28">
        <v>8116.6598739623996</v>
      </c>
      <c r="CM11" s="28">
        <v>3391.1888751983602</v>
      </c>
      <c r="CN11" s="28">
        <f t="shared" si="1"/>
        <v>18865.62648056111</v>
      </c>
      <c r="CO11" s="28">
        <f t="shared" si="2"/>
        <v>8044.4675152948766</v>
      </c>
      <c r="CP11" s="28"/>
      <c r="CQ11" s="28"/>
      <c r="CR11" s="28"/>
      <c r="CS11" s="37">
        <f t="shared" si="3"/>
        <v>8.0003215803292928E-3</v>
      </c>
      <c r="CT11" s="52">
        <f t="shared" si="4"/>
        <v>-4.0264907341245668E-5</v>
      </c>
      <c r="CU11" s="52">
        <f t="shared" si="5"/>
        <v>6.3576285767655413E-8</v>
      </c>
      <c r="CV11" s="52">
        <f t="shared" si="0"/>
        <v>-7.7763055098836037E-5</v>
      </c>
      <c r="CW11" s="52"/>
      <c r="CX11" s="37"/>
      <c r="CY11" s="37"/>
      <c r="CZ11" s="28"/>
      <c r="DA11" s="28"/>
      <c r="DB11" s="28"/>
      <c r="DC11" s="28"/>
      <c r="DD11" s="28"/>
      <c r="DE11" s="28"/>
      <c r="DF11" s="28"/>
      <c r="DG11" s="28"/>
      <c r="DH11" s="28"/>
    </row>
    <row r="12" spans="1:112" x14ac:dyDescent="0.4">
      <c r="A12" s="30" t="s">
        <v>10</v>
      </c>
      <c r="B12" s="28">
        <v>90.158346176147404</v>
      </c>
      <c r="C12" s="28">
        <v>459.35939025878901</v>
      </c>
      <c r="D12" s="28">
        <v>48.047239303588803</v>
      </c>
      <c r="E12" s="28">
        <v>48.047222137451101</v>
      </c>
      <c r="F12" s="28">
        <v>459.35520172119101</v>
      </c>
      <c r="G12" s="28">
        <v>459.35653686523398</v>
      </c>
      <c r="H12" s="28">
        <v>101.306522369384</v>
      </c>
      <c r="I12" s="28">
        <v>782.65170478820801</v>
      </c>
      <c r="J12" s="28">
        <v>782.65404319763104</v>
      </c>
      <c r="K12" s="28">
        <v>5112.81640625</v>
      </c>
      <c r="L12" s="28">
        <v>115.471045851707</v>
      </c>
      <c r="M12" s="28">
        <v>115.47392582893301</v>
      </c>
      <c r="N12" s="28">
        <v>3934.5099487304601</v>
      </c>
      <c r="O12" s="28">
        <v>3934.5076904296802</v>
      </c>
      <c r="P12" s="28">
        <v>446721.31933593698</v>
      </c>
      <c r="Q12" s="28">
        <v>62693750.25</v>
      </c>
      <c r="R12" s="28">
        <v>446900.03955078102</v>
      </c>
      <c r="S12" s="28">
        <v>664.32428169250397</v>
      </c>
      <c r="T12" s="28">
        <v>2058.8671875</v>
      </c>
      <c r="U12" s="28">
        <v>607.08824539184502</v>
      </c>
      <c r="V12" s="28">
        <v>2631.2975158691402</v>
      </c>
      <c r="W12" s="28">
        <v>540.26445960998501</v>
      </c>
      <c r="X12" s="28">
        <v>543.54577732086102</v>
      </c>
      <c r="Y12" s="28">
        <v>2631.3187866210901</v>
      </c>
      <c r="Z12" s="28">
        <v>6969.2297363281205</v>
      </c>
      <c r="AA12" s="28">
        <v>14006.6328125</v>
      </c>
      <c r="AB12" s="28">
        <v>831.45423889160099</v>
      </c>
      <c r="AC12" s="28">
        <v>831.45228576660099</v>
      </c>
      <c r="AD12" s="28">
        <v>831.442626953125</v>
      </c>
      <c r="AE12" s="28">
        <v>852.26590728759697</v>
      </c>
      <c r="AF12" s="28">
        <v>462.88861083984301</v>
      </c>
      <c r="AG12" s="28">
        <v>462.87000274658197</v>
      </c>
      <c r="AH12" s="28">
        <v>893.26173400878895</v>
      </c>
      <c r="AI12" s="28">
        <v>17.737538218498202</v>
      </c>
      <c r="AJ12" s="28">
        <v>16.2389364242553</v>
      </c>
      <c r="AK12" s="28">
        <v>72.570584297180105</v>
      </c>
      <c r="AL12" s="28">
        <v>0</v>
      </c>
      <c r="AM12" s="28">
        <v>936.20578002929597</v>
      </c>
      <c r="AN12" s="28">
        <v>84.776275634765597</v>
      </c>
      <c r="AO12" s="28">
        <v>84.775279998779297</v>
      </c>
      <c r="AP12" s="28">
        <v>3256.2589759826601</v>
      </c>
      <c r="AQ12" s="28">
        <v>3256.23244476318</v>
      </c>
      <c r="AR12" s="28">
        <v>42955.037597656199</v>
      </c>
      <c r="AS12" s="28">
        <v>14443.1337890625</v>
      </c>
      <c r="AT12" s="28">
        <v>14442.5505981445</v>
      </c>
      <c r="AU12" s="28">
        <v>23513.5751953125</v>
      </c>
      <c r="AV12" s="28">
        <v>57858.7216796875</v>
      </c>
      <c r="AW12" s="28">
        <v>42953.319824218699</v>
      </c>
      <c r="AX12" s="28">
        <v>1094.5115556716901</v>
      </c>
      <c r="AY12" s="28">
        <v>3.4112050705589301</v>
      </c>
      <c r="AZ12" s="28">
        <v>16250.012023925699</v>
      </c>
      <c r="BA12" s="28">
        <v>18.943647533655099</v>
      </c>
      <c r="BB12" s="28">
        <v>4.3246023468673203</v>
      </c>
      <c r="BC12" s="28">
        <v>385.75693988799998</v>
      </c>
      <c r="BD12" s="28">
        <v>88.481152445077896</v>
      </c>
      <c r="BE12" s="28">
        <v>6.9539804458618102</v>
      </c>
      <c r="BF12" s="28">
        <v>1.0710397791117401</v>
      </c>
      <c r="BG12" s="28">
        <v>8240.4261512756293</v>
      </c>
      <c r="BH12" s="28">
        <v>639.10144042968705</v>
      </c>
      <c r="BI12" s="28">
        <v>243.33482360839801</v>
      </c>
      <c r="BJ12" s="28">
        <v>2236.88966751098</v>
      </c>
      <c r="BK12" s="28">
        <v>6003.5387825965799</v>
      </c>
      <c r="BL12" s="28">
        <v>72.087832812219801</v>
      </c>
      <c r="BM12" s="28">
        <v>0.88508677482604903</v>
      </c>
      <c r="BN12" s="28">
        <v>341.152790725231</v>
      </c>
      <c r="BO12" s="28">
        <v>3.3554918430745602</v>
      </c>
      <c r="BP12" s="28">
        <v>183.28181028366001</v>
      </c>
      <c r="BQ12" s="28">
        <v>19.895606756210299</v>
      </c>
      <c r="BR12" s="28">
        <v>5.0472381711006102</v>
      </c>
      <c r="BS12" s="28">
        <v>733.29228210449196</v>
      </c>
      <c r="BT12" s="28">
        <v>22.810976505279498</v>
      </c>
      <c r="BU12" s="28">
        <v>134.92186546325601</v>
      </c>
      <c r="BV12" s="28">
        <v>59.709443143568897</v>
      </c>
      <c r="BW12" s="28">
        <v>306.73532199859602</v>
      </c>
      <c r="BX12" s="28">
        <v>2.6733635675045599</v>
      </c>
      <c r="BY12" s="28">
        <v>1873.3880310058501</v>
      </c>
      <c r="BZ12" s="28">
        <v>456.96842718124299</v>
      </c>
      <c r="CA12" s="28">
        <v>456.968927383422</v>
      </c>
      <c r="CB12" s="28">
        <v>15.181390285491901</v>
      </c>
      <c r="CC12" s="28">
        <v>1.069549664855</v>
      </c>
      <c r="CD12" s="28">
        <v>1622.23986816406</v>
      </c>
      <c r="CE12" s="28">
        <v>40131.021240234302</v>
      </c>
      <c r="CF12" s="28">
        <v>4358.8877410888599</v>
      </c>
      <c r="CG12" s="28">
        <v>3487.1546020507799</v>
      </c>
      <c r="CH12" s="28">
        <v>761.35058403015103</v>
      </c>
      <c r="CI12" s="28">
        <v>0</v>
      </c>
      <c r="CJ12" s="28">
        <v>501.36087036132801</v>
      </c>
      <c r="CK12" s="28">
        <v>35472.2928466796</v>
      </c>
      <c r="CL12" s="28">
        <v>5034.5851593017496</v>
      </c>
      <c r="CM12" s="28">
        <v>2047.5725479125899</v>
      </c>
      <c r="CN12" s="28">
        <f t="shared" si="1"/>
        <v>11201.432612637789</v>
      </c>
      <c r="CO12" s="28">
        <f t="shared" si="2"/>
        <v>4966.7523748261174</v>
      </c>
      <c r="CP12" s="28"/>
      <c r="CQ12" s="28"/>
      <c r="CR12" s="28"/>
      <c r="CS12" s="37">
        <f t="shared" si="3"/>
        <v>8.0003255758474452E-3</v>
      </c>
      <c r="CT12" s="52">
        <f t="shared" si="4"/>
        <v>-4.0414267774321274E-5</v>
      </c>
      <c r="CU12" s="52">
        <f t="shared" si="5"/>
        <v>-2.7897002999613755E-7</v>
      </c>
      <c r="CV12" s="52">
        <f t="shared" si="0"/>
        <v>-7.5626518863906915E-5</v>
      </c>
      <c r="CW12" s="52"/>
      <c r="CX12" s="37"/>
      <c r="CY12" s="37"/>
      <c r="CZ12" s="28"/>
      <c r="DA12" s="28"/>
      <c r="DB12" s="28"/>
      <c r="DC12" s="28"/>
      <c r="DD12" s="28"/>
      <c r="DE12" s="28"/>
      <c r="DF12" s="28"/>
      <c r="DG12" s="28"/>
      <c r="DH12" s="28"/>
    </row>
    <row r="13" spans="1:112" x14ac:dyDescent="0.4">
      <c r="A13" s="30" t="s">
        <v>12</v>
      </c>
      <c r="B13" s="28">
        <v>23.525140285491901</v>
      </c>
      <c r="C13" s="28">
        <v>153.91504287719701</v>
      </c>
      <c r="D13" s="28">
        <v>18.291360378265299</v>
      </c>
      <c r="E13" s="28">
        <v>18.291395187377901</v>
      </c>
      <c r="F13" s="28">
        <v>153.91381072998001</v>
      </c>
      <c r="G13" s="28">
        <v>153.91431617736799</v>
      </c>
      <c r="H13" s="28">
        <v>50.166480064391997</v>
      </c>
      <c r="I13" s="28">
        <v>207.34082436561499</v>
      </c>
      <c r="J13" s="28">
        <v>207.34077215194699</v>
      </c>
      <c r="K13" s="28">
        <v>723.31884765625</v>
      </c>
      <c r="L13" s="28">
        <v>32.6325213015079</v>
      </c>
      <c r="M13" s="28">
        <v>32.633208751678403</v>
      </c>
      <c r="N13" s="28">
        <v>998.71398925781205</v>
      </c>
      <c r="O13" s="28">
        <v>998.71408081054597</v>
      </c>
      <c r="P13" s="28">
        <v>87886.784606933594</v>
      </c>
      <c r="Q13" s="28">
        <v>11302230.4453125</v>
      </c>
      <c r="R13" s="28">
        <v>87921.932373046802</v>
      </c>
      <c r="S13" s="28">
        <v>82.488784313201904</v>
      </c>
      <c r="T13" s="28">
        <v>737.80609512329102</v>
      </c>
      <c r="U13" s="28">
        <v>176.48810672760001</v>
      </c>
      <c r="V13" s="28">
        <v>549.89856719970703</v>
      </c>
      <c r="W13" s="28">
        <v>211.06490516662501</v>
      </c>
      <c r="X13" s="28">
        <v>133.51870751380901</v>
      </c>
      <c r="Y13" s="28">
        <v>549.90533447265602</v>
      </c>
      <c r="Z13" s="28">
        <v>1462.4563903808501</v>
      </c>
      <c r="AA13" s="28">
        <v>4459.2732696533203</v>
      </c>
      <c r="AB13" s="28">
        <v>290.44805908203102</v>
      </c>
      <c r="AC13" s="28">
        <v>290.448486328125</v>
      </c>
      <c r="AD13" s="28">
        <v>290.444087982177</v>
      </c>
      <c r="AE13" s="28">
        <v>191.00596702098801</v>
      </c>
      <c r="AF13" s="28">
        <v>136.69711303710901</v>
      </c>
      <c r="AG13" s="28">
        <v>136.69181251525799</v>
      </c>
      <c r="AH13" s="28">
        <v>219.637375831604</v>
      </c>
      <c r="AI13" s="28">
        <v>5.60814771428704</v>
      </c>
      <c r="AJ13" s="28">
        <v>16.227359414100601</v>
      </c>
      <c r="AK13" s="28">
        <v>17.484974980354298</v>
      </c>
      <c r="AL13" s="28">
        <v>0</v>
      </c>
      <c r="AM13" s="28">
        <v>179.41640472412101</v>
      </c>
      <c r="AN13" s="28">
        <v>30.805840015411299</v>
      </c>
      <c r="AO13" s="28">
        <v>30.805478096008301</v>
      </c>
      <c r="AP13" s="28">
        <v>536.63963031768799</v>
      </c>
      <c r="AQ13" s="28">
        <v>536.63364124298096</v>
      </c>
      <c r="AR13" s="28">
        <v>13343.8977050781</v>
      </c>
      <c r="AS13" s="28">
        <v>3606.5390319824201</v>
      </c>
      <c r="AT13" s="28">
        <v>3606.3933410644499</v>
      </c>
      <c r="AU13" s="28">
        <v>6381.7373504638599</v>
      </c>
      <c r="AV13" s="28">
        <v>17086.457519531199</v>
      </c>
      <c r="AW13" s="28">
        <v>13343.3635253906</v>
      </c>
      <c r="AX13" s="28">
        <v>361.34194183349598</v>
      </c>
      <c r="AY13" s="28">
        <v>0.64967810874804799</v>
      </c>
      <c r="AZ13" s="28">
        <v>4065.0889358520499</v>
      </c>
      <c r="BA13" s="28">
        <v>3.7697051614522898</v>
      </c>
      <c r="BB13" s="28">
        <v>0.95175349712371804</v>
      </c>
      <c r="BC13" s="28">
        <v>189.44994497299101</v>
      </c>
      <c r="BD13" s="28">
        <v>13.1958233118057</v>
      </c>
      <c r="BE13" s="28">
        <v>1.01111459732055</v>
      </c>
      <c r="BF13" s="28">
        <v>0.23224797565489999</v>
      </c>
      <c r="BG13" s="28">
        <v>1447.8307476043699</v>
      </c>
      <c r="BH13" s="28">
        <v>90.414909362792898</v>
      </c>
      <c r="BI13" s="28">
        <v>38.0652656555175</v>
      </c>
      <c r="BJ13" s="28">
        <v>555.45732593536297</v>
      </c>
      <c r="BK13" s="28">
        <v>892.37219500541596</v>
      </c>
      <c r="BL13" s="28">
        <v>10.282469701021901</v>
      </c>
      <c r="BM13" s="28">
        <v>0.130987673997879</v>
      </c>
      <c r="BN13" s="28">
        <v>52.0218748897314</v>
      </c>
      <c r="BO13" s="28">
        <v>0.80337678641080801</v>
      </c>
      <c r="BP13" s="28">
        <v>38.011862397193902</v>
      </c>
      <c r="BQ13" s="28">
        <v>4.0238504111766797</v>
      </c>
      <c r="BR13" s="28">
        <v>1.3136270642280501</v>
      </c>
      <c r="BS13" s="28">
        <v>162.43707323074301</v>
      </c>
      <c r="BT13" s="28">
        <v>10.357178092002799</v>
      </c>
      <c r="BU13" s="28">
        <v>54.565883398056002</v>
      </c>
      <c r="BV13" s="28">
        <v>8.95041210018098</v>
      </c>
      <c r="BW13" s="28">
        <v>67.847721338272095</v>
      </c>
      <c r="BX13" s="28">
        <v>0.40330581966554702</v>
      </c>
      <c r="BY13" s="28">
        <v>377.51921463012599</v>
      </c>
      <c r="BZ13" s="28">
        <v>85.408625841140704</v>
      </c>
      <c r="CA13" s="28">
        <v>85.4085972905159</v>
      </c>
      <c r="CB13" s="28">
        <v>5.2534369230270297</v>
      </c>
      <c r="CC13" s="28">
        <v>1.46074577420949</v>
      </c>
      <c r="CD13" s="28">
        <v>253.76876831054599</v>
      </c>
      <c r="CE13" s="28">
        <v>10471.592163085899</v>
      </c>
      <c r="CF13" s="28">
        <v>1023.1344299316401</v>
      </c>
      <c r="CG13" s="28">
        <v>797.67904472350995</v>
      </c>
      <c r="CH13" s="28">
        <v>173.477205991745</v>
      </c>
      <c r="CI13" s="28">
        <v>0</v>
      </c>
      <c r="CJ13" s="28">
        <v>120.515793800354</v>
      </c>
      <c r="CK13" s="28">
        <v>9292.9491577148401</v>
      </c>
      <c r="CL13" s="28">
        <v>1256.3320274353</v>
      </c>
      <c r="CM13" s="28">
        <v>496.52121734619101</v>
      </c>
      <c r="CN13" s="28">
        <f t="shared" si="1"/>
        <v>2802.1406822519893</v>
      </c>
      <c r="CO13" s="28">
        <f t="shared" si="2"/>
        <v>1231.683080756676</v>
      </c>
      <c r="CP13" s="28"/>
      <c r="CQ13" s="28"/>
      <c r="CR13" s="28"/>
      <c r="CS13" s="37">
        <f t="shared" si="3"/>
        <v>8.0003191346628283E-3</v>
      </c>
      <c r="CT13" s="52">
        <f t="shared" si="4"/>
        <v>-3.9582843059001348E-5</v>
      </c>
      <c r="CU13" s="52">
        <f t="shared" si="5"/>
        <v>8.4724239555289691E-7</v>
      </c>
      <c r="CV13" s="52">
        <f t="shared" si="0"/>
        <v>-5.3114975674947356E-5</v>
      </c>
      <c r="CW13" s="52"/>
      <c r="CX13" s="37"/>
      <c r="CY13" s="37"/>
      <c r="CZ13" s="28"/>
      <c r="DA13" s="28"/>
      <c r="DB13" s="28"/>
      <c r="DC13" s="28"/>
      <c r="DD13" s="28"/>
      <c r="DE13" s="28"/>
      <c r="DF13" s="28"/>
      <c r="DG13" s="28"/>
      <c r="DH13" s="28"/>
    </row>
    <row r="14" spans="1:112" x14ac:dyDescent="0.4">
      <c r="A14" s="30" t="s">
        <v>13</v>
      </c>
      <c r="B14" s="28">
        <v>85.527001380920396</v>
      </c>
      <c r="C14" s="28">
        <v>408.85345077514597</v>
      </c>
      <c r="D14" s="28">
        <v>39.277174949645897</v>
      </c>
      <c r="E14" s="28">
        <v>39.277074813842702</v>
      </c>
      <c r="F14" s="28">
        <v>408.84915542602499</v>
      </c>
      <c r="G14" s="28">
        <v>408.85043334960898</v>
      </c>
      <c r="H14" s="28">
        <v>78.049218177795396</v>
      </c>
      <c r="I14" s="28">
        <v>678.74531841277997</v>
      </c>
      <c r="J14" s="28">
        <v>678.74615573883</v>
      </c>
      <c r="K14" s="28">
        <v>5428.10595703125</v>
      </c>
      <c r="L14" s="28">
        <v>102.82814419269501</v>
      </c>
      <c r="M14" s="28">
        <v>102.830649018287</v>
      </c>
      <c r="N14" s="28">
        <v>3022.1551513671802</v>
      </c>
      <c r="O14" s="28">
        <v>3022.15209960937</v>
      </c>
      <c r="P14" s="28">
        <v>366578.65527343698</v>
      </c>
      <c r="Q14" s="28">
        <v>52306831.15625</v>
      </c>
      <c r="R14" s="28">
        <v>366725.44580078102</v>
      </c>
      <c r="S14" s="28">
        <v>453.74408340454102</v>
      </c>
      <c r="T14" s="28">
        <v>2030.7947540283201</v>
      </c>
      <c r="U14" s="28">
        <v>574.23438072204499</v>
      </c>
      <c r="V14" s="28">
        <v>2208.6566772460901</v>
      </c>
      <c r="W14" s="28">
        <v>450.59027290344198</v>
      </c>
      <c r="X14" s="28">
        <v>463.88485574722199</v>
      </c>
      <c r="Y14" s="28">
        <v>2208.6738586425699</v>
      </c>
      <c r="Z14" s="28">
        <v>5803.6815185546802</v>
      </c>
      <c r="AA14" s="28">
        <v>12820.137512207</v>
      </c>
      <c r="AB14" s="28">
        <v>625.78237915039006</v>
      </c>
      <c r="AC14" s="28">
        <v>625.78251647949196</v>
      </c>
      <c r="AD14" s="28">
        <v>625.77326965331997</v>
      </c>
      <c r="AE14" s="28">
        <v>761.67005825042702</v>
      </c>
      <c r="AF14" s="28">
        <v>331.65506362914999</v>
      </c>
      <c r="AG14" s="28">
        <v>331.64137649536099</v>
      </c>
      <c r="AH14" s="28">
        <v>723.63188982009797</v>
      </c>
      <c r="AI14" s="28">
        <v>18.8763557374477</v>
      </c>
      <c r="AJ14" s="28">
        <v>11.7714684009552</v>
      </c>
      <c r="AK14" s="28">
        <v>85.188556671142507</v>
      </c>
      <c r="AL14" s="28">
        <v>0</v>
      </c>
      <c r="AM14" s="28">
        <v>855.20642089843705</v>
      </c>
      <c r="AN14" s="28">
        <v>68.862997055053697</v>
      </c>
      <c r="AO14" s="28">
        <v>68.862112045288001</v>
      </c>
      <c r="AP14" s="28">
        <v>2625.45434951782</v>
      </c>
      <c r="AQ14" s="28">
        <v>2625.4343814849799</v>
      </c>
      <c r="AR14" s="28">
        <v>31273.477050781199</v>
      </c>
      <c r="AS14" s="28">
        <v>9851.7601318359302</v>
      </c>
      <c r="AT14" s="28">
        <v>9851.3742675781195</v>
      </c>
      <c r="AU14" s="28">
        <v>20084.2665405273</v>
      </c>
      <c r="AV14" s="28">
        <v>41455.228515625</v>
      </c>
      <c r="AW14" s="28">
        <v>31272.224609375</v>
      </c>
      <c r="AX14" s="28">
        <v>1004.4251995086599</v>
      </c>
      <c r="AY14" s="28">
        <v>2.9313839599490099</v>
      </c>
      <c r="AZ14" s="28">
        <v>13463.643157958901</v>
      </c>
      <c r="BA14" s="28">
        <v>17.2913636118173</v>
      </c>
      <c r="BB14" s="28">
        <v>3.8545107468962598</v>
      </c>
      <c r="BC14" s="28">
        <v>400.10670566558798</v>
      </c>
      <c r="BD14" s="28">
        <v>90.365247160196304</v>
      </c>
      <c r="BE14" s="28">
        <v>7.0263347625732404</v>
      </c>
      <c r="BF14" s="28">
        <v>0.87146315537393004</v>
      </c>
      <c r="BG14" s="28">
        <v>8207.6623229980396</v>
      </c>
      <c r="BH14" s="28">
        <v>678.51232910156205</v>
      </c>
      <c r="BI14" s="28">
        <v>210.84762573242099</v>
      </c>
      <c r="BJ14" s="28">
        <v>2123.9138717651299</v>
      </c>
      <c r="BK14" s="28">
        <v>6083.7448117733002</v>
      </c>
      <c r="BL14" s="28">
        <v>76.160885073244501</v>
      </c>
      <c r="BM14" s="28">
        <v>0.89296156167983998</v>
      </c>
      <c r="BN14" s="28">
        <v>351.72681719064701</v>
      </c>
      <c r="BO14" s="28">
        <v>2.6970718763768602</v>
      </c>
      <c r="BP14" s="28">
        <v>167.452432632446</v>
      </c>
      <c r="BQ14" s="28">
        <v>16.246552884578701</v>
      </c>
      <c r="BR14" s="28">
        <v>4.5995555520057598</v>
      </c>
      <c r="BS14" s="28">
        <v>665.24532890319801</v>
      </c>
      <c r="BT14" s="28">
        <v>17.955884695053101</v>
      </c>
      <c r="BU14" s="28">
        <v>108.67789363861</v>
      </c>
      <c r="BV14" s="28">
        <v>62.509111447259698</v>
      </c>
      <c r="BW14" s="28">
        <v>251.32441186904899</v>
      </c>
      <c r="BX14" s="28">
        <v>2.74538835190469</v>
      </c>
      <c r="BY14" s="28">
        <v>1006.70798110961</v>
      </c>
      <c r="BZ14" s="28">
        <v>379.00015473365698</v>
      </c>
      <c r="CA14" s="28">
        <v>378.99899458885102</v>
      </c>
      <c r="CB14" s="28">
        <v>13.805142611265101</v>
      </c>
      <c r="CC14" s="28">
        <v>0.76500618457794101</v>
      </c>
      <c r="CD14" s="28">
        <v>1405.66967773437</v>
      </c>
      <c r="CE14" s="28">
        <v>33739.194946288997</v>
      </c>
      <c r="CF14" s="28">
        <v>3668.1660575866699</v>
      </c>
      <c r="CG14" s="28">
        <v>2890.69309234619</v>
      </c>
      <c r="CH14" s="28">
        <v>612.02676153182904</v>
      </c>
      <c r="CI14" s="28">
        <v>0</v>
      </c>
      <c r="CJ14" s="28">
        <v>397.600185394287</v>
      </c>
      <c r="CK14" s="28">
        <v>30020.0021972656</v>
      </c>
      <c r="CL14" s="28">
        <v>4326.0387268066397</v>
      </c>
      <c r="CM14" s="28">
        <v>1739.7503261566101</v>
      </c>
      <c r="CN14" s="28">
        <f t="shared" si="1"/>
        <v>9280.7372285282217</v>
      </c>
      <c r="CO14" s="28">
        <f t="shared" si="2"/>
        <v>4270.9388344208865</v>
      </c>
      <c r="CP14" s="28"/>
      <c r="CQ14" s="28"/>
      <c r="CR14" s="28"/>
      <c r="CS14" s="37">
        <f t="shared" si="3"/>
        <v>8.0003192722516298E-3</v>
      </c>
      <c r="CT14" s="52">
        <f t="shared" si="4"/>
        <v>-4.0133191417642333E-5</v>
      </c>
      <c r="CU14" s="52">
        <f t="shared" si="5"/>
        <v>4.4342219096751951E-7</v>
      </c>
      <c r="CV14" s="52">
        <f t="shared" si="0"/>
        <v>-6.2928464958408693E-5</v>
      </c>
      <c r="CW14" s="52"/>
      <c r="CX14" s="37"/>
      <c r="CY14" s="37"/>
      <c r="CZ14" s="28"/>
      <c r="DA14" s="28"/>
      <c r="DB14" s="28"/>
      <c r="DC14" s="28"/>
      <c r="DD14" s="28"/>
      <c r="DE14" s="28"/>
      <c r="DF14" s="28"/>
      <c r="DG14" s="28"/>
      <c r="DH14" s="28"/>
    </row>
    <row r="15" spans="1:112" x14ac:dyDescent="0.4">
      <c r="A15" s="30" t="s">
        <v>14</v>
      </c>
      <c r="B15" s="28">
        <v>67.565083503723102</v>
      </c>
      <c r="C15" s="28">
        <v>335.22448730468699</v>
      </c>
      <c r="D15" s="28">
        <v>34.407082557678201</v>
      </c>
      <c r="E15" s="28">
        <v>34.407090187072697</v>
      </c>
      <c r="F15" s="28">
        <v>335.22177505493102</v>
      </c>
      <c r="G15" s="28">
        <v>335.222900390625</v>
      </c>
      <c r="H15" s="28">
        <v>73.577562332153306</v>
      </c>
      <c r="I15" s="28">
        <v>570.204773426055</v>
      </c>
      <c r="J15" s="28">
        <v>570.20565462112404</v>
      </c>
      <c r="K15" s="28">
        <v>3746.39526367187</v>
      </c>
      <c r="L15" s="28">
        <v>79.508958578109699</v>
      </c>
      <c r="M15" s="28">
        <v>79.510916352272005</v>
      </c>
      <c r="N15" s="28">
        <v>2536.1236572265602</v>
      </c>
      <c r="O15" s="28">
        <v>2536.12353515625</v>
      </c>
      <c r="P15" s="28">
        <v>311004.41552734299</v>
      </c>
      <c r="Q15" s="28">
        <v>42892356.59375</v>
      </c>
      <c r="R15" s="28">
        <v>311128.85693359299</v>
      </c>
      <c r="S15" s="28">
        <v>308.650931358337</v>
      </c>
      <c r="T15" s="28">
        <v>1637.42502593994</v>
      </c>
      <c r="U15" s="28">
        <v>460.67199134826598</v>
      </c>
      <c r="V15" s="28">
        <v>1727.2207946777301</v>
      </c>
      <c r="W15" s="28">
        <v>398.19560241699202</v>
      </c>
      <c r="X15" s="28">
        <v>382.117790222167</v>
      </c>
      <c r="Y15" s="28">
        <v>1727.2360229492101</v>
      </c>
      <c r="Z15" s="28">
        <v>4517.6497802734302</v>
      </c>
      <c r="AA15" s="28">
        <v>10567.7663574218</v>
      </c>
      <c r="AB15" s="28">
        <v>563.95642089843705</v>
      </c>
      <c r="AC15" s="28">
        <v>563.95799255371003</v>
      </c>
      <c r="AD15" s="28">
        <v>563.94892883300702</v>
      </c>
      <c r="AE15" s="28">
        <v>598.18710947036698</v>
      </c>
      <c r="AF15" s="28">
        <v>319.848232269287</v>
      </c>
      <c r="AG15" s="28">
        <v>319.83512115478499</v>
      </c>
      <c r="AH15" s="28">
        <v>606.72655820846501</v>
      </c>
      <c r="AI15" s="28">
        <v>14.2470005247741</v>
      </c>
      <c r="AJ15" s="28">
        <v>13.423315286636299</v>
      </c>
      <c r="AK15" s="28">
        <v>61.0489597320556</v>
      </c>
      <c r="AL15" s="28">
        <v>0</v>
      </c>
      <c r="AM15" s="28">
        <v>577.22377014160099</v>
      </c>
      <c r="AN15" s="28">
        <v>60.306299209594698</v>
      </c>
      <c r="AO15" s="28">
        <v>60.305496215820298</v>
      </c>
      <c r="AP15" s="28">
        <v>2148.1224193572998</v>
      </c>
      <c r="AQ15" s="28">
        <v>2148.1009712219202</v>
      </c>
      <c r="AR15" s="28">
        <v>30221.977294921799</v>
      </c>
      <c r="AS15" s="28">
        <v>9439.20361328125</v>
      </c>
      <c r="AT15" s="28">
        <v>9438.8415527343695</v>
      </c>
      <c r="AU15" s="28">
        <v>16686.907714843699</v>
      </c>
      <c r="AV15" s="28">
        <v>39979.421875</v>
      </c>
      <c r="AW15" s="28">
        <v>30220.7746582031</v>
      </c>
      <c r="AX15" s="28">
        <v>831.55304861068703</v>
      </c>
      <c r="AY15" s="28">
        <v>2.4484477895311998</v>
      </c>
      <c r="AZ15" s="28">
        <v>11213.8125305175</v>
      </c>
      <c r="BA15" s="28">
        <v>14.0003830641508</v>
      </c>
      <c r="BB15" s="28">
        <v>3.1773297190666199</v>
      </c>
      <c r="BC15" s="28">
        <v>357.70296716690001</v>
      </c>
      <c r="BD15" s="28">
        <v>64.479926690459195</v>
      </c>
      <c r="BE15" s="28">
        <v>4.9969153404235804</v>
      </c>
      <c r="BF15" s="28">
        <v>0.76080855447798901</v>
      </c>
      <c r="BG15" s="28">
        <v>6064.2305717468198</v>
      </c>
      <c r="BH15" s="28">
        <v>468.29910278320301</v>
      </c>
      <c r="BI15" s="28">
        <v>165.16816711425699</v>
      </c>
      <c r="BJ15" s="28">
        <v>1729.31395721435</v>
      </c>
      <c r="BK15" s="28">
        <v>4334.9182076454099</v>
      </c>
      <c r="BL15" s="28">
        <v>52.785021975636397</v>
      </c>
      <c r="BM15" s="28">
        <v>0.63407796621322599</v>
      </c>
      <c r="BN15" s="28">
        <v>250.09988144040099</v>
      </c>
      <c r="BO15" s="28">
        <v>2.44230202585458</v>
      </c>
      <c r="BP15" s="28">
        <v>136.35710334777801</v>
      </c>
      <c r="BQ15" s="28">
        <v>14.265755176544101</v>
      </c>
      <c r="BR15" s="28">
        <v>3.8960765302181199</v>
      </c>
      <c r="BS15" s="28">
        <v>553.80032920837402</v>
      </c>
      <c r="BT15" s="28">
        <v>16.505741596221899</v>
      </c>
      <c r="BU15" s="28">
        <v>95.184689521789494</v>
      </c>
      <c r="BV15" s="28">
        <v>43.872533277608397</v>
      </c>
      <c r="BW15" s="28">
        <v>221.749918222427</v>
      </c>
      <c r="BX15" s="28">
        <v>1.95241337292827</v>
      </c>
      <c r="BY15" s="28">
        <v>1292.8348770141599</v>
      </c>
      <c r="BZ15" s="28">
        <v>314.31237101554802</v>
      </c>
      <c r="CA15" s="28">
        <v>314.311741828918</v>
      </c>
      <c r="CB15" s="28">
        <v>11.5082142651081</v>
      </c>
      <c r="CC15" s="28">
        <v>0.97406598925590504</v>
      </c>
      <c r="CD15" s="28">
        <v>1101.1220703125</v>
      </c>
      <c r="CE15" s="28">
        <v>27918.9071044921</v>
      </c>
      <c r="CF15" s="28">
        <v>3007.3359298706</v>
      </c>
      <c r="CG15" s="28">
        <v>2374.71800994873</v>
      </c>
      <c r="CH15" s="28">
        <v>509.36058044433503</v>
      </c>
      <c r="CI15" s="28">
        <v>0</v>
      </c>
      <c r="CJ15" s="28">
        <v>341.199693679809</v>
      </c>
      <c r="CK15" s="28">
        <v>24813.262084960901</v>
      </c>
      <c r="CL15" s="28">
        <v>3557.2502899169899</v>
      </c>
      <c r="CM15" s="28">
        <v>1432.6370601654</v>
      </c>
      <c r="CN15" s="28">
        <f t="shared" si="1"/>
        <v>7729.8875352462537</v>
      </c>
      <c r="CO15" s="28">
        <f t="shared" si="2"/>
        <v>3508.9969579602839</v>
      </c>
      <c r="CP15" s="28"/>
      <c r="CQ15" s="28"/>
      <c r="CR15" s="28"/>
      <c r="CS15" s="37">
        <f t="shared" si="3"/>
        <v>8.0003215971788492E-3</v>
      </c>
      <c r="CT15" s="52">
        <f t="shared" si="4"/>
        <v>-4.0202319017043358E-5</v>
      </c>
      <c r="CU15" s="52">
        <f t="shared" si="5"/>
        <v>-2.6270652496657486E-7</v>
      </c>
      <c r="CV15" s="52">
        <f t="shared" si="0"/>
        <v>-6.2587625683003782E-5</v>
      </c>
      <c r="CW15" s="52"/>
      <c r="CX15" s="37"/>
      <c r="CY15" s="37"/>
      <c r="CZ15" s="28"/>
      <c r="DA15" s="28"/>
      <c r="DB15" s="28"/>
      <c r="DC15" s="28"/>
      <c r="DD15" s="28"/>
      <c r="DE15" s="28"/>
      <c r="DF15" s="28"/>
      <c r="DG15" s="28"/>
      <c r="DH15" s="28"/>
    </row>
    <row r="16" spans="1:112" x14ac:dyDescent="0.4">
      <c r="A16" s="30" t="s">
        <v>15</v>
      </c>
      <c r="B16" s="28">
        <v>38.509544372558501</v>
      </c>
      <c r="C16" s="28">
        <v>198.436870574951</v>
      </c>
      <c r="D16" s="28">
        <v>19.9273600578308</v>
      </c>
      <c r="E16" s="28">
        <v>19.927414894104</v>
      </c>
      <c r="F16" s="28">
        <v>198.434349060058</v>
      </c>
      <c r="G16" s="28">
        <v>198.43502616882299</v>
      </c>
      <c r="H16" s="28">
        <v>43.102793693542402</v>
      </c>
      <c r="I16" s="28">
        <v>321.15681791305502</v>
      </c>
      <c r="J16" s="28">
        <v>321.15863943099902</v>
      </c>
      <c r="K16" s="28">
        <v>1098.11193847656</v>
      </c>
      <c r="L16" s="28">
        <v>57.477276682853699</v>
      </c>
      <c r="M16" s="28">
        <v>57.478343665599802</v>
      </c>
      <c r="N16" s="28">
        <v>1414.8403625488199</v>
      </c>
      <c r="O16" s="28">
        <v>1414.8405151367101</v>
      </c>
      <c r="P16" s="28">
        <v>135675.057739257</v>
      </c>
      <c r="Q16" s="28">
        <v>17862227.671875</v>
      </c>
      <c r="R16" s="28">
        <v>135729.338623046</v>
      </c>
      <c r="S16" s="28">
        <v>170.87703704833899</v>
      </c>
      <c r="T16" s="28">
        <v>955.86266708374001</v>
      </c>
      <c r="U16" s="28">
        <v>270.73076152801502</v>
      </c>
      <c r="V16" s="28">
        <v>909.11926269531205</v>
      </c>
      <c r="W16" s="28">
        <v>238.321226119995</v>
      </c>
      <c r="X16" s="28">
        <v>213.66889309883101</v>
      </c>
      <c r="Y16" s="28">
        <v>909.12960815429597</v>
      </c>
      <c r="Z16" s="28">
        <v>2327.140625</v>
      </c>
      <c r="AA16" s="28">
        <v>6234.1157836913999</v>
      </c>
      <c r="AB16" s="28">
        <v>319.62621307373001</v>
      </c>
      <c r="AC16" s="28">
        <v>319.62657165527298</v>
      </c>
      <c r="AD16" s="28">
        <v>319.62203979492102</v>
      </c>
      <c r="AE16" s="28">
        <v>324.76916718482897</v>
      </c>
      <c r="AF16" s="28">
        <v>162.847270965576</v>
      </c>
      <c r="AG16" s="28">
        <v>162.840589523315</v>
      </c>
      <c r="AH16" s="28">
        <v>339.78666257858202</v>
      </c>
      <c r="AI16" s="28">
        <v>8.0688261799514294</v>
      </c>
      <c r="AJ16" s="28">
        <v>7.7154896259307799</v>
      </c>
      <c r="AK16" s="28">
        <v>34.919484376907299</v>
      </c>
      <c r="AL16" s="28">
        <v>0</v>
      </c>
      <c r="AM16" s="28">
        <v>299.97133255004798</v>
      </c>
      <c r="AN16" s="28">
        <v>34.8024935722351</v>
      </c>
      <c r="AO16" s="28">
        <v>34.802054882049497</v>
      </c>
      <c r="AP16" s="28">
        <v>883.92075252532902</v>
      </c>
      <c r="AQ16" s="28">
        <v>883.91457271575905</v>
      </c>
      <c r="AR16" s="28">
        <v>15450.079589843701</v>
      </c>
      <c r="AS16" s="28">
        <v>4742.9861145019504</v>
      </c>
      <c r="AT16" s="28">
        <v>4742.8011169433503</v>
      </c>
      <c r="AU16" s="28">
        <v>9269.3430175781195</v>
      </c>
      <c r="AV16" s="28">
        <v>20355.1123046875</v>
      </c>
      <c r="AW16" s="28">
        <v>15449.4655761718</v>
      </c>
      <c r="AX16" s="28">
        <v>483.80793833732599</v>
      </c>
      <c r="AY16" s="28">
        <v>0.91214090399444103</v>
      </c>
      <c r="AZ16" s="28">
        <v>6100.8327941894504</v>
      </c>
      <c r="BA16" s="28">
        <v>5.3194748610258102</v>
      </c>
      <c r="BB16" s="28">
        <v>1.2132085859775501</v>
      </c>
      <c r="BC16" s="28">
        <v>182.85722589492701</v>
      </c>
      <c r="BD16" s="28">
        <v>20.192022174596701</v>
      </c>
      <c r="BE16" s="28">
        <v>1.5802422761917101</v>
      </c>
      <c r="BF16" s="28">
        <v>0.313795061782002</v>
      </c>
      <c r="BG16" s="28">
        <v>2101.7211437225301</v>
      </c>
      <c r="BH16" s="28">
        <v>137.264404296875</v>
      </c>
      <c r="BI16" s="28">
        <v>63.811454772949197</v>
      </c>
      <c r="BJ16" s="28">
        <v>721.51191520690895</v>
      </c>
      <c r="BK16" s="28">
        <v>1380.2138118743801</v>
      </c>
      <c r="BL16" s="28">
        <v>15.607169665396199</v>
      </c>
      <c r="BM16" s="28">
        <v>0.20029275119304599</v>
      </c>
      <c r="BN16" s="28">
        <v>78.474476099014197</v>
      </c>
      <c r="BO16" s="28">
        <v>1.0656469594687199</v>
      </c>
      <c r="BP16" s="28">
        <v>57.061966538429203</v>
      </c>
      <c r="BQ16" s="28">
        <v>5.9519779980182603</v>
      </c>
      <c r="BR16" s="28">
        <v>1.70105436444282</v>
      </c>
      <c r="BS16" s="28">
        <v>240.535140037536</v>
      </c>
      <c r="BT16" s="28">
        <v>9.7592244148254395</v>
      </c>
      <c r="BU16" s="28">
        <v>52.706342697143498</v>
      </c>
      <c r="BV16" s="28">
        <v>13.146524520125199</v>
      </c>
      <c r="BW16" s="28">
        <v>94.8245849609375</v>
      </c>
      <c r="BX16" s="28">
        <v>0.60005561381694805</v>
      </c>
      <c r="BY16" s="28">
        <v>537.20919609069801</v>
      </c>
      <c r="BZ16" s="28">
        <v>132.29864358901901</v>
      </c>
      <c r="CA16" s="28">
        <v>132.29849815368601</v>
      </c>
      <c r="CB16" s="28">
        <v>6.97738850861787</v>
      </c>
      <c r="CC16" s="28">
        <v>0.55862263590097405</v>
      </c>
      <c r="CD16" s="28">
        <v>425.41271972656199</v>
      </c>
      <c r="CE16" s="28">
        <v>15460.890258789001</v>
      </c>
      <c r="CF16" s="28">
        <v>1644.8759307861301</v>
      </c>
      <c r="CG16" s="28">
        <v>1286.60080528259</v>
      </c>
      <c r="CH16" s="28">
        <v>274.51450920104901</v>
      </c>
      <c r="CI16" s="28">
        <v>0</v>
      </c>
      <c r="CJ16" s="28">
        <v>184.35548591613701</v>
      </c>
      <c r="CK16" s="28">
        <v>13764.505371093701</v>
      </c>
      <c r="CL16" s="28">
        <v>2000.79124450683</v>
      </c>
      <c r="CM16" s="28">
        <v>799.86625289916901</v>
      </c>
      <c r="CN16" s="28">
        <f t="shared" si="1"/>
        <v>4205.416422121184</v>
      </c>
      <c r="CO16" s="28">
        <f t="shared" si="2"/>
        <v>1972.9444442584891</v>
      </c>
      <c r="CP16" s="28"/>
      <c r="CQ16" s="28"/>
      <c r="CR16" s="28"/>
      <c r="CS16" s="37">
        <f t="shared" si="3"/>
        <v>8.0003130676942775E-3</v>
      </c>
      <c r="CT16" s="52">
        <f t="shared" si="4"/>
        <v>-3.9335112071234917E-5</v>
      </c>
      <c r="CU16" s="52">
        <f t="shared" si="5"/>
        <v>-2.1807644523412532E-6</v>
      </c>
      <c r="CV16" s="52">
        <f t="shared" si="0"/>
        <v>-6.2485537680264958E-5</v>
      </c>
      <c r="CW16" s="52"/>
      <c r="CX16" s="37"/>
      <c r="CY16" s="37"/>
      <c r="CZ16" s="28"/>
      <c r="DA16" s="28"/>
      <c r="DB16" s="28"/>
      <c r="DC16" s="28"/>
      <c r="DD16" s="28"/>
      <c r="DE16" s="28"/>
      <c r="DF16" s="28"/>
      <c r="DG16" s="28"/>
      <c r="DH16" s="28"/>
    </row>
    <row r="17" spans="1:112" x14ac:dyDescent="0.4">
      <c r="A17" s="30" t="s">
        <v>16</v>
      </c>
      <c r="B17" s="28">
        <v>31.133096218109099</v>
      </c>
      <c r="C17" s="28">
        <v>171.93837547302201</v>
      </c>
      <c r="D17" s="28">
        <v>17.763819694519</v>
      </c>
      <c r="E17" s="28">
        <v>17.763799667358398</v>
      </c>
      <c r="F17" s="28">
        <v>171.937292098999</v>
      </c>
      <c r="G17" s="28">
        <v>171.937843322753</v>
      </c>
      <c r="H17" s="28">
        <v>42.787640094757002</v>
      </c>
      <c r="I17" s="28">
        <v>285.35016679763697</v>
      </c>
      <c r="J17" s="28">
        <v>285.350388050079</v>
      </c>
      <c r="K17" s="28">
        <v>1063.00231933593</v>
      </c>
      <c r="L17" s="28">
        <v>48.718410283327103</v>
      </c>
      <c r="M17" s="28">
        <v>48.719603002071302</v>
      </c>
      <c r="N17" s="28">
        <v>1157.0995788574201</v>
      </c>
      <c r="O17" s="28">
        <v>1157.09973144531</v>
      </c>
      <c r="P17" s="28">
        <v>138235.146484375</v>
      </c>
      <c r="Q17" s="28">
        <v>17652459.2109375</v>
      </c>
      <c r="R17" s="28">
        <v>138290.45043945301</v>
      </c>
      <c r="S17" s="28">
        <v>186.10955047607399</v>
      </c>
      <c r="T17" s="28">
        <v>860.48468017578102</v>
      </c>
      <c r="U17" s="28">
        <v>238.93806743621801</v>
      </c>
      <c r="V17" s="28">
        <v>875.44972229003895</v>
      </c>
      <c r="W17" s="28">
        <v>233.84760665893501</v>
      </c>
      <c r="X17" s="28">
        <v>199.72793078422501</v>
      </c>
      <c r="Y17" s="28">
        <v>875.45716857910099</v>
      </c>
      <c r="Z17" s="28">
        <v>2258.7915954589798</v>
      </c>
      <c r="AA17" s="28">
        <v>5658.2208557128897</v>
      </c>
      <c r="AB17" s="28">
        <v>281.950782775878</v>
      </c>
      <c r="AC17" s="28">
        <v>281.95146942138598</v>
      </c>
      <c r="AD17" s="28">
        <v>281.94712829589798</v>
      </c>
      <c r="AE17" s="28">
        <v>300.52798247337302</v>
      </c>
      <c r="AF17" s="28">
        <v>162.38004493713299</v>
      </c>
      <c r="AG17" s="28">
        <v>162.37358093261699</v>
      </c>
      <c r="AH17" s="28">
        <v>327.80099177360501</v>
      </c>
      <c r="AI17" s="28">
        <v>7.0749877784401098</v>
      </c>
      <c r="AJ17" s="28">
        <v>9.3865970373153598</v>
      </c>
      <c r="AK17" s="28">
        <v>28.042662382125801</v>
      </c>
      <c r="AL17" s="28">
        <v>0</v>
      </c>
      <c r="AM17" s="28">
        <v>286.716167449951</v>
      </c>
      <c r="AN17" s="28">
        <v>31.121963500976499</v>
      </c>
      <c r="AO17" s="28">
        <v>31.121560573577799</v>
      </c>
      <c r="AP17" s="28">
        <v>882.50513696670498</v>
      </c>
      <c r="AQ17" s="28">
        <v>882.49964952468804</v>
      </c>
      <c r="AR17" s="28">
        <v>15657.7380371093</v>
      </c>
      <c r="AS17" s="28">
        <v>4477.3861083984302</v>
      </c>
      <c r="AT17" s="28">
        <v>4477.2021484375</v>
      </c>
      <c r="AU17" s="28">
        <v>8719.6391296386701</v>
      </c>
      <c r="AV17" s="28">
        <v>20296.6896972656</v>
      </c>
      <c r="AW17" s="28">
        <v>15657.120727539001</v>
      </c>
      <c r="AX17" s="28">
        <v>446.42168164253201</v>
      </c>
      <c r="AY17" s="28">
        <v>0.93460534350015201</v>
      </c>
      <c r="AZ17" s="28">
        <v>5813.80470275878</v>
      </c>
      <c r="BA17" s="28">
        <v>5.2382249981164897</v>
      </c>
      <c r="BB17" s="28">
        <v>1.2043738961219701</v>
      </c>
      <c r="BC17" s="28">
        <v>181.828938007354</v>
      </c>
      <c r="BD17" s="28">
        <v>19.6471934244036</v>
      </c>
      <c r="BE17" s="28">
        <v>1.5305098295211701</v>
      </c>
      <c r="BF17" s="28">
        <v>0.30848106462508401</v>
      </c>
      <c r="BG17" s="28">
        <v>2032.41990947723</v>
      </c>
      <c r="BH17" s="28">
        <v>132.87619018554599</v>
      </c>
      <c r="BI17" s="28">
        <v>61.877452850341797</v>
      </c>
      <c r="BJ17" s="28">
        <v>697.19368076324395</v>
      </c>
      <c r="BK17" s="28">
        <v>1335.22438979148</v>
      </c>
      <c r="BL17" s="28">
        <v>15.116319006308901</v>
      </c>
      <c r="BM17" s="28">
        <v>0.19540026783943101</v>
      </c>
      <c r="BN17" s="28">
        <v>75.910643205046597</v>
      </c>
      <c r="BO17" s="28">
        <v>1.0579757504165099</v>
      </c>
      <c r="BP17" s="28">
        <v>53.704725503921502</v>
      </c>
      <c r="BQ17" s="28">
        <v>5.9044759273528999</v>
      </c>
      <c r="BR17" s="28">
        <v>1.5751184523105599</v>
      </c>
      <c r="BS17" s="28">
        <v>225.13052415847699</v>
      </c>
      <c r="BT17" s="28">
        <v>9.4090603590011597</v>
      </c>
      <c r="BU17" s="28">
        <v>52.3815083503723</v>
      </c>
      <c r="BV17" s="28">
        <v>12.8207526830956</v>
      </c>
      <c r="BW17" s="28">
        <v>94.543275713920593</v>
      </c>
      <c r="BX17" s="28">
        <v>0.58718254929408398</v>
      </c>
      <c r="BY17" s="28">
        <v>616.51464271545399</v>
      </c>
      <c r="BZ17" s="28">
        <v>131.04683911800299</v>
      </c>
      <c r="CA17" s="28">
        <v>131.04680085182099</v>
      </c>
      <c r="CB17" s="28">
        <v>6.5028394758701298</v>
      </c>
      <c r="CC17" s="28">
        <v>0.75171400606632199</v>
      </c>
      <c r="CD17" s="28">
        <v>412.51669311523398</v>
      </c>
      <c r="CE17" s="28">
        <v>14342.4716796875</v>
      </c>
      <c r="CF17" s="28">
        <v>1549.8544178008999</v>
      </c>
      <c r="CG17" s="28">
        <v>1226.65806293487</v>
      </c>
      <c r="CH17" s="28">
        <v>265.180995941162</v>
      </c>
      <c r="CI17" s="28">
        <v>0</v>
      </c>
      <c r="CJ17" s="28">
        <v>169.788945198059</v>
      </c>
      <c r="CK17" s="28">
        <v>12928.425201415999</v>
      </c>
      <c r="CL17" s="28">
        <v>1858.3220977783201</v>
      </c>
      <c r="CM17" s="28">
        <v>745.43734073638905</v>
      </c>
      <c r="CN17" s="28">
        <f t="shared" si="1"/>
        <v>4007.5626716525135</v>
      </c>
      <c r="CO17" s="28">
        <f t="shared" si="2"/>
        <v>1833.4202382862225</v>
      </c>
      <c r="CP17" s="28"/>
      <c r="CQ17" s="28"/>
      <c r="CR17" s="28"/>
      <c r="CS17" s="37">
        <f t="shared" si="3"/>
        <v>8.0003215972212979E-3</v>
      </c>
      <c r="CT17" s="52">
        <f t="shared" si="4"/>
        <v>-4.0129360571277305E-5</v>
      </c>
      <c r="CU17" s="52">
        <f t="shared" si="5"/>
        <v>9.0479457394231061E-7</v>
      </c>
      <c r="CV17" s="52">
        <f t="shared" si="0"/>
        <v>-6.4600439770156148E-5</v>
      </c>
      <c r="CW17" s="52"/>
      <c r="CX17" s="37"/>
      <c r="CY17" s="37"/>
      <c r="CZ17" s="28"/>
      <c r="DA17" s="28"/>
      <c r="DB17" s="28"/>
      <c r="DC17" s="28"/>
      <c r="DD17" s="28"/>
      <c r="DE17" s="28"/>
      <c r="DF17" s="28"/>
      <c r="DG17" s="28"/>
      <c r="DH17" s="28"/>
    </row>
    <row r="18" spans="1:112" x14ac:dyDescent="0.4">
      <c r="A18" s="30" t="s">
        <v>17</v>
      </c>
      <c r="B18" s="28">
        <v>42.503235340118401</v>
      </c>
      <c r="C18" s="28">
        <v>219.754280090332</v>
      </c>
      <c r="D18" s="28">
        <v>22.649315834045399</v>
      </c>
      <c r="E18" s="28">
        <v>22.649342536926198</v>
      </c>
      <c r="F18" s="28">
        <v>219.751552581787</v>
      </c>
      <c r="G18" s="28">
        <v>219.75225830078099</v>
      </c>
      <c r="H18" s="28">
        <v>50.945160865783599</v>
      </c>
      <c r="I18" s="28">
        <v>361.544388294219</v>
      </c>
      <c r="J18" s="28">
        <v>361.54513597488398</v>
      </c>
      <c r="K18" s="28">
        <v>1790.583984375</v>
      </c>
      <c r="L18" s="28">
        <v>51.726697266101802</v>
      </c>
      <c r="M18" s="28">
        <v>51.728010833263397</v>
      </c>
      <c r="N18" s="28">
        <v>1602.32629394531</v>
      </c>
      <c r="O18" s="28">
        <v>1602.3264770507801</v>
      </c>
      <c r="P18" s="28">
        <v>203097.59582519499</v>
      </c>
      <c r="Q18" s="28">
        <v>26078477.234375</v>
      </c>
      <c r="R18" s="28">
        <v>203178.854248046</v>
      </c>
      <c r="S18" s="28">
        <v>239.15520381927399</v>
      </c>
      <c r="T18" s="28">
        <v>1075.7160224914501</v>
      </c>
      <c r="U18" s="28">
        <v>299.41950035095198</v>
      </c>
      <c r="V18" s="28">
        <v>1156.1952362060499</v>
      </c>
      <c r="W18" s="28">
        <v>272.02351570129298</v>
      </c>
      <c r="X18" s="28">
        <v>252.383946180343</v>
      </c>
      <c r="Y18" s="28">
        <v>1156.20533752441</v>
      </c>
      <c r="Z18" s="28">
        <v>3078.2251586913999</v>
      </c>
      <c r="AA18" s="28">
        <v>6957.5560302734302</v>
      </c>
      <c r="AB18" s="28">
        <v>370.02331542968699</v>
      </c>
      <c r="AC18" s="28">
        <v>370.02333068847599</v>
      </c>
      <c r="AD18" s="28">
        <v>370.01841735839798</v>
      </c>
      <c r="AE18" s="28">
        <v>390.712177515029</v>
      </c>
      <c r="AF18" s="28">
        <v>218.725982666015</v>
      </c>
      <c r="AG18" s="28">
        <v>218.71736526489201</v>
      </c>
      <c r="AH18" s="28">
        <v>401.93178915977398</v>
      </c>
      <c r="AI18" s="28">
        <v>9.2804786898195708</v>
      </c>
      <c r="AJ18" s="28">
        <v>10.3212085962295</v>
      </c>
      <c r="AK18" s="28">
        <v>38.3028435707092</v>
      </c>
      <c r="AL18" s="28">
        <v>0</v>
      </c>
      <c r="AM18" s="28">
        <v>383.31461334228499</v>
      </c>
      <c r="AN18" s="28">
        <v>39.767441749572697</v>
      </c>
      <c r="AO18" s="28">
        <v>39.766931533813398</v>
      </c>
      <c r="AP18" s="28">
        <v>1333.61204528808</v>
      </c>
      <c r="AQ18" s="28">
        <v>1333.6016359329201</v>
      </c>
      <c r="AR18" s="28">
        <v>20946.350097656199</v>
      </c>
      <c r="AS18" s="28">
        <v>6175.66650390625</v>
      </c>
      <c r="AT18" s="28">
        <v>6175.4284667968705</v>
      </c>
      <c r="AU18" s="28">
        <v>11020.7336425781</v>
      </c>
      <c r="AV18" s="28">
        <v>27339.6455078125</v>
      </c>
      <c r="AW18" s="28">
        <v>20945.524169921799</v>
      </c>
      <c r="AX18" s="28">
        <v>549.10083389282204</v>
      </c>
      <c r="AY18" s="28">
        <v>1.4470477753784501</v>
      </c>
      <c r="AZ18" s="28">
        <v>7416.6475372314399</v>
      </c>
      <c r="BA18" s="28">
        <v>8.0916456729173607</v>
      </c>
      <c r="BB18" s="28">
        <v>1.8599855937063601</v>
      </c>
      <c r="BC18" s="28">
        <v>244.31097793579099</v>
      </c>
      <c r="BD18" s="28">
        <v>32.259014129638601</v>
      </c>
      <c r="BE18" s="28">
        <v>2.4922957420349099</v>
      </c>
      <c r="BF18" s="28">
        <v>0.46879077982157402</v>
      </c>
      <c r="BG18" s="28">
        <v>3193.9714069366401</v>
      </c>
      <c r="BH18" s="28">
        <v>223.82145690917901</v>
      </c>
      <c r="BI18" s="28">
        <v>92.801162719726506</v>
      </c>
      <c r="BJ18" s="28">
        <v>1024.47521972656</v>
      </c>
      <c r="BK18" s="28">
        <v>2169.49337029457</v>
      </c>
      <c r="BL18" s="28">
        <v>25.374111432582101</v>
      </c>
      <c r="BM18" s="28">
        <v>0.319874286651611</v>
      </c>
      <c r="BN18" s="28">
        <v>124.715065866708</v>
      </c>
      <c r="BO18" s="28">
        <v>1.5151248648762701</v>
      </c>
      <c r="BP18" s="28">
        <v>80.184301614761296</v>
      </c>
      <c r="BQ18" s="28">
        <v>8.9219439625739998</v>
      </c>
      <c r="BR18" s="28">
        <v>2.3773986697196898</v>
      </c>
      <c r="BS18" s="28">
        <v>333.21646404266301</v>
      </c>
      <c r="BT18" s="28">
        <v>11.362287282943701</v>
      </c>
      <c r="BU18" s="28">
        <v>65.426507949829102</v>
      </c>
      <c r="BV18" s="28">
        <v>21.432682959362801</v>
      </c>
      <c r="BW18" s="28">
        <v>134.58658576011601</v>
      </c>
      <c r="BX18" s="28">
        <v>0.97057207638863396</v>
      </c>
      <c r="BY18" s="28">
        <v>745.79557991027798</v>
      </c>
      <c r="BZ18" s="28">
        <v>191.85001981258301</v>
      </c>
      <c r="CA18" s="28">
        <v>191.84999585151601</v>
      </c>
      <c r="CB18" s="28">
        <v>7.7421997264027498</v>
      </c>
      <c r="CC18" s="28">
        <v>0.79209630191326097</v>
      </c>
      <c r="CD18" s="28">
        <v>618.67639160156205</v>
      </c>
      <c r="CE18" s="28">
        <v>18367.389038085901</v>
      </c>
      <c r="CF18" s="28">
        <v>1987.7514190673801</v>
      </c>
      <c r="CG18" s="28">
        <v>1575.2069482803299</v>
      </c>
      <c r="CH18" s="28">
        <v>340.007098674774</v>
      </c>
      <c r="CI18" s="28">
        <v>0</v>
      </c>
      <c r="CJ18" s="28">
        <v>221.28404617309499</v>
      </c>
      <c r="CK18" s="28">
        <v>16415.8712768554</v>
      </c>
      <c r="CL18" s="28">
        <v>2343.76369476318</v>
      </c>
      <c r="CM18" s="28">
        <v>945.25420570373501</v>
      </c>
      <c r="CN18" s="28">
        <f t="shared" si="1"/>
        <v>5112.4317617528832</v>
      </c>
      <c r="CO18" s="28">
        <f t="shared" si="2"/>
        <v>2311.9442575872813</v>
      </c>
      <c r="CP18" s="28"/>
      <c r="CQ18" s="28"/>
      <c r="CR18" s="28"/>
      <c r="CS18" s="37">
        <f t="shared" si="3"/>
        <v>8.0003225573467111E-3</v>
      </c>
      <c r="CT18" s="52">
        <f t="shared" si="4"/>
        <v>-4.0127675234530593E-5</v>
      </c>
      <c r="CU18" s="52">
        <f t="shared" si="5"/>
        <v>8.8194762925811366E-7</v>
      </c>
      <c r="CV18" s="52">
        <f t="shared" si="0"/>
        <v>-6.7023035608480383E-5</v>
      </c>
      <c r="CW18" s="52"/>
      <c r="CX18" s="37"/>
      <c r="CY18" s="37"/>
      <c r="CZ18" s="28"/>
      <c r="DA18" s="28"/>
      <c r="DB18" s="28"/>
      <c r="DC18" s="28"/>
      <c r="DD18" s="28"/>
      <c r="DE18" s="28"/>
      <c r="DF18" s="28"/>
      <c r="DG18" s="28"/>
      <c r="DH18" s="28"/>
    </row>
    <row r="19" spans="1:112" x14ac:dyDescent="0.4">
      <c r="A19" s="30" t="s">
        <v>18</v>
      </c>
      <c r="B19" s="28">
        <v>35.978222846984799</v>
      </c>
      <c r="C19" s="28">
        <v>189.544174194335</v>
      </c>
      <c r="D19" s="28">
        <v>21.487641334533599</v>
      </c>
      <c r="E19" s="28">
        <v>21.487694740295399</v>
      </c>
      <c r="F19" s="28">
        <v>189.542156219482</v>
      </c>
      <c r="G19" s="28">
        <v>189.542839050292</v>
      </c>
      <c r="H19" s="28">
        <v>46.636304855346602</v>
      </c>
      <c r="I19" s="28">
        <v>288.30617523193303</v>
      </c>
      <c r="J19" s="28">
        <v>288.305850505828</v>
      </c>
      <c r="K19" s="28">
        <v>2328.22436523437</v>
      </c>
      <c r="L19" s="28">
        <v>41.696332454681396</v>
      </c>
      <c r="M19" s="28">
        <v>41.697056829929302</v>
      </c>
      <c r="N19" s="28">
        <v>1623.5022888183501</v>
      </c>
      <c r="O19" s="28">
        <v>1623.5022277831999</v>
      </c>
      <c r="P19" s="28">
        <v>179628.19030761701</v>
      </c>
      <c r="Q19" s="28">
        <v>28806090.375</v>
      </c>
      <c r="R19" s="28">
        <v>179700.07446289001</v>
      </c>
      <c r="S19" s="28">
        <v>286.42995166778502</v>
      </c>
      <c r="T19" s="28">
        <v>812.694580078125</v>
      </c>
      <c r="U19" s="28">
        <v>225.774950027465</v>
      </c>
      <c r="V19" s="28">
        <v>1079.01293945312</v>
      </c>
      <c r="W19" s="28">
        <v>212.306548118591</v>
      </c>
      <c r="X19" s="28">
        <v>209.137561321258</v>
      </c>
      <c r="Y19" s="28">
        <v>1079.0221405029199</v>
      </c>
      <c r="Z19" s="28">
        <v>2799.0352783203102</v>
      </c>
      <c r="AA19" s="28">
        <v>5325.6976318359302</v>
      </c>
      <c r="AB19" s="28">
        <v>369.51531982421801</v>
      </c>
      <c r="AC19" s="28">
        <v>369.514274597167</v>
      </c>
      <c r="AD19" s="28">
        <v>369.51011657714798</v>
      </c>
      <c r="AE19" s="28">
        <v>337.105632066726</v>
      </c>
      <c r="AF19" s="28">
        <v>208.87658309936501</v>
      </c>
      <c r="AG19" s="28">
        <v>208.86847686767501</v>
      </c>
      <c r="AH19" s="28">
        <v>364.91026759147599</v>
      </c>
      <c r="AI19" s="28">
        <v>7.2513169962912798</v>
      </c>
      <c r="AJ19" s="28">
        <v>9.9010241031646693</v>
      </c>
      <c r="AK19" s="28">
        <v>26.766404628753602</v>
      </c>
      <c r="AL19" s="28">
        <v>0</v>
      </c>
      <c r="AM19" s="28">
        <v>380.62502288818303</v>
      </c>
      <c r="AN19" s="28">
        <v>36.581433296203599</v>
      </c>
      <c r="AO19" s="28">
        <v>36.5810031890869</v>
      </c>
      <c r="AP19" s="28">
        <v>1307.7179222106899</v>
      </c>
      <c r="AQ19" s="28">
        <v>1307.7065134048401</v>
      </c>
      <c r="AR19" s="28">
        <v>19327.486328125</v>
      </c>
      <c r="AS19" s="28">
        <v>6573.2143249511701</v>
      </c>
      <c r="AT19" s="28">
        <v>6572.9442443847602</v>
      </c>
      <c r="AU19" s="28">
        <v>9390.98681640625</v>
      </c>
      <c r="AV19" s="28">
        <v>26108.5402832031</v>
      </c>
      <c r="AW19" s="28">
        <v>19326.7197265625</v>
      </c>
      <c r="AX19" s="28">
        <v>428.905100345611</v>
      </c>
      <c r="AY19" s="28">
        <v>1.4586279857903699</v>
      </c>
      <c r="AZ19" s="28">
        <v>6550.8832550048801</v>
      </c>
      <c r="BA19" s="28">
        <v>8.23177830874919</v>
      </c>
      <c r="BB19" s="28">
        <v>2.0304514635354201</v>
      </c>
      <c r="BC19" s="28">
        <v>214.42382335662799</v>
      </c>
      <c r="BD19" s="28">
        <v>39.397724613547297</v>
      </c>
      <c r="BE19" s="28">
        <v>3.1094412803649898</v>
      </c>
      <c r="BF19" s="28">
        <v>0.47476760949939401</v>
      </c>
      <c r="BG19" s="28">
        <v>3741.82519721984</v>
      </c>
      <c r="BH19" s="28">
        <v>291.02841186523398</v>
      </c>
      <c r="BI19" s="28">
        <v>103.186882019042</v>
      </c>
      <c r="BJ19" s="28">
        <v>1051.4400272369301</v>
      </c>
      <c r="BK19" s="28">
        <v>2690.3848037719699</v>
      </c>
      <c r="BL19" s="28">
        <v>32.784945853054502</v>
      </c>
      <c r="BM19" s="28">
        <v>0.39132881164550698</v>
      </c>
      <c r="BN19" s="28">
        <v>153.16149687767</v>
      </c>
      <c r="BO19" s="28">
        <v>1.8302038721740199</v>
      </c>
      <c r="BP19" s="28">
        <v>78.062179923057499</v>
      </c>
      <c r="BQ19" s="28">
        <v>7.7218286991119296</v>
      </c>
      <c r="BR19" s="28">
        <v>2.29453940689563</v>
      </c>
      <c r="BS19" s="28">
        <v>310.518053054809</v>
      </c>
      <c r="BT19" s="28">
        <v>10.0822930335998</v>
      </c>
      <c r="BU19" s="28">
        <v>59.500855445861802</v>
      </c>
      <c r="BV19" s="28">
        <v>27.3096440220251</v>
      </c>
      <c r="BW19" s="28">
        <v>167.09513330459501</v>
      </c>
      <c r="BX19" s="28">
        <v>1.21022349642589</v>
      </c>
      <c r="BY19" s="28">
        <v>979.82212638854901</v>
      </c>
      <c r="BZ19" s="28">
        <v>215.266906976699</v>
      </c>
      <c r="CA19" s="28">
        <v>215.26741671562101</v>
      </c>
      <c r="CB19" s="28">
        <v>5.6675764769315702</v>
      </c>
      <c r="CC19" s="28">
        <v>0.76083821058273304</v>
      </c>
      <c r="CD19" s="28">
        <v>687.91204833984295</v>
      </c>
      <c r="CE19" s="28">
        <v>16075.021850585899</v>
      </c>
      <c r="CF19" s="28">
        <v>1716.1382179260199</v>
      </c>
      <c r="CG19" s="28">
        <v>1378.4893283843901</v>
      </c>
      <c r="CH19" s="28">
        <v>303.81423759460398</v>
      </c>
      <c r="CI19" s="28">
        <v>0</v>
      </c>
      <c r="CJ19" s="28">
        <v>210.49960899352999</v>
      </c>
      <c r="CK19" s="28">
        <v>14172.793579101501</v>
      </c>
      <c r="CL19" s="28">
        <v>1928.97240447998</v>
      </c>
      <c r="CM19" s="28">
        <v>790.09371948242097</v>
      </c>
      <c r="CN19" s="28">
        <f t="shared" si="1"/>
        <v>4515.6444946720349</v>
      </c>
      <c r="CO19" s="28">
        <f t="shared" si="2"/>
        <v>1899.7021820134371</v>
      </c>
      <c r="CP19" s="28"/>
      <c r="CQ19" s="28"/>
      <c r="CR19" s="28"/>
      <c r="CS19" s="37">
        <f t="shared" si="3"/>
        <v>8.0003164035082237E-3</v>
      </c>
      <c r="CT19" s="52">
        <f t="shared" si="4"/>
        <v>-3.9717002987826125E-5</v>
      </c>
      <c r="CU19" s="52">
        <f t="shared" si="5"/>
        <v>9.7869601311300501E-8</v>
      </c>
      <c r="CV19" s="52">
        <f t="shared" si="0"/>
        <v>-6.2927700044519182E-5</v>
      </c>
      <c r="CW19" s="52"/>
      <c r="CX19" s="37"/>
      <c r="CY19" s="37"/>
      <c r="CZ19" s="28"/>
      <c r="DA19" s="28"/>
      <c r="DB19" s="28"/>
      <c r="DC19" s="28"/>
      <c r="DD19" s="28"/>
      <c r="DE19" s="28"/>
      <c r="DF19" s="28"/>
      <c r="DG19" s="28"/>
      <c r="DH19" s="28"/>
    </row>
    <row r="20" spans="1:112" x14ac:dyDescent="0.4">
      <c r="A20" s="30" t="s">
        <v>19</v>
      </c>
      <c r="B20" s="28">
        <v>13.161424636840801</v>
      </c>
      <c r="C20" s="28">
        <v>65.589364051818805</v>
      </c>
      <c r="D20" s="28">
        <v>6.6149996519088701</v>
      </c>
      <c r="E20" s="28">
        <v>6.6150174140930096</v>
      </c>
      <c r="F20" s="28">
        <v>65.588761329650794</v>
      </c>
      <c r="G20" s="28">
        <v>65.588991165161104</v>
      </c>
      <c r="H20" s="28">
        <v>13.5277869701385</v>
      </c>
      <c r="I20" s="28">
        <v>102.472181200981</v>
      </c>
      <c r="J20" s="28">
        <v>102.47225725650701</v>
      </c>
      <c r="K20" s="28">
        <v>543.33587646484295</v>
      </c>
      <c r="L20" s="28">
        <v>18.929139643907501</v>
      </c>
      <c r="M20" s="28">
        <v>18.9294846206903</v>
      </c>
      <c r="N20" s="28">
        <v>511.18167114257801</v>
      </c>
      <c r="O20" s="28">
        <v>511.181640625</v>
      </c>
      <c r="P20" s="28">
        <v>48660.385070800701</v>
      </c>
      <c r="Q20" s="28">
        <v>7045675.02734375</v>
      </c>
      <c r="R20" s="28">
        <v>48679.844482421802</v>
      </c>
      <c r="S20" s="28">
        <v>43.298509359359699</v>
      </c>
      <c r="T20" s="28">
        <v>305.47786903381302</v>
      </c>
      <c r="U20" s="28">
        <v>86.371263027191105</v>
      </c>
      <c r="V20" s="28">
        <v>274.21572494506802</v>
      </c>
      <c r="W20" s="28">
        <v>71.849433898925696</v>
      </c>
      <c r="X20" s="28">
        <v>64.329985976219106</v>
      </c>
      <c r="Y20" s="28">
        <v>274.21913909912098</v>
      </c>
      <c r="Z20" s="28">
        <v>680.44924926757801</v>
      </c>
      <c r="AA20" s="28">
        <v>1962.7110137939401</v>
      </c>
      <c r="AB20" s="28">
        <v>108.706455230712</v>
      </c>
      <c r="AC20" s="28">
        <v>108.705909729003</v>
      </c>
      <c r="AD20" s="28">
        <v>108.704942703247</v>
      </c>
      <c r="AE20" s="28">
        <v>101.585806548595</v>
      </c>
      <c r="AF20" s="28">
        <v>54.050046920776303</v>
      </c>
      <c r="AG20" s="28">
        <v>54.047895431518498</v>
      </c>
      <c r="AH20" s="28">
        <v>102.07054567337001</v>
      </c>
      <c r="AI20" s="28">
        <v>2.6091970484703699</v>
      </c>
      <c r="AJ20" s="28">
        <v>2.3077894449234</v>
      </c>
      <c r="AK20" s="28">
        <v>11.666367888450599</v>
      </c>
      <c r="AL20" s="28">
        <v>0</v>
      </c>
      <c r="AM20" s="28">
        <v>107.13843536376901</v>
      </c>
      <c r="AN20" s="28">
        <v>11.5061378479003</v>
      </c>
      <c r="AO20" s="28">
        <v>11.5059719085693</v>
      </c>
      <c r="AP20" s="28">
        <v>380.50611829757599</v>
      </c>
      <c r="AQ20" s="28">
        <v>380.50307321548399</v>
      </c>
      <c r="AR20" s="28">
        <v>5104.30029296875</v>
      </c>
      <c r="AS20" s="28">
        <v>1597.9101486206</v>
      </c>
      <c r="AT20" s="28">
        <v>1597.84690093994</v>
      </c>
      <c r="AU20" s="28">
        <v>2838.8846893310501</v>
      </c>
      <c r="AV20" s="28">
        <v>6755.98876953125</v>
      </c>
      <c r="AW20" s="28">
        <v>5104.1016845703098</v>
      </c>
      <c r="AX20" s="28">
        <v>151.236876428127</v>
      </c>
      <c r="AY20" s="28">
        <v>0.37651842948980602</v>
      </c>
      <c r="AZ20" s="28">
        <v>1846.2140426635699</v>
      </c>
      <c r="BA20" s="28">
        <v>2.1821634024381602</v>
      </c>
      <c r="BB20" s="28">
        <v>0.52180645428597905</v>
      </c>
      <c r="BC20" s="28">
        <v>60.950652480125399</v>
      </c>
      <c r="BD20" s="28">
        <v>9.4918719269335199</v>
      </c>
      <c r="BE20" s="28">
        <v>0.75514823198318404</v>
      </c>
      <c r="BF20" s="28">
        <v>0.123706286773085</v>
      </c>
      <c r="BG20" s="28">
        <v>931.303638935089</v>
      </c>
      <c r="BH20" s="28">
        <v>67.916534423828097</v>
      </c>
      <c r="BI20" s="28">
        <v>28.011470794677699</v>
      </c>
      <c r="BJ20" s="28">
        <v>277.05586004257202</v>
      </c>
      <c r="BK20" s="28">
        <v>654.24830943346001</v>
      </c>
      <c r="BL20" s="28">
        <v>7.6696602525189501</v>
      </c>
      <c r="BM20" s="28">
        <v>9.6875190734863198E-2</v>
      </c>
      <c r="BN20" s="28">
        <v>37.070518791675497</v>
      </c>
      <c r="BO20" s="28">
        <v>0.381296624429523</v>
      </c>
      <c r="BP20" s="28">
        <v>22.423255920410099</v>
      </c>
      <c r="BQ20" s="28">
        <v>2.28750096261501</v>
      </c>
      <c r="BR20" s="28">
        <v>0.66163897514343195</v>
      </c>
      <c r="BS20" s="28">
        <v>91.641718626022296</v>
      </c>
      <c r="BT20" s="28">
        <v>3.0347595214843701</v>
      </c>
      <c r="BU20" s="28">
        <v>16.354193329811</v>
      </c>
      <c r="BV20" s="28">
        <v>6.4093425918836102</v>
      </c>
      <c r="BW20" s="28">
        <v>33.745338261127401</v>
      </c>
      <c r="BX20" s="28">
        <v>0.28701264970004498</v>
      </c>
      <c r="BY20" s="28">
        <v>152.42275142669601</v>
      </c>
      <c r="BZ20" s="28">
        <v>51.066954940557402</v>
      </c>
      <c r="CA20" s="28">
        <v>51.067209273576701</v>
      </c>
      <c r="CB20" s="28">
        <v>2.1050891391932902</v>
      </c>
      <c r="CC20" s="28">
        <v>0.160239413380622</v>
      </c>
      <c r="CD20" s="28">
        <v>186.744049072265</v>
      </c>
      <c r="CE20" s="28">
        <v>4815.2926025390598</v>
      </c>
      <c r="CF20" s="28">
        <v>495.732587814331</v>
      </c>
      <c r="CG20" s="28">
        <v>383.95667123794499</v>
      </c>
      <c r="CH20" s="28">
        <v>80.586386799812303</v>
      </c>
      <c r="CI20" s="28">
        <v>0</v>
      </c>
      <c r="CJ20" s="28">
        <v>57.324704170227001</v>
      </c>
      <c r="CK20" s="28">
        <v>4199.2574157714798</v>
      </c>
      <c r="CL20" s="28">
        <v>609.88098526000897</v>
      </c>
      <c r="CM20" s="28">
        <v>241.59301185607899</v>
      </c>
      <c r="CN20" s="28">
        <f t="shared" si="1"/>
        <v>1272.629346793899</v>
      </c>
      <c r="CO20" s="28">
        <f t="shared" si="2"/>
        <v>600.67450298513006</v>
      </c>
      <c r="CP20" s="28"/>
      <c r="CQ20" s="28"/>
      <c r="CR20" s="28"/>
      <c r="CS20" s="37">
        <f t="shared" si="3"/>
        <v>8.0003162770986153E-3</v>
      </c>
      <c r="CT20" s="52">
        <f t="shared" si="4"/>
        <v>-4.0218980247835966E-5</v>
      </c>
      <c r="CU20" s="52">
        <f t="shared" si="5"/>
        <v>-5.6967558254010354E-7</v>
      </c>
      <c r="CV20" s="52">
        <f t="shared" si="0"/>
        <v>-7.2786822537357498E-5</v>
      </c>
      <c r="CW20" s="52"/>
      <c r="CX20" s="37"/>
      <c r="CY20" s="37"/>
      <c r="CZ20" s="28"/>
      <c r="DA20" s="28"/>
      <c r="DB20" s="28"/>
      <c r="DC20" s="28"/>
      <c r="DD20" s="28"/>
      <c r="DE20" s="28"/>
      <c r="DF20" s="28"/>
      <c r="DG20" s="28"/>
      <c r="DH20" s="28"/>
    </row>
    <row r="21" spans="1:112" x14ac:dyDescent="0.4">
      <c r="A21" s="30" t="s">
        <v>20</v>
      </c>
      <c r="B21" s="28">
        <v>33.2364115715026</v>
      </c>
      <c r="C21" s="28">
        <v>168.22797775268501</v>
      </c>
      <c r="D21" s="28">
        <v>16.173714160919101</v>
      </c>
      <c r="E21" s="28">
        <v>16.173720836639401</v>
      </c>
      <c r="F21" s="28">
        <v>168.22622299194299</v>
      </c>
      <c r="G21" s="28">
        <v>168.22674369812</v>
      </c>
      <c r="H21" s="28">
        <v>34.934928417205803</v>
      </c>
      <c r="I21" s="28">
        <v>262.42321181297302</v>
      </c>
      <c r="J21" s="28">
        <v>262.42382836341801</v>
      </c>
      <c r="K21" s="28">
        <v>2526.71435546875</v>
      </c>
      <c r="L21" s="28">
        <v>46.714955091476398</v>
      </c>
      <c r="M21" s="28">
        <v>46.716033160686401</v>
      </c>
      <c r="N21" s="28">
        <v>1231.3921813964801</v>
      </c>
      <c r="O21" s="28">
        <v>1231.3913879394499</v>
      </c>
      <c r="P21" s="28">
        <v>161152.049926757</v>
      </c>
      <c r="Q21" s="28">
        <v>26630651.25</v>
      </c>
      <c r="R21" s="28">
        <v>161216.50726318301</v>
      </c>
      <c r="S21" s="28">
        <v>229.51229858398401</v>
      </c>
      <c r="T21" s="28">
        <v>828.14358520507801</v>
      </c>
      <c r="U21" s="28">
        <v>234.27307653427101</v>
      </c>
      <c r="V21" s="28">
        <v>986.09118652343705</v>
      </c>
      <c r="W21" s="28">
        <v>200.033067226409</v>
      </c>
      <c r="X21" s="28">
        <v>200.187813401222</v>
      </c>
      <c r="Y21" s="28">
        <v>986.10200500488202</v>
      </c>
      <c r="Z21" s="28">
        <v>2688.3327026367101</v>
      </c>
      <c r="AA21" s="28">
        <v>5340.0457916259702</v>
      </c>
      <c r="AB21" s="28">
        <v>264.375835418701</v>
      </c>
      <c r="AC21" s="28">
        <v>264.37511062622002</v>
      </c>
      <c r="AD21" s="28">
        <v>264.37210464477499</v>
      </c>
      <c r="AE21" s="28">
        <v>322.42813265323599</v>
      </c>
      <c r="AF21" s="28">
        <v>151.56309890746999</v>
      </c>
      <c r="AG21" s="28">
        <v>151.55695343017501</v>
      </c>
      <c r="AH21" s="28">
        <v>319.526153087615</v>
      </c>
      <c r="AI21" s="28">
        <v>7.4725421238690597</v>
      </c>
      <c r="AJ21" s="28">
        <v>6.1279569268226597</v>
      </c>
      <c r="AK21" s="28">
        <v>32.189457416534403</v>
      </c>
      <c r="AL21" s="28">
        <v>0</v>
      </c>
      <c r="AM21" s="28">
        <v>423.23957824707003</v>
      </c>
      <c r="AN21" s="28">
        <v>28.842361450195298</v>
      </c>
      <c r="AO21" s="28">
        <v>28.842115879058799</v>
      </c>
      <c r="AP21" s="28">
        <v>1478.5392427444399</v>
      </c>
      <c r="AQ21" s="28">
        <v>1478.5235910415599</v>
      </c>
      <c r="AR21" s="28">
        <v>14522.850097656201</v>
      </c>
      <c r="AS21" s="28">
        <v>4270.9723815917896</v>
      </c>
      <c r="AT21" s="28">
        <v>4270.8031311035102</v>
      </c>
      <c r="AU21" s="28">
        <v>8592.4583892822193</v>
      </c>
      <c r="AV21" s="28">
        <v>18944.629272460901</v>
      </c>
      <c r="AW21" s="28">
        <v>14522.2687988281</v>
      </c>
      <c r="AX21" s="28">
        <v>419.09825038909901</v>
      </c>
      <c r="AY21" s="28">
        <v>1.4378322514239601</v>
      </c>
      <c r="AZ21" s="28">
        <v>5832.5539169311496</v>
      </c>
      <c r="BA21" s="28">
        <v>8.1825483292341197</v>
      </c>
      <c r="BB21" s="28">
        <v>1.92273783311247</v>
      </c>
      <c r="BC21" s="28">
        <v>184.278554677963</v>
      </c>
      <c r="BD21" s="28">
        <v>42.346499618142801</v>
      </c>
      <c r="BE21" s="28">
        <v>3.3903448581695499</v>
      </c>
      <c r="BF21" s="28">
        <v>0.41522765858098798</v>
      </c>
      <c r="BG21" s="28">
        <v>3910.8429031372002</v>
      </c>
      <c r="BH21" s="28">
        <v>315.83831787109301</v>
      </c>
      <c r="BI21" s="28">
        <v>114.09079742431599</v>
      </c>
      <c r="BJ21" s="28">
        <v>990.78156471252396</v>
      </c>
      <c r="BK21" s="28">
        <v>2920.0633380413001</v>
      </c>
      <c r="BL21" s="28">
        <v>35.4704624898731</v>
      </c>
      <c r="BM21" s="28">
        <v>0.43545225262641901</v>
      </c>
      <c r="BN21" s="28">
        <v>164.77546219527699</v>
      </c>
      <c r="BO21" s="28">
        <v>1.2516054008155999</v>
      </c>
      <c r="BP21" s="28">
        <v>79.455659747123704</v>
      </c>
      <c r="BQ21" s="28">
        <v>7.8556305021047503</v>
      </c>
      <c r="BR21" s="28">
        <v>2.0624626278877201</v>
      </c>
      <c r="BS21" s="28">
        <v>309.68933105468699</v>
      </c>
      <c r="BT21" s="28">
        <v>7.9431827068328804</v>
      </c>
      <c r="BU21" s="28">
        <v>48.9519493579864</v>
      </c>
      <c r="BV21" s="28">
        <v>29.184067498426799</v>
      </c>
      <c r="BW21" s="28">
        <v>117.418004035949</v>
      </c>
      <c r="BX21" s="28">
        <v>1.2904493194364399</v>
      </c>
      <c r="BY21" s="28">
        <v>334.56627368927002</v>
      </c>
      <c r="BZ21" s="28">
        <v>191.589679896831</v>
      </c>
      <c r="CA21" s="28">
        <v>191.589556396007</v>
      </c>
      <c r="CB21" s="28">
        <v>5.8801685236394396</v>
      </c>
      <c r="CC21" s="28">
        <v>0.438102636486291</v>
      </c>
      <c r="CD21" s="28">
        <v>760.608154296875</v>
      </c>
      <c r="CE21" s="28">
        <v>14423.6963500976</v>
      </c>
      <c r="CF21" s="28">
        <v>1592.40585899353</v>
      </c>
      <c r="CG21" s="28">
        <v>1268.41174793243</v>
      </c>
      <c r="CH21" s="28">
        <v>271.97042095661101</v>
      </c>
      <c r="CI21" s="28">
        <v>0</v>
      </c>
      <c r="CJ21" s="28">
        <v>166.57226943969701</v>
      </c>
      <c r="CK21" s="28">
        <v>12909.8739013671</v>
      </c>
      <c r="CL21" s="28">
        <v>1855.3130283355699</v>
      </c>
      <c r="CM21" s="28">
        <v>750.17698478698696</v>
      </c>
      <c r="CN21" s="28">
        <f t="shared" si="1"/>
        <v>4020.4868503412736</v>
      </c>
      <c r="CO21" s="28">
        <f t="shared" si="2"/>
        <v>1832.2350623262146</v>
      </c>
      <c r="CP21" s="28"/>
      <c r="CQ21" s="28"/>
      <c r="CR21" s="28"/>
      <c r="CS21" s="37">
        <f t="shared" si="3"/>
        <v>8.0003201291350464E-3</v>
      </c>
      <c r="CT21" s="52">
        <f t="shared" si="4"/>
        <v>-3.9921905236724928E-5</v>
      </c>
      <c r="CU21" s="52">
        <f t="shared" si="5"/>
        <v>-5.113006769538727E-7</v>
      </c>
      <c r="CV21" s="52">
        <f t="shared" si="0"/>
        <v>-8.1519117015374038E-5</v>
      </c>
      <c r="CW21" s="52"/>
      <c r="CX21" s="37"/>
      <c r="CY21" s="37"/>
      <c r="CZ21" s="28"/>
      <c r="DA21" s="28"/>
      <c r="DB21" s="28"/>
      <c r="DC21" s="28"/>
      <c r="DD21" s="28"/>
      <c r="DE21" s="28"/>
      <c r="DF21" s="28"/>
      <c r="DG21" s="28"/>
      <c r="DH21" s="28"/>
    </row>
    <row r="22" spans="1:112" x14ac:dyDescent="0.4">
      <c r="A22" s="30" t="s">
        <v>129</v>
      </c>
      <c r="B22" s="28">
        <v>30.931773185729899</v>
      </c>
      <c r="C22" s="28">
        <v>146.56360816955501</v>
      </c>
      <c r="D22" s="28">
        <v>12.6742447614669</v>
      </c>
      <c r="E22" s="28">
        <v>12.6742656230926</v>
      </c>
      <c r="F22" s="28">
        <v>146.56160736083899</v>
      </c>
      <c r="G22" s="28">
        <v>146.56210899352999</v>
      </c>
      <c r="H22" s="28">
        <v>25.279937267303399</v>
      </c>
      <c r="I22" s="28">
        <v>261.64932119846299</v>
      </c>
      <c r="J22" s="28">
        <v>261.65080010890898</v>
      </c>
      <c r="K22" s="28">
        <v>2569.96435546875</v>
      </c>
      <c r="L22" s="28">
        <v>54.084737226366997</v>
      </c>
      <c r="M22" s="28">
        <v>54.0856926739215</v>
      </c>
      <c r="N22" s="28">
        <v>960.01142883300702</v>
      </c>
      <c r="O22" s="28">
        <v>960.01156616210903</v>
      </c>
      <c r="P22" s="28">
        <v>145939.44369506801</v>
      </c>
      <c r="Q22" s="28">
        <v>23079767.5390625</v>
      </c>
      <c r="R22" s="28">
        <v>145997.77883911101</v>
      </c>
      <c r="S22" s="28">
        <v>184.40710258483799</v>
      </c>
      <c r="T22" s="28">
        <v>784.24634742736805</v>
      </c>
      <c r="U22" s="28">
        <v>220.90166139602599</v>
      </c>
      <c r="V22" s="28">
        <v>889.89634704589798</v>
      </c>
      <c r="W22" s="28">
        <v>167.96192359924299</v>
      </c>
      <c r="X22" s="28">
        <v>180.761421740055</v>
      </c>
      <c r="Y22" s="28">
        <v>889.90310668945301</v>
      </c>
      <c r="Z22" s="28">
        <v>2370.0590209960901</v>
      </c>
      <c r="AA22" s="28">
        <v>4882.6836395263599</v>
      </c>
      <c r="AB22" s="28">
        <v>189.09666061401299</v>
      </c>
      <c r="AC22" s="28">
        <v>189.09675216674799</v>
      </c>
      <c r="AD22" s="28">
        <v>189.09406089782701</v>
      </c>
      <c r="AE22" s="28">
        <v>302.029271006584</v>
      </c>
      <c r="AF22" s="28">
        <v>96.465382575988698</v>
      </c>
      <c r="AG22" s="28">
        <v>96.461275100707994</v>
      </c>
      <c r="AH22" s="28">
        <v>287.28988969326002</v>
      </c>
      <c r="AI22" s="28">
        <v>7.5089356806129199</v>
      </c>
      <c r="AJ22" s="28">
        <v>3.3501363992691</v>
      </c>
      <c r="AK22" s="28">
        <v>34.961336612701402</v>
      </c>
      <c r="AL22" s="28">
        <v>0</v>
      </c>
      <c r="AM22" s="28">
        <v>415.27780914306601</v>
      </c>
      <c r="AN22" s="28">
        <v>22.841769933700501</v>
      </c>
      <c r="AO22" s="28">
        <v>22.8414158821105</v>
      </c>
      <c r="AP22" s="28">
        <v>1411.33657908439</v>
      </c>
      <c r="AQ22" s="28">
        <v>1411.32152080535</v>
      </c>
      <c r="AR22" s="28">
        <v>9521.5464477539008</v>
      </c>
      <c r="AS22" s="28">
        <v>2440.1597595214798</v>
      </c>
      <c r="AT22" s="28">
        <v>2440.0561218261701</v>
      </c>
      <c r="AU22" s="28">
        <v>7632.27586364746</v>
      </c>
      <c r="AV22" s="28">
        <v>12057.6837158203</v>
      </c>
      <c r="AW22" s="28">
        <v>9521.1741333007794</v>
      </c>
      <c r="AX22" s="28">
        <v>382.57773280143698</v>
      </c>
      <c r="AY22" s="28">
        <v>1.24028629064559</v>
      </c>
      <c r="AZ22" s="28">
        <v>5119.0108985900797</v>
      </c>
      <c r="BA22" s="28">
        <v>7.2806741371750796</v>
      </c>
      <c r="BB22" s="28">
        <v>1.7013613171875399</v>
      </c>
      <c r="BC22" s="28">
        <v>141.51959753036499</v>
      </c>
      <c r="BD22" s="28">
        <v>42.035747164860297</v>
      </c>
      <c r="BE22" s="28">
        <v>3.3987429141998202</v>
      </c>
      <c r="BF22" s="28">
        <v>0.33664562832564099</v>
      </c>
      <c r="BG22" s="28">
        <v>3771.17646455764</v>
      </c>
      <c r="BH22" s="28">
        <v>321.24554443359301</v>
      </c>
      <c r="BI22" s="28">
        <v>109.43092346191401</v>
      </c>
      <c r="BJ22" s="28">
        <v>852.40789175033501</v>
      </c>
      <c r="BK22" s="28">
        <v>2918.77138537168</v>
      </c>
      <c r="BL22" s="28">
        <v>35.948584745638001</v>
      </c>
      <c r="BM22" s="28">
        <v>0.44041022658348</v>
      </c>
      <c r="BN22" s="28">
        <v>164.351944670081</v>
      </c>
      <c r="BO22" s="28">
        <v>0.75272264517843701</v>
      </c>
      <c r="BP22" s="28">
        <v>71.448121190071106</v>
      </c>
      <c r="BQ22" s="28">
        <v>6.6695474460720998</v>
      </c>
      <c r="BR22" s="28">
        <v>1.77021638303995</v>
      </c>
      <c r="BS22" s="28">
        <v>271.270103931427</v>
      </c>
      <c r="BT22" s="28">
        <v>5.9971832036972001</v>
      </c>
      <c r="BU22" s="28">
        <v>39.144888520240698</v>
      </c>
      <c r="BV22" s="28">
        <v>29.2864451194182</v>
      </c>
      <c r="BW22" s="28">
        <v>71.7551509141922</v>
      </c>
      <c r="BX22" s="28">
        <v>1.2820308853406399</v>
      </c>
      <c r="BY22" s="28">
        <v>195.12631607055599</v>
      </c>
      <c r="BZ22" s="28">
        <v>160.79975235462101</v>
      </c>
      <c r="CA22" s="28">
        <v>160.799268364906</v>
      </c>
      <c r="CB22" s="28">
        <v>5.3885420747101298</v>
      </c>
      <c r="CC22" s="28">
        <v>0.20463910326361601</v>
      </c>
      <c r="CD22" s="28">
        <v>729.54937744140602</v>
      </c>
      <c r="CE22" s="28">
        <v>12702.5480041503</v>
      </c>
      <c r="CF22" s="28">
        <v>1425.18727588653</v>
      </c>
      <c r="CG22" s="28">
        <v>1127.58784055709</v>
      </c>
      <c r="CH22" s="28">
        <v>236.635844945907</v>
      </c>
      <c r="CI22" s="28">
        <v>0</v>
      </c>
      <c r="CJ22" s="28">
        <v>139.54250288009601</v>
      </c>
      <c r="CK22" s="28">
        <v>11473.3146820068</v>
      </c>
      <c r="CL22" s="28">
        <v>1675.1326532363801</v>
      </c>
      <c r="CM22" s="28">
        <v>675.05100107192902</v>
      </c>
      <c r="CN22" s="28">
        <f t="shared" si="1"/>
        <v>3528.6285043660459</v>
      </c>
      <c r="CO22" s="28">
        <f t="shared" si="2"/>
        <v>1656.8561363004078</v>
      </c>
      <c r="CP22" s="28"/>
      <c r="CQ22" s="28"/>
      <c r="CR22" s="28"/>
      <c r="CS22" s="37">
        <f t="shared" si="3"/>
        <v>8.0003245108694609E-3</v>
      </c>
      <c r="CT22" s="52">
        <f t="shared" si="4"/>
        <v>-4.046167096168788E-5</v>
      </c>
      <c r="CU22" s="52">
        <f t="shared" si="5"/>
        <v>-7.4580556007474152E-7</v>
      </c>
      <c r="CV22" s="52">
        <f t="shared" si="0"/>
        <v>-9.4369597283928158E-5</v>
      </c>
      <c r="CW22" s="52"/>
      <c r="CX22" s="37"/>
      <c r="CY22" s="37"/>
      <c r="CZ22" s="28"/>
      <c r="DA22" s="28"/>
      <c r="DB22" s="28"/>
      <c r="DC22" s="28"/>
      <c r="DD22" s="28"/>
      <c r="DE22" s="28"/>
      <c r="DF22" s="28"/>
      <c r="DG22" s="28"/>
      <c r="DH22" s="28"/>
    </row>
    <row r="23" spans="1:112" x14ac:dyDescent="0.4">
      <c r="A23" s="30" t="s">
        <v>22</v>
      </c>
      <c r="B23" s="28">
        <v>77.311138153076101</v>
      </c>
      <c r="C23" s="28">
        <v>358.81238555908197</v>
      </c>
      <c r="D23" s="28">
        <v>32.2054443359375</v>
      </c>
      <c r="E23" s="28">
        <v>32.205553054809499</v>
      </c>
      <c r="F23" s="28">
        <v>358.80977439880297</v>
      </c>
      <c r="G23" s="28">
        <v>358.81093025207502</v>
      </c>
      <c r="H23" s="28">
        <v>66.484032630920396</v>
      </c>
      <c r="I23" s="28">
        <v>739.111327171325</v>
      </c>
      <c r="J23" s="28">
        <v>739.11331415176301</v>
      </c>
      <c r="K23" s="28">
        <v>3217.32836914062</v>
      </c>
      <c r="L23" s="28">
        <v>108.078357636928</v>
      </c>
      <c r="M23" s="28">
        <v>108.080708324909</v>
      </c>
      <c r="N23" s="28">
        <v>2251.78173828125</v>
      </c>
      <c r="O23" s="28">
        <v>2251.7829284667901</v>
      </c>
      <c r="P23" s="28">
        <v>347968.36340332002</v>
      </c>
      <c r="Q23" s="28">
        <v>40452433.375</v>
      </c>
      <c r="R23" s="28">
        <v>348107.46728515602</v>
      </c>
      <c r="S23" s="28">
        <v>350.86876106262201</v>
      </c>
      <c r="T23" s="28">
        <v>2039.1495628356899</v>
      </c>
      <c r="U23" s="28">
        <v>573.821301460266</v>
      </c>
      <c r="V23" s="28">
        <v>2015.5845642089801</v>
      </c>
      <c r="W23" s="28">
        <v>449.53279113769503</v>
      </c>
      <c r="X23" s="28">
        <v>452.02161455154402</v>
      </c>
      <c r="Y23" s="28">
        <v>2015.60119628906</v>
      </c>
      <c r="Z23" s="28">
        <v>4877.6861572265598</v>
      </c>
      <c r="AA23" s="28">
        <v>12754.494476318299</v>
      </c>
      <c r="AB23" s="28">
        <v>466.95847320556601</v>
      </c>
      <c r="AC23" s="28">
        <v>466.95802307128901</v>
      </c>
      <c r="AD23" s="28">
        <v>466.952056884765</v>
      </c>
      <c r="AE23" s="28">
        <v>730.78067684173504</v>
      </c>
      <c r="AF23" s="28">
        <v>262.14041900634697</v>
      </c>
      <c r="AG23" s="28">
        <v>262.13043975829999</v>
      </c>
      <c r="AH23" s="28">
        <v>709.11253356933503</v>
      </c>
      <c r="AI23" s="28">
        <v>18.9563654959201</v>
      </c>
      <c r="AJ23" s="28">
        <v>9.4142717123031598</v>
      </c>
      <c r="AK23" s="28">
        <v>88.024467468261705</v>
      </c>
      <c r="AL23" s="28">
        <v>0</v>
      </c>
      <c r="AM23" s="28">
        <v>717.17076110839798</v>
      </c>
      <c r="AN23" s="28">
        <v>57.553271770477203</v>
      </c>
      <c r="AO23" s="28">
        <v>57.552499294280999</v>
      </c>
      <c r="AP23" s="28">
        <v>2405.5039463043199</v>
      </c>
      <c r="AQ23" s="28">
        <v>2405.4830713271999</v>
      </c>
      <c r="AR23" s="28">
        <v>26067.581542968699</v>
      </c>
      <c r="AS23" s="28">
        <v>6437.8411865234302</v>
      </c>
      <c r="AT23" s="28">
        <v>6437.5888671875</v>
      </c>
      <c r="AU23" s="28">
        <v>19178.158905029199</v>
      </c>
      <c r="AV23" s="28">
        <v>32766.2431640625</v>
      </c>
      <c r="AW23" s="28">
        <v>26066.5380859375</v>
      </c>
      <c r="AX23" s="28">
        <v>1005.4259948730401</v>
      </c>
      <c r="AY23" s="28">
        <v>2.3617110061459199</v>
      </c>
      <c r="AZ23" s="28">
        <v>12629.459655761701</v>
      </c>
      <c r="BA23" s="28">
        <v>13.464813239872401</v>
      </c>
      <c r="BB23" s="28">
        <v>2.8501332029700199</v>
      </c>
      <c r="BC23" s="28">
        <v>341.351343870162</v>
      </c>
      <c r="BD23" s="28">
        <v>57.459544144570799</v>
      </c>
      <c r="BE23" s="28">
        <v>4.48103904724121</v>
      </c>
      <c r="BF23" s="28">
        <v>0.67998950928449597</v>
      </c>
      <c r="BG23" s="28">
        <v>5488.7627754211398</v>
      </c>
      <c r="BH23" s="28">
        <v>402.16635131835898</v>
      </c>
      <c r="BI23" s="28">
        <v>167.12829589843699</v>
      </c>
      <c r="BJ23" s="28">
        <v>1604.50705337524</v>
      </c>
      <c r="BK23" s="28">
        <v>3884.2601182460699</v>
      </c>
      <c r="BL23" s="28">
        <v>45.431543236598301</v>
      </c>
      <c r="BM23" s="28">
        <v>0.58766388893127397</v>
      </c>
      <c r="BN23" s="28">
        <v>222.33051306009199</v>
      </c>
      <c r="BO23" s="28">
        <v>1.59686793759465</v>
      </c>
      <c r="BP23" s="28">
        <v>138.52577090263301</v>
      </c>
      <c r="BQ23" s="28">
        <v>15.3285531401634</v>
      </c>
      <c r="BR23" s="28">
        <v>3.65606665611267</v>
      </c>
      <c r="BS23" s="28">
        <v>570.79545879364002</v>
      </c>
      <c r="BT23" s="28">
        <v>15.6757411956787</v>
      </c>
      <c r="BU23" s="28">
        <v>93.7071080207824</v>
      </c>
      <c r="BV23" s="28">
        <v>37.735113321803503</v>
      </c>
      <c r="BW23" s="28">
        <v>144.299610376358</v>
      </c>
      <c r="BX23" s="28">
        <v>1.7053937839809801</v>
      </c>
      <c r="BY23" s="28">
        <v>1195.1094474792401</v>
      </c>
      <c r="BZ23" s="28">
        <v>286.20321214198998</v>
      </c>
      <c r="CA23" s="28">
        <v>286.20275008678402</v>
      </c>
      <c r="CB23" s="28">
        <v>14.2426201105117</v>
      </c>
      <c r="CC23" s="28">
        <v>0.614507235586643</v>
      </c>
      <c r="CD23" s="28">
        <v>1114.19104003906</v>
      </c>
      <c r="CE23" s="28">
        <v>31424.631408691399</v>
      </c>
      <c r="CF23" s="28">
        <v>3500.1849918365401</v>
      </c>
      <c r="CG23" s="28">
        <v>2746.08275985717</v>
      </c>
      <c r="CH23" s="28">
        <v>574.41893696784905</v>
      </c>
      <c r="CI23" s="28">
        <v>0</v>
      </c>
      <c r="CJ23" s="28">
        <v>353.66213989257801</v>
      </c>
      <c r="CK23" s="28">
        <v>28471.342285156199</v>
      </c>
      <c r="CL23" s="28">
        <v>4196.7438011169397</v>
      </c>
      <c r="CM23" s="28">
        <v>1683.1772718429499</v>
      </c>
      <c r="CN23" s="28">
        <f t="shared" si="1"/>
        <v>8705.7191748382666</v>
      </c>
      <c r="CO23" s="28">
        <f t="shared" si="2"/>
        <v>4150.6932745870463</v>
      </c>
      <c r="CP23" s="28"/>
      <c r="CQ23" s="28"/>
      <c r="CR23" s="28"/>
      <c r="CS23" s="37">
        <f t="shared" si="3"/>
        <v>8.0003196489080095E-3</v>
      </c>
      <c r="CT23" s="52">
        <f t="shared" si="4"/>
        <v>-4.0284887997922409E-5</v>
      </c>
      <c r="CU23" s="52">
        <f t="shared" si="5"/>
        <v>-8.009455591222849E-7</v>
      </c>
      <c r="CV23" s="52">
        <f t="shared" si="0"/>
        <v>-8.3561952957926012E-5</v>
      </c>
      <c r="CW23" s="52"/>
      <c r="CX23" s="37"/>
      <c r="CY23" s="37"/>
      <c r="CZ23" s="28"/>
      <c r="DA23" s="28"/>
      <c r="DB23" s="28"/>
      <c r="DC23" s="28"/>
      <c r="DD23" s="28"/>
      <c r="DE23" s="28"/>
      <c r="DF23" s="28"/>
      <c r="DG23" s="28"/>
      <c r="DH23" s="28"/>
    </row>
    <row r="24" spans="1:112" x14ac:dyDescent="0.4">
      <c r="A24" s="30" t="s">
        <v>23</v>
      </c>
      <c r="B24" s="28">
        <v>54.176596879959099</v>
      </c>
      <c r="C24" s="28">
        <v>265.88587093353198</v>
      </c>
      <c r="D24" s="28">
        <v>21.867710351943899</v>
      </c>
      <c r="E24" s="28">
        <v>21.8677656650543</v>
      </c>
      <c r="F24" s="28">
        <v>265.883081436157</v>
      </c>
      <c r="G24" s="28">
        <v>265.883876800537</v>
      </c>
      <c r="H24" s="28">
        <v>51.635485887527402</v>
      </c>
      <c r="I24" s="28">
        <v>549.823814868927</v>
      </c>
      <c r="J24" s="28">
        <v>549.82428503036499</v>
      </c>
      <c r="K24" s="28">
        <v>1665.80114746093</v>
      </c>
      <c r="L24" s="28">
        <v>72.142695963382707</v>
      </c>
      <c r="M24" s="28">
        <v>72.144471228122697</v>
      </c>
      <c r="N24" s="28">
        <v>1547.8954467773401</v>
      </c>
      <c r="O24" s="28">
        <v>1547.8954620361301</v>
      </c>
      <c r="P24" s="28">
        <v>258181.56237792899</v>
      </c>
      <c r="Q24" s="28">
        <v>26156448.863281202</v>
      </c>
      <c r="R24" s="28">
        <v>258284.88403320301</v>
      </c>
      <c r="S24" s="28">
        <v>226.322397708892</v>
      </c>
      <c r="T24" s="28">
        <v>1512.1827669143599</v>
      </c>
      <c r="U24" s="28">
        <v>423.69316005706702</v>
      </c>
      <c r="V24" s="28">
        <v>1459.0886993408201</v>
      </c>
      <c r="W24" s="28">
        <v>353.37846112251202</v>
      </c>
      <c r="X24" s="28">
        <v>328.14252424240101</v>
      </c>
      <c r="Y24" s="28">
        <v>1459.1019744872999</v>
      </c>
      <c r="Z24" s="28">
        <v>3388.5135498046802</v>
      </c>
      <c r="AA24" s="28">
        <v>9535.3618774414008</v>
      </c>
      <c r="AB24" s="28">
        <v>336.49433898925702</v>
      </c>
      <c r="AC24" s="28">
        <v>336.49402999877901</v>
      </c>
      <c r="AD24" s="28">
        <v>336.48974609375</v>
      </c>
      <c r="AE24" s="28">
        <v>513.57499766349702</v>
      </c>
      <c r="AF24" s="28">
        <v>191.33771324157701</v>
      </c>
      <c r="AG24" s="28">
        <v>191.33014011383</v>
      </c>
      <c r="AH24" s="28">
        <v>499.212462246418</v>
      </c>
      <c r="AI24" s="28">
        <v>13.3815773818641</v>
      </c>
      <c r="AJ24" s="28">
        <v>8.9519459009170497</v>
      </c>
      <c r="AK24" s="28">
        <v>61.002214908599797</v>
      </c>
      <c r="AL24" s="28">
        <v>0</v>
      </c>
      <c r="AM24" s="28">
        <v>457.46109771728499</v>
      </c>
      <c r="AN24" s="28">
        <v>42.8399333953857</v>
      </c>
      <c r="AO24" s="28">
        <v>42.839321374893103</v>
      </c>
      <c r="AP24" s="28">
        <v>1551.0216228961899</v>
      </c>
      <c r="AQ24" s="28">
        <v>1551.00953197479</v>
      </c>
      <c r="AR24" s="28">
        <v>19193.713439941399</v>
      </c>
      <c r="AS24" s="28">
        <v>4532.1584167480396</v>
      </c>
      <c r="AT24" s="28">
        <v>4531.9775085449201</v>
      </c>
      <c r="AU24" s="28">
        <v>13915.263244628901</v>
      </c>
      <c r="AV24" s="28">
        <v>23916.2449951171</v>
      </c>
      <c r="AW24" s="28">
        <v>19192.9589233398</v>
      </c>
      <c r="AX24" s="28">
        <v>747.43573522567704</v>
      </c>
      <c r="AY24" s="28">
        <v>1.51975938910618</v>
      </c>
      <c r="AZ24" s="28">
        <v>9059.6452713012695</v>
      </c>
      <c r="BA24" s="28">
        <v>8.5460349656641394</v>
      </c>
      <c r="BB24" s="28">
        <v>1.77278544194996</v>
      </c>
      <c r="BC24" s="28">
        <v>251.16110742092101</v>
      </c>
      <c r="BD24" s="28">
        <v>31.452544331550499</v>
      </c>
      <c r="BE24" s="28">
        <v>2.4200668334960902</v>
      </c>
      <c r="BF24" s="28">
        <v>0.44150818139314602</v>
      </c>
      <c r="BG24" s="28">
        <v>3163.0199146270702</v>
      </c>
      <c r="BH24" s="28">
        <v>208.22393798828099</v>
      </c>
      <c r="BI24" s="28">
        <v>99.850357055664006</v>
      </c>
      <c r="BJ24" s="28">
        <v>1053.23742961883</v>
      </c>
      <c r="BK24" s="28">
        <v>2109.7805664539301</v>
      </c>
      <c r="BL24" s="28">
        <v>23.6806411081925</v>
      </c>
      <c r="BM24" s="28">
        <v>0.31969359517097401</v>
      </c>
      <c r="BN24" s="28">
        <v>121.13106913119501</v>
      </c>
      <c r="BO24" s="28">
        <v>1.17618648707866</v>
      </c>
      <c r="BP24" s="28">
        <v>89.602460741996694</v>
      </c>
      <c r="BQ24" s="28">
        <v>10.2625281885266</v>
      </c>
      <c r="BR24" s="28">
        <v>2.38216582685709</v>
      </c>
      <c r="BS24" s="28">
        <v>378.22550559043799</v>
      </c>
      <c r="BT24" s="28">
        <v>12.4350039958953</v>
      </c>
      <c r="BU24" s="28">
        <v>70.563074111938406</v>
      </c>
      <c r="BV24" s="28">
        <v>19.965514658950202</v>
      </c>
      <c r="BW24" s="28">
        <v>107.16893565654701</v>
      </c>
      <c r="BX24" s="28">
        <v>0.92170819453895003</v>
      </c>
      <c r="BY24" s="28">
        <v>765.06663894653298</v>
      </c>
      <c r="BZ24" s="28">
        <v>187.61515361070599</v>
      </c>
      <c r="CA24" s="28">
        <v>187.61468526721001</v>
      </c>
      <c r="CB24" s="28">
        <v>10.951575845479899</v>
      </c>
      <c r="CC24" s="28">
        <v>0.65363788977265302</v>
      </c>
      <c r="CD24" s="28">
        <v>665.67120361328102</v>
      </c>
      <c r="CE24" s="28">
        <v>22658.843078613201</v>
      </c>
      <c r="CF24" s="28">
        <v>2499.5039930343601</v>
      </c>
      <c r="CG24" s="28">
        <v>1954.4689369201601</v>
      </c>
      <c r="CH24" s="28">
        <v>409.26763677597</v>
      </c>
      <c r="CI24" s="28">
        <v>0</v>
      </c>
      <c r="CJ24" s="28">
        <v>249.817879676818</v>
      </c>
      <c r="CK24" s="28">
        <v>20627.214508056601</v>
      </c>
      <c r="CL24" s="28">
        <v>3051.1407546997002</v>
      </c>
      <c r="CM24" s="28">
        <v>1218.6973843574499</v>
      </c>
      <c r="CN24" s="28">
        <f t="shared" si="1"/>
        <v>6244.9803637971618</v>
      </c>
      <c r="CO24" s="28">
        <f t="shared" si="2"/>
        <v>3016.8629504394571</v>
      </c>
      <c r="CP24" s="28"/>
      <c r="CQ24" s="28"/>
      <c r="CR24" s="28"/>
      <c r="CS24" s="37">
        <f t="shared" si="3"/>
        <v>8.0003241846971287E-3</v>
      </c>
      <c r="CT24" s="52">
        <f t="shared" si="4"/>
        <v>-4.0331365317275641E-5</v>
      </c>
      <c r="CU24" s="52">
        <f t="shared" si="5"/>
        <v>6.0655777134087471E-7</v>
      </c>
      <c r="CV24" s="52">
        <f t="shared" si="0"/>
        <v>1.0322590563940936E-3</v>
      </c>
      <c r="CW24" s="52"/>
      <c r="CX24" s="37"/>
      <c r="CY24" s="37"/>
      <c r="CZ24" s="28"/>
      <c r="DA24" s="28"/>
      <c r="DB24" s="28"/>
      <c r="DC24" s="28"/>
      <c r="DD24" s="28"/>
      <c r="DE24" s="28"/>
      <c r="DF24" s="28"/>
      <c r="DG24" s="28"/>
      <c r="DH24" s="28"/>
    </row>
    <row r="25" spans="1:112" x14ac:dyDescent="0.4">
      <c r="A25" s="30" t="s">
        <v>24</v>
      </c>
      <c r="B25" s="28">
        <v>27.278284549713099</v>
      </c>
      <c r="C25" s="28">
        <v>146.67411613464299</v>
      </c>
      <c r="D25" s="28">
        <v>14.811773300170801</v>
      </c>
      <c r="E25" s="28">
        <v>14.8117907047271</v>
      </c>
      <c r="F25" s="28">
        <v>146.672761917114</v>
      </c>
      <c r="G25" s="28">
        <v>146.673259735107</v>
      </c>
      <c r="H25" s="28">
        <v>34.607832431793199</v>
      </c>
      <c r="I25" s="28">
        <v>268.59316062927201</v>
      </c>
      <c r="J25" s="28">
        <v>268.59390687942499</v>
      </c>
      <c r="K25" s="28">
        <v>1346.91772460937</v>
      </c>
      <c r="L25" s="28">
        <v>40.0231434106826</v>
      </c>
      <c r="M25" s="28">
        <v>40.024031341075897</v>
      </c>
      <c r="N25" s="28">
        <v>1061.84924316406</v>
      </c>
      <c r="O25" s="28">
        <v>1061.8492736816399</v>
      </c>
      <c r="P25" s="28">
        <v>158918.942993164</v>
      </c>
      <c r="Q25" s="28">
        <v>21187087.59375</v>
      </c>
      <c r="R25" s="28">
        <v>158982.51843261701</v>
      </c>
      <c r="S25" s="28">
        <v>229.18672275543199</v>
      </c>
      <c r="T25" s="28">
        <v>713.13369750976506</v>
      </c>
      <c r="U25" s="28">
        <v>205.46576309204099</v>
      </c>
      <c r="V25" s="28">
        <v>957.85977172851506</v>
      </c>
      <c r="W25" s="28">
        <v>196.85484600067099</v>
      </c>
      <c r="X25" s="28">
        <v>197.41054081916801</v>
      </c>
      <c r="Y25" s="28">
        <v>957.86698913574196</v>
      </c>
      <c r="Z25" s="28">
        <v>2527.7222290038999</v>
      </c>
      <c r="AA25" s="28">
        <v>4840.3907470703098</v>
      </c>
      <c r="AB25" s="28">
        <v>246.78189086914</v>
      </c>
      <c r="AC25" s="28">
        <v>246.78257751464801</v>
      </c>
      <c r="AD25" s="28">
        <v>246.77870178222599</v>
      </c>
      <c r="AE25" s="28">
        <v>302.67335093021302</v>
      </c>
      <c r="AF25" s="28">
        <v>162.07236099243099</v>
      </c>
      <c r="AG25" s="28">
        <v>162.06575393676701</v>
      </c>
      <c r="AH25" s="28">
        <v>332.853119730949</v>
      </c>
      <c r="AI25" s="28">
        <v>6.1138192042708397</v>
      </c>
      <c r="AJ25" s="28">
        <v>6.4970103502273497</v>
      </c>
      <c r="AK25" s="28">
        <v>23.898226261138898</v>
      </c>
      <c r="AL25" s="28">
        <v>0</v>
      </c>
      <c r="AM25" s="28">
        <v>295.55693054199202</v>
      </c>
      <c r="AN25" s="28">
        <v>26.6521029472351</v>
      </c>
      <c r="AO25" s="28">
        <v>26.6517028808593</v>
      </c>
      <c r="AP25" s="28">
        <v>1105.1037764549201</v>
      </c>
      <c r="AQ25" s="28">
        <v>1105.095703125</v>
      </c>
      <c r="AR25" s="28">
        <v>15512.790649414001</v>
      </c>
      <c r="AS25" s="28">
        <v>4584.1796569824201</v>
      </c>
      <c r="AT25" s="28">
        <v>4583.9959411621003</v>
      </c>
      <c r="AU25" s="28">
        <v>8406.2273559570294</v>
      </c>
      <c r="AV25" s="28">
        <v>20258.2365722656</v>
      </c>
      <c r="AW25" s="28">
        <v>15512.169433593701</v>
      </c>
      <c r="AX25" s="28">
        <v>386.95207691192599</v>
      </c>
      <c r="AY25" s="28">
        <v>1.06774282688274</v>
      </c>
      <c r="AZ25" s="28">
        <v>5861.3927764892496</v>
      </c>
      <c r="BA25" s="28">
        <v>5.8227506950497601</v>
      </c>
      <c r="BB25" s="28">
        <v>1.37295975722372</v>
      </c>
      <c r="BC25" s="28">
        <v>155.5429854393</v>
      </c>
      <c r="BD25" s="28">
        <v>24.17279240489</v>
      </c>
      <c r="BE25" s="28">
        <v>1.9271601438522299</v>
      </c>
      <c r="BF25" s="28">
        <v>0.337774771265685</v>
      </c>
      <c r="BG25" s="28">
        <v>2390.4153499603199</v>
      </c>
      <c r="BH25" s="28">
        <v>168.36454772949199</v>
      </c>
      <c r="BI25" s="28">
        <v>76.787872314453097</v>
      </c>
      <c r="BJ25" s="28">
        <v>724.66786193847599</v>
      </c>
      <c r="BK25" s="28">
        <v>1665.7497459650001</v>
      </c>
      <c r="BL25" s="28">
        <v>19.078427861444599</v>
      </c>
      <c r="BM25" s="28">
        <v>0.246188208460807</v>
      </c>
      <c r="BN25" s="28">
        <v>93.164592415094305</v>
      </c>
      <c r="BO25" s="28">
        <v>1.1370037999004099</v>
      </c>
      <c r="BP25" s="28">
        <v>57.833114385604802</v>
      </c>
      <c r="BQ25" s="28">
        <v>6.3833260089159003</v>
      </c>
      <c r="BR25" s="28">
        <v>1.5941458493471099</v>
      </c>
      <c r="BS25" s="28">
        <v>234.94484090805</v>
      </c>
      <c r="BT25" s="28">
        <v>7.7679107189178396</v>
      </c>
      <c r="BU25" s="28">
        <v>47.222867488860999</v>
      </c>
      <c r="BV25" s="28">
        <v>16.0176101047545</v>
      </c>
      <c r="BW25" s="28">
        <v>103.351711153984</v>
      </c>
      <c r="BX25" s="28">
        <v>0.72875626967288498</v>
      </c>
      <c r="BY25" s="28">
        <v>808.92530250549305</v>
      </c>
      <c r="BZ25" s="28">
        <v>155.779848933219</v>
      </c>
      <c r="CA25" s="28">
        <v>155.77965253591501</v>
      </c>
      <c r="CB25" s="28">
        <v>5.5025244727730698</v>
      </c>
      <c r="CC25" s="28">
        <v>0.480709448456764</v>
      </c>
      <c r="CD25" s="28">
        <v>511.92077636718699</v>
      </c>
      <c r="CE25" s="28">
        <v>13979.049377441401</v>
      </c>
      <c r="CF25" s="28">
        <v>1580.8223037719699</v>
      </c>
      <c r="CG25" s="28">
        <v>1276.45521926879</v>
      </c>
      <c r="CH25" s="28">
        <v>280.51454353332502</v>
      </c>
      <c r="CI25" s="28">
        <v>0</v>
      </c>
      <c r="CJ25" s="28">
        <v>173.051231384277</v>
      </c>
      <c r="CK25" s="28">
        <v>12683.661712646401</v>
      </c>
      <c r="CL25" s="28">
        <v>1800.58847427368</v>
      </c>
      <c r="CM25" s="28">
        <v>739.25293540954499</v>
      </c>
      <c r="CN25" s="28">
        <f t="shared" si="1"/>
        <v>4040.366007445266</v>
      </c>
      <c r="CO25" s="28">
        <f t="shared" si="2"/>
        <v>1779.2631631988957</v>
      </c>
      <c r="CP25" s="28"/>
      <c r="CQ25" s="28"/>
      <c r="CR25" s="28"/>
      <c r="CS25" s="37">
        <f t="shared" si="3"/>
        <v>8.0003192979943294E-3</v>
      </c>
      <c r="CT25" s="52">
        <f t="shared" si="4"/>
        <v>-3.9790981824962786E-5</v>
      </c>
      <c r="CU25" s="52">
        <f t="shared" si="5"/>
        <v>-9.4458193484018853E-7</v>
      </c>
      <c r="CV25" s="52">
        <f t="shared" si="0"/>
        <v>-7.73058502519812E-5</v>
      </c>
      <c r="CW25" s="52"/>
      <c r="CX25" s="37"/>
      <c r="CY25" s="37"/>
      <c r="CZ25" s="28"/>
      <c r="DA25" s="28"/>
      <c r="DB25" s="28"/>
      <c r="DC25" s="28"/>
      <c r="DD25" s="28"/>
      <c r="DE25" s="28"/>
      <c r="DF25" s="28"/>
      <c r="DG25" s="28"/>
      <c r="DH25" s="28"/>
    </row>
    <row r="26" spans="1:112" x14ac:dyDescent="0.4">
      <c r="A26" s="30" t="s">
        <v>25</v>
      </c>
      <c r="B26" s="28">
        <v>67.862169265746999</v>
      </c>
      <c r="C26" s="28">
        <v>366.14524078369101</v>
      </c>
      <c r="D26" s="28">
        <v>39.388401031494098</v>
      </c>
      <c r="E26" s="28">
        <v>39.388440132141099</v>
      </c>
      <c r="F26" s="28">
        <v>366.14181518554602</v>
      </c>
      <c r="G26" s="28">
        <v>366.14310455322197</v>
      </c>
      <c r="H26" s="28">
        <v>89.200286865234304</v>
      </c>
      <c r="I26" s="28">
        <v>539.71564054489102</v>
      </c>
      <c r="J26" s="28">
        <v>539.71719741821198</v>
      </c>
      <c r="K26" s="28">
        <v>2540.09130859375</v>
      </c>
      <c r="L26" s="28">
        <v>88.000448942184406</v>
      </c>
      <c r="M26" s="28">
        <v>88.002315521240206</v>
      </c>
      <c r="N26" s="28">
        <v>2834.9282836913999</v>
      </c>
      <c r="O26" s="28">
        <v>2834.92895507812</v>
      </c>
      <c r="P26" s="28">
        <v>281186.68090820301</v>
      </c>
      <c r="Q26" s="28">
        <v>40375498.375</v>
      </c>
      <c r="R26" s="28">
        <v>281299.23461913998</v>
      </c>
      <c r="S26" s="28">
        <v>363.68623542785599</v>
      </c>
      <c r="T26" s="28">
        <v>1663.38999176025</v>
      </c>
      <c r="U26" s="28">
        <v>467.83451080322197</v>
      </c>
      <c r="V26" s="28">
        <v>1673.2883911132801</v>
      </c>
      <c r="W26" s="28">
        <v>448.78628921508698</v>
      </c>
      <c r="X26" s="28">
        <v>381.90438508987398</v>
      </c>
      <c r="Y26" s="28">
        <v>1673.30224609375</v>
      </c>
      <c r="Z26" s="28">
        <v>4377.0432128906205</v>
      </c>
      <c r="AA26" s="28">
        <v>11061.7636108398</v>
      </c>
      <c r="AB26" s="28">
        <v>663.85432434081997</v>
      </c>
      <c r="AC26" s="28">
        <v>663.85452270507801</v>
      </c>
      <c r="AD26" s="28">
        <v>663.84556579589798</v>
      </c>
      <c r="AE26" s="28">
        <v>575.28736686706497</v>
      </c>
      <c r="AF26" s="28">
        <v>366.90885162353499</v>
      </c>
      <c r="AG26" s="28">
        <v>366.89468765258698</v>
      </c>
      <c r="AH26" s="28">
        <v>617.18045949935902</v>
      </c>
      <c r="AI26" s="28">
        <v>13.4333106093108</v>
      </c>
      <c r="AJ26" s="28">
        <v>18.471482992172199</v>
      </c>
      <c r="AK26" s="28">
        <v>53.162329196929903</v>
      </c>
      <c r="AL26" s="28">
        <v>0</v>
      </c>
      <c r="AM26" s="28">
        <v>580.91114044189396</v>
      </c>
      <c r="AN26" s="28">
        <v>68.483486175537095</v>
      </c>
      <c r="AO26" s="28">
        <v>68.482460021972599</v>
      </c>
      <c r="AP26" s="28">
        <v>2001.8494682312</v>
      </c>
      <c r="AQ26" s="28">
        <v>2001.8389511108301</v>
      </c>
      <c r="AR26" s="28">
        <v>34511.487792968699</v>
      </c>
      <c r="AS26" s="28">
        <v>10985.215332031201</v>
      </c>
      <c r="AT26" s="28">
        <v>10984.7726440429</v>
      </c>
      <c r="AU26" s="28">
        <v>16946.580505370999</v>
      </c>
      <c r="AV26" s="28">
        <v>45861.764160156199</v>
      </c>
      <c r="AW26" s="28">
        <v>34510.09765625</v>
      </c>
      <c r="AX26" s="28">
        <v>861.60817193984894</v>
      </c>
      <c r="AY26" s="28">
        <v>2.1629727398976599</v>
      </c>
      <c r="AZ26" s="28">
        <v>11292.306640625</v>
      </c>
      <c r="BA26" s="28">
        <v>12.057424664497301</v>
      </c>
      <c r="BB26" s="28">
        <v>2.8051366247236702</v>
      </c>
      <c r="BC26" s="28">
        <v>387.195994377136</v>
      </c>
      <c r="BD26" s="28">
        <v>46.453856095671597</v>
      </c>
      <c r="BE26" s="28">
        <v>3.6012427806854199</v>
      </c>
      <c r="BF26" s="28">
        <v>0.74528820905834403</v>
      </c>
      <c r="BG26" s="28">
        <v>4731.0947647094699</v>
      </c>
      <c r="BH26" s="28">
        <v>317.51010131835898</v>
      </c>
      <c r="BI26" s="28">
        <v>140.40098571777301</v>
      </c>
      <c r="BJ26" s="28">
        <v>1591.5258407592701</v>
      </c>
      <c r="BK26" s="28">
        <v>3139.5665793418798</v>
      </c>
      <c r="BL26" s="28">
        <v>36.109301973134201</v>
      </c>
      <c r="BM26" s="28">
        <v>0.45791000127792297</v>
      </c>
      <c r="BN26" s="28">
        <v>178.93959891796101</v>
      </c>
      <c r="BO26" s="28">
        <v>2.6992560848593699</v>
      </c>
      <c r="BP26" s="28">
        <v>121.31054615974401</v>
      </c>
      <c r="BQ26" s="28">
        <v>13.3592165708541</v>
      </c>
      <c r="BR26" s="28">
        <v>3.66076588630676</v>
      </c>
      <c r="BS26" s="28">
        <v>506.37959098815901</v>
      </c>
      <c r="BT26" s="28">
        <v>19.583220958709699</v>
      </c>
      <c r="BU26" s="28">
        <v>105.803897857666</v>
      </c>
      <c r="BV26" s="28">
        <v>30.550818344578101</v>
      </c>
      <c r="BW26" s="28">
        <v>241.74180102348299</v>
      </c>
      <c r="BX26" s="28">
        <v>1.39416793821146</v>
      </c>
      <c r="BY26" s="28">
        <v>1144.07972717285</v>
      </c>
      <c r="BZ26" s="28">
        <v>301.51245498657198</v>
      </c>
      <c r="CA26" s="28">
        <v>301.51270079612698</v>
      </c>
      <c r="CB26" s="28">
        <v>12.248237282037699</v>
      </c>
      <c r="CC26" s="28">
        <v>1.4186099469661699</v>
      </c>
      <c r="CD26" s="28">
        <v>936.01025390625</v>
      </c>
      <c r="CE26" s="28">
        <v>28498.7189941406</v>
      </c>
      <c r="CF26" s="28">
        <v>2979.98510742187</v>
      </c>
      <c r="CG26" s="28">
        <v>2346.5906372070299</v>
      </c>
      <c r="CH26" s="28">
        <v>508.44423103332502</v>
      </c>
      <c r="CI26" s="28">
        <v>0</v>
      </c>
      <c r="CJ26" s="28">
        <v>350.14652061462402</v>
      </c>
      <c r="CK26" s="28">
        <v>25139.472290039001</v>
      </c>
      <c r="CL26" s="28">
        <v>3587.27610015869</v>
      </c>
      <c r="CM26" s="28">
        <v>1434.2924232482901</v>
      </c>
      <c r="CN26" s="28">
        <f t="shared" si="1"/>
        <v>7783.9949712015987</v>
      </c>
      <c r="CO26" s="28">
        <f t="shared" si="2"/>
        <v>3532.4799856415989</v>
      </c>
      <c r="CP26" s="28"/>
      <c r="CQ26" s="28"/>
      <c r="CR26" s="28"/>
      <c r="CS26" s="37">
        <f t="shared" si="3"/>
        <v>8.0003213644864145E-3</v>
      </c>
      <c r="CT26" s="52">
        <f t="shared" si="4"/>
        <v>-4.0291002779203819E-5</v>
      </c>
      <c r="CU26" s="52">
        <f t="shared" si="5"/>
        <v>4.9557416130438006E-7</v>
      </c>
      <c r="CV26" s="52">
        <f t="shared" si="0"/>
        <v>-6.223500645242978E-5</v>
      </c>
      <c r="CW26" s="52"/>
      <c r="CX26" s="37"/>
      <c r="CY26" s="37"/>
      <c r="CZ26" s="28"/>
      <c r="DA26" s="28"/>
      <c r="DB26" s="28"/>
      <c r="DC26" s="28"/>
      <c r="DD26" s="28"/>
      <c r="DE26" s="28"/>
      <c r="DF26" s="28"/>
      <c r="DG26" s="28"/>
      <c r="DH26" s="28"/>
    </row>
    <row r="27" spans="1:112" x14ac:dyDescent="0.4">
      <c r="A27" s="30" t="s">
        <v>26</v>
      </c>
      <c r="B27" s="28">
        <v>20.824704170227001</v>
      </c>
      <c r="C27" s="28">
        <v>149.229799270629</v>
      </c>
      <c r="D27" s="28">
        <v>17.7679426670074</v>
      </c>
      <c r="E27" s="28">
        <v>17.767940521240199</v>
      </c>
      <c r="F27" s="28">
        <v>149.228412628173</v>
      </c>
      <c r="G27" s="28">
        <v>149.228939056396</v>
      </c>
      <c r="H27" s="28">
        <v>51.746181964874197</v>
      </c>
      <c r="I27" s="28">
        <v>201.66583466529801</v>
      </c>
      <c r="J27" s="28">
        <v>201.666970729827</v>
      </c>
      <c r="K27" s="28">
        <v>455.39678955078102</v>
      </c>
      <c r="L27" s="28">
        <v>32.505066394805901</v>
      </c>
      <c r="M27" s="28">
        <v>32.505778163671401</v>
      </c>
      <c r="N27" s="28">
        <v>882.85708618164006</v>
      </c>
      <c r="O27" s="28">
        <v>882.85719299316395</v>
      </c>
      <c r="P27" s="28">
        <v>76803.315185546802</v>
      </c>
      <c r="Q27" s="28">
        <v>8276880.6171875</v>
      </c>
      <c r="R27" s="28">
        <v>76834.044677734302</v>
      </c>
      <c r="S27" s="28">
        <v>60.960744738578697</v>
      </c>
      <c r="T27" s="28">
        <v>733.45030212402298</v>
      </c>
      <c r="U27" s="28">
        <v>173.598657608032</v>
      </c>
      <c r="V27" s="28">
        <v>470.48200225829999</v>
      </c>
      <c r="W27" s="28">
        <v>223.03190088272001</v>
      </c>
      <c r="X27" s="28">
        <v>126.076801300048</v>
      </c>
      <c r="Y27" s="28">
        <v>470.48609924316401</v>
      </c>
      <c r="Z27" s="28">
        <v>1226.8112030029199</v>
      </c>
      <c r="AA27" s="28">
        <v>4485.9392089843705</v>
      </c>
      <c r="AB27" s="28">
        <v>276.84600067138598</v>
      </c>
      <c r="AC27" s="28">
        <v>276.846435546875</v>
      </c>
      <c r="AD27" s="28">
        <v>276.84229278564402</v>
      </c>
      <c r="AE27" s="28">
        <v>170.46697723865501</v>
      </c>
      <c r="AF27" s="28">
        <v>118.86193466186501</v>
      </c>
      <c r="AG27" s="28">
        <v>118.857395172119</v>
      </c>
      <c r="AH27" s="28">
        <v>204.80796229839299</v>
      </c>
      <c r="AI27" s="28">
        <v>5.1911005564033896</v>
      </c>
      <c r="AJ27" s="28">
        <v>17.3450523614883</v>
      </c>
      <c r="AK27" s="28">
        <v>14.999939322471599</v>
      </c>
      <c r="AL27" s="28">
        <v>0</v>
      </c>
      <c r="AM27" s="28">
        <v>152.85360908508301</v>
      </c>
      <c r="AN27" s="28">
        <v>30.025104999542201</v>
      </c>
      <c r="AO27" s="28">
        <v>30.024695396423301</v>
      </c>
      <c r="AP27" s="28">
        <v>407.07350301742503</v>
      </c>
      <c r="AQ27" s="28">
        <v>407.07116174697802</v>
      </c>
      <c r="AR27" s="28">
        <v>11805.4270019531</v>
      </c>
      <c r="AS27" s="28">
        <v>2933.45166015625</v>
      </c>
      <c r="AT27" s="28">
        <v>2933.34326171875</v>
      </c>
      <c r="AU27" s="28">
        <v>6057.2903137207004</v>
      </c>
      <c r="AV27" s="28">
        <v>14857.1433105468</v>
      </c>
      <c r="AW27" s="28">
        <v>11804.969116210899</v>
      </c>
      <c r="AX27" s="28">
        <v>361.37997674942</v>
      </c>
      <c r="AY27" s="28">
        <v>0.51558221736922805</v>
      </c>
      <c r="AZ27" s="28">
        <v>3761.6805801391602</v>
      </c>
      <c r="BA27" s="28">
        <v>3.0100042000412901</v>
      </c>
      <c r="BB27" s="28">
        <v>0.736642606556415</v>
      </c>
      <c r="BC27" s="28">
        <v>177.383615016937</v>
      </c>
      <c r="BD27" s="28">
        <v>8.9096042327582801</v>
      </c>
      <c r="BE27" s="28">
        <v>0.65952938795089699</v>
      </c>
      <c r="BF27" s="28">
        <v>0.19523301161825601</v>
      </c>
      <c r="BG27" s="28">
        <v>1052.3797225952101</v>
      </c>
      <c r="BH27" s="28">
        <v>56.924198150634702</v>
      </c>
      <c r="BI27" s="28">
        <v>27.0214519500732</v>
      </c>
      <c r="BJ27" s="28">
        <v>461.68720912933298</v>
      </c>
      <c r="BK27" s="28">
        <v>590.691221356391</v>
      </c>
      <c r="BL27" s="28">
        <v>6.5323210563510603</v>
      </c>
      <c r="BM27" s="28">
        <v>8.7524473667144706E-2</v>
      </c>
      <c r="BN27" s="28">
        <v>35.104242235422099</v>
      </c>
      <c r="BO27" s="28">
        <v>0.60298290848731995</v>
      </c>
      <c r="BP27" s="28">
        <v>31.223034501075698</v>
      </c>
      <c r="BQ27" s="28">
        <v>3.52885910868644</v>
      </c>
      <c r="BR27" s="28">
        <v>1.1342037320137</v>
      </c>
      <c r="BS27" s="28">
        <v>137.28344869613599</v>
      </c>
      <c r="BT27" s="28">
        <v>10.603962659835799</v>
      </c>
      <c r="BU27" s="28">
        <v>54.125576019287102</v>
      </c>
      <c r="BV27" s="28">
        <v>5.8303175512701202</v>
      </c>
      <c r="BW27" s="28">
        <v>48.706888556480401</v>
      </c>
      <c r="BX27" s="28">
        <v>0.26761487004114298</v>
      </c>
      <c r="BY27" s="28">
        <v>283.57527923583899</v>
      </c>
      <c r="BZ27" s="28">
        <v>62.717101454734802</v>
      </c>
      <c r="CA27" s="28">
        <v>62.717104434966998</v>
      </c>
      <c r="CB27" s="28">
        <v>5.4514870941638902</v>
      </c>
      <c r="CC27" s="28">
        <v>1.57902409881353</v>
      </c>
      <c r="CD27" s="28">
        <v>180.14462280273401</v>
      </c>
      <c r="CE27" s="28">
        <v>9781.6174316406195</v>
      </c>
      <c r="CF27" s="28">
        <v>938.60960769653298</v>
      </c>
      <c r="CG27" s="28">
        <v>726.45103359222401</v>
      </c>
      <c r="CH27" s="28">
        <v>157.685556650161</v>
      </c>
      <c r="CI27" s="28">
        <v>0</v>
      </c>
      <c r="CJ27" s="28">
        <v>106.77713060379</v>
      </c>
      <c r="CK27" s="28">
        <v>8734.2702636718695</v>
      </c>
      <c r="CL27" s="28">
        <v>1195.32505226135</v>
      </c>
      <c r="CM27" s="28">
        <v>466.21703624725302</v>
      </c>
      <c r="CN27" s="28">
        <f t="shared" si="1"/>
        <v>2592.9957138897985</v>
      </c>
      <c r="CO27" s="28">
        <f t="shared" si="2"/>
        <v>1171.3008474247347</v>
      </c>
      <c r="CP27" s="28"/>
      <c r="CQ27" s="28"/>
      <c r="CR27" s="28"/>
      <c r="CS27" s="37">
        <f t="shared" si="3"/>
        <v>8.0003222811674164E-3</v>
      </c>
      <c r="CT27" s="52">
        <f t="shared" si="4"/>
        <v>-4.0201956185637996E-5</v>
      </c>
      <c r="CU27" s="52">
        <f t="shared" si="5"/>
        <v>1.2277977789651056E-6</v>
      </c>
      <c r="CV27" s="52">
        <f t="shared" si="0"/>
        <v>-5.2934612539047057E-5</v>
      </c>
      <c r="CW27" s="52"/>
      <c r="CX27" s="37"/>
      <c r="CY27" s="37"/>
      <c r="CZ27" s="28"/>
      <c r="DA27" s="28"/>
      <c r="DB27" s="28"/>
      <c r="DC27" s="28"/>
      <c r="DD27" s="28"/>
      <c r="DE27" s="28"/>
      <c r="DF27" s="28"/>
      <c r="DG27" s="28"/>
      <c r="DH27" s="28"/>
    </row>
    <row r="28" spans="1:112" x14ac:dyDescent="0.4">
      <c r="A28" s="30" t="s">
        <v>27</v>
      </c>
      <c r="B28" s="28">
        <v>25.682203292846602</v>
      </c>
      <c r="C28" s="28">
        <v>142.279834747314</v>
      </c>
      <c r="D28" s="28">
        <v>15.1402432918548</v>
      </c>
      <c r="E28" s="28">
        <v>15.1402957439422</v>
      </c>
      <c r="F28" s="28">
        <v>142.278974533081</v>
      </c>
      <c r="G28" s="28">
        <v>142.27945327758701</v>
      </c>
      <c r="H28" s="28">
        <v>35.530462265014599</v>
      </c>
      <c r="I28" s="28">
        <v>214.09155941009499</v>
      </c>
      <c r="J28" s="28">
        <v>214.09072852134699</v>
      </c>
      <c r="K28" s="28">
        <v>682.85266113281205</v>
      </c>
      <c r="L28" s="28">
        <v>37.914649963378899</v>
      </c>
      <c r="M28" s="28">
        <v>37.915493786334899</v>
      </c>
      <c r="N28" s="28">
        <v>1003.39813232421</v>
      </c>
      <c r="O28" s="28">
        <v>1003.39823913574</v>
      </c>
      <c r="P28" s="28">
        <v>92684.391723632798</v>
      </c>
      <c r="Q28" s="28">
        <v>11727508.2421875</v>
      </c>
      <c r="R28" s="28">
        <v>92721.511230468706</v>
      </c>
      <c r="S28" s="28">
        <v>112.72890329360899</v>
      </c>
      <c r="T28" s="28">
        <v>672.20601272582996</v>
      </c>
      <c r="U28" s="28">
        <v>184.34974575042699</v>
      </c>
      <c r="V28" s="28">
        <v>598.05770111083905</v>
      </c>
      <c r="W28" s="28">
        <v>179.59916591644199</v>
      </c>
      <c r="X28" s="28">
        <v>144.37534856796199</v>
      </c>
      <c r="Y28" s="28">
        <v>598.06166076660099</v>
      </c>
      <c r="Z28" s="28">
        <v>1547.99230957031</v>
      </c>
      <c r="AA28" s="28">
        <v>4369.7724914550699</v>
      </c>
      <c r="AB28" s="28">
        <v>244.88916397094701</v>
      </c>
      <c r="AC28" s="28">
        <v>244.889106750488</v>
      </c>
      <c r="AD28" s="28">
        <v>244.885959625244</v>
      </c>
      <c r="AE28" s="28">
        <v>212.36788058280899</v>
      </c>
      <c r="AF28" s="28">
        <v>122.570838928222</v>
      </c>
      <c r="AG28" s="28">
        <v>122.56580543518</v>
      </c>
      <c r="AH28" s="28">
        <v>231.20065212249699</v>
      </c>
      <c r="AI28" s="28">
        <v>5.3835905641317296</v>
      </c>
      <c r="AJ28" s="28">
        <v>8.0443073511123604</v>
      </c>
      <c r="AK28" s="28">
        <v>21.413184404373101</v>
      </c>
      <c r="AL28" s="28">
        <v>0</v>
      </c>
      <c r="AM28" s="28">
        <v>198.18051528930599</v>
      </c>
      <c r="AN28" s="28">
        <v>26.141783714294402</v>
      </c>
      <c r="AO28" s="28">
        <v>26.141506195068299</v>
      </c>
      <c r="AP28" s="28">
        <v>582.52858352661099</v>
      </c>
      <c r="AQ28" s="28">
        <v>582.524413108825</v>
      </c>
      <c r="AR28" s="28">
        <v>11691.867553710899</v>
      </c>
      <c r="AS28" s="28">
        <v>3506.9170532226499</v>
      </c>
      <c r="AT28" s="28">
        <v>3506.7757568359302</v>
      </c>
      <c r="AU28" s="28">
        <v>6400.7598571777298</v>
      </c>
      <c r="AV28" s="28">
        <v>15320.7238769531</v>
      </c>
      <c r="AW28" s="28">
        <v>11691.4045410156</v>
      </c>
      <c r="AX28" s="28">
        <v>341.08640146255402</v>
      </c>
      <c r="AY28" s="28">
        <v>0.62025357317179397</v>
      </c>
      <c r="AZ28" s="28">
        <v>4178.1064758300699</v>
      </c>
      <c r="BA28" s="28">
        <v>3.5710457861423399</v>
      </c>
      <c r="BB28" s="28">
        <v>0.81964749470353104</v>
      </c>
      <c r="BC28" s="28">
        <v>138.83597040176301</v>
      </c>
      <c r="BD28" s="28">
        <v>12.795909076929</v>
      </c>
      <c r="BE28" s="28">
        <v>0.98594313859939497</v>
      </c>
      <c r="BF28" s="28">
        <v>0.221895558293908</v>
      </c>
      <c r="BG28" s="28">
        <v>1360.72523880004</v>
      </c>
      <c r="BH28" s="28">
        <v>85.356025695800696</v>
      </c>
      <c r="BI28" s="28">
        <v>40.118484497070298</v>
      </c>
      <c r="BJ28" s="28">
        <v>495.67725181579499</v>
      </c>
      <c r="BK28" s="28">
        <v>865.04872334003403</v>
      </c>
      <c r="BL28" s="28">
        <v>9.7345289848744798</v>
      </c>
      <c r="BM28" s="28">
        <v>0.12621471285819999</v>
      </c>
      <c r="BN28" s="28">
        <v>49.566156268119798</v>
      </c>
      <c r="BO28" s="28">
        <v>0.75117749720811799</v>
      </c>
      <c r="BP28" s="28">
        <v>37.676550865173297</v>
      </c>
      <c r="BQ28" s="28">
        <v>4.0978136360645196</v>
      </c>
      <c r="BR28" s="28">
        <v>1.1786790639161999</v>
      </c>
      <c r="BS28" s="28">
        <v>160.33355331420799</v>
      </c>
      <c r="BT28" s="28">
        <v>7.7939916849136299</v>
      </c>
      <c r="BU28" s="28">
        <v>41.005060672760003</v>
      </c>
      <c r="BV28" s="28">
        <v>8.2811920205131102</v>
      </c>
      <c r="BW28" s="28">
        <v>65.732087731361304</v>
      </c>
      <c r="BX28" s="28">
        <v>0.37999859295086902</v>
      </c>
      <c r="BY28" s="28">
        <v>370.26012992858801</v>
      </c>
      <c r="BZ28" s="28">
        <v>87.537611365318298</v>
      </c>
      <c r="CA28" s="28">
        <v>87.537620425224304</v>
      </c>
      <c r="CB28" s="28">
        <v>4.9722516536712602</v>
      </c>
      <c r="CC28" s="28">
        <v>0.64783763885498002</v>
      </c>
      <c r="CD28" s="28">
        <v>267.45846557617102</v>
      </c>
      <c r="CE28" s="28">
        <v>10642.986938476501</v>
      </c>
      <c r="CF28" s="28">
        <v>1106.46019363403</v>
      </c>
      <c r="CG28" s="28">
        <v>864.69812965392998</v>
      </c>
      <c r="CH28" s="28">
        <v>186.12876868247901</v>
      </c>
      <c r="CI28" s="28">
        <v>0</v>
      </c>
      <c r="CJ28" s="28">
        <v>126.643276214599</v>
      </c>
      <c r="CK28" s="28">
        <v>9451.9761352539008</v>
      </c>
      <c r="CL28" s="28">
        <v>1356.07262802124</v>
      </c>
      <c r="CM28" s="28">
        <v>539.98401832580498</v>
      </c>
      <c r="CN28" s="28">
        <f t="shared" si="1"/>
        <v>2880.0457543372263</v>
      </c>
      <c r="CO28" s="28">
        <f t="shared" si="2"/>
        <v>1335.1555498868593</v>
      </c>
      <c r="CP28" s="28"/>
      <c r="CQ28" s="28"/>
      <c r="CR28" s="28"/>
      <c r="CS28" s="37">
        <f t="shared" si="3"/>
        <v>8.0003294826431013E-3</v>
      </c>
      <c r="CT28" s="52">
        <f t="shared" si="4"/>
        <v>-4.1223176773153212E-5</v>
      </c>
      <c r="CU28" s="52">
        <f t="shared" si="5"/>
        <v>-5.4114950473606623E-7</v>
      </c>
      <c r="CV28" s="52">
        <f t="shared" si="0"/>
        <v>-6.3278879434092728E-5</v>
      </c>
      <c r="CW28" s="52"/>
      <c r="CX28" s="37"/>
      <c r="CY28" s="37"/>
      <c r="CZ28" s="28"/>
      <c r="DA28" s="28"/>
      <c r="DB28" s="28"/>
      <c r="DC28" s="28"/>
      <c r="DD28" s="28"/>
      <c r="DE28" s="28"/>
      <c r="DF28" s="28"/>
      <c r="DG28" s="28"/>
      <c r="DH28" s="28"/>
    </row>
    <row r="29" spans="1:112" x14ac:dyDescent="0.4">
      <c r="A29" s="30" t="s">
        <v>28</v>
      </c>
      <c r="B29" s="28">
        <v>22.021658897399899</v>
      </c>
      <c r="C29" s="28">
        <v>117.469898223876</v>
      </c>
      <c r="D29" s="28">
        <v>13.585476636886501</v>
      </c>
      <c r="E29" s="28">
        <v>13.585453748702999</v>
      </c>
      <c r="F29" s="28">
        <v>117.468908309936</v>
      </c>
      <c r="G29" s="28">
        <v>117.469289779663</v>
      </c>
      <c r="H29" s="28">
        <v>31.811788082122799</v>
      </c>
      <c r="I29" s="28">
        <v>185.002657890319</v>
      </c>
      <c r="J29" s="28">
        <v>185.00310564041101</v>
      </c>
      <c r="K29" s="28">
        <v>1363.43701171875</v>
      </c>
      <c r="L29" s="28">
        <v>26.874202907085401</v>
      </c>
      <c r="M29" s="28">
        <v>26.874755382537799</v>
      </c>
      <c r="N29" s="28">
        <v>877.5595703125</v>
      </c>
      <c r="O29" s="28">
        <v>877.55928039550702</v>
      </c>
      <c r="P29" s="28">
        <v>102028.935546875</v>
      </c>
      <c r="Q29" s="28">
        <v>14369939.515625</v>
      </c>
      <c r="R29" s="28">
        <v>102069.78356933501</v>
      </c>
      <c r="S29" s="28">
        <v>162.759276390075</v>
      </c>
      <c r="T29" s="28">
        <v>584.17446136474598</v>
      </c>
      <c r="U29" s="28">
        <v>153.51325702667199</v>
      </c>
      <c r="V29" s="28">
        <v>632.81333923339798</v>
      </c>
      <c r="W29" s="28">
        <v>149.39037847518901</v>
      </c>
      <c r="X29" s="28">
        <v>130.11521935462901</v>
      </c>
      <c r="Y29" s="28">
        <v>632.81921386718705</v>
      </c>
      <c r="Z29" s="28">
        <v>1848.10595703125</v>
      </c>
      <c r="AA29" s="28">
        <v>3635.5989379882799</v>
      </c>
      <c r="AB29" s="28">
        <v>213.466026306152</v>
      </c>
      <c r="AC29" s="28">
        <v>213.46590423583899</v>
      </c>
      <c r="AD29" s="28">
        <v>213.46299743652301</v>
      </c>
      <c r="AE29" s="28">
        <v>208.44244265556301</v>
      </c>
      <c r="AF29" s="28">
        <v>115.129566192626</v>
      </c>
      <c r="AG29" s="28">
        <v>115.12495803833001</v>
      </c>
      <c r="AH29" s="28">
        <v>207.91796207427899</v>
      </c>
      <c r="AI29" s="28">
        <v>5.1232298109680396</v>
      </c>
      <c r="AJ29" s="28">
        <v>8.0936875343322701</v>
      </c>
      <c r="AK29" s="28">
        <v>19.492758989334099</v>
      </c>
      <c r="AL29" s="28">
        <v>0</v>
      </c>
      <c r="AM29" s="28">
        <v>214.67116928100501</v>
      </c>
      <c r="AN29" s="28">
        <v>22.539206504821699</v>
      </c>
      <c r="AO29" s="28">
        <v>22.538983821868801</v>
      </c>
      <c r="AP29" s="28">
        <v>789.28548574447598</v>
      </c>
      <c r="AQ29" s="28">
        <v>789.28039264678898</v>
      </c>
      <c r="AR29" s="28">
        <v>11098.9592285156</v>
      </c>
      <c r="AS29" s="28">
        <v>3177.1031036376899</v>
      </c>
      <c r="AT29" s="28">
        <v>3176.9725494384702</v>
      </c>
      <c r="AU29" s="28">
        <v>5839.3445434570303</v>
      </c>
      <c r="AV29" s="28">
        <v>14390.618652343701</v>
      </c>
      <c r="AW29" s="28">
        <v>11098.5078125</v>
      </c>
      <c r="AX29" s="28">
        <v>290.287418365478</v>
      </c>
      <c r="AY29" s="28">
        <v>0.89008847391232804</v>
      </c>
      <c r="AZ29" s="28">
        <v>3938.0305480956999</v>
      </c>
      <c r="BA29" s="28">
        <v>5.0591533333063099</v>
      </c>
      <c r="BB29" s="28">
        <v>1.1643115635961201</v>
      </c>
      <c r="BC29" s="28">
        <v>148.26239657401999</v>
      </c>
      <c r="BD29" s="28">
        <v>23.417805969715101</v>
      </c>
      <c r="BE29" s="28">
        <v>1.82071781158447</v>
      </c>
      <c r="BF29" s="28">
        <v>0.27820706088095898</v>
      </c>
      <c r="BG29" s="28">
        <v>2200.64136886596</v>
      </c>
      <c r="BH29" s="28">
        <v>170.42971801757801</v>
      </c>
      <c r="BI29" s="28">
        <v>60.399459838867102</v>
      </c>
      <c r="BJ29" s="28">
        <v>622.2575674057</v>
      </c>
      <c r="BK29" s="28">
        <v>1578.38521885871</v>
      </c>
      <c r="BL29" s="28">
        <v>19.1924778185784</v>
      </c>
      <c r="BM29" s="28">
        <v>0.235617935657501</v>
      </c>
      <c r="BN29" s="28">
        <v>90.964167743921195</v>
      </c>
      <c r="BO29" s="28">
        <v>0.70763917081058003</v>
      </c>
      <c r="BP29" s="28">
        <v>48.736030101776102</v>
      </c>
      <c r="BQ29" s="28">
        <v>5.3356245905160904</v>
      </c>
      <c r="BR29" s="28">
        <v>1.43638403713703</v>
      </c>
      <c r="BS29" s="28">
        <v>196.96550607681201</v>
      </c>
      <c r="BT29" s="28">
        <v>6.7526557445526096</v>
      </c>
      <c r="BU29" s="28">
        <v>40.6109328269958</v>
      </c>
      <c r="BV29" s="28">
        <v>15.9768632454797</v>
      </c>
      <c r="BW29" s="28">
        <v>61.148342251777599</v>
      </c>
      <c r="BX29" s="28">
        <v>0.70960285112960197</v>
      </c>
      <c r="BY29" s="28">
        <v>192.88135528564399</v>
      </c>
      <c r="BZ29" s="28">
        <v>103.402765035629</v>
      </c>
      <c r="CA29" s="28">
        <v>103.402769625186</v>
      </c>
      <c r="CB29" s="28">
        <v>4.0407226085662797</v>
      </c>
      <c r="CC29" s="28">
        <v>0.68115073442459095</v>
      </c>
      <c r="CD29" s="28">
        <v>402.66571044921801</v>
      </c>
      <c r="CE29" s="28">
        <v>9779.4212036132794</v>
      </c>
      <c r="CF29" s="28">
        <v>1044.8738136291499</v>
      </c>
      <c r="CG29" s="28">
        <v>833.21132946014404</v>
      </c>
      <c r="CH29" s="28">
        <v>180.546803951263</v>
      </c>
      <c r="CI29" s="28">
        <v>0</v>
      </c>
      <c r="CJ29" s="28">
        <v>112.555617332458</v>
      </c>
      <c r="CK29" s="28">
        <v>8717.8602600097602</v>
      </c>
      <c r="CL29" s="28">
        <v>1211.04271697998</v>
      </c>
      <c r="CM29" s="28">
        <v>487.65193939208899</v>
      </c>
      <c r="CN29" s="28">
        <f t="shared" si="1"/>
        <v>2714.5569951613188</v>
      </c>
      <c r="CO29" s="28">
        <f t="shared" si="2"/>
        <v>1193.0081905011457</v>
      </c>
      <c r="CP29" s="28"/>
      <c r="CQ29" s="28"/>
      <c r="CR29" s="28"/>
      <c r="CS29" s="37">
        <f t="shared" si="3"/>
        <v>8.0003208322024181E-3</v>
      </c>
      <c r="CT29" s="52">
        <f t="shared" si="4"/>
        <v>-3.9834701763865855E-5</v>
      </c>
      <c r="CU29" s="52">
        <f t="shared" si="5"/>
        <v>-6.4408425202000189E-7</v>
      </c>
      <c r="CV29" s="52">
        <f t="shared" si="0"/>
        <v>-6.969654879712926E-5</v>
      </c>
      <c r="CW29" s="52"/>
      <c r="CX29" s="37"/>
      <c r="CY29" s="37"/>
      <c r="CZ29" s="28"/>
      <c r="DA29" s="28"/>
      <c r="DB29" s="28"/>
      <c r="DC29" s="28"/>
      <c r="DD29" s="28"/>
      <c r="DE29" s="28"/>
      <c r="DF29" s="28"/>
      <c r="DG29" s="28"/>
      <c r="DH29" s="28"/>
    </row>
    <row r="30" spans="1:112" x14ac:dyDescent="0.4">
      <c r="A30" s="30" t="s">
        <v>29</v>
      </c>
      <c r="B30" s="28">
        <v>10.540872216224599</v>
      </c>
      <c r="C30" s="28">
        <v>50.456068992614703</v>
      </c>
      <c r="D30" s="28">
        <v>4.2983832955360404</v>
      </c>
      <c r="E30" s="28">
        <v>4.2983840107917697</v>
      </c>
      <c r="F30" s="28">
        <v>50.455881595611501</v>
      </c>
      <c r="G30" s="28">
        <v>50.456032752990701</v>
      </c>
      <c r="H30" s="28">
        <v>8.9169536828994698</v>
      </c>
      <c r="I30" s="28">
        <v>98.194112896919194</v>
      </c>
      <c r="J30" s="28">
        <v>98.194146156311007</v>
      </c>
      <c r="K30" s="28">
        <v>464.43960571289</v>
      </c>
      <c r="L30" s="28">
        <v>18.7973957285285</v>
      </c>
      <c r="M30" s="28">
        <v>18.797831885516601</v>
      </c>
      <c r="N30" s="28">
        <v>309.59870147704999</v>
      </c>
      <c r="O30" s="28">
        <v>309.59886169433503</v>
      </c>
      <c r="P30" s="28">
        <v>47227.3583068847</v>
      </c>
      <c r="Q30" s="28">
        <v>6197173.0625</v>
      </c>
      <c r="R30" s="28">
        <v>47246.273895263599</v>
      </c>
      <c r="S30" s="28">
        <v>56.843254327773998</v>
      </c>
      <c r="T30" s="28">
        <v>280.19174289703301</v>
      </c>
      <c r="U30" s="28">
        <v>79.639955282211304</v>
      </c>
      <c r="V30" s="28">
        <v>295.534088134765</v>
      </c>
      <c r="W30" s="28">
        <v>62.849454522132802</v>
      </c>
      <c r="X30" s="28">
        <v>63.806936740875202</v>
      </c>
      <c r="Y30" s="28">
        <v>295.53733062744101</v>
      </c>
      <c r="Z30" s="28">
        <v>757.03845214843705</v>
      </c>
      <c r="AA30" s="28">
        <v>1774.4238204956</v>
      </c>
      <c r="AB30" s="28">
        <v>62.444635391235302</v>
      </c>
      <c r="AC30" s="28">
        <v>62.444112777709897</v>
      </c>
      <c r="AD30" s="28">
        <v>62.443767547607401</v>
      </c>
      <c r="AE30" s="28">
        <v>104.703459113836</v>
      </c>
      <c r="AF30" s="28">
        <v>37.010788917541497</v>
      </c>
      <c r="AG30" s="28">
        <v>37.009364604949901</v>
      </c>
      <c r="AH30" s="28">
        <v>101.799153238534</v>
      </c>
      <c r="AI30" s="28">
        <v>2.59909433173015</v>
      </c>
      <c r="AJ30" s="28">
        <v>1.15710788965225</v>
      </c>
      <c r="AK30" s="28">
        <v>12.1377041339874</v>
      </c>
      <c r="AL30" s="28">
        <v>0</v>
      </c>
      <c r="AM30" s="28">
        <v>120.940284729003</v>
      </c>
      <c r="AN30" s="28">
        <v>7.8185279369354204</v>
      </c>
      <c r="AO30" s="28">
        <v>7.8184087276458696</v>
      </c>
      <c r="AP30" s="28">
        <v>382.091439127922</v>
      </c>
      <c r="AQ30" s="28">
        <v>382.09066247940001</v>
      </c>
      <c r="AR30" s="28">
        <v>3657.8520202636701</v>
      </c>
      <c r="AS30" s="28">
        <v>931.48513793945301</v>
      </c>
      <c r="AT30" s="28">
        <v>931.44770812988202</v>
      </c>
      <c r="AU30" s="28">
        <v>2688.5799789428702</v>
      </c>
      <c r="AV30" s="28">
        <v>4626.1619873046802</v>
      </c>
      <c r="AW30" s="28">
        <v>3657.70483398437</v>
      </c>
      <c r="AX30" s="28">
        <v>138.77594256400999</v>
      </c>
      <c r="AY30" s="28">
        <v>0.34930763227748601</v>
      </c>
      <c r="AZ30" s="28">
        <v>1783.1092033386201</v>
      </c>
      <c r="BA30" s="28">
        <v>1.9757571779191401</v>
      </c>
      <c r="BB30" s="28">
        <v>0.42984948027879</v>
      </c>
      <c r="BC30" s="28">
        <v>47.452242195606203</v>
      </c>
      <c r="BD30" s="28">
        <v>8.3395904842764104</v>
      </c>
      <c r="BE30" s="28">
        <v>0.65918761491775502</v>
      </c>
      <c r="BF30" s="28">
        <v>0.103323836752679</v>
      </c>
      <c r="BG30" s="28">
        <v>801.97477722167901</v>
      </c>
      <c r="BH30" s="28">
        <v>58.054515838622997</v>
      </c>
      <c r="BI30" s="28">
        <v>25.7682590484619</v>
      </c>
      <c r="BJ30" s="28">
        <v>232.02455210685699</v>
      </c>
      <c r="BK30" s="28">
        <v>569.94621342420498</v>
      </c>
      <c r="BL30" s="28">
        <v>6.5626311814412404</v>
      </c>
      <c r="BM30" s="28">
        <v>8.7426118552684701E-2</v>
      </c>
      <c r="BN30" s="28">
        <v>32.277414262294698</v>
      </c>
      <c r="BO30" s="28">
        <v>0.23039664980024099</v>
      </c>
      <c r="BP30" s="28">
        <v>20.476786673069</v>
      </c>
      <c r="BQ30" s="28">
        <v>2.28857854008674</v>
      </c>
      <c r="BR30" s="28">
        <v>0.546081162989139</v>
      </c>
      <c r="BS30" s="28">
        <v>84.0223561525344</v>
      </c>
      <c r="BT30" s="28">
        <v>2.1011857390403699</v>
      </c>
      <c r="BU30" s="28">
        <v>13.1867253780364</v>
      </c>
      <c r="BV30" s="28">
        <v>5.4587420187890503</v>
      </c>
      <c r="BW30" s="28">
        <v>20.5403214693069</v>
      </c>
      <c r="BX30" s="28">
        <v>0.24754762749216699</v>
      </c>
      <c r="BY30" s="28">
        <v>100.275247573852</v>
      </c>
      <c r="BZ30" s="28">
        <v>43.503365710377601</v>
      </c>
      <c r="CA30" s="28">
        <v>43.503352865576701</v>
      </c>
      <c r="CB30" s="28">
        <v>1.9840668328106399</v>
      </c>
      <c r="CC30" s="28">
        <v>7.0665396749973297E-2</v>
      </c>
      <c r="CD30" s="28">
        <v>171.785888671875</v>
      </c>
      <c r="CE30" s="28">
        <v>4417.9168853759702</v>
      </c>
      <c r="CF30" s="28">
        <v>495.56531190872101</v>
      </c>
      <c r="CG30" s="28">
        <v>390.42401742935101</v>
      </c>
      <c r="CH30" s="28">
        <v>81.5356582999229</v>
      </c>
      <c r="CI30" s="28">
        <v>0</v>
      </c>
      <c r="CJ30" s="28">
        <v>48.243326902389498</v>
      </c>
      <c r="CK30" s="28">
        <v>4008.7994461059502</v>
      </c>
      <c r="CL30" s="28">
        <v>593.64408493041901</v>
      </c>
      <c r="CM30" s="28">
        <v>237.63408422469999</v>
      </c>
      <c r="CN30" s="28">
        <f t="shared" si="1"/>
        <v>1229.1300186586946</v>
      </c>
      <c r="CO30" s="28">
        <f t="shared" si="2"/>
        <v>587.38819955708334</v>
      </c>
      <c r="CP30" s="28"/>
      <c r="CQ30" s="28"/>
      <c r="CR30" s="28"/>
      <c r="CS30" s="37">
        <f t="shared" si="3"/>
        <v>8.0003227338576021E-3</v>
      </c>
      <c r="CT30" s="52">
        <f t="shared" si="4"/>
        <v>-4.0197428558417623E-5</v>
      </c>
      <c r="CU30" s="52">
        <f t="shared" si="5"/>
        <v>5.0022653218101347E-6</v>
      </c>
      <c r="CV30" s="52">
        <f t="shared" si="0"/>
        <v>-9.907646117189181E-5</v>
      </c>
      <c r="CW30" s="52"/>
      <c r="CX30" s="37"/>
      <c r="CY30" s="37"/>
      <c r="CZ30" s="28"/>
      <c r="DA30" s="28"/>
      <c r="DB30" s="28"/>
      <c r="DC30" s="28"/>
      <c r="DD30" s="28"/>
      <c r="DE30" s="28"/>
      <c r="DF30" s="28"/>
      <c r="DG30" s="28"/>
      <c r="DH30" s="28"/>
    </row>
    <row r="31" spans="1:112" x14ac:dyDescent="0.4">
      <c r="A31" s="30" t="s">
        <v>30</v>
      </c>
      <c r="B31" s="28">
        <v>40.056258678436201</v>
      </c>
      <c r="C31" s="28">
        <v>183.281299591064</v>
      </c>
      <c r="D31" s="28">
        <v>17.737468004226599</v>
      </c>
      <c r="E31" s="28">
        <v>17.737526893615701</v>
      </c>
      <c r="F31" s="28">
        <v>183.27948188781701</v>
      </c>
      <c r="G31" s="28">
        <v>183.28003501891999</v>
      </c>
      <c r="H31" s="28">
        <v>32.203846931457498</v>
      </c>
      <c r="I31" s="28">
        <v>283.58170080184902</v>
      </c>
      <c r="J31" s="28">
        <v>283.58285379409699</v>
      </c>
      <c r="K31" s="28">
        <v>2404.33935546875</v>
      </c>
      <c r="L31" s="28">
        <v>56.272456884384098</v>
      </c>
      <c r="M31" s="28">
        <v>56.273652255535097</v>
      </c>
      <c r="N31" s="28">
        <v>1557.0580444335901</v>
      </c>
      <c r="O31" s="28">
        <v>1557.05725097656</v>
      </c>
      <c r="P31" s="28">
        <v>183894.966552734</v>
      </c>
      <c r="Q31" s="28">
        <v>30304735.203125</v>
      </c>
      <c r="R31" s="28">
        <v>183968.54516601501</v>
      </c>
      <c r="S31" s="28">
        <v>238.37773752212499</v>
      </c>
      <c r="T31" s="28">
        <v>872.28711318969704</v>
      </c>
      <c r="U31" s="28">
        <v>246.57153797149601</v>
      </c>
      <c r="V31" s="28">
        <v>978.42893981933503</v>
      </c>
      <c r="W31" s="28">
        <v>175.30903244018501</v>
      </c>
      <c r="X31" s="28">
        <v>190.894702672958</v>
      </c>
      <c r="Y31" s="28">
        <v>978.43621826171795</v>
      </c>
      <c r="Z31" s="28">
        <v>2457.1824340820299</v>
      </c>
      <c r="AA31" s="28">
        <v>5380.8583679199201</v>
      </c>
      <c r="AB31" s="28">
        <v>291.00419616699202</v>
      </c>
      <c r="AC31" s="28">
        <v>291.00474548339798</v>
      </c>
      <c r="AD31" s="28">
        <v>291.00010681152298</v>
      </c>
      <c r="AE31" s="28">
        <v>332.63253474235501</v>
      </c>
      <c r="AF31" s="28">
        <v>151.78477287292401</v>
      </c>
      <c r="AG31" s="28">
        <v>151.77885055541901</v>
      </c>
      <c r="AH31" s="28">
        <v>312.43562245368901</v>
      </c>
      <c r="AI31" s="28">
        <v>8.6057147216051799</v>
      </c>
      <c r="AJ31" s="28">
        <v>4.22075307369232</v>
      </c>
      <c r="AK31" s="28">
        <v>39.495712757110503</v>
      </c>
      <c r="AL31" s="28">
        <v>0</v>
      </c>
      <c r="AM31" s="28">
        <v>500.22914123535099</v>
      </c>
      <c r="AN31" s="28">
        <v>30.877202510833701</v>
      </c>
      <c r="AO31" s="28">
        <v>30.876819133758499</v>
      </c>
      <c r="AP31" s="28">
        <v>1749.99219226837</v>
      </c>
      <c r="AQ31" s="28">
        <v>1749.9800109863199</v>
      </c>
      <c r="AR31" s="28">
        <v>14108.8757324218</v>
      </c>
      <c r="AS31" s="28">
        <v>4712.4326782226499</v>
      </c>
      <c r="AT31" s="28">
        <v>4712.2481384277298</v>
      </c>
      <c r="AU31" s="28">
        <v>8391.0431823730396</v>
      </c>
      <c r="AV31" s="28">
        <v>18972.3332519531</v>
      </c>
      <c r="AW31" s="28">
        <v>14108.3132324218</v>
      </c>
      <c r="AX31" s="28">
        <v>420.09030866622902</v>
      </c>
      <c r="AY31" s="28">
        <v>1.50442525721155</v>
      </c>
      <c r="AZ31" s="28">
        <v>5611.0219268798801</v>
      </c>
      <c r="BA31" s="28">
        <v>8.3670370876789093</v>
      </c>
      <c r="BB31" s="28">
        <v>2.00105467811226</v>
      </c>
      <c r="BC31" s="28">
        <v>161.76054382324199</v>
      </c>
      <c r="BD31" s="28">
        <v>41.257569439709101</v>
      </c>
      <c r="BE31" s="28">
        <v>3.3883376121520898</v>
      </c>
      <c r="BF31" s="28">
        <v>0.45781062706373599</v>
      </c>
      <c r="BG31" s="28">
        <v>3889.87182617187</v>
      </c>
      <c r="BH31" s="28">
        <v>300.54415893554602</v>
      </c>
      <c r="BI31" s="28">
        <v>130.17338562011699</v>
      </c>
      <c r="BJ31" s="28">
        <v>984.67577934265103</v>
      </c>
      <c r="BK31" s="28">
        <v>2905.2008266448902</v>
      </c>
      <c r="BL31" s="28">
        <v>33.841295743361101</v>
      </c>
      <c r="BM31" s="28">
        <v>0.44410526752471902</v>
      </c>
      <c r="BN31" s="28">
        <v>159.91841369867299</v>
      </c>
      <c r="BO31" s="28">
        <v>1.26935180276632</v>
      </c>
      <c r="BP31" s="28">
        <v>84.609956383705097</v>
      </c>
      <c r="BQ31" s="28">
        <v>8.7561301290988904</v>
      </c>
      <c r="BR31" s="28">
        <v>2.1555357575416498</v>
      </c>
      <c r="BS31" s="28">
        <v>328.70922946929898</v>
      </c>
      <c r="BT31" s="28">
        <v>7.4810822010040203</v>
      </c>
      <c r="BU31" s="28">
        <v>45.779992103576603</v>
      </c>
      <c r="BV31" s="28">
        <v>27.8326098106335</v>
      </c>
      <c r="BW31" s="28">
        <v>117.565327405929</v>
      </c>
      <c r="BX31" s="28">
        <v>1.24747441234649</v>
      </c>
      <c r="BY31" s="28">
        <v>314.61997032165499</v>
      </c>
      <c r="BZ31" s="28">
        <v>215.817924261093</v>
      </c>
      <c r="CA31" s="28">
        <v>215.81796193122801</v>
      </c>
      <c r="CB31" s="28">
        <v>5.5499729812145198</v>
      </c>
      <c r="CC31" s="28">
        <v>0.23741453140974</v>
      </c>
      <c r="CD31" s="28">
        <v>867.83380126953102</v>
      </c>
      <c r="CE31" s="28">
        <v>14499.4714355468</v>
      </c>
      <c r="CF31" s="28">
        <v>1532.67614555358</v>
      </c>
      <c r="CG31" s="28">
        <v>1201.7864255905099</v>
      </c>
      <c r="CH31" s="28">
        <v>251.95919871330199</v>
      </c>
      <c r="CI31" s="28">
        <v>0</v>
      </c>
      <c r="CJ31" s="28">
        <v>170.59494972229001</v>
      </c>
      <c r="CK31" s="28">
        <v>12619.6408081054</v>
      </c>
      <c r="CL31" s="28">
        <v>1793.3117103576601</v>
      </c>
      <c r="CM31" s="28">
        <v>719.89469337463299</v>
      </c>
      <c r="CN31" s="28">
        <f t="shared" si="1"/>
        <v>3867.7807689888887</v>
      </c>
      <c r="CO31" s="28">
        <f t="shared" si="2"/>
        <v>1768.6056802788037</v>
      </c>
      <c r="CP31" s="28"/>
      <c r="CQ31" s="28"/>
      <c r="CR31" s="28"/>
      <c r="CS31" s="37">
        <f t="shared" si="3"/>
        <v>8.0003218822491742E-3</v>
      </c>
      <c r="CT31" s="52">
        <f t="shared" si="4"/>
        <v>-4.0054723590591823E-5</v>
      </c>
      <c r="CU31" s="52">
        <f t="shared" si="5"/>
        <v>-1.2287848763910531E-6</v>
      </c>
      <c r="CV31" s="52">
        <f t="shared" si="0"/>
        <v>-4.1681645066086927E-4</v>
      </c>
      <c r="CW31" s="52"/>
      <c r="CX31" s="37"/>
      <c r="CY31" s="37"/>
      <c r="CZ31" s="28"/>
      <c r="DA31" s="28"/>
      <c r="DB31" s="28"/>
      <c r="DC31" s="28"/>
      <c r="DD31" s="28"/>
      <c r="DE31" s="28"/>
      <c r="DF31" s="28"/>
      <c r="DG31" s="28"/>
      <c r="DH31" s="28"/>
    </row>
    <row r="32" spans="1:112" x14ac:dyDescent="0.4">
      <c r="A32" s="30" t="s">
        <v>31</v>
      </c>
      <c r="B32" s="28">
        <v>30.557825565338099</v>
      </c>
      <c r="C32" s="28">
        <v>175.64982604980401</v>
      </c>
      <c r="D32" s="28">
        <v>21.239029407501199</v>
      </c>
      <c r="E32" s="28">
        <v>21.238937377929599</v>
      </c>
      <c r="F32" s="28">
        <v>175.64749145507801</v>
      </c>
      <c r="G32" s="28">
        <v>175.64813232421801</v>
      </c>
      <c r="H32" s="28">
        <v>49.478870391845703</v>
      </c>
      <c r="I32" s="28">
        <v>209.172217607498</v>
      </c>
      <c r="J32" s="28">
        <v>209.17329478263801</v>
      </c>
      <c r="K32" s="28">
        <v>1071.13879394531</v>
      </c>
      <c r="L32" s="28">
        <v>34.136978030204702</v>
      </c>
      <c r="M32" s="28">
        <v>34.1379119157791</v>
      </c>
      <c r="N32" s="28">
        <v>1492.8351440429601</v>
      </c>
      <c r="O32" s="28">
        <v>1492.8352966308501</v>
      </c>
      <c r="P32" s="28">
        <v>106046.615722656</v>
      </c>
      <c r="Q32" s="28">
        <v>16935549.46875</v>
      </c>
      <c r="R32" s="28">
        <v>106089.06201171799</v>
      </c>
      <c r="S32" s="28">
        <v>117.12834310531601</v>
      </c>
      <c r="T32" s="28">
        <v>718.58795928954999</v>
      </c>
      <c r="U32" s="28">
        <v>189.26451110839801</v>
      </c>
      <c r="V32" s="28">
        <v>656.41305541992097</v>
      </c>
      <c r="W32" s="28">
        <v>201.110658645629</v>
      </c>
      <c r="X32" s="28">
        <v>151.92078351974399</v>
      </c>
      <c r="Y32" s="28">
        <v>656.41960144042901</v>
      </c>
      <c r="Z32" s="28">
        <v>1793.4628295898401</v>
      </c>
      <c r="AA32" s="28">
        <v>4636.6782836913999</v>
      </c>
      <c r="AB32" s="28">
        <v>365.07954406738202</v>
      </c>
      <c r="AC32" s="28">
        <v>365.07809448242102</v>
      </c>
      <c r="AD32" s="28">
        <v>365.07458496093699</v>
      </c>
      <c r="AE32" s="28">
        <v>223.48578596115101</v>
      </c>
      <c r="AF32" s="28">
        <v>196.69810295104901</v>
      </c>
      <c r="AG32" s="28">
        <v>196.69008827209399</v>
      </c>
      <c r="AH32" s="28">
        <v>252.35906267166101</v>
      </c>
      <c r="AI32" s="28">
        <v>5.4676204882562098</v>
      </c>
      <c r="AJ32" s="28">
        <v>12.824882984161301</v>
      </c>
      <c r="AK32" s="28">
        <v>18.437235593795702</v>
      </c>
      <c r="AL32" s="28">
        <v>0</v>
      </c>
      <c r="AM32" s="28">
        <v>210.296306610107</v>
      </c>
      <c r="AN32" s="28">
        <v>35.499372482299798</v>
      </c>
      <c r="AO32" s="28">
        <v>35.498884201049798</v>
      </c>
      <c r="AP32" s="28">
        <v>751.59306049346901</v>
      </c>
      <c r="AQ32" s="28">
        <v>751.58740615844704</v>
      </c>
      <c r="AR32" s="28">
        <v>18342.9287109375</v>
      </c>
      <c r="AS32" s="28">
        <v>6047.6338806152298</v>
      </c>
      <c r="AT32" s="28">
        <v>6047.3944091796802</v>
      </c>
      <c r="AU32" s="28">
        <v>7148.6075439453098</v>
      </c>
      <c r="AV32" s="28">
        <v>24586.2756347656</v>
      </c>
      <c r="AW32" s="28">
        <v>18342.189208984299</v>
      </c>
      <c r="AX32" s="28">
        <v>366.38107204437199</v>
      </c>
      <c r="AY32" s="28">
        <v>0.88945184787735299</v>
      </c>
      <c r="AZ32" s="28">
        <v>4740.5262145996003</v>
      </c>
      <c r="BA32" s="28">
        <v>5.0444932281970898</v>
      </c>
      <c r="BB32" s="28">
        <v>1.30613801255822</v>
      </c>
      <c r="BC32" s="28">
        <v>209.783883094787</v>
      </c>
      <c r="BD32" s="28">
        <v>19.219302028417498</v>
      </c>
      <c r="BE32" s="28">
        <v>1.50625884532928</v>
      </c>
      <c r="BF32" s="28">
        <v>0.34157137200236298</v>
      </c>
      <c r="BG32" s="28">
        <v>2038.2530555725</v>
      </c>
      <c r="BH32" s="28">
        <v>133.89256286621</v>
      </c>
      <c r="BI32" s="28">
        <v>57.559307098388601</v>
      </c>
      <c r="BJ32" s="28">
        <v>721.05811309814396</v>
      </c>
      <c r="BK32" s="28">
        <v>1317.1941521167701</v>
      </c>
      <c r="BL32" s="28">
        <v>15.219590563326999</v>
      </c>
      <c r="BM32" s="28">
        <v>0.188801124691963</v>
      </c>
      <c r="BN32" s="28">
        <v>74.959777355194007</v>
      </c>
      <c r="BO32" s="28">
        <v>1.2820981871336601</v>
      </c>
      <c r="BP32" s="28">
        <v>50.250436305999699</v>
      </c>
      <c r="BQ32" s="28">
        <v>5.2963720858096996</v>
      </c>
      <c r="BR32" s="28">
        <v>1.73177577555179</v>
      </c>
      <c r="BS32" s="28">
        <v>209.78641986846901</v>
      </c>
      <c r="BT32" s="28">
        <v>10.385030031204201</v>
      </c>
      <c r="BU32" s="28">
        <v>54.634416580200103</v>
      </c>
      <c r="BV32" s="28">
        <v>13.039848798885901</v>
      </c>
      <c r="BW32" s="28">
        <v>110.66420006752</v>
      </c>
      <c r="BX32" s="28">
        <v>0.58828624378656902</v>
      </c>
      <c r="BY32" s="28">
        <v>601.34084129333496</v>
      </c>
      <c r="BZ32" s="28">
        <v>128.81485557556101</v>
      </c>
      <c r="CA32" s="28">
        <v>128.81498694419801</v>
      </c>
      <c r="CB32" s="28">
        <v>5.0085104107856697</v>
      </c>
      <c r="CC32" s="28">
        <v>1.06675700843334</v>
      </c>
      <c r="CD32" s="28">
        <v>383.729736328125</v>
      </c>
      <c r="CE32" s="28">
        <v>12250.395141601501</v>
      </c>
      <c r="CF32" s="28">
        <v>1199.39746856689</v>
      </c>
      <c r="CG32" s="28">
        <v>940.69887733459404</v>
      </c>
      <c r="CH32" s="28">
        <v>206.72892093658399</v>
      </c>
      <c r="CI32" s="28">
        <v>0</v>
      </c>
      <c r="CJ32" s="28">
        <v>158.56567955016999</v>
      </c>
      <c r="CK32" s="28">
        <v>10546.3770141601</v>
      </c>
      <c r="CL32" s="28">
        <v>1435.40672302246</v>
      </c>
      <c r="CM32" s="28">
        <v>573.52965545654297</v>
      </c>
      <c r="CN32" s="28">
        <f t="shared" si="1"/>
        <v>3267.7320400192666</v>
      </c>
      <c r="CO32" s="28">
        <f t="shared" si="2"/>
        <v>1407.0023560752802</v>
      </c>
      <c r="CP32" s="28"/>
      <c r="CQ32" s="28"/>
      <c r="CR32" s="28"/>
      <c r="CS32" s="37">
        <f t="shared" si="3"/>
        <v>8.0003212309599694E-3</v>
      </c>
      <c r="CT32" s="52">
        <f t="shared" si="4"/>
        <v>-4.0065431333048234E-5</v>
      </c>
      <c r="CU32" s="52">
        <f t="shared" si="5"/>
        <v>3.8776224763794453E-7</v>
      </c>
      <c r="CV32" s="52">
        <f t="shared" si="0"/>
        <v>-5.6294640690984187E-5</v>
      </c>
      <c r="CW32" s="52"/>
      <c r="CX32" s="37"/>
      <c r="CY32" s="37"/>
      <c r="CZ32" s="28"/>
      <c r="DA32" s="28"/>
      <c r="DB32" s="28"/>
      <c r="DC32" s="28"/>
      <c r="DD32" s="28"/>
      <c r="DE32" s="28"/>
      <c r="DF32" s="28"/>
      <c r="DG32" s="28"/>
      <c r="DH32" s="28"/>
    </row>
    <row r="33" spans="1:112" x14ac:dyDescent="0.4">
      <c r="A33" s="30" t="s">
        <v>32</v>
      </c>
      <c r="B33" s="28">
        <v>72.369314670562702</v>
      </c>
      <c r="C33" s="28">
        <v>382.41787338256802</v>
      </c>
      <c r="D33" s="28">
        <v>37.780375957488999</v>
      </c>
      <c r="E33" s="28">
        <v>37.780449390411299</v>
      </c>
      <c r="F33" s="28">
        <v>382.41501998901299</v>
      </c>
      <c r="G33" s="28">
        <v>382.41626167297301</v>
      </c>
      <c r="H33" s="28">
        <v>88.174853324890094</v>
      </c>
      <c r="I33" s="28">
        <v>665.06663036346401</v>
      </c>
      <c r="J33" s="28">
        <v>665.07079792022705</v>
      </c>
      <c r="K33" s="28">
        <v>7128.53271484375</v>
      </c>
      <c r="L33" s="28">
        <v>119.663345873355</v>
      </c>
      <c r="M33" s="28">
        <v>119.66618311405099</v>
      </c>
      <c r="N33" s="28">
        <v>2895.5625305175699</v>
      </c>
      <c r="O33" s="28">
        <v>2895.5620422363199</v>
      </c>
      <c r="P33" s="28">
        <v>358994.21691894502</v>
      </c>
      <c r="Q33" s="28">
        <v>55410638.4375</v>
      </c>
      <c r="R33" s="28">
        <v>359137.909301757</v>
      </c>
      <c r="S33" s="28">
        <v>399.029888153076</v>
      </c>
      <c r="T33" s="28">
        <v>2005.80917739868</v>
      </c>
      <c r="U33" s="28">
        <v>558.40847587585404</v>
      </c>
      <c r="V33" s="28">
        <v>2080.2860412597602</v>
      </c>
      <c r="W33" s="28">
        <v>490.1435546875</v>
      </c>
      <c r="X33" s="28">
        <v>448.41806101799</v>
      </c>
      <c r="Y33" s="28">
        <v>2080.3060302734302</v>
      </c>
      <c r="Z33" s="28">
        <v>5478.2454833984302</v>
      </c>
      <c r="AA33" s="28">
        <v>12564.846191406201</v>
      </c>
      <c r="AB33" s="28">
        <v>583.92005920410099</v>
      </c>
      <c r="AC33" s="28">
        <v>583.92039489746003</v>
      </c>
      <c r="AD33" s="28">
        <v>583.91223144531205</v>
      </c>
      <c r="AE33" s="28">
        <v>719.19943404197602</v>
      </c>
      <c r="AF33" s="28">
        <v>322.65322494506802</v>
      </c>
      <c r="AG33" s="28">
        <v>322.64048957824701</v>
      </c>
      <c r="AH33" s="28">
        <v>733.27509832382202</v>
      </c>
      <c r="AI33" s="28">
        <v>17.8094706535339</v>
      </c>
      <c r="AJ33" s="28">
        <v>19.731729745864801</v>
      </c>
      <c r="AK33" s="28">
        <v>74.661474227905202</v>
      </c>
      <c r="AL33" s="28">
        <v>0</v>
      </c>
      <c r="AM33" s="28">
        <v>949.35092163085903</v>
      </c>
      <c r="AN33" s="28">
        <v>65.429673671722398</v>
      </c>
      <c r="AO33" s="28">
        <v>65.428642272949205</v>
      </c>
      <c r="AP33" s="28">
        <v>3082.9676122665401</v>
      </c>
      <c r="AQ33" s="28">
        <v>3082.9396810531598</v>
      </c>
      <c r="AR33" s="28">
        <v>32066.2512207031</v>
      </c>
      <c r="AS33" s="28">
        <v>7942.7476806640598</v>
      </c>
      <c r="AT33" s="28">
        <v>7942.43212890625</v>
      </c>
      <c r="AU33" s="28">
        <v>19558.2705078125</v>
      </c>
      <c r="AV33" s="28">
        <v>40330.031738281199</v>
      </c>
      <c r="AW33" s="28">
        <v>32064.972412109299</v>
      </c>
      <c r="AX33" s="28">
        <v>1000.86272335052</v>
      </c>
      <c r="AY33" s="28">
        <v>3.7121671675704402</v>
      </c>
      <c r="AZ33" s="28">
        <v>13032.692779540999</v>
      </c>
      <c r="BA33" s="28">
        <v>21.827972903847598</v>
      </c>
      <c r="BB33" s="28">
        <v>5.1671110913157401</v>
      </c>
      <c r="BC33" s="28">
        <v>439.69203138351401</v>
      </c>
      <c r="BD33" s="28">
        <v>116.286534175276</v>
      </c>
      <c r="BE33" s="28">
        <v>8.9914302825927699</v>
      </c>
      <c r="BF33" s="28">
        <v>1.0335998283699099</v>
      </c>
      <c r="BG33" s="28">
        <v>10253.592489242499</v>
      </c>
      <c r="BH33" s="28">
        <v>891.06457519531205</v>
      </c>
      <c r="BI33" s="28">
        <v>245.45700073242099</v>
      </c>
      <c r="BJ33" s="28">
        <v>2476.6873950958202</v>
      </c>
      <c r="BK33" s="28">
        <v>7776.90064156055</v>
      </c>
      <c r="BL33" s="28">
        <v>99.728636482730494</v>
      </c>
      <c r="BM33" s="28">
        <v>1.1517413854598999</v>
      </c>
      <c r="BN33" s="28">
        <v>457.743081867694</v>
      </c>
      <c r="BO33" s="28">
        <v>2.5576801225543</v>
      </c>
      <c r="BP33" s="28">
        <v>199.04991877078999</v>
      </c>
      <c r="BQ33" s="28">
        <v>19.440022796392402</v>
      </c>
      <c r="BR33" s="28">
        <v>5.89130575954914</v>
      </c>
      <c r="BS33" s="28">
        <v>784.171485900878</v>
      </c>
      <c r="BT33" s="28">
        <v>19.5974649190902</v>
      </c>
      <c r="BU33" s="28">
        <v>119.960969448089</v>
      </c>
      <c r="BV33" s="28">
        <v>82.652487717568803</v>
      </c>
      <c r="BW33" s="28">
        <v>224.16578960418701</v>
      </c>
      <c r="BX33" s="28">
        <v>3.58545235509518</v>
      </c>
      <c r="BY33" s="28">
        <v>1116.1504173278799</v>
      </c>
      <c r="BZ33" s="28">
        <v>393.44615876674601</v>
      </c>
      <c r="CA33" s="28">
        <v>393.44544780254301</v>
      </c>
      <c r="CB33" s="28">
        <v>14.1344521343708</v>
      </c>
      <c r="CC33" s="28">
        <v>1.6072575300931899</v>
      </c>
      <c r="CD33" s="28">
        <v>1636.39440917968</v>
      </c>
      <c r="CE33" s="28">
        <v>32643.9376831054</v>
      </c>
      <c r="CF33" s="28">
        <v>3521.1016902923502</v>
      </c>
      <c r="CG33" s="28">
        <v>2789.9172897338799</v>
      </c>
      <c r="CH33" s="28">
        <v>593.04794454574505</v>
      </c>
      <c r="CI33" s="28">
        <v>0</v>
      </c>
      <c r="CJ33" s="28">
        <v>362.96683311462402</v>
      </c>
      <c r="CK33" s="28">
        <v>29077.802124023401</v>
      </c>
      <c r="CL33" s="28">
        <v>4159.0563011169397</v>
      </c>
      <c r="CM33" s="28">
        <v>1671.2288503646801</v>
      </c>
      <c r="CN33" s="28">
        <f t="shared" si="1"/>
        <v>8983.6751945967098</v>
      </c>
      <c r="CO33" s="28">
        <f t="shared" si="2"/>
        <v>4106.7036932588699</v>
      </c>
      <c r="CP33" s="28"/>
      <c r="CQ33" s="28"/>
      <c r="CR33" s="28"/>
      <c r="CS33" s="37">
        <f t="shared" si="3"/>
        <v>8.0003216223310369E-3</v>
      </c>
      <c r="CT33" s="52">
        <f t="shared" si="4"/>
        <v>-4.0178198756301179E-5</v>
      </c>
      <c r="CU33" s="52">
        <f t="shared" si="5"/>
        <v>4.3424644914622817E-7</v>
      </c>
      <c r="CV33" s="52">
        <f t="shared" si="0"/>
        <v>-6.5028190430618785E-5</v>
      </c>
      <c r="CW33" s="52"/>
      <c r="CX33" s="37"/>
      <c r="CY33" s="37"/>
      <c r="CZ33" s="28"/>
      <c r="DA33" s="28"/>
      <c r="DB33" s="28"/>
      <c r="DC33" s="28"/>
      <c r="DD33" s="28"/>
      <c r="DE33" s="28"/>
      <c r="DF33" s="28"/>
      <c r="DG33" s="28"/>
      <c r="DH33" s="28"/>
    </row>
    <row r="34" spans="1:112" x14ac:dyDescent="0.4">
      <c r="A34" s="30" t="s">
        <v>33</v>
      </c>
      <c r="B34" s="28">
        <v>60.285516262054401</v>
      </c>
      <c r="C34" s="28">
        <v>297.66069030761702</v>
      </c>
      <c r="D34" s="28">
        <v>28.379067420959402</v>
      </c>
      <c r="E34" s="28">
        <v>28.3791403770446</v>
      </c>
      <c r="F34" s="28">
        <v>297.65785026550202</v>
      </c>
      <c r="G34" s="28">
        <v>297.65874481201098</v>
      </c>
      <c r="H34" s="28">
        <v>64.129691600799504</v>
      </c>
      <c r="I34" s="28">
        <v>619.75973892211903</v>
      </c>
      <c r="J34" s="28">
        <v>619.76167106628395</v>
      </c>
      <c r="K34" s="28">
        <v>4233.03076171875</v>
      </c>
      <c r="L34" s="28">
        <v>92.262665688991504</v>
      </c>
      <c r="M34" s="28">
        <v>92.264807045459705</v>
      </c>
      <c r="N34" s="28">
        <v>1959.9721374511701</v>
      </c>
      <c r="O34" s="28">
        <v>1959.9720153808501</v>
      </c>
      <c r="P34" s="28">
        <v>385511.733520507</v>
      </c>
      <c r="Q34" s="28">
        <v>52272532.515625</v>
      </c>
      <c r="R34" s="28">
        <v>385665.96777343698</v>
      </c>
      <c r="S34" s="28">
        <v>502.10252761840798</v>
      </c>
      <c r="T34" s="28">
        <v>1639.6008758544899</v>
      </c>
      <c r="U34" s="28">
        <v>460.70283699035599</v>
      </c>
      <c r="V34" s="28">
        <v>2311.4508056640602</v>
      </c>
      <c r="W34" s="28">
        <v>399.90513038635203</v>
      </c>
      <c r="X34" s="28">
        <v>453.35575032234101</v>
      </c>
      <c r="Y34" s="28">
        <v>2311.4683532714798</v>
      </c>
      <c r="Z34" s="28">
        <v>6281.0318603515598</v>
      </c>
      <c r="AA34" s="28">
        <v>10528.4182128906</v>
      </c>
      <c r="AB34" s="28">
        <v>435.89704132079999</v>
      </c>
      <c r="AC34" s="28">
        <v>435.89670562744101</v>
      </c>
      <c r="AD34" s="28">
        <v>435.89086151123001</v>
      </c>
      <c r="AE34" s="28">
        <v>725.39151930808998</v>
      </c>
      <c r="AF34" s="28">
        <v>297.67927932739201</v>
      </c>
      <c r="AG34" s="28">
        <v>297.66755294799799</v>
      </c>
      <c r="AH34" s="28">
        <v>751.28200292587201</v>
      </c>
      <c r="AI34" s="28">
        <v>15.439715091139</v>
      </c>
      <c r="AJ34" s="28">
        <v>11.498740315437299</v>
      </c>
      <c r="AK34" s="28">
        <v>64.964511871337805</v>
      </c>
      <c r="AL34" s="28">
        <v>0</v>
      </c>
      <c r="AM34" s="28">
        <v>782.04808044433503</v>
      </c>
      <c r="AN34" s="28">
        <v>50.838640689849797</v>
      </c>
      <c r="AO34" s="28">
        <v>50.837924480438197</v>
      </c>
      <c r="AP34" s="28">
        <v>3150.52477931976</v>
      </c>
      <c r="AQ34" s="28">
        <v>3150.5017442703202</v>
      </c>
      <c r="AR34" s="28">
        <v>29558.517333984299</v>
      </c>
      <c r="AS34" s="28">
        <v>7353.7127685546802</v>
      </c>
      <c r="AT34" s="28">
        <v>7353.4112548828098</v>
      </c>
      <c r="AU34" s="28">
        <v>18975.870605468699</v>
      </c>
      <c r="AV34" s="28">
        <v>37208.425537109302</v>
      </c>
      <c r="AW34" s="28">
        <v>29557.3371582031</v>
      </c>
      <c r="AX34" s="28">
        <v>855.65875720977704</v>
      </c>
      <c r="AY34" s="28">
        <v>3.0865900451317398</v>
      </c>
      <c r="AZ34" s="28">
        <v>13339.790481567299</v>
      </c>
      <c r="BA34" s="28">
        <v>16.897693172097199</v>
      </c>
      <c r="BB34" s="28">
        <v>3.7572559118270799</v>
      </c>
      <c r="BC34" s="28">
        <v>387.35516023635802</v>
      </c>
      <c r="BD34" s="28">
        <v>74.724477194249602</v>
      </c>
      <c r="BE34" s="28">
        <v>5.8904128074645996</v>
      </c>
      <c r="BF34" s="28">
        <v>0.88176854141056504</v>
      </c>
      <c r="BG34" s="28">
        <v>7008.2475528716996</v>
      </c>
      <c r="BH34" s="28">
        <v>529.13055419921795</v>
      </c>
      <c r="BI34" s="28">
        <v>219.18511962890599</v>
      </c>
      <c r="BJ34" s="28">
        <v>1926.9636821746799</v>
      </c>
      <c r="BK34" s="28">
        <v>5081.2923812866202</v>
      </c>
      <c r="BL34" s="28">
        <v>59.7050932459533</v>
      </c>
      <c r="BM34" s="28">
        <v>0.771162450313568</v>
      </c>
      <c r="BN34" s="28">
        <v>288.244815528392</v>
      </c>
      <c r="BO34" s="28">
        <v>2.010682400316</v>
      </c>
      <c r="BP34" s="28">
        <v>164.743395686149</v>
      </c>
      <c r="BQ34" s="28">
        <v>19.071043342351899</v>
      </c>
      <c r="BR34" s="28">
        <v>4.3211717009544302</v>
      </c>
      <c r="BS34" s="28">
        <v>663.75362682342495</v>
      </c>
      <c r="BT34" s="28">
        <v>14.6689273118972</v>
      </c>
      <c r="BU34" s="28">
        <v>101.7427444458</v>
      </c>
      <c r="BV34" s="28">
        <v>49.730608008801902</v>
      </c>
      <c r="BW34" s="28">
        <v>179.95052862167299</v>
      </c>
      <c r="BX34" s="28">
        <v>2.24256030039396</v>
      </c>
      <c r="BY34" s="28">
        <v>1664.32163238525</v>
      </c>
      <c r="BZ34" s="28">
        <v>369.32694900035801</v>
      </c>
      <c r="CA34" s="28">
        <v>369.32657909393299</v>
      </c>
      <c r="CB34" s="28">
        <v>11.921001315116801</v>
      </c>
      <c r="CC34" s="28">
        <v>0.85151246935129099</v>
      </c>
      <c r="CD34" s="28">
        <v>1461.24304199218</v>
      </c>
      <c r="CE34" s="28">
        <v>31300.125</v>
      </c>
      <c r="CF34" s="28">
        <v>3672.82785415649</v>
      </c>
      <c r="CG34" s="28">
        <v>2981.2438535690299</v>
      </c>
      <c r="CH34" s="28">
        <v>649.06928396224896</v>
      </c>
      <c r="CI34" s="28">
        <v>0</v>
      </c>
      <c r="CJ34" s="28">
        <v>370.22196960449202</v>
      </c>
      <c r="CK34" s="28">
        <v>28753.162750244101</v>
      </c>
      <c r="CL34" s="28">
        <v>4090.0993232727001</v>
      </c>
      <c r="CM34" s="28">
        <v>1692.3700675964301</v>
      </c>
      <c r="CN34" s="28">
        <f t="shared" si="1"/>
        <v>9195.3632973303411</v>
      </c>
      <c r="CO34" s="28">
        <f t="shared" si="2"/>
        <v>4049.4214514388391</v>
      </c>
      <c r="CP34" s="28"/>
      <c r="CQ34" s="28"/>
      <c r="CR34" s="28"/>
      <c r="CS34" s="37">
        <f t="shared" si="3"/>
        <v>8.000319148965488E-3</v>
      </c>
      <c r="CT34" s="52">
        <f t="shared" si="4"/>
        <v>-3.9879267548939216E-5</v>
      </c>
      <c r="CU34" s="52">
        <f t="shared" si="5"/>
        <v>-1.2143677197920286E-6</v>
      </c>
      <c r="CV34" s="52">
        <f t="shared" si="0"/>
        <v>-9.0486314919114509E-5</v>
      </c>
      <c r="CW34" s="52"/>
      <c r="CX34" s="37"/>
      <c r="CY34" s="37"/>
      <c r="CZ34" s="28"/>
      <c r="DA34" s="28"/>
      <c r="DB34" s="28"/>
      <c r="DC34" s="28"/>
      <c r="DD34" s="28"/>
      <c r="DE34" s="28"/>
      <c r="DF34" s="28"/>
      <c r="DG34" s="28"/>
      <c r="DH34" s="28"/>
    </row>
    <row r="35" spans="1:112" x14ac:dyDescent="0.4">
      <c r="A35" s="30" t="s">
        <v>34</v>
      </c>
      <c r="B35" s="28">
        <v>12.7329807281494</v>
      </c>
      <c r="C35" s="28">
        <v>73.506936073303194</v>
      </c>
      <c r="D35" s="28">
        <v>8.5050401687621999</v>
      </c>
      <c r="E35" s="28">
        <v>8.5050463676452601</v>
      </c>
      <c r="F35" s="28">
        <v>73.506152153015094</v>
      </c>
      <c r="G35" s="28">
        <v>73.506453514099107</v>
      </c>
      <c r="H35" s="28">
        <v>20.470589637756301</v>
      </c>
      <c r="I35" s="28">
        <v>92.309376716613698</v>
      </c>
      <c r="J35" s="28">
        <v>92.309873878955798</v>
      </c>
      <c r="K35" s="28">
        <v>466.80972290039</v>
      </c>
      <c r="L35" s="28">
        <v>12.409149631857799</v>
      </c>
      <c r="M35" s="28">
        <v>12.409427568316399</v>
      </c>
      <c r="N35" s="28">
        <v>593.49896240234295</v>
      </c>
      <c r="O35" s="28">
        <v>593.49879455566395</v>
      </c>
      <c r="P35" s="28">
        <v>40497.775085449197</v>
      </c>
      <c r="Q35" s="28">
        <v>7276932.41796875</v>
      </c>
      <c r="R35" s="28">
        <v>40513.973022460901</v>
      </c>
      <c r="S35" s="28">
        <v>27.9052200317382</v>
      </c>
      <c r="T35" s="28">
        <v>310.97611999511702</v>
      </c>
      <c r="U35" s="28">
        <v>80.126029968261705</v>
      </c>
      <c r="V35" s="28">
        <v>213.75818061828599</v>
      </c>
      <c r="W35" s="28">
        <v>84.345745563506995</v>
      </c>
      <c r="X35" s="28">
        <v>55.244292020797701</v>
      </c>
      <c r="Y35" s="28">
        <v>213.759624481201</v>
      </c>
      <c r="Z35" s="28">
        <v>488.31311798095697</v>
      </c>
      <c r="AA35" s="28">
        <v>1955.3877868652301</v>
      </c>
      <c r="AB35" s="28">
        <v>146.13362884521399</v>
      </c>
      <c r="AC35" s="28">
        <v>146.13235855102499</v>
      </c>
      <c r="AD35" s="28">
        <v>146.131565093994</v>
      </c>
      <c r="AE35" s="28">
        <v>80.152824521064701</v>
      </c>
      <c r="AF35" s="28">
        <v>77.261463165283203</v>
      </c>
      <c r="AG35" s="28">
        <v>77.258403778076101</v>
      </c>
      <c r="AH35" s="28">
        <v>88.802287459373403</v>
      </c>
      <c r="AI35" s="28">
        <v>2.36189405177719</v>
      </c>
      <c r="AJ35" s="28">
        <v>5.5641132593154898</v>
      </c>
      <c r="AK35" s="28">
        <v>8.2479444742202705</v>
      </c>
      <c r="AL35" s="28">
        <v>0</v>
      </c>
      <c r="AM35" s="28">
        <v>77.999288558959904</v>
      </c>
      <c r="AN35" s="28">
        <v>14.630718231201101</v>
      </c>
      <c r="AO35" s="28">
        <v>14.630523920059201</v>
      </c>
      <c r="AP35" s="28">
        <v>283.06451535224897</v>
      </c>
      <c r="AQ35" s="28">
        <v>283.06189441680903</v>
      </c>
      <c r="AR35" s="28">
        <v>7165.6592407226499</v>
      </c>
      <c r="AS35" s="28">
        <v>2414.7628402709902</v>
      </c>
      <c r="AT35" s="28">
        <v>2414.6696090698201</v>
      </c>
      <c r="AU35" s="28">
        <v>2708.45385742187</v>
      </c>
      <c r="AV35" s="28">
        <v>9657.2894287109302</v>
      </c>
      <c r="AW35" s="28">
        <v>7165.3771972656205</v>
      </c>
      <c r="AX35" s="28">
        <v>153.631428778171</v>
      </c>
      <c r="AY35" s="28">
        <v>0.36087159474845898</v>
      </c>
      <c r="AZ35" s="28">
        <v>1708.8773956298801</v>
      </c>
      <c r="BA35" s="28">
        <v>2.1181985624134501</v>
      </c>
      <c r="BB35" s="28">
        <v>0.55703699309378796</v>
      </c>
      <c r="BC35" s="28">
        <v>93.817291140556307</v>
      </c>
      <c r="BD35" s="28">
        <v>8.2028474137187004</v>
      </c>
      <c r="BE35" s="28">
        <v>0.64410239458084095</v>
      </c>
      <c r="BF35" s="28">
        <v>0.13014633860439001</v>
      </c>
      <c r="BG35" s="28">
        <v>887.17699289321899</v>
      </c>
      <c r="BH35" s="28">
        <v>58.351024627685497</v>
      </c>
      <c r="BI35" s="28">
        <v>23.441471099853501</v>
      </c>
      <c r="BJ35" s="28">
        <v>321.85473299026398</v>
      </c>
      <c r="BK35" s="28">
        <v>565.32455521821896</v>
      </c>
      <c r="BL35" s="28">
        <v>6.6202589953318203</v>
      </c>
      <c r="BM35" s="28">
        <v>7.8985460102558094E-2</v>
      </c>
      <c r="BN35" s="28">
        <v>32.356952466070602</v>
      </c>
      <c r="BO35" s="28">
        <v>0.62652587424963702</v>
      </c>
      <c r="BP35" s="28">
        <v>21.441767275333401</v>
      </c>
      <c r="BQ35" s="28">
        <v>1.9429985880851699</v>
      </c>
      <c r="BR35" s="28">
        <v>0.70741862058639504</v>
      </c>
      <c r="BS35" s="28">
        <v>89.912551641464205</v>
      </c>
      <c r="BT35" s="28">
        <v>4.34488701820373</v>
      </c>
      <c r="BU35" s="28">
        <v>21.093163013458199</v>
      </c>
      <c r="BV35" s="28">
        <v>5.6797071816399596</v>
      </c>
      <c r="BW35" s="28">
        <v>56.416536450385998</v>
      </c>
      <c r="BX35" s="28">
        <v>0.25397726334631399</v>
      </c>
      <c r="BY35" s="28">
        <v>236.844698905944</v>
      </c>
      <c r="BZ35" s="28">
        <v>56.654762119054702</v>
      </c>
      <c r="CA35" s="28">
        <v>56.654707640409399</v>
      </c>
      <c r="CB35" s="28">
        <v>2.1474890671670401</v>
      </c>
      <c r="CC35" s="28">
        <v>0.47054162248969</v>
      </c>
      <c r="CD35" s="28">
        <v>156.27793884277301</v>
      </c>
      <c r="CE35" s="28">
        <v>4599.6927337646403</v>
      </c>
      <c r="CF35" s="28">
        <v>419.052321434021</v>
      </c>
      <c r="CG35" s="28">
        <v>318.06326150894103</v>
      </c>
      <c r="CH35" s="28">
        <v>68.518944263458195</v>
      </c>
      <c r="CI35" s="28">
        <v>0</v>
      </c>
      <c r="CJ35" s="28">
        <v>59.536488056182797</v>
      </c>
      <c r="CK35" s="28">
        <v>3921.84155273437</v>
      </c>
      <c r="CL35" s="28">
        <v>534.50131416320801</v>
      </c>
      <c r="CM35" s="28">
        <v>208.01546716690001</v>
      </c>
      <c r="CN35" s="28">
        <f t="shared" si="1"/>
        <v>1177.9606662582487</v>
      </c>
      <c r="CO35" s="28">
        <f t="shared" si="2"/>
        <v>522.79472733920409</v>
      </c>
      <c r="CP35" s="28"/>
      <c r="CQ35" s="28"/>
      <c r="CR35" s="28"/>
      <c r="CS35" s="37">
        <f t="shared" si="3"/>
        <v>8.0003259440051995E-3</v>
      </c>
      <c r="CT35" s="52">
        <f t="shared" si="4"/>
        <v>-4.0810151844610477E-5</v>
      </c>
      <c r="CU35" s="52">
        <f t="shared" si="5"/>
        <v>-2.5872123401947598E-6</v>
      </c>
      <c r="CV35" s="52">
        <f t="shared" ref="CV35:CV51" si="6">(BJ35-BC35-BR35-BS35-BW35-AY35-BA35-BB35-BE35-BD35-BF35-BL35-BM35-BN35-BO35-BP35-BQ35-BV35-BX35)/BJ35</f>
        <v>-4.1761896502612132E-5</v>
      </c>
      <c r="CW35" s="52"/>
      <c r="CX35" s="37"/>
      <c r="CY35" s="37"/>
      <c r="CZ35" s="28"/>
      <c r="DA35" s="28"/>
      <c r="DB35" s="28"/>
      <c r="DC35" s="28"/>
      <c r="DD35" s="28"/>
      <c r="DE35" s="28"/>
      <c r="DF35" s="28"/>
      <c r="DG35" s="28"/>
      <c r="DH35" s="28"/>
    </row>
    <row r="36" spans="1:112" x14ac:dyDescent="0.4">
      <c r="A36" s="30" t="s">
        <v>35</v>
      </c>
      <c r="B36" s="28">
        <v>88.5439195632934</v>
      </c>
      <c r="C36" s="28">
        <v>404.80439758300702</v>
      </c>
      <c r="D36" s="28">
        <v>36.994277477264397</v>
      </c>
      <c r="E36" s="28">
        <v>36.994314670562702</v>
      </c>
      <c r="F36" s="28">
        <v>404.80112075805602</v>
      </c>
      <c r="G36" s="28">
        <v>404.80244445800702</v>
      </c>
      <c r="H36" s="28">
        <v>73.615313529968205</v>
      </c>
      <c r="I36" s="28">
        <v>806.00674104690495</v>
      </c>
      <c r="J36" s="28">
        <v>806.01142120361305</v>
      </c>
      <c r="K36" s="28">
        <v>4640.8681640625</v>
      </c>
      <c r="L36" s="28">
        <v>119.33835148811301</v>
      </c>
      <c r="M36" s="28">
        <v>119.341478407382</v>
      </c>
      <c r="N36" s="28">
        <v>2692.16845703125</v>
      </c>
      <c r="O36" s="28">
        <v>2692.1696166992101</v>
      </c>
      <c r="P36" s="28">
        <v>404538.27624511701</v>
      </c>
      <c r="Q36" s="28">
        <v>52698478.546875</v>
      </c>
      <c r="R36" s="28">
        <v>404700.17126464797</v>
      </c>
      <c r="S36" s="28">
        <v>472.97759246826098</v>
      </c>
      <c r="T36" s="28">
        <v>2244.4442329406702</v>
      </c>
      <c r="U36" s="28">
        <v>628.29537391662598</v>
      </c>
      <c r="V36" s="28">
        <v>2330.3196716308498</v>
      </c>
      <c r="W36" s="28">
        <v>476.52559471130297</v>
      </c>
      <c r="X36" s="28">
        <v>500.99497580528202</v>
      </c>
      <c r="Y36" s="28">
        <v>2330.3445739745998</v>
      </c>
      <c r="Z36" s="28">
        <v>5929.1934814453098</v>
      </c>
      <c r="AA36" s="28">
        <v>13874.9079589843</v>
      </c>
      <c r="AB36" s="28">
        <v>545.935752868652</v>
      </c>
      <c r="AC36" s="28">
        <v>545.93592834472599</v>
      </c>
      <c r="AD36" s="28">
        <v>545.92816925048805</v>
      </c>
      <c r="AE36" s="28">
        <v>824.07241916656403</v>
      </c>
      <c r="AF36" s="28">
        <v>317.71861648559502</v>
      </c>
      <c r="AG36" s="28">
        <v>317.70557022094698</v>
      </c>
      <c r="AH36" s="28">
        <v>782.29850816726605</v>
      </c>
      <c r="AI36" s="28">
        <v>21.575483325868799</v>
      </c>
      <c r="AJ36" s="28">
        <v>10.3115246295928</v>
      </c>
      <c r="AK36" s="28">
        <v>99.768620491027804</v>
      </c>
      <c r="AL36" s="28">
        <v>0</v>
      </c>
      <c r="AM36" s="28">
        <v>893.06904602050702</v>
      </c>
      <c r="AN36" s="28">
        <v>65.513637542724595</v>
      </c>
      <c r="AO36" s="28">
        <v>65.512812614440904</v>
      </c>
      <c r="AP36" s="28">
        <v>2962.9232988357498</v>
      </c>
      <c r="AQ36" s="28">
        <v>2962.9026145934999</v>
      </c>
      <c r="AR36" s="28">
        <v>30727.478027343699</v>
      </c>
      <c r="AS36" s="28">
        <v>8669.62353515625</v>
      </c>
      <c r="AT36" s="28">
        <v>8669.2766723632794</v>
      </c>
      <c r="AU36" s="28">
        <v>21361.0478515625</v>
      </c>
      <c r="AV36" s="28">
        <v>39713.220703125</v>
      </c>
      <c r="AW36" s="28">
        <v>30726.2619628906</v>
      </c>
      <c r="AX36" s="28">
        <v>1095.2257556915199</v>
      </c>
      <c r="AY36" s="28">
        <v>2.8806090792640999</v>
      </c>
      <c r="AZ36" s="28">
        <v>14190.770996093701</v>
      </c>
      <c r="BA36" s="28">
        <v>16.5596665143966</v>
      </c>
      <c r="BB36" s="28">
        <v>3.63499867916107</v>
      </c>
      <c r="BC36" s="28">
        <v>387.201594352722</v>
      </c>
      <c r="BD36" s="28">
        <v>79.712276943027902</v>
      </c>
      <c r="BE36" s="28">
        <v>6.2976937294006303</v>
      </c>
      <c r="BF36" s="28">
        <v>0.82640064507722799</v>
      </c>
      <c r="BG36" s="28">
        <v>7454.6952991485596</v>
      </c>
      <c r="BH36" s="28">
        <v>580.10986328125</v>
      </c>
      <c r="BI36" s="28">
        <v>218.95573425292901</v>
      </c>
      <c r="BJ36" s="28">
        <v>2012.7384777069001</v>
      </c>
      <c r="BK36" s="28">
        <v>5441.9472112655603</v>
      </c>
      <c r="BL36" s="28">
        <v>65.300291165709496</v>
      </c>
      <c r="BM36" s="28">
        <v>0.81667280197143499</v>
      </c>
      <c r="BN36" s="28">
        <v>309.18909239768902</v>
      </c>
      <c r="BO36" s="28">
        <v>2.3860694691538802</v>
      </c>
      <c r="BP36" s="28">
        <v>166.99870324134801</v>
      </c>
      <c r="BQ36" s="28">
        <v>17.0765139758586</v>
      </c>
      <c r="BR36" s="28">
        <v>4.27990399301052</v>
      </c>
      <c r="BS36" s="28">
        <v>669.68373537063599</v>
      </c>
      <c r="BT36" s="28">
        <v>17.481802821159299</v>
      </c>
      <c r="BU36" s="28">
        <v>107.410968780517</v>
      </c>
      <c r="BV36" s="28">
        <v>53.7359147630631</v>
      </c>
      <c r="BW36" s="28">
        <v>223.93114328384399</v>
      </c>
      <c r="BX36" s="28">
        <v>2.39683182438602</v>
      </c>
      <c r="BY36" s="28">
        <v>1083.9715881347599</v>
      </c>
      <c r="BZ36" s="28">
        <v>376.528260827064</v>
      </c>
      <c r="CA36" s="28">
        <v>376.52820551395399</v>
      </c>
      <c r="CB36" s="28">
        <v>15.359524220228099</v>
      </c>
      <c r="CC36" s="28">
        <v>0.66093233227729797</v>
      </c>
      <c r="CD36" s="28">
        <v>1459.70532226562</v>
      </c>
      <c r="CE36" s="28">
        <v>35326.434936523401</v>
      </c>
      <c r="CF36" s="28">
        <v>3926.1218719482399</v>
      </c>
      <c r="CG36" s="28">
        <v>3087.5215148925699</v>
      </c>
      <c r="CH36" s="28">
        <v>648.69419145584095</v>
      </c>
      <c r="CI36" s="28">
        <v>0</v>
      </c>
      <c r="CJ36" s="28">
        <v>402.12355613708399</v>
      </c>
      <c r="CK36" s="28">
        <v>31885.186096191399</v>
      </c>
      <c r="CL36" s="28">
        <v>4644.8856735229401</v>
      </c>
      <c r="CM36" s="28">
        <v>1870.1807346343901</v>
      </c>
      <c r="CN36" s="28">
        <f t="shared" si="1"/>
        <v>9781.9598410190829</v>
      </c>
      <c r="CO36" s="28">
        <f t="shared" si="2"/>
        <v>4592.4657169208285</v>
      </c>
      <c r="CP36" s="28"/>
      <c r="CQ36" s="28"/>
      <c r="CR36" s="28"/>
      <c r="CS36" s="37">
        <f t="shared" si="3"/>
        <v>8.0003235914984355E-3</v>
      </c>
      <c r="CT36" s="52">
        <f t="shared" si="4"/>
        <v>-4.0275652093331985E-5</v>
      </c>
      <c r="CU36" s="52">
        <f t="shared" si="5"/>
        <v>1.2891440513009748E-6</v>
      </c>
      <c r="CV36" s="52">
        <f t="shared" si="6"/>
        <v>-8.4280459035414849E-5</v>
      </c>
      <c r="CW36" s="52"/>
      <c r="CX36" s="37"/>
      <c r="CY36" s="37"/>
      <c r="CZ36" s="28"/>
      <c r="DA36" s="28"/>
      <c r="DB36" s="28"/>
      <c r="DC36" s="28"/>
      <c r="DD36" s="28"/>
      <c r="DE36" s="28"/>
      <c r="DF36" s="28"/>
      <c r="DG36" s="28"/>
      <c r="DH36" s="28"/>
    </row>
    <row r="37" spans="1:112" x14ac:dyDescent="0.4">
      <c r="A37" s="30" t="s">
        <v>36</v>
      </c>
      <c r="B37" s="28">
        <v>38.739876747131298</v>
      </c>
      <c r="C37" s="28">
        <v>212.099941253662</v>
      </c>
      <c r="D37" s="28">
        <v>22.951454162597599</v>
      </c>
      <c r="E37" s="28">
        <v>22.951508522033599</v>
      </c>
      <c r="F37" s="28">
        <v>212.09794235229401</v>
      </c>
      <c r="G37" s="28">
        <v>212.09863471984801</v>
      </c>
      <c r="H37" s="28">
        <v>53.501130104064899</v>
      </c>
      <c r="I37" s="28">
        <v>327.88131904602</v>
      </c>
      <c r="J37" s="28">
        <v>327.88246965408302</v>
      </c>
      <c r="K37" s="28">
        <v>1818.65808105468</v>
      </c>
      <c r="L37" s="28">
        <v>53.851471960544501</v>
      </c>
      <c r="M37" s="28">
        <v>53.852674365043598</v>
      </c>
      <c r="N37" s="28">
        <v>1610.50354003906</v>
      </c>
      <c r="O37" s="28">
        <v>1610.5036926269499</v>
      </c>
      <c r="P37" s="28">
        <v>182328.55322265599</v>
      </c>
      <c r="Q37" s="28">
        <v>27048579.296875</v>
      </c>
      <c r="R37" s="28">
        <v>182401.55651855399</v>
      </c>
      <c r="S37" s="28">
        <v>265.78689384460398</v>
      </c>
      <c r="T37" s="28">
        <v>997.55879592895496</v>
      </c>
      <c r="U37" s="28">
        <v>276.00008106231599</v>
      </c>
      <c r="V37" s="28">
        <v>1136.0356140136701</v>
      </c>
      <c r="W37" s="28">
        <v>270.18196773529002</v>
      </c>
      <c r="X37" s="28">
        <v>241.02447581291199</v>
      </c>
      <c r="Y37" s="28">
        <v>1136.04528808593</v>
      </c>
      <c r="Z37" s="28">
        <v>2866.85302734375</v>
      </c>
      <c r="AA37" s="28">
        <v>6553.4058532714798</v>
      </c>
      <c r="AB37" s="28">
        <v>377.20253753662098</v>
      </c>
      <c r="AC37" s="28">
        <v>377.20309448242102</v>
      </c>
      <c r="AD37" s="28">
        <v>377.19723510742102</v>
      </c>
      <c r="AE37" s="28">
        <v>373.107195377349</v>
      </c>
      <c r="AF37" s="28">
        <v>216.121425628662</v>
      </c>
      <c r="AG37" s="28">
        <v>216.11287117004301</v>
      </c>
      <c r="AH37" s="28">
        <v>411.53097820281903</v>
      </c>
      <c r="AI37" s="28">
        <v>8.4222572315484197</v>
      </c>
      <c r="AJ37" s="28">
        <v>11.8900387287139</v>
      </c>
      <c r="AK37" s="28">
        <v>31.914538860320999</v>
      </c>
      <c r="AL37" s="28">
        <v>0</v>
      </c>
      <c r="AM37" s="28">
        <v>416.972846984863</v>
      </c>
      <c r="AN37" s="28">
        <v>39.650485515594397</v>
      </c>
      <c r="AO37" s="28">
        <v>39.649924278259199</v>
      </c>
      <c r="AP37" s="28">
        <v>1306.9374408721901</v>
      </c>
      <c r="AQ37" s="28">
        <v>1306.92810726165</v>
      </c>
      <c r="AR37" s="28">
        <v>20502.497436523401</v>
      </c>
      <c r="AS37" s="28">
        <v>6296.5591735839798</v>
      </c>
      <c r="AT37" s="28">
        <v>6296.3062438964798</v>
      </c>
      <c r="AU37" s="28">
        <v>10684.1496276855</v>
      </c>
      <c r="AV37" s="28">
        <v>27014.087402343699</v>
      </c>
      <c r="AW37" s="28">
        <v>20501.6767578125</v>
      </c>
      <c r="AX37" s="28">
        <v>523.36847257614102</v>
      </c>
      <c r="AY37" s="28">
        <v>1.34828016348183</v>
      </c>
      <c r="AZ37" s="28">
        <v>7261.1171875</v>
      </c>
      <c r="BA37" s="28">
        <v>7.5403592884540496</v>
      </c>
      <c r="BB37" s="28">
        <v>1.84814469516277</v>
      </c>
      <c r="BC37" s="28">
        <v>230.96535301208399</v>
      </c>
      <c r="BD37" s="28">
        <v>32.0294310823082</v>
      </c>
      <c r="BE37" s="28">
        <v>2.5631234645843501</v>
      </c>
      <c r="BF37" s="28">
        <v>0.43598176725208698</v>
      </c>
      <c r="BG37" s="28">
        <v>3207.94239425659</v>
      </c>
      <c r="BH37" s="28">
        <v>227.33149719238199</v>
      </c>
      <c r="BI37" s="28">
        <v>98.486480712890597</v>
      </c>
      <c r="BJ37" s="28">
        <v>988.15979766845703</v>
      </c>
      <c r="BK37" s="28">
        <v>2219.7753411531398</v>
      </c>
      <c r="BL37" s="28">
        <v>25.7188600171357</v>
      </c>
      <c r="BM37" s="28">
        <v>0.32450914382934498</v>
      </c>
      <c r="BN37" s="28">
        <v>124.492534309625</v>
      </c>
      <c r="BO37" s="28">
        <v>1.6024426035582999</v>
      </c>
      <c r="BP37" s="28">
        <v>75.400577068328801</v>
      </c>
      <c r="BQ37" s="28">
        <v>7.7591600716114</v>
      </c>
      <c r="BR37" s="28">
        <v>2.1625102013349502</v>
      </c>
      <c r="BS37" s="28">
        <v>306.24178409576399</v>
      </c>
      <c r="BT37" s="28">
        <v>11.608517765998799</v>
      </c>
      <c r="BU37" s="28">
        <v>65.965424537658606</v>
      </c>
      <c r="BV37" s="28">
        <v>21.617965296842101</v>
      </c>
      <c r="BW37" s="28">
        <v>145.20330715179401</v>
      </c>
      <c r="BX37" s="28">
        <v>0.97434486384736296</v>
      </c>
      <c r="BY37" s="28">
        <v>998.10742568969704</v>
      </c>
      <c r="BZ37" s="28">
        <v>201.483891844749</v>
      </c>
      <c r="CA37" s="28">
        <v>201.484165549278</v>
      </c>
      <c r="CB37" s="28">
        <v>7.3199579790234504</v>
      </c>
      <c r="CC37" s="28">
        <v>0.94679754972457797</v>
      </c>
      <c r="CD37" s="28">
        <v>656.57830810546795</v>
      </c>
      <c r="CE37" s="28">
        <v>17860.799926757802</v>
      </c>
      <c r="CF37" s="28">
        <v>1915.60167884826</v>
      </c>
      <c r="CG37" s="28">
        <v>1526.5899934768599</v>
      </c>
      <c r="CH37" s="28">
        <v>333.01369786262501</v>
      </c>
      <c r="CI37" s="28">
        <v>0</v>
      </c>
      <c r="CJ37" s="28">
        <v>221.77950477600001</v>
      </c>
      <c r="CK37" s="28">
        <v>15935.9548034667</v>
      </c>
      <c r="CL37" s="28">
        <v>2233.6346931457501</v>
      </c>
      <c r="CM37" s="28">
        <v>903.81544303893997</v>
      </c>
      <c r="CN37" s="28">
        <f t="shared" si="1"/>
        <v>5005.221826820426</v>
      </c>
      <c r="CO37" s="28">
        <f t="shared" si="2"/>
        <v>2201.9088791103259</v>
      </c>
      <c r="CP37" s="28"/>
      <c r="CQ37" s="28"/>
      <c r="CR37" s="28"/>
      <c r="CS37" s="37">
        <f t="shared" si="3"/>
        <v>8.0003230318234503E-3</v>
      </c>
      <c r="CT37" s="52">
        <f t="shared" si="4"/>
        <v>-4.0372764628331184E-5</v>
      </c>
      <c r="CU37" s="52">
        <f t="shared" si="5"/>
        <v>2.2617098754960058E-6</v>
      </c>
      <c r="CV37" s="52">
        <f t="shared" si="6"/>
        <v>-6.9695841405205197E-5</v>
      </c>
      <c r="CW37" s="52"/>
      <c r="CX37" s="37"/>
      <c r="CY37" s="37"/>
      <c r="CZ37" s="28"/>
      <c r="DA37" s="28"/>
      <c r="DB37" s="28"/>
      <c r="DC37" s="28"/>
      <c r="DD37" s="28"/>
      <c r="DE37" s="28"/>
      <c r="DF37" s="28"/>
      <c r="DG37" s="28"/>
      <c r="DH37" s="28"/>
    </row>
    <row r="38" spans="1:112" x14ac:dyDescent="0.4">
      <c r="A38" s="30" t="s">
        <v>37</v>
      </c>
      <c r="B38" s="28">
        <v>35.922031641006399</v>
      </c>
      <c r="C38" s="28">
        <v>234.777879714965</v>
      </c>
      <c r="D38" s="28">
        <v>26.9828426837921</v>
      </c>
      <c r="E38" s="28">
        <v>26.982868671417201</v>
      </c>
      <c r="F38" s="28">
        <v>234.775722503662</v>
      </c>
      <c r="G38" s="28">
        <v>234.77652359008701</v>
      </c>
      <c r="H38" s="28">
        <v>76.6381449699401</v>
      </c>
      <c r="I38" s="28">
        <v>354.936313867568</v>
      </c>
      <c r="J38" s="28">
        <v>354.93759560584999</v>
      </c>
      <c r="K38" s="28">
        <v>1562.49926757812</v>
      </c>
      <c r="L38" s="28">
        <v>55.806300133466699</v>
      </c>
      <c r="M38" s="28">
        <v>55.807552278041797</v>
      </c>
      <c r="N38" s="28">
        <v>1347.56910705566</v>
      </c>
      <c r="O38" s="28">
        <v>1347.5690307617101</v>
      </c>
      <c r="P38" s="28">
        <v>158083.51647949201</v>
      </c>
      <c r="Q38" s="28">
        <v>19247403.515625</v>
      </c>
      <c r="R38" s="28">
        <v>158146.804260253</v>
      </c>
      <c r="S38" s="28">
        <v>176.61295461654601</v>
      </c>
      <c r="T38" s="28">
        <v>1220.73097038269</v>
      </c>
      <c r="U38" s="28">
        <v>292.06952047348</v>
      </c>
      <c r="V38" s="28">
        <v>1032.52978515625</v>
      </c>
      <c r="W38" s="28">
        <v>342.823317527771</v>
      </c>
      <c r="X38" s="28">
        <v>235.272836327552</v>
      </c>
      <c r="Y38" s="28">
        <v>1032.53527832031</v>
      </c>
      <c r="Z38" s="28">
        <v>2920.2459106445299</v>
      </c>
      <c r="AA38" s="28">
        <v>7307.7223510742097</v>
      </c>
      <c r="AB38" s="28">
        <v>410.80334091186501</v>
      </c>
      <c r="AC38" s="28">
        <v>410.80422973632801</v>
      </c>
      <c r="AD38" s="28">
        <v>410.79755020141602</v>
      </c>
      <c r="AE38" s="28">
        <v>344.58339643478303</v>
      </c>
      <c r="AF38" s="28">
        <v>193.27350521087601</v>
      </c>
      <c r="AG38" s="28">
        <v>193.264943122863</v>
      </c>
      <c r="AH38" s="28">
        <v>380.44930851459497</v>
      </c>
      <c r="AI38" s="28">
        <v>9.6865792497992498</v>
      </c>
      <c r="AJ38" s="28">
        <v>25.222495019435801</v>
      </c>
      <c r="AK38" s="28">
        <v>31.7028050422668</v>
      </c>
      <c r="AL38" s="28">
        <v>0</v>
      </c>
      <c r="AM38" s="28">
        <v>365.64880371093699</v>
      </c>
      <c r="AN38" s="28">
        <v>45.778208494186401</v>
      </c>
      <c r="AO38" s="28">
        <v>45.777471303939798</v>
      </c>
      <c r="AP38" s="28">
        <v>1034.1827616691501</v>
      </c>
      <c r="AQ38" s="28">
        <v>1034.1801743507301</v>
      </c>
      <c r="AR38" s="28">
        <v>19524.9191894531</v>
      </c>
      <c r="AS38" s="28">
        <v>4440.9955444335901</v>
      </c>
      <c r="AT38" s="28">
        <v>4440.8211669921802</v>
      </c>
      <c r="AU38" s="28">
        <v>10862.569946289001</v>
      </c>
      <c r="AV38" s="28">
        <v>24158.221801757802</v>
      </c>
      <c r="AW38" s="28">
        <v>19524.134765625</v>
      </c>
      <c r="AX38" s="28">
        <v>596.36129093170098</v>
      </c>
      <c r="AY38" s="28">
        <v>1.18941116239875</v>
      </c>
      <c r="AZ38" s="28">
        <v>7039.7520217895499</v>
      </c>
      <c r="BA38" s="28">
        <v>6.8114879950881004</v>
      </c>
      <c r="BB38" s="28">
        <v>1.6243574991822201</v>
      </c>
      <c r="BC38" s="28">
        <v>305.78883850574402</v>
      </c>
      <c r="BD38" s="28">
        <v>27.533810764551099</v>
      </c>
      <c r="BE38" s="28">
        <v>2.1177625656127899</v>
      </c>
      <c r="BF38" s="28">
        <v>0.37749285995960202</v>
      </c>
      <c r="BG38" s="28">
        <v>2801.5058183669998</v>
      </c>
      <c r="BH38" s="28">
        <v>195.31298828125</v>
      </c>
      <c r="BI38" s="28">
        <v>73.377273559570298</v>
      </c>
      <c r="BJ38" s="28">
        <v>947.38870429992596</v>
      </c>
      <c r="BK38" s="28">
        <v>1854.12158095836</v>
      </c>
      <c r="BL38" s="28">
        <v>22.073183132335501</v>
      </c>
      <c r="BM38" s="28">
        <v>0.27754437923431302</v>
      </c>
      <c r="BN38" s="28">
        <v>107.74310596287199</v>
      </c>
      <c r="BO38" s="28">
        <v>1.13416908308863</v>
      </c>
      <c r="BP38" s="28">
        <v>66.624933540821004</v>
      </c>
      <c r="BQ38" s="28">
        <v>7.1845288425683904</v>
      </c>
      <c r="BR38" s="28">
        <v>2.0853523239493299</v>
      </c>
      <c r="BS38" s="28">
        <v>277.628452539443</v>
      </c>
      <c r="BT38" s="28">
        <v>15.910789430141399</v>
      </c>
      <c r="BU38" s="28">
        <v>88.9472877979278</v>
      </c>
      <c r="BV38" s="28">
        <v>18.763872141018499</v>
      </c>
      <c r="BW38" s="28">
        <v>97.652006149291907</v>
      </c>
      <c r="BX38" s="28">
        <v>0.83810524980071899</v>
      </c>
      <c r="BY38" s="28">
        <v>457.97984313964798</v>
      </c>
      <c r="BZ38" s="28">
        <v>141.42585748434001</v>
      </c>
      <c r="CA38" s="28">
        <v>141.42601197957899</v>
      </c>
      <c r="CB38" s="28">
        <v>8.7899406999349594</v>
      </c>
      <c r="CC38" s="28">
        <v>2.2926476523280099</v>
      </c>
      <c r="CD38" s="28">
        <v>489.18853759765602</v>
      </c>
      <c r="CE38" s="28">
        <v>17600.602081298799</v>
      </c>
      <c r="CF38" s="28">
        <v>1821.45273780822</v>
      </c>
      <c r="CG38" s="28">
        <v>1439.8702416419901</v>
      </c>
      <c r="CH38" s="28">
        <v>312.87170958518902</v>
      </c>
      <c r="CI38" s="28">
        <v>0</v>
      </c>
      <c r="CJ38" s="28">
        <v>191.850378036499</v>
      </c>
      <c r="CK38" s="28">
        <v>15953.1960906982</v>
      </c>
      <c r="CL38" s="28">
        <v>2181.46093177795</v>
      </c>
      <c r="CM38" s="28">
        <v>871.55179691314697</v>
      </c>
      <c r="CN38" s="28">
        <f t="shared" si="1"/>
        <v>4852.6307405590651</v>
      </c>
      <c r="CO38" s="28">
        <f t="shared" si="2"/>
        <v>2144.8321722522451</v>
      </c>
      <c r="CP38" s="28"/>
      <c r="CQ38" s="28"/>
      <c r="CR38" s="28"/>
      <c r="CS38" s="37">
        <f t="shared" si="3"/>
        <v>8.0003200068646217E-3</v>
      </c>
      <c r="CT38" s="52">
        <f t="shared" si="4"/>
        <v>-4.0004489887339514E-5</v>
      </c>
      <c r="CU38" s="52">
        <f t="shared" si="5"/>
        <v>-1.5944608277246395E-6</v>
      </c>
      <c r="CV38" s="52">
        <f t="shared" si="6"/>
        <v>-6.3026291914770706E-5</v>
      </c>
      <c r="CW38" s="52"/>
      <c r="CX38" s="37"/>
      <c r="CY38" s="37"/>
      <c r="CZ38" s="28"/>
      <c r="DA38" s="28"/>
      <c r="DB38" s="28"/>
      <c r="DC38" s="28"/>
      <c r="DD38" s="28"/>
      <c r="DE38" s="28"/>
      <c r="DF38" s="28"/>
      <c r="DG38" s="28"/>
      <c r="DH38" s="28"/>
    </row>
    <row r="39" spans="1:112" x14ac:dyDescent="0.4">
      <c r="A39" s="30" t="s">
        <v>130</v>
      </c>
      <c r="B39" s="28">
        <v>79.768383979797306</v>
      </c>
      <c r="C39" s="28">
        <v>396.75405120849598</v>
      </c>
      <c r="D39" s="28">
        <v>40.072961807250898</v>
      </c>
      <c r="E39" s="28">
        <v>40.072876930236802</v>
      </c>
      <c r="F39" s="28">
        <v>396.74958801269503</v>
      </c>
      <c r="G39" s="28">
        <v>396.75078582763598</v>
      </c>
      <c r="H39" s="28">
        <v>81.557138442993093</v>
      </c>
      <c r="I39" s="28">
        <v>649.10019874572697</v>
      </c>
      <c r="J39" s="28">
        <v>649.09976291656403</v>
      </c>
      <c r="K39" s="28">
        <v>4363.10888671875</v>
      </c>
      <c r="L39" s="28">
        <v>108.361531376838</v>
      </c>
      <c r="M39" s="28">
        <v>108.364324688911</v>
      </c>
      <c r="N39" s="28">
        <v>3218.37036132812</v>
      </c>
      <c r="O39" s="28">
        <v>3218.36743164062</v>
      </c>
      <c r="P39" s="28">
        <v>319327.88842773403</v>
      </c>
      <c r="Q39" s="28">
        <v>49830370.0625</v>
      </c>
      <c r="R39" s="28">
        <v>319455.62792968698</v>
      </c>
      <c r="S39" s="28">
        <v>422.67633056640602</v>
      </c>
      <c r="T39" s="28">
        <v>1856.2319641113199</v>
      </c>
      <c r="U39" s="28">
        <v>528.00589752197197</v>
      </c>
      <c r="V39" s="28">
        <v>2019.5429382324201</v>
      </c>
      <c r="W39" s="28">
        <v>431.39285278320301</v>
      </c>
      <c r="X39" s="28">
        <v>427.67924928665099</v>
      </c>
      <c r="Y39" s="28">
        <v>2019.5593566894499</v>
      </c>
      <c r="Z39" s="28">
        <v>5279.05029296875</v>
      </c>
      <c r="AA39" s="28">
        <v>11853.482116699201</v>
      </c>
      <c r="AB39" s="28">
        <v>652.63471984863202</v>
      </c>
      <c r="AC39" s="28">
        <v>652.63583374023403</v>
      </c>
      <c r="AD39" s="28">
        <v>652.62527465820301</v>
      </c>
      <c r="AE39" s="28">
        <v>689.32807016372601</v>
      </c>
      <c r="AF39" s="28">
        <v>353.38363647460898</v>
      </c>
      <c r="AG39" s="28">
        <v>353.36946868896399</v>
      </c>
      <c r="AH39" s="28">
        <v>690.55290699005104</v>
      </c>
      <c r="AI39" s="28">
        <v>16.758682698011398</v>
      </c>
      <c r="AJ39" s="28">
        <v>13.968863725662199</v>
      </c>
      <c r="AK39" s="28">
        <v>72.819038867950397</v>
      </c>
      <c r="AL39" s="28">
        <v>0</v>
      </c>
      <c r="AM39" s="28">
        <v>811.79896545410099</v>
      </c>
      <c r="AN39" s="28">
        <v>69.233411788940401</v>
      </c>
      <c r="AO39" s="28">
        <v>69.232446670532198</v>
      </c>
      <c r="AP39" s="28">
        <v>2506.4396133422802</v>
      </c>
      <c r="AQ39" s="28">
        <v>2506.4160480499199</v>
      </c>
      <c r="AR39" s="28">
        <v>33146.981933593699</v>
      </c>
      <c r="AS39" s="28">
        <v>10672.5869140625</v>
      </c>
      <c r="AT39" s="28">
        <v>10672.1521606445</v>
      </c>
      <c r="AU39" s="28">
        <v>18702.528869628899</v>
      </c>
      <c r="AV39" s="28">
        <v>44171.1767578125</v>
      </c>
      <c r="AW39" s="28">
        <v>33145.645019531199</v>
      </c>
      <c r="AX39" s="28">
        <v>928.96669960021904</v>
      </c>
      <c r="AY39" s="28">
        <v>2.7307064468041</v>
      </c>
      <c r="AZ39" s="28">
        <v>12569.4306335449</v>
      </c>
      <c r="BA39" s="28">
        <v>15.778596639633101</v>
      </c>
      <c r="BB39" s="28">
        <v>3.62563736736774</v>
      </c>
      <c r="BC39" s="28">
        <v>405.87301254272398</v>
      </c>
      <c r="BD39" s="28">
        <v>74.644996717572198</v>
      </c>
      <c r="BE39" s="28">
        <v>5.8526663780212402</v>
      </c>
      <c r="BF39" s="28">
        <v>0.86456017941236496</v>
      </c>
      <c r="BG39" s="28">
        <v>7045.1877861022904</v>
      </c>
      <c r="BH39" s="28">
        <v>545.38531494140602</v>
      </c>
      <c r="BI39" s="28">
        <v>196.77786254882801</v>
      </c>
      <c r="BJ39" s="28">
        <v>1975.3340377807599</v>
      </c>
      <c r="BK39" s="28">
        <v>5069.8607943057996</v>
      </c>
      <c r="BL39" s="28">
        <v>61.435291882604297</v>
      </c>
      <c r="BM39" s="28">
        <v>0.743810415267944</v>
      </c>
      <c r="BN39" s="28">
        <v>290.15511113405199</v>
      </c>
      <c r="BO39" s="28">
        <v>2.7423115856945501</v>
      </c>
      <c r="BP39" s="28">
        <v>156.581607580184</v>
      </c>
      <c r="BQ39" s="28">
        <v>15.9096942543983</v>
      </c>
      <c r="BR39" s="28">
        <v>4.4574069976806596</v>
      </c>
      <c r="BS39" s="28">
        <v>631.77001762390103</v>
      </c>
      <c r="BT39" s="28">
        <v>18.402148723602199</v>
      </c>
      <c r="BU39" s="28">
        <v>108.231696128845</v>
      </c>
      <c r="BV39" s="28">
        <v>50.852685019373801</v>
      </c>
      <c r="BW39" s="28">
        <v>249.188718795776</v>
      </c>
      <c r="BX39" s="28">
        <v>2.2597778402850901</v>
      </c>
      <c r="BY39" s="28">
        <v>1147.3231735229399</v>
      </c>
      <c r="BZ39" s="28">
        <v>362.82393431663502</v>
      </c>
      <c r="CA39" s="28">
        <v>362.823505640029</v>
      </c>
      <c r="CB39" s="28">
        <v>12.7817372828722</v>
      </c>
      <c r="CC39" s="28">
        <v>0.97602333128452301</v>
      </c>
      <c r="CD39" s="28">
        <v>1311.85900878906</v>
      </c>
      <c r="CE39" s="28">
        <v>31853.271972656199</v>
      </c>
      <c r="CF39" s="28">
        <v>3386.9962234497002</v>
      </c>
      <c r="CG39" s="28">
        <v>2670.70727920532</v>
      </c>
      <c r="CH39" s="28">
        <v>570.55462074279706</v>
      </c>
      <c r="CI39" s="28">
        <v>0</v>
      </c>
      <c r="CJ39" s="28">
        <v>384.22234725952097</v>
      </c>
      <c r="CK39" s="28">
        <v>28017.386230468699</v>
      </c>
      <c r="CL39" s="28">
        <v>3985.8717651367101</v>
      </c>
      <c r="CM39" s="28">
        <v>1607.23205566406</v>
      </c>
      <c r="CN39" s="28">
        <f t="shared" si="1"/>
        <v>8664.3400640921318</v>
      </c>
      <c r="CO39" s="28">
        <f t="shared" si="2"/>
        <v>3930.4755501812356</v>
      </c>
      <c r="CP39" s="28"/>
      <c r="CQ39" s="28"/>
      <c r="CR39" s="28"/>
      <c r="CS39" s="37">
        <f t="shared" si="3"/>
        <v>8.0003219839984551E-3</v>
      </c>
      <c r="CT39" s="52">
        <f t="shared" si="4"/>
        <v>-4.0201019050151813E-5</v>
      </c>
      <c r="CU39" s="52">
        <f t="shared" si="5"/>
        <v>-1.0001130534798876E-6</v>
      </c>
      <c r="CV39" s="52">
        <f t="shared" si="6"/>
        <v>-6.7113519767697828E-5</v>
      </c>
      <c r="CW39" s="52"/>
      <c r="CX39" s="37"/>
      <c r="CY39" s="37"/>
      <c r="CZ39" s="28"/>
      <c r="DA39" s="28"/>
      <c r="DB39" s="28"/>
      <c r="DC39" s="28"/>
      <c r="DD39" s="28"/>
      <c r="DE39" s="28"/>
      <c r="DF39" s="28"/>
      <c r="DG39" s="28"/>
      <c r="DH39" s="28"/>
    </row>
    <row r="40" spans="1:112" x14ac:dyDescent="0.4">
      <c r="A40" s="30" t="s">
        <v>39</v>
      </c>
      <c r="B40" s="28">
        <v>6.1406030058860699</v>
      </c>
      <c r="C40" s="28">
        <v>29.851889848709099</v>
      </c>
      <c r="D40" s="28">
        <v>2.7859928011894199</v>
      </c>
      <c r="E40" s="28">
        <v>2.7859919071197501</v>
      </c>
      <c r="F40" s="28">
        <v>29.851331710815401</v>
      </c>
      <c r="G40" s="28">
        <v>29.851445913314802</v>
      </c>
      <c r="H40" s="28">
        <v>5.6622225046157801</v>
      </c>
      <c r="I40" s="28">
        <v>49.342814862728098</v>
      </c>
      <c r="J40" s="28">
        <v>49.343075215816498</v>
      </c>
      <c r="K40" s="28">
        <v>403.70587158203102</v>
      </c>
      <c r="L40" s="28">
        <v>10.145182289183101</v>
      </c>
      <c r="M40" s="28">
        <v>10.145380195230199</v>
      </c>
      <c r="N40" s="28">
        <v>200.024539947509</v>
      </c>
      <c r="O40" s="28">
        <v>200.02462768554599</v>
      </c>
      <c r="P40" s="28">
        <v>25295.232437133702</v>
      </c>
      <c r="Q40" s="28">
        <v>3892571.29980468</v>
      </c>
      <c r="R40" s="28">
        <v>25305.362411499002</v>
      </c>
      <c r="S40" s="28">
        <v>37.102099776267998</v>
      </c>
      <c r="T40" s="28">
        <v>151.199202537536</v>
      </c>
      <c r="U40" s="28">
        <v>42.175915241241398</v>
      </c>
      <c r="V40" s="28">
        <v>173.09933471679599</v>
      </c>
      <c r="W40" s="28">
        <v>33.326257944106999</v>
      </c>
      <c r="X40" s="28">
        <v>35.002909660339299</v>
      </c>
      <c r="Y40" s="28">
        <v>173.100702285766</v>
      </c>
      <c r="Z40" s="28">
        <v>480.57850646972599</v>
      </c>
      <c r="AA40" s="28">
        <v>943.83575630187897</v>
      </c>
      <c r="AB40" s="28">
        <v>43.122836112976003</v>
      </c>
      <c r="AC40" s="28">
        <v>43.122965812683098</v>
      </c>
      <c r="AD40" s="28">
        <v>43.122238159179602</v>
      </c>
      <c r="AE40" s="28">
        <v>58.099286824464798</v>
      </c>
      <c r="AF40" s="28">
        <v>24.6610124111175</v>
      </c>
      <c r="AG40" s="28">
        <v>24.660029649734401</v>
      </c>
      <c r="AH40" s="28">
        <v>56.010490670800202</v>
      </c>
      <c r="AI40" s="28">
        <v>1.4285182848107001</v>
      </c>
      <c r="AJ40" s="28">
        <v>0.91774216294288602</v>
      </c>
      <c r="AK40" s="28">
        <v>6.42899650335311</v>
      </c>
      <c r="AL40" s="28">
        <v>0</v>
      </c>
      <c r="AM40" s="28">
        <v>67.950917243957505</v>
      </c>
      <c r="AN40" s="28">
        <v>4.9039330482482901</v>
      </c>
      <c r="AO40" s="28">
        <v>4.9038586020469603</v>
      </c>
      <c r="AP40" s="28">
        <v>190.464070737361</v>
      </c>
      <c r="AQ40" s="28">
        <v>190.462575137615</v>
      </c>
      <c r="AR40" s="28">
        <v>2343.5203704833898</v>
      </c>
      <c r="AS40" s="28">
        <v>714.44347000122002</v>
      </c>
      <c r="AT40" s="28">
        <v>714.41533660888604</v>
      </c>
      <c r="AU40" s="28">
        <v>1501.9160938262901</v>
      </c>
      <c r="AV40" s="28">
        <v>3082.5020751953102</v>
      </c>
      <c r="AW40" s="28">
        <v>2343.4283142089798</v>
      </c>
      <c r="AX40" s="28">
        <v>74.131773352622901</v>
      </c>
      <c r="AY40" s="28">
        <v>0.22318645415361901</v>
      </c>
      <c r="AZ40" s="28">
        <v>1013.31940078735</v>
      </c>
      <c r="BA40" s="28">
        <v>1.30820219591259</v>
      </c>
      <c r="BB40" s="28">
        <v>0.29393653804436298</v>
      </c>
      <c r="BC40" s="28">
        <v>32.052804887294698</v>
      </c>
      <c r="BD40" s="28">
        <v>6.73051931522786</v>
      </c>
      <c r="BE40" s="28">
        <v>0.52253478765487604</v>
      </c>
      <c r="BF40" s="28">
        <v>6.4868402900174205E-2</v>
      </c>
      <c r="BG40" s="28">
        <v>615.87342798709801</v>
      </c>
      <c r="BH40" s="28">
        <v>50.462818145751903</v>
      </c>
      <c r="BI40" s="28">
        <v>15.6764469146728</v>
      </c>
      <c r="BJ40" s="28">
        <v>163.063984990119</v>
      </c>
      <c r="BK40" s="28">
        <v>452.81343875825399</v>
      </c>
      <c r="BL40" s="28">
        <v>5.6661596270278096</v>
      </c>
      <c r="BM40" s="28">
        <v>6.6181987524032496E-2</v>
      </c>
      <c r="BN40" s="28">
        <v>26.2064458839595</v>
      </c>
      <c r="BO40" s="28">
        <v>0.22004520893096899</v>
      </c>
      <c r="BP40" s="28">
        <v>12.5636307448148</v>
      </c>
      <c r="BQ40" s="28">
        <v>1.2076270468532999</v>
      </c>
      <c r="BR40" s="28">
        <v>0.34174259193241502</v>
      </c>
      <c r="BS40" s="28">
        <v>50.027144312858503</v>
      </c>
      <c r="BT40" s="28">
        <v>1.30233435332775</v>
      </c>
      <c r="BU40" s="28">
        <v>8.30229812860488</v>
      </c>
      <c r="BV40" s="28">
        <v>4.6647494922508397</v>
      </c>
      <c r="BW40" s="28">
        <v>20.708867996931001</v>
      </c>
      <c r="BX40" s="28">
        <v>0.20501018430877499</v>
      </c>
      <c r="BY40" s="28">
        <v>40.402113080024698</v>
      </c>
      <c r="BZ40" s="28">
        <v>28.327360898256298</v>
      </c>
      <c r="CA40" s="28">
        <v>28.327295251190598</v>
      </c>
      <c r="CB40" s="28">
        <v>1.03236570209264</v>
      </c>
      <c r="CC40" s="28">
        <v>6.3340649008750902E-2</v>
      </c>
      <c r="CD40" s="28">
        <v>104.509231567382</v>
      </c>
      <c r="CE40" s="28">
        <v>2508.57712554931</v>
      </c>
      <c r="CF40" s="28">
        <v>277.98372888565001</v>
      </c>
      <c r="CG40" s="28">
        <v>220.255298256874</v>
      </c>
      <c r="CH40" s="28">
        <v>46.634779274463597</v>
      </c>
      <c r="CI40" s="28">
        <v>0</v>
      </c>
      <c r="CJ40" s="28">
        <v>28.6258444786071</v>
      </c>
      <c r="CK40" s="28">
        <v>2257.5588035583401</v>
      </c>
      <c r="CL40" s="28">
        <v>324.78305244445801</v>
      </c>
      <c r="CM40" s="28">
        <v>131.053581118583</v>
      </c>
      <c r="CN40" s="28">
        <f t="shared" si="1"/>
        <v>698.49972826394901</v>
      </c>
      <c r="CO40" s="28">
        <f t="shared" si="2"/>
        <v>320.85923899723122</v>
      </c>
      <c r="CP40" s="28"/>
      <c r="CQ40" s="28"/>
      <c r="CR40" s="28"/>
      <c r="CS40" s="37">
        <f t="shared" si="3"/>
        <v>8.0003230523551083E-3</v>
      </c>
      <c r="CT40" s="52">
        <f t="shared" si="4"/>
        <v>-3.9830532931390305E-5</v>
      </c>
      <c r="CU40" s="52">
        <f t="shared" si="5"/>
        <v>-6.4879585535405394E-6</v>
      </c>
      <c r="CV40" s="52">
        <f t="shared" si="6"/>
        <v>-5.9318239166685856E-5</v>
      </c>
      <c r="CW40" s="52"/>
      <c r="CX40" s="37"/>
      <c r="CY40" s="37"/>
      <c r="CZ40" s="28"/>
      <c r="DA40" s="28"/>
      <c r="DB40" s="28"/>
      <c r="DC40" s="28"/>
      <c r="DD40" s="28"/>
      <c r="DE40" s="28"/>
      <c r="DF40" s="28"/>
      <c r="DG40" s="28"/>
      <c r="DH40" s="28"/>
    </row>
    <row r="41" spans="1:112" x14ac:dyDescent="0.4">
      <c r="A41" s="30" t="s">
        <v>40</v>
      </c>
      <c r="B41" s="28">
        <v>40.353540420532198</v>
      </c>
      <c r="C41" s="28">
        <v>207.28432846069299</v>
      </c>
      <c r="D41" s="28">
        <v>21.2738709449768</v>
      </c>
      <c r="E41" s="28">
        <v>21.2738647460937</v>
      </c>
      <c r="F41" s="28">
        <v>207.282726287841</v>
      </c>
      <c r="G41" s="28">
        <v>207.283470153808</v>
      </c>
      <c r="H41" s="28">
        <v>47.5494384765625</v>
      </c>
      <c r="I41" s="28">
        <v>377.10412120819001</v>
      </c>
      <c r="J41" s="28">
        <v>377.10459280013998</v>
      </c>
      <c r="K41" s="28">
        <v>2130.279296875</v>
      </c>
      <c r="L41" s="28">
        <v>55.218951404094597</v>
      </c>
      <c r="M41" s="28">
        <v>55.220160782337103</v>
      </c>
      <c r="N41" s="28">
        <v>1552.6477661132801</v>
      </c>
      <c r="O41" s="28">
        <v>1552.64782714843</v>
      </c>
      <c r="P41" s="28">
        <v>232402.828857421</v>
      </c>
      <c r="Q41" s="28">
        <v>28457257.390625</v>
      </c>
      <c r="R41" s="28">
        <v>232495.86999511701</v>
      </c>
      <c r="S41" s="28">
        <v>300.20238208770701</v>
      </c>
      <c r="T41" s="28">
        <v>1014.91200637817</v>
      </c>
      <c r="U41" s="28">
        <v>288.26642799377402</v>
      </c>
      <c r="V41" s="28">
        <v>1341.4818420410099</v>
      </c>
      <c r="W41" s="28">
        <v>262.336177825927</v>
      </c>
      <c r="X41" s="28">
        <v>271.97922730445799</v>
      </c>
      <c r="Y41" s="28">
        <v>1341.4963073730401</v>
      </c>
      <c r="Z41" s="28">
        <v>3609.8016967773401</v>
      </c>
      <c r="AA41" s="28">
        <v>6694.9264526367097</v>
      </c>
      <c r="AB41" s="28">
        <v>351.93181610107399</v>
      </c>
      <c r="AC41" s="28">
        <v>351.93204498290999</v>
      </c>
      <c r="AD41" s="28">
        <v>351.92707061767499</v>
      </c>
      <c r="AE41" s="28">
        <v>425.91373991966202</v>
      </c>
      <c r="AF41" s="28">
        <v>224.457969665527</v>
      </c>
      <c r="AG41" s="28">
        <v>224.44934082031199</v>
      </c>
      <c r="AH41" s="28">
        <v>454.32538390159601</v>
      </c>
      <c r="AI41" s="28">
        <v>9.0008116420358402</v>
      </c>
      <c r="AJ41" s="28">
        <v>8.9130358695983798</v>
      </c>
      <c r="AK41" s="28">
        <v>36.290197849273603</v>
      </c>
      <c r="AL41" s="28">
        <v>0</v>
      </c>
      <c r="AM41" s="28">
        <v>400.64846801757801</v>
      </c>
      <c r="AN41" s="28">
        <v>37.622508049011202</v>
      </c>
      <c r="AO41" s="28">
        <v>37.621907234191802</v>
      </c>
      <c r="AP41" s="28">
        <v>1468.5548620223999</v>
      </c>
      <c r="AQ41" s="28">
        <v>1468.53857135772</v>
      </c>
      <c r="AR41" s="28">
        <v>21529.235107421799</v>
      </c>
      <c r="AS41" s="28">
        <v>6303.5475769042896</v>
      </c>
      <c r="AT41" s="28">
        <v>6303.2913513183503</v>
      </c>
      <c r="AU41" s="28">
        <v>11666.6521606445</v>
      </c>
      <c r="AV41" s="28">
        <v>28056.134277343699</v>
      </c>
      <c r="AW41" s="28">
        <v>21528.3811035156</v>
      </c>
      <c r="AX41" s="28">
        <v>536.63081598281804</v>
      </c>
      <c r="AY41" s="28">
        <v>1.6778829630929899</v>
      </c>
      <c r="AZ41" s="28">
        <v>8124.6279296875</v>
      </c>
      <c r="BA41" s="28">
        <v>9.2203256636857898</v>
      </c>
      <c r="BB41" s="28">
        <v>2.10290795564651</v>
      </c>
      <c r="BC41" s="28">
        <v>239.4638671875</v>
      </c>
      <c r="BD41" s="28">
        <v>37.987006887793498</v>
      </c>
      <c r="BE41" s="28">
        <v>2.9123184680938698</v>
      </c>
      <c r="BF41" s="28">
        <v>0.52971921768039398</v>
      </c>
      <c r="BG41" s="28">
        <v>3637.4817409515299</v>
      </c>
      <c r="BH41" s="28">
        <v>266.28451538085898</v>
      </c>
      <c r="BI41" s="28">
        <v>103.372787475585</v>
      </c>
      <c r="BJ41" s="28">
        <v>1107.71335411071</v>
      </c>
      <c r="BK41" s="28">
        <v>2529.76754593849</v>
      </c>
      <c r="BL41" s="28">
        <v>30.142526462674098</v>
      </c>
      <c r="BM41" s="28">
        <v>0.37421002984046903</v>
      </c>
      <c r="BN41" s="28">
        <v>146.36252647638301</v>
      </c>
      <c r="BO41" s="28">
        <v>1.64184078387916</v>
      </c>
      <c r="BP41" s="28">
        <v>87.925356507301302</v>
      </c>
      <c r="BQ41" s="28">
        <v>10.1372884213924</v>
      </c>
      <c r="BR41" s="28">
        <v>2.5885396599769499</v>
      </c>
      <c r="BS41" s="28">
        <v>362.39370155334399</v>
      </c>
      <c r="BT41" s="28">
        <v>10.658867597579899</v>
      </c>
      <c r="BU41" s="28">
        <v>66.2700967788696</v>
      </c>
      <c r="BV41" s="28">
        <v>25.422202358487901</v>
      </c>
      <c r="BW41" s="28">
        <v>145.760252952575</v>
      </c>
      <c r="BX41" s="28">
        <v>1.1468478416791099</v>
      </c>
      <c r="BY41" s="28">
        <v>1061.72885513305</v>
      </c>
      <c r="BZ41" s="28">
        <v>208.53919172286899</v>
      </c>
      <c r="CA41" s="28">
        <v>208.53879809379501</v>
      </c>
      <c r="CB41" s="28">
        <v>7.4401756674051196</v>
      </c>
      <c r="CC41" s="28">
        <v>0.65784052014350802</v>
      </c>
      <c r="CD41" s="28">
        <v>689.15661621093705</v>
      </c>
      <c r="CE41" s="28">
        <v>19498.657348632802</v>
      </c>
      <c r="CF41" s="28">
        <v>2191.0431518554601</v>
      </c>
      <c r="CG41" s="28">
        <v>1765.5799102783201</v>
      </c>
      <c r="CH41" s="28">
        <v>386.295293807983</v>
      </c>
      <c r="CI41" s="28">
        <v>0</v>
      </c>
      <c r="CJ41" s="28">
        <v>241.39325141906701</v>
      </c>
      <c r="CK41" s="28">
        <v>17588.544677734299</v>
      </c>
      <c r="CL41" s="28">
        <v>2483.9717216491699</v>
      </c>
      <c r="CM41" s="28">
        <v>1019.5675945281901</v>
      </c>
      <c r="CN41" s="28">
        <f t="shared" si="1"/>
        <v>5600.4556872422363</v>
      </c>
      <c r="CO41" s="28">
        <f t="shared" si="2"/>
        <v>2453.8686217240984</v>
      </c>
      <c r="CP41" s="28"/>
      <c r="CQ41" s="28"/>
      <c r="CR41" s="28"/>
      <c r="CS41" s="37">
        <f t="shared" si="3"/>
        <v>8.0003170588894921E-3</v>
      </c>
      <c r="CT41" s="52">
        <f t="shared" si="4"/>
        <v>-3.9434393811335385E-5</v>
      </c>
      <c r="CU41" s="52">
        <f t="shared" si="5"/>
        <v>2.3117705867452164E-7</v>
      </c>
      <c r="CV41" s="52">
        <f t="shared" si="6"/>
        <v>-6.8580269466365045E-5</v>
      </c>
      <c r="CW41" s="52"/>
      <c r="CX41" s="37"/>
      <c r="CY41" s="37"/>
      <c r="CZ41" s="28"/>
      <c r="DA41" s="28"/>
      <c r="DB41" s="28"/>
      <c r="DC41" s="28"/>
      <c r="DD41" s="28"/>
      <c r="DE41" s="28"/>
      <c r="DF41" s="28"/>
      <c r="DG41" s="28"/>
      <c r="DH41" s="28"/>
    </row>
    <row r="42" spans="1:112" x14ac:dyDescent="0.4">
      <c r="A42" s="30" t="s">
        <v>41</v>
      </c>
      <c r="B42" s="28">
        <v>13.685589551925601</v>
      </c>
      <c r="C42" s="28">
        <v>78.625225067138601</v>
      </c>
      <c r="D42" s="28">
        <v>8.5766972303390503</v>
      </c>
      <c r="E42" s="28">
        <v>8.5767136812209994</v>
      </c>
      <c r="F42" s="28">
        <v>78.624915122985797</v>
      </c>
      <c r="G42" s="28">
        <v>78.625164985656696</v>
      </c>
      <c r="H42" s="28">
        <v>21.302916765212998</v>
      </c>
      <c r="I42" s="28">
        <v>115.104167819023</v>
      </c>
      <c r="J42" s="28">
        <v>115.104388594627</v>
      </c>
      <c r="K42" s="28">
        <v>332.00256347656199</v>
      </c>
      <c r="L42" s="28">
        <v>15.1696034222841</v>
      </c>
      <c r="M42" s="28">
        <v>15.1699629873037</v>
      </c>
      <c r="N42" s="28">
        <v>578.02397155761696</v>
      </c>
      <c r="O42" s="28">
        <v>578.02410888671795</v>
      </c>
      <c r="P42" s="28">
        <v>48837.872863769502</v>
      </c>
      <c r="Q42" s="28">
        <v>6171711.2890625</v>
      </c>
      <c r="R42" s="28">
        <v>48857.394348144502</v>
      </c>
      <c r="S42" s="28">
        <v>48.2362586259841</v>
      </c>
      <c r="T42" s="28">
        <v>361.31102943420399</v>
      </c>
      <c r="U42" s="28">
        <v>95.761324882507296</v>
      </c>
      <c r="V42" s="28">
        <v>306.735206604003</v>
      </c>
      <c r="W42" s="28">
        <v>99.3645920753479</v>
      </c>
      <c r="X42" s="28">
        <v>73.465669512748704</v>
      </c>
      <c r="Y42" s="28">
        <v>306.73772430419899</v>
      </c>
      <c r="Z42" s="28">
        <v>788.66781616210903</v>
      </c>
      <c r="AA42" s="28">
        <v>2316.6531219482399</v>
      </c>
      <c r="AB42" s="28">
        <v>144.47762298583899</v>
      </c>
      <c r="AC42" s="28">
        <v>144.47755813598599</v>
      </c>
      <c r="AD42" s="28">
        <v>144.475727081298</v>
      </c>
      <c r="AE42" s="28">
        <v>107.578667759895</v>
      </c>
      <c r="AF42" s="28">
        <v>69.974055290222097</v>
      </c>
      <c r="AG42" s="28">
        <v>69.971199989318805</v>
      </c>
      <c r="AH42" s="28">
        <v>114.56900537014</v>
      </c>
      <c r="AI42" s="28">
        <v>2.7831536815501701</v>
      </c>
      <c r="AJ42" s="28">
        <v>5.5370382070541302</v>
      </c>
      <c r="AK42" s="28">
        <v>10.2786751985549</v>
      </c>
      <c r="AL42" s="28">
        <v>0</v>
      </c>
      <c r="AM42" s="28">
        <v>94.407550811767507</v>
      </c>
      <c r="AN42" s="28">
        <v>15.1603624820709</v>
      </c>
      <c r="AO42" s="28">
        <v>15.1601357460021</v>
      </c>
      <c r="AP42" s="28">
        <v>282.31124925613398</v>
      </c>
      <c r="AQ42" s="28">
        <v>282.30928754806502</v>
      </c>
      <c r="AR42" s="28">
        <v>6654.7505493163999</v>
      </c>
      <c r="AS42" s="28">
        <v>2022.03247070312</v>
      </c>
      <c r="AT42" s="28">
        <v>2021.95481872558</v>
      </c>
      <c r="AU42" s="28">
        <v>3361.72679138183</v>
      </c>
      <c r="AV42" s="28">
        <v>8746.4093017578107</v>
      </c>
      <c r="AW42" s="28">
        <v>6654.4808959960901</v>
      </c>
      <c r="AX42" s="28">
        <v>181.85596442222499</v>
      </c>
      <c r="AY42" s="28">
        <v>0.318097776733338</v>
      </c>
      <c r="AZ42" s="28">
        <v>2178.7227859497002</v>
      </c>
      <c r="BA42" s="28">
        <v>1.8315222561359401</v>
      </c>
      <c r="BB42" s="28">
        <v>0.441368047147989</v>
      </c>
      <c r="BC42" s="28">
        <v>83.439349412918006</v>
      </c>
      <c r="BD42" s="28">
        <v>6.2567736543715</v>
      </c>
      <c r="BE42" s="28">
        <v>0.48216646909713701</v>
      </c>
      <c r="BF42" s="28">
        <v>0.117464445997029</v>
      </c>
      <c r="BG42" s="28">
        <v>696.32644748687699</v>
      </c>
      <c r="BH42" s="28">
        <v>41.500270843505803</v>
      </c>
      <c r="BI42" s="28">
        <v>19.878871917724599</v>
      </c>
      <c r="BJ42" s="28">
        <v>271.21036434173499</v>
      </c>
      <c r="BK42" s="28">
        <v>425.11631083488402</v>
      </c>
      <c r="BL42" s="28">
        <v>4.7443221621215299</v>
      </c>
      <c r="BM42" s="28">
        <v>6.1097599565982798E-2</v>
      </c>
      <c r="BN42" s="28">
        <v>24.343598924577201</v>
      </c>
      <c r="BO42" s="28">
        <v>0.458279633894562</v>
      </c>
      <c r="BP42" s="28">
        <v>19.200010299682599</v>
      </c>
      <c r="BQ42" s="28">
        <v>2.0223783999681402</v>
      </c>
      <c r="BR42" s="28">
        <v>0.62482683360576596</v>
      </c>
      <c r="BS42" s="28">
        <v>82.186576366424504</v>
      </c>
      <c r="BT42" s="28">
        <v>4.5929821133613498</v>
      </c>
      <c r="BU42" s="28">
        <v>23.9249860048294</v>
      </c>
      <c r="BV42" s="28">
        <v>4.0895519512705496</v>
      </c>
      <c r="BW42" s="28">
        <v>40.419205307960503</v>
      </c>
      <c r="BX42" s="28">
        <v>0.18778676507645201</v>
      </c>
      <c r="BY42" s="28">
        <v>208.166067123413</v>
      </c>
      <c r="BZ42" s="28">
        <v>46.942639172077101</v>
      </c>
      <c r="CA42" s="28">
        <v>46.942651391029301</v>
      </c>
      <c r="CB42" s="28">
        <v>2.6199107617139799</v>
      </c>
      <c r="CC42" s="28">
        <v>0.46462309733033103</v>
      </c>
      <c r="CD42" s="28">
        <v>132.52583312988199</v>
      </c>
      <c r="CE42" s="28">
        <v>5619.6031799316397</v>
      </c>
      <c r="CF42" s="28">
        <v>562.89736175537098</v>
      </c>
      <c r="CG42" s="28">
        <v>438.256268501281</v>
      </c>
      <c r="CH42" s="28">
        <v>94.490807533264103</v>
      </c>
      <c r="CI42" s="28">
        <v>0</v>
      </c>
      <c r="CJ42" s="28">
        <v>67.650858879089299</v>
      </c>
      <c r="CK42" s="28">
        <v>4940.3283996582004</v>
      </c>
      <c r="CL42" s="28">
        <v>694.35200500488202</v>
      </c>
      <c r="CM42" s="28">
        <v>275.00210380554199</v>
      </c>
      <c r="CN42" s="28">
        <f t="shared" si="1"/>
        <v>1501.8337483382543</v>
      </c>
      <c r="CO42" s="28">
        <f t="shared" si="2"/>
        <v>682.2216502517665</v>
      </c>
      <c r="CP42" s="28"/>
      <c r="CQ42" s="28"/>
      <c r="CR42" s="28"/>
      <c r="CS42" s="37">
        <f t="shared" si="3"/>
        <v>8.0003179448918608E-3</v>
      </c>
      <c r="CT42" s="52">
        <f t="shared" si="4"/>
        <v>-3.9761865690583957E-5</v>
      </c>
      <c r="CU42" s="52">
        <f t="shared" si="5"/>
        <v>-3.2698706596678809E-7</v>
      </c>
      <c r="CV42" s="52">
        <f t="shared" si="6"/>
        <v>-5.1664562479969711E-5</v>
      </c>
      <c r="CW42" s="52"/>
      <c r="CX42" s="37"/>
      <c r="CY42" s="37"/>
      <c r="CZ42" s="28"/>
      <c r="DA42" s="28"/>
      <c r="DB42" s="28"/>
      <c r="DC42" s="28"/>
      <c r="DD42" s="28"/>
      <c r="DE42" s="28"/>
      <c r="DF42" s="28"/>
      <c r="DG42" s="28"/>
      <c r="DH42" s="28"/>
    </row>
    <row r="43" spans="1:112" x14ac:dyDescent="0.4">
      <c r="A43" s="30" t="s">
        <v>42</v>
      </c>
      <c r="B43" s="28">
        <v>62.932935714721602</v>
      </c>
      <c r="C43" s="28">
        <v>322.687461853027</v>
      </c>
      <c r="D43" s="28">
        <v>33.688278198242102</v>
      </c>
      <c r="E43" s="28">
        <v>33.688217163085902</v>
      </c>
      <c r="F43" s="28">
        <v>322.68434143066401</v>
      </c>
      <c r="G43" s="28">
        <v>322.68552398681601</v>
      </c>
      <c r="H43" s="28">
        <v>74.541202545166001</v>
      </c>
      <c r="I43" s="28">
        <v>553.43206405639603</v>
      </c>
      <c r="J43" s="28">
        <v>553.43248176574696</v>
      </c>
      <c r="K43" s="28">
        <v>3098.8095703125</v>
      </c>
      <c r="L43" s="28">
        <v>80.041663765907202</v>
      </c>
      <c r="M43" s="28">
        <v>80.043562412261906</v>
      </c>
      <c r="N43" s="28">
        <v>2454.65014648437</v>
      </c>
      <c r="O43" s="28">
        <v>2454.6505737304601</v>
      </c>
      <c r="P43" s="28">
        <v>310466.629638671</v>
      </c>
      <c r="Q43" s="28">
        <v>40815796.5</v>
      </c>
      <c r="R43" s="28">
        <v>310590.852294921</v>
      </c>
      <c r="S43" s="28">
        <v>382.76471519470198</v>
      </c>
      <c r="T43" s="28">
        <v>1552.16774749755</v>
      </c>
      <c r="U43" s="28">
        <v>437.22385025024403</v>
      </c>
      <c r="V43" s="28">
        <v>1805.3103332519499</v>
      </c>
      <c r="W43" s="28">
        <v>396.50115013122502</v>
      </c>
      <c r="X43" s="28">
        <v>385.09673690795898</v>
      </c>
      <c r="Y43" s="28">
        <v>1805.3250427246001</v>
      </c>
      <c r="Z43" s="28">
        <v>4830.1110839843705</v>
      </c>
      <c r="AA43" s="28">
        <v>10163.5070800781</v>
      </c>
      <c r="AB43" s="28">
        <v>558.21319580078102</v>
      </c>
      <c r="AC43" s="28">
        <v>558.21398925781205</v>
      </c>
      <c r="AD43" s="28">
        <v>558.20570373535099</v>
      </c>
      <c r="AE43" s="28">
        <v>596.66308736801102</v>
      </c>
      <c r="AF43" s="28">
        <v>327.64556503295898</v>
      </c>
      <c r="AG43" s="28">
        <v>327.63258743286099</v>
      </c>
      <c r="AH43" s="28">
        <v>625.77639007568303</v>
      </c>
      <c r="AI43" s="28">
        <v>13.449258536100301</v>
      </c>
      <c r="AJ43" s="28">
        <v>14.3769025802612</v>
      </c>
      <c r="AK43" s="28">
        <v>55.017615318298297</v>
      </c>
      <c r="AL43" s="28">
        <v>0</v>
      </c>
      <c r="AM43" s="28">
        <v>578.97888183593705</v>
      </c>
      <c r="AN43" s="28">
        <v>59.096965789794901</v>
      </c>
      <c r="AO43" s="28">
        <v>59.096147537231403</v>
      </c>
      <c r="AP43" s="28">
        <v>2076.4279079437201</v>
      </c>
      <c r="AQ43" s="28">
        <v>2076.41405677795</v>
      </c>
      <c r="AR43" s="28">
        <v>31052.828125</v>
      </c>
      <c r="AS43" s="28">
        <v>9575.2199096679597</v>
      </c>
      <c r="AT43" s="28">
        <v>9574.8330688476508</v>
      </c>
      <c r="AU43" s="28">
        <v>16721.043334960901</v>
      </c>
      <c r="AV43" s="28">
        <v>40954.032714843699</v>
      </c>
      <c r="AW43" s="28">
        <v>31051.5908203125</v>
      </c>
      <c r="AX43" s="28">
        <v>804.79997730255104</v>
      </c>
      <c r="AY43" s="28">
        <v>2.2173200501129</v>
      </c>
      <c r="AZ43" s="28">
        <v>11418.07421875</v>
      </c>
      <c r="BA43" s="28">
        <v>12.3616414070129</v>
      </c>
      <c r="BB43" s="28">
        <v>2.8421380110085002</v>
      </c>
      <c r="BC43" s="28">
        <v>336.99926948547301</v>
      </c>
      <c r="BD43" s="28">
        <v>54.464572429656897</v>
      </c>
      <c r="BE43" s="28">
        <v>4.267578125</v>
      </c>
      <c r="BF43" s="28">
        <v>0.72421227768063501</v>
      </c>
      <c r="BG43" s="28">
        <v>5241.7383346557599</v>
      </c>
      <c r="BH43" s="28">
        <v>387.35092163085898</v>
      </c>
      <c r="BI43" s="28">
        <v>154.52479553222599</v>
      </c>
      <c r="BJ43" s="28">
        <v>1544.8270072937</v>
      </c>
      <c r="BK43" s="28">
        <v>3696.9171659946401</v>
      </c>
      <c r="BL43" s="28">
        <v>43.783578265458303</v>
      </c>
      <c r="BM43" s="28">
        <v>0.54365527629852295</v>
      </c>
      <c r="BN43" s="28">
        <v>210.039015293121</v>
      </c>
      <c r="BO43" s="28">
        <v>2.27454826235771</v>
      </c>
      <c r="BP43" s="28">
        <v>121.557376623153</v>
      </c>
      <c r="BQ43" s="28">
        <v>13.350331485271401</v>
      </c>
      <c r="BR43" s="28">
        <v>3.49054151773452</v>
      </c>
      <c r="BS43" s="28">
        <v>493.48153114318802</v>
      </c>
      <c r="BT43" s="28">
        <v>16.654815912246701</v>
      </c>
      <c r="BU43" s="28">
        <v>97.820272445678697</v>
      </c>
      <c r="BV43" s="28">
        <v>36.470275052823098</v>
      </c>
      <c r="BW43" s="28">
        <v>204.42866969108499</v>
      </c>
      <c r="BX43" s="28">
        <v>1.6410598989459599</v>
      </c>
      <c r="BY43" s="28">
        <v>1344.6564445495601</v>
      </c>
      <c r="BZ43" s="28">
        <v>299.11613917350701</v>
      </c>
      <c r="CA43" s="28">
        <v>299.11762022972101</v>
      </c>
      <c r="CB43" s="28">
        <v>11.2447439730167</v>
      </c>
      <c r="CC43" s="28">
        <v>1.0733247697353301</v>
      </c>
      <c r="CD43" s="28">
        <v>1030.16955566406</v>
      </c>
      <c r="CE43" s="28">
        <v>28013.953857421799</v>
      </c>
      <c r="CF43" s="28">
        <v>3061.7211227416901</v>
      </c>
      <c r="CG43" s="28">
        <v>2441.1728000640801</v>
      </c>
      <c r="CH43" s="28">
        <v>530.58616161346401</v>
      </c>
      <c r="CI43" s="28">
        <v>0</v>
      </c>
      <c r="CJ43" s="28">
        <v>345.00710296630803</v>
      </c>
      <c r="CK43" s="28">
        <v>25039.425903320302</v>
      </c>
      <c r="CL43" s="28">
        <v>3555.4214782714798</v>
      </c>
      <c r="CM43" s="28">
        <v>1444.37815856933</v>
      </c>
      <c r="CN43" s="28">
        <f t="shared" si="1"/>
        <v>7870.6888794367196</v>
      </c>
      <c r="CO43" s="28">
        <f t="shared" si="2"/>
        <v>3508.1358044371864</v>
      </c>
      <c r="CP43" s="28"/>
      <c r="CQ43" s="28"/>
      <c r="CR43" s="28"/>
      <c r="CS43" s="37">
        <f t="shared" si="3"/>
        <v>8.0003248352684096E-3</v>
      </c>
      <c r="CT43" s="52">
        <f t="shared" si="4"/>
        <v>-4.0554854970792343E-5</v>
      </c>
      <c r="CU43" s="52">
        <f t="shared" si="5"/>
        <v>-1.1138733388946194E-6</v>
      </c>
      <c r="CV43" s="52">
        <f t="shared" si="6"/>
        <v>-7.1404112667963293E-5</v>
      </c>
      <c r="CW43" s="52"/>
      <c r="CX43" s="37"/>
      <c r="CY43" s="37"/>
      <c r="CZ43" s="28"/>
      <c r="DA43" s="28"/>
      <c r="DB43" s="28"/>
      <c r="DC43" s="28"/>
      <c r="DD43" s="28"/>
      <c r="DE43" s="28"/>
      <c r="DF43" s="28"/>
      <c r="DG43" s="28"/>
      <c r="DH43" s="28"/>
    </row>
    <row r="44" spans="1:112" x14ac:dyDescent="0.4">
      <c r="A44" s="30" t="s">
        <v>43</v>
      </c>
      <c r="B44" s="28">
        <v>158.132362365722</v>
      </c>
      <c r="C44" s="28">
        <v>802.47479248046795</v>
      </c>
      <c r="D44" s="28">
        <v>90.082256317138601</v>
      </c>
      <c r="E44" s="28">
        <v>90.082139968871999</v>
      </c>
      <c r="F44" s="28">
        <v>802.46737670898403</v>
      </c>
      <c r="G44" s="28">
        <v>802.46961975097599</v>
      </c>
      <c r="H44" s="28">
        <v>190.51159667968699</v>
      </c>
      <c r="I44" s="28">
        <v>1121.4477252960201</v>
      </c>
      <c r="J44" s="28">
        <v>1121.45066452026</v>
      </c>
      <c r="K44" s="28">
        <v>10653.5693359375</v>
      </c>
      <c r="L44" s="28">
        <v>185.98300457000701</v>
      </c>
      <c r="M44" s="28">
        <v>185.98768949508599</v>
      </c>
      <c r="N44" s="28">
        <v>6893.6228027343705</v>
      </c>
      <c r="O44" s="28">
        <v>6893.6224365234302</v>
      </c>
      <c r="P44" s="28">
        <v>820980.81738281203</v>
      </c>
      <c r="Q44" s="28">
        <v>148551561.5</v>
      </c>
      <c r="R44" s="28">
        <v>821309.18066406203</v>
      </c>
      <c r="S44" s="28">
        <v>1420.6329765319799</v>
      </c>
      <c r="T44" s="28">
        <v>3550.9315490722602</v>
      </c>
      <c r="U44" s="28">
        <v>964.48742675781205</v>
      </c>
      <c r="V44" s="28">
        <v>4606.3280639648401</v>
      </c>
      <c r="W44" s="28">
        <v>851.15469360351506</v>
      </c>
      <c r="X44" s="28">
        <v>852.16757869720402</v>
      </c>
      <c r="Y44" s="28">
        <v>4606.3695678710901</v>
      </c>
      <c r="Z44" s="28">
        <v>11149.533691406201</v>
      </c>
      <c r="AA44" s="28">
        <v>22338.185668945302</v>
      </c>
      <c r="AB44" s="28">
        <v>1530.0404968261701</v>
      </c>
      <c r="AC44" s="28">
        <v>1530.0411682128899</v>
      </c>
      <c r="AD44" s="28">
        <v>1530.0191955566399</v>
      </c>
      <c r="AE44" s="28">
        <v>1437.2229766845701</v>
      </c>
      <c r="AF44" s="28">
        <v>923.15585327148403</v>
      </c>
      <c r="AG44" s="28">
        <v>923.11905670166004</v>
      </c>
      <c r="AH44" s="28">
        <v>1523.5693321228</v>
      </c>
      <c r="AI44" s="28">
        <v>34.423026591539298</v>
      </c>
      <c r="AJ44" s="28">
        <v>41.205280303955</v>
      </c>
      <c r="AK44" s="28">
        <v>130.395891189575</v>
      </c>
      <c r="AL44" s="28">
        <v>0</v>
      </c>
      <c r="AM44" s="28">
        <v>1862.7136535644499</v>
      </c>
      <c r="AN44" s="28">
        <v>152.11085891723599</v>
      </c>
      <c r="AO44" s="28">
        <v>152.10884094238199</v>
      </c>
      <c r="AP44" s="28">
        <v>7339.8710289001401</v>
      </c>
      <c r="AQ44" s="28">
        <v>7339.8164749145499</v>
      </c>
      <c r="AR44" s="28">
        <v>84982.0009765625</v>
      </c>
      <c r="AS44" s="28">
        <v>29489.316162109299</v>
      </c>
      <c r="AT44" s="28">
        <v>29488.115234375</v>
      </c>
      <c r="AU44" s="28">
        <v>39098.585083007798</v>
      </c>
      <c r="AV44" s="28">
        <v>115389.84277343701</v>
      </c>
      <c r="AW44" s="28">
        <v>84978.62890625</v>
      </c>
      <c r="AX44" s="28">
        <v>1815.15992164611</v>
      </c>
      <c r="AY44" s="28">
        <v>6.78790893405675</v>
      </c>
      <c r="AZ44" s="28">
        <v>27097.293640136701</v>
      </c>
      <c r="BA44" s="28">
        <v>37.512592732906299</v>
      </c>
      <c r="BB44" s="28">
        <v>9.4302409440279007</v>
      </c>
      <c r="BC44" s="28">
        <v>1008.76577949523</v>
      </c>
      <c r="BD44" s="28">
        <v>181.99337115883799</v>
      </c>
      <c r="BE44" s="28">
        <v>14.952629089355399</v>
      </c>
      <c r="BF44" s="28">
        <v>2.1247717142105098</v>
      </c>
      <c r="BG44" s="28">
        <v>17761.589370727499</v>
      </c>
      <c r="BH44" s="28">
        <v>1331.69519042968</v>
      </c>
      <c r="BI44" s="28">
        <v>568.67303466796795</v>
      </c>
      <c r="BJ44" s="28">
        <v>4900.1642456054597</v>
      </c>
      <c r="BK44" s="28">
        <v>12861.4207892417</v>
      </c>
      <c r="BL44" s="28">
        <v>150.12124231457699</v>
      </c>
      <c r="BM44" s="28">
        <v>1.8997440338134699</v>
      </c>
      <c r="BN44" s="28">
        <v>706.24984121322598</v>
      </c>
      <c r="BO44" s="28">
        <v>8.2932393550872803</v>
      </c>
      <c r="BP44" s="28">
        <v>371.640142917633</v>
      </c>
      <c r="BQ44" s="28">
        <v>36.031146407127302</v>
      </c>
      <c r="BR44" s="28">
        <v>9.6895339488983101</v>
      </c>
      <c r="BS44" s="28">
        <v>1447.57997512817</v>
      </c>
      <c r="BT44" s="28">
        <v>41.559497833251903</v>
      </c>
      <c r="BU44" s="28">
        <v>246.19573974609301</v>
      </c>
      <c r="BV44" s="28">
        <v>124.29483184963399</v>
      </c>
      <c r="BW44" s="28">
        <v>777.63242912292401</v>
      </c>
      <c r="BX44" s="28">
        <v>5.5658849584869996</v>
      </c>
      <c r="BY44" s="28">
        <v>4190.2386779785102</v>
      </c>
      <c r="BZ44" s="28">
        <v>1098.54527759552</v>
      </c>
      <c r="CA44" s="28">
        <v>1098.5462946891701</v>
      </c>
      <c r="CB44" s="28">
        <v>23.5713133513927</v>
      </c>
      <c r="CC44" s="28">
        <v>3.2020835578441602</v>
      </c>
      <c r="CD44" s="28">
        <v>3791.15283203125</v>
      </c>
      <c r="CE44" s="28">
        <v>66926.6064453125</v>
      </c>
      <c r="CF44" s="28">
        <v>7050.7248687744104</v>
      </c>
      <c r="CG44" s="28">
        <v>5632.6727561950602</v>
      </c>
      <c r="CH44" s="28">
        <v>1235.5297555923401</v>
      </c>
      <c r="CI44" s="28">
        <v>0</v>
      </c>
      <c r="CJ44" s="28">
        <v>877.9287109375</v>
      </c>
      <c r="CK44" s="28">
        <v>58848.7470703125</v>
      </c>
      <c r="CL44" s="28">
        <v>7904.3360137939399</v>
      </c>
      <c r="CM44" s="28">
        <v>3223.1915054321198</v>
      </c>
      <c r="CN44" s="28">
        <f t="shared" si="1"/>
        <v>18678.663637168371</v>
      </c>
      <c r="CO44" s="28">
        <f t="shared" si="2"/>
        <v>7782.6264042871189</v>
      </c>
      <c r="CP44" s="28"/>
      <c r="CQ44" s="28"/>
      <c r="CR44" s="28"/>
      <c r="CS44" s="37">
        <f t="shared" si="3"/>
        <v>8.000321614824113E-3</v>
      </c>
      <c r="CT44" s="52">
        <f t="shared" si="4"/>
        <v>-4.0126742484336141E-5</v>
      </c>
      <c r="CU44" s="52">
        <f t="shared" si="5"/>
        <v>2.4411556021633622E-7</v>
      </c>
      <c r="CV44" s="52">
        <f t="shared" si="6"/>
        <v>-8.1846177524050827E-5</v>
      </c>
      <c r="CW44" s="52"/>
      <c r="CX44" s="37"/>
      <c r="CY44" s="37"/>
      <c r="CZ44" s="28"/>
      <c r="DA44" s="28"/>
      <c r="DB44" s="28"/>
      <c r="DC44" s="28"/>
      <c r="DD44" s="28"/>
      <c r="DE44" s="28"/>
      <c r="DF44" s="28"/>
      <c r="DG44" s="28"/>
      <c r="DH44" s="28"/>
    </row>
    <row r="45" spans="1:112" x14ac:dyDescent="0.4">
      <c r="A45" s="30" t="s">
        <v>44</v>
      </c>
      <c r="B45" s="28">
        <v>35.318964481353703</v>
      </c>
      <c r="C45" s="28">
        <v>202.63504028320301</v>
      </c>
      <c r="D45" s="28">
        <v>23.763432025909399</v>
      </c>
      <c r="E45" s="28">
        <v>23.763484239578201</v>
      </c>
      <c r="F45" s="28">
        <v>202.63279533386199</v>
      </c>
      <c r="G45" s="28">
        <v>202.63338470458899</v>
      </c>
      <c r="H45" s="28">
        <v>57.6590800285339</v>
      </c>
      <c r="I45" s="28">
        <v>277.95584154129</v>
      </c>
      <c r="J45" s="28">
        <v>277.95650911331097</v>
      </c>
      <c r="K45" s="28">
        <v>1863.87194824218</v>
      </c>
      <c r="L45" s="28">
        <v>40.730782419443102</v>
      </c>
      <c r="M45" s="28">
        <v>40.7317893207073</v>
      </c>
      <c r="N45" s="28">
        <v>1570.5336303710901</v>
      </c>
      <c r="O45" s="28">
        <v>1570.53247070312</v>
      </c>
      <c r="P45" s="28">
        <v>137446.341186523</v>
      </c>
      <c r="Q45" s="28">
        <v>21463703.9921875</v>
      </c>
      <c r="R45" s="28">
        <v>137501.353515625</v>
      </c>
      <c r="S45" s="28">
        <v>139.26034545898401</v>
      </c>
      <c r="T45" s="28">
        <v>901.52820968627896</v>
      </c>
      <c r="U45" s="28">
        <v>229.07182407379099</v>
      </c>
      <c r="V45" s="28">
        <v>807.23216247558503</v>
      </c>
      <c r="W45" s="28">
        <v>240.80899620056101</v>
      </c>
      <c r="X45" s="28">
        <v>179.52191638946499</v>
      </c>
      <c r="Y45" s="28">
        <v>807.23858642578102</v>
      </c>
      <c r="Z45" s="28">
        <v>2016.4132690429601</v>
      </c>
      <c r="AA45" s="28">
        <v>5579.6584777832004</v>
      </c>
      <c r="AB45" s="28">
        <v>397.48260498046801</v>
      </c>
      <c r="AC45" s="28">
        <v>397.48445892333899</v>
      </c>
      <c r="AD45" s="28">
        <v>397.47704315185501</v>
      </c>
      <c r="AE45" s="28">
        <v>275.816142559051</v>
      </c>
      <c r="AF45" s="28">
        <v>206.179288864135</v>
      </c>
      <c r="AG45" s="28">
        <v>206.17141723632801</v>
      </c>
      <c r="AH45" s="28">
        <v>304.80714416503901</v>
      </c>
      <c r="AI45" s="28">
        <v>7.3042473075911403</v>
      </c>
      <c r="AJ45" s="28">
        <v>16.1398345232009</v>
      </c>
      <c r="AK45" s="28">
        <v>25.250676870345998</v>
      </c>
      <c r="AL45" s="28">
        <v>0</v>
      </c>
      <c r="AM45" s="28">
        <v>282.63340759277298</v>
      </c>
      <c r="AN45" s="28">
        <v>40.232149600982602</v>
      </c>
      <c r="AO45" s="28">
        <v>40.2315125465393</v>
      </c>
      <c r="AP45" s="28">
        <v>917.63775300979603</v>
      </c>
      <c r="AQ45" s="28">
        <v>917.63419914245605</v>
      </c>
      <c r="AR45" s="28">
        <v>19388.3251953125</v>
      </c>
      <c r="AS45" s="28">
        <v>6177.9044494628897</v>
      </c>
      <c r="AT45" s="28">
        <v>6177.66259765625</v>
      </c>
      <c r="AU45" s="28">
        <v>8519.8841857910102</v>
      </c>
      <c r="AV45" s="28">
        <v>25771.3742675781</v>
      </c>
      <c r="AW45" s="28">
        <v>19387.545288085901</v>
      </c>
      <c r="AX45" s="28">
        <v>449.43579864501902</v>
      </c>
      <c r="AY45" s="28">
        <v>1.2522625438868999</v>
      </c>
      <c r="AZ45" s="28">
        <v>5596.3957519531205</v>
      </c>
      <c r="BA45" s="28">
        <v>7.2288524657487798</v>
      </c>
      <c r="BB45" s="28">
        <v>1.70864434540271</v>
      </c>
      <c r="BC45" s="28">
        <v>243.33528614044101</v>
      </c>
      <c r="BD45" s="28">
        <v>31.8641823530197</v>
      </c>
      <c r="BE45" s="28">
        <v>2.40515685081481</v>
      </c>
      <c r="BF45" s="28">
        <v>0.40399286430329001</v>
      </c>
      <c r="BG45" s="28">
        <v>3072.54394721984</v>
      </c>
      <c r="BH45" s="28">
        <v>232.98367309570301</v>
      </c>
      <c r="BI45" s="28">
        <v>71.400047302246094</v>
      </c>
      <c r="BJ45" s="28">
        <v>968.60354995727505</v>
      </c>
      <c r="BK45" s="28">
        <v>2103.9369156360599</v>
      </c>
      <c r="BL45" s="28">
        <v>26.281564503908101</v>
      </c>
      <c r="BM45" s="28">
        <v>0.30370482802391002</v>
      </c>
      <c r="BN45" s="28">
        <v>124.192448258399</v>
      </c>
      <c r="BO45" s="28">
        <v>1.6324070729315201</v>
      </c>
      <c r="BP45" s="28">
        <v>67.776432156562805</v>
      </c>
      <c r="BQ45" s="28">
        <v>6.7963332533836303</v>
      </c>
      <c r="BR45" s="28">
        <v>2.1285035759210502</v>
      </c>
      <c r="BS45" s="28">
        <v>280.28776311874299</v>
      </c>
      <c r="BT45" s="28">
        <v>12.069146633148099</v>
      </c>
      <c r="BU45" s="28">
        <v>64.577107906341496</v>
      </c>
      <c r="BV45" s="28">
        <v>22.137900885194501</v>
      </c>
      <c r="BW45" s="28">
        <v>147.934942245483</v>
      </c>
      <c r="BX45" s="28">
        <v>0.97825103154173099</v>
      </c>
      <c r="BY45" s="28">
        <v>784.55266380310002</v>
      </c>
      <c r="BZ45" s="28">
        <v>163.22536182403499</v>
      </c>
      <c r="CA45" s="28">
        <v>163.225247740745</v>
      </c>
      <c r="CB45" s="28">
        <v>6.1230433583259503</v>
      </c>
      <c r="CC45" s="28">
        <v>1.38391169905662</v>
      </c>
      <c r="CD45" s="28">
        <v>476.0009765625</v>
      </c>
      <c r="CE45" s="28">
        <v>14377.1330566406</v>
      </c>
      <c r="CF45" s="28">
        <v>1416.2293167114201</v>
      </c>
      <c r="CG45" s="28">
        <v>1108.16799259185</v>
      </c>
      <c r="CH45" s="28">
        <v>240.515834331512</v>
      </c>
      <c r="CI45" s="28">
        <v>0</v>
      </c>
      <c r="CJ45" s="28">
        <v>181.46471118926999</v>
      </c>
      <c r="CK45" s="28">
        <v>12532.6906738281</v>
      </c>
      <c r="CL45" s="28">
        <v>1690.80750274658</v>
      </c>
      <c r="CM45" s="28">
        <v>674.46055507659901</v>
      </c>
      <c r="CN45" s="28">
        <f t="shared" si="1"/>
        <v>3857.6986771983384</v>
      </c>
      <c r="CO45" s="28">
        <f t="shared" si="2"/>
        <v>1658.6163319272398</v>
      </c>
      <c r="CP45" s="28"/>
      <c r="CQ45" s="28"/>
      <c r="CR45" s="28"/>
      <c r="CS45" s="37">
        <f t="shared" si="3"/>
        <v>8.0003218580206124E-3</v>
      </c>
      <c r="CT45" s="52">
        <f t="shared" si="4"/>
        <v>-4.0147880772023641E-5</v>
      </c>
      <c r="CU45" s="52">
        <f t="shared" si="5"/>
        <v>1.1331413203425335E-6</v>
      </c>
      <c r="CV45" s="52">
        <f t="shared" si="6"/>
        <v>-4.6539718377438823E-5</v>
      </c>
      <c r="CW45" s="52"/>
      <c r="CX45" s="37"/>
      <c r="CY45" s="37"/>
      <c r="CZ45" s="28"/>
      <c r="DA45" s="28"/>
      <c r="DB45" s="28"/>
      <c r="DC45" s="28"/>
      <c r="DD45" s="28"/>
      <c r="DE45" s="28"/>
      <c r="DF45" s="28"/>
      <c r="DG45" s="28"/>
      <c r="DH45" s="28"/>
    </row>
    <row r="46" spans="1:112" x14ac:dyDescent="0.4">
      <c r="A46" s="30" t="s">
        <v>45</v>
      </c>
      <c r="B46" s="28">
        <v>5.23807549476623</v>
      </c>
      <c r="C46" s="28">
        <v>25.370211362838699</v>
      </c>
      <c r="D46" s="28">
        <v>2.4644215703010501</v>
      </c>
      <c r="E46" s="28">
        <v>2.4644309580326</v>
      </c>
      <c r="F46" s="28">
        <v>25.370040416717501</v>
      </c>
      <c r="G46" s="28">
        <v>25.370114564895601</v>
      </c>
      <c r="H46" s="28">
        <v>4.9872645139694196</v>
      </c>
      <c r="I46" s="28">
        <v>46.9268907606601</v>
      </c>
      <c r="J46" s="28">
        <v>46.927031755447302</v>
      </c>
      <c r="K46" s="28">
        <v>339.066650390625</v>
      </c>
      <c r="L46" s="28">
        <v>7.7706210874021</v>
      </c>
      <c r="M46" s="28">
        <v>7.7708548493683303</v>
      </c>
      <c r="N46" s="28">
        <v>184.3505859375</v>
      </c>
      <c r="O46" s="28">
        <v>184.35061264038001</v>
      </c>
      <c r="P46" s="28">
        <v>20569.0831909179</v>
      </c>
      <c r="Q46" s="28">
        <v>3153448.4003906199</v>
      </c>
      <c r="R46" s="28">
        <v>20577.335388183499</v>
      </c>
      <c r="S46" s="28">
        <v>20.234549403190599</v>
      </c>
      <c r="T46" s="28">
        <v>128.40464138984601</v>
      </c>
      <c r="U46" s="28">
        <v>36.299778103828402</v>
      </c>
      <c r="V46" s="28">
        <v>119.754106521606</v>
      </c>
      <c r="W46" s="28">
        <v>29.355188071727699</v>
      </c>
      <c r="X46" s="28">
        <v>27.614883258938701</v>
      </c>
      <c r="Y46" s="28">
        <v>119.755012512207</v>
      </c>
      <c r="Z46" s="28">
        <v>324.630485534667</v>
      </c>
      <c r="AA46" s="28">
        <v>817.037866592407</v>
      </c>
      <c r="AB46" s="28">
        <v>38.122685909271198</v>
      </c>
      <c r="AC46" s="28">
        <v>38.122756004333397</v>
      </c>
      <c r="AD46" s="28">
        <v>38.122174263000403</v>
      </c>
      <c r="AE46" s="28">
        <v>44.591379791498099</v>
      </c>
      <c r="AF46" s="28">
        <v>17.134574890136701</v>
      </c>
      <c r="AG46" s="28">
        <v>17.1338803768157</v>
      </c>
      <c r="AH46" s="28">
        <v>42.2122351080179</v>
      </c>
      <c r="AI46" s="28">
        <v>1.12904187361709</v>
      </c>
      <c r="AJ46" s="28">
        <v>0.77419808506965604</v>
      </c>
      <c r="AK46" s="28">
        <v>5.2147047817707</v>
      </c>
      <c r="AL46" s="28">
        <v>0</v>
      </c>
      <c r="AM46" s="28">
        <v>53.204586982727001</v>
      </c>
      <c r="AN46" s="28">
        <v>4.2747237086296002</v>
      </c>
      <c r="AO46" s="28">
        <v>4.2746677398681596</v>
      </c>
      <c r="AP46" s="28">
        <v>179.806013703346</v>
      </c>
      <c r="AQ46" s="28">
        <v>179.80484676360999</v>
      </c>
      <c r="AR46" s="28">
        <v>1663.52442932128</v>
      </c>
      <c r="AS46" s="28">
        <v>461.16257858276299</v>
      </c>
      <c r="AT46" s="28">
        <v>461.14550018310501</v>
      </c>
      <c r="AU46" s="28">
        <v>1190.9858036041201</v>
      </c>
      <c r="AV46" s="28">
        <v>2141.7311096191402</v>
      </c>
      <c r="AW46" s="28">
        <v>1663.45765686035</v>
      </c>
      <c r="AX46" s="28">
        <v>62.932339996099401</v>
      </c>
      <c r="AY46" s="28">
        <v>0.18693354120478001</v>
      </c>
      <c r="AZ46" s="28">
        <v>778.41196250915505</v>
      </c>
      <c r="BA46" s="28">
        <v>1.0997163373976899</v>
      </c>
      <c r="BB46" s="28">
        <v>0.24079996580258001</v>
      </c>
      <c r="BC46" s="28">
        <v>25.147276997566198</v>
      </c>
      <c r="BD46" s="28">
        <v>5.6854623863473499</v>
      </c>
      <c r="BE46" s="28">
        <v>0.44569769501686002</v>
      </c>
      <c r="BF46" s="28">
        <v>5.2979152125771999E-2</v>
      </c>
      <c r="BG46" s="28">
        <v>516.36112225055695</v>
      </c>
      <c r="BH46" s="28">
        <v>42.383396148681598</v>
      </c>
      <c r="BI46" s="28">
        <v>14.0760641098022</v>
      </c>
      <c r="BJ46" s="28">
        <v>131.15509462356499</v>
      </c>
      <c r="BK46" s="28">
        <v>385.20557978749201</v>
      </c>
      <c r="BL46" s="28">
        <v>4.7562591794412503</v>
      </c>
      <c r="BM46" s="28">
        <v>5.73253333568573E-2</v>
      </c>
      <c r="BN46" s="28">
        <v>22.142613595351499</v>
      </c>
      <c r="BO46" s="28">
        <v>0.12715143989771599</v>
      </c>
      <c r="BP46" s="28">
        <v>10.8672025501728</v>
      </c>
      <c r="BQ46" s="28">
        <v>1.09124671295285</v>
      </c>
      <c r="BR46" s="28">
        <v>0.287528757005929</v>
      </c>
      <c r="BS46" s="28">
        <v>43.164041340351098</v>
      </c>
      <c r="BT46" s="28">
        <v>1.12776832282543</v>
      </c>
      <c r="BU46" s="28">
        <v>6.5424002707004503</v>
      </c>
      <c r="BV46" s="28">
        <v>3.8991472636698701</v>
      </c>
      <c r="BW46" s="28">
        <v>11.7420925498008</v>
      </c>
      <c r="BX46" s="28">
        <v>0.17179059725458501</v>
      </c>
      <c r="BY46" s="28">
        <v>29.084582686424199</v>
      </c>
      <c r="BZ46" s="28">
        <v>22.3315197303891</v>
      </c>
      <c r="CA46" s="28">
        <v>22.331627160310699</v>
      </c>
      <c r="CB46" s="28">
        <v>0.88791165966540497</v>
      </c>
      <c r="CC46" s="28">
        <v>5.1867552101612001E-2</v>
      </c>
      <c r="CD46" s="28">
        <v>93.841285705566406</v>
      </c>
      <c r="CE46" s="28">
        <v>1998.4332885742101</v>
      </c>
      <c r="CF46" s="28">
        <v>213.19665980338999</v>
      </c>
      <c r="CG46" s="28">
        <v>166.242316246032</v>
      </c>
      <c r="CH46" s="28">
        <v>34.640847444534302</v>
      </c>
      <c r="CI46" s="28">
        <v>0</v>
      </c>
      <c r="CJ46" s="28">
        <v>22.309794664382899</v>
      </c>
      <c r="CK46" s="28">
        <v>1768.5070419311501</v>
      </c>
      <c r="CL46" s="28">
        <v>260.441251039505</v>
      </c>
      <c r="CM46" s="28">
        <v>103.31148135662001</v>
      </c>
      <c r="CN46" s="28">
        <f t="shared" si="1"/>
        <v>536.57370407354358</v>
      </c>
      <c r="CO46" s="28">
        <f t="shared" si="2"/>
        <v>257.02088350420945</v>
      </c>
      <c r="CP46" s="28"/>
      <c r="CQ46" s="28"/>
      <c r="CR46" s="28"/>
      <c r="CS46" s="37">
        <f t="shared" si="3"/>
        <v>8.0003389842825366E-3</v>
      </c>
      <c r="CT46" s="52">
        <f t="shared" si="4"/>
        <v>-4.2243012968885001E-5</v>
      </c>
      <c r="CU46" s="52">
        <f t="shared" si="5"/>
        <v>8.672990289994667E-7</v>
      </c>
      <c r="CV46" s="52">
        <f t="shared" si="6"/>
        <v>-7.7547663555789886E-5</v>
      </c>
      <c r="CW46" s="52"/>
      <c r="CX46" s="37"/>
      <c r="CY46" s="37"/>
      <c r="CZ46" s="28"/>
      <c r="DA46" s="28"/>
      <c r="DB46" s="28"/>
      <c r="DC46" s="28"/>
      <c r="DD46" s="28"/>
      <c r="DE46" s="28"/>
      <c r="DF46" s="28"/>
      <c r="DG46" s="28"/>
      <c r="DH46" s="28"/>
    </row>
    <row r="47" spans="1:112" x14ac:dyDescent="0.4">
      <c r="A47" s="30" t="s">
        <v>46</v>
      </c>
      <c r="B47" s="28">
        <v>54.792864799499498</v>
      </c>
      <c r="C47" s="28">
        <v>272.03266716003401</v>
      </c>
      <c r="D47" s="28">
        <v>24.926358222961401</v>
      </c>
      <c r="E47" s="28">
        <v>24.9263596534729</v>
      </c>
      <c r="F47" s="28">
        <v>272.03007316589299</v>
      </c>
      <c r="G47" s="28">
        <v>272.03096389770502</v>
      </c>
      <c r="H47" s="28">
        <v>56.190013408660803</v>
      </c>
      <c r="I47" s="28">
        <v>505.46648740768399</v>
      </c>
      <c r="J47" s="28">
        <v>505.46766710281298</v>
      </c>
      <c r="K47" s="28">
        <v>3059.32739257812</v>
      </c>
      <c r="L47" s="28">
        <v>85.721971422433796</v>
      </c>
      <c r="M47" s="28">
        <v>85.724290549755096</v>
      </c>
      <c r="N47" s="28">
        <v>1707.5150451660099</v>
      </c>
      <c r="O47" s="28">
        <v>1707.5154724121001</v>
      </c>
      <c r="P47" s="28">
        <v>308790.162109375</v>
      </c>
      <c r="Q47" s="28">
        <v>38783825.859375</v>
      </c>
      <c r="R47" s="28">
        <v>308913.79748535098</v>
      </c>
      <c r="S47" s="28">
        <v>388.91070556640602</v>
      </c>
      <c r="T47" s="28">
        <v>1494.25378036499</v>
      </c>
      <c r="U47" s="28">
        <v>417.43578147888098</v>
      </c>
      <c r="V47" s="28">
        <v>1819.27600097656</v>
      </c>
      <c r="W47" s="28">
        <v>354.60061216354302</v>
      </c>
      <c r="X47" s="28">
        <v>373.10178565978998</v>
      </c>
      <c r="Y47" s="28">
        <v>1819.29089355468</v>
      </c>
      <c r="Z47" s="28">
        <v>4880.0705566406205</v>
      </c>
      <c r="AA47" s="28">
        <v>9477.5633087158203</v>
      </c>
      <c r="AB47" s="28">
        <v>380.23831176757801</v>
      </c>
      <c r="AC47" s="28">
        <v>380.23791503906199</v>
      </c>
      <c r="AD47" s="28">
        <v>380.23313903808503</v>
      </c>
      <c r="AE47" s="28">
        <v>592.67454743385304</v>
      </c>
      <c r="AF47" s="28">
        <v>248.89093017578099</v>
      </c>
      <c r="AG47" s="28">
        <v>248.88086700439399</v>
      </c>
      <c r="AH47" s="28">
        <v>602.63954532146397</v>
      </c>
      <c r="AI47" s="28">
        <v>13.9303820468485</v>
      </c>
      <c r="AJ47" s="28">
        <v>10.077099084854099</v>
      </c>
      <c r="AK47" s="28">
        <v>60.395163536071699</v>
      </c>
      <c r="AL47" s="28">
        <v>0</v>
      </c>
      <c r="AM47" s="28">
        <v>632.97146606445301</v>
      </c>
      <c r="AN47" s="28">
        <v>45.037193775177002</v>
      </c>
      <c r="AO47" s="28">
        <v>45.036655426025298</v>
      </c>
      <c r="AP47" s="28">
        <v>2214.71729850769</v>
      </c>
      <c r="AQ47" s="28">
        <v>2214.7004346847498</v>
      </c>
      <c r="AR47" s="28">
        <v>24589.648559570302</v>
      </c>
      <c r="AS47" s="28">
        <v>6272.8267822265598</v>
      </c>
      <c r="AT47" s="28">
        <v>6272.5738525390598</v>
      </c>
      <c r="AU47" s="28">
        <v>15761.050369262601</v>
      </c>
      <c r="AV47" s="28">
        <v>31110.1171875</v>
      </c>
      <c r="AW47" s="28">
        <v>24588.6658935546</v>
      </c>
      <c r="AX47" s="28">
        <v>758.39200401306096</v>
      </c>
      <c r="AY47" s="28">
        <v>2.1459413240663698</v>
      </c>
      <c r="AZ47" s="28">
        <v>10785.456451415999</v>
      </c>
      <c r="BA47" s="28">
        <v>11.899368077516501</v>
      </c>
      <c r="BB47" s="28">
        <v>2.66339339315891</v>
      </c>
      <c r="BC47" s="28">
        <v>297.44287157058699</v>
      </c>
      <c r="BD47" s="28">
        <v>53.6492443829774</v>
      </c>
      <c r="BE47" s="28">
        <v>4.24963331222534</v>
      </c>
      <c r="BF47" s="28">
        <v>0.62082250788807802</v>
      </c>
      <c r="BG47" s="28">
        <v>5087.4838924407904</v>
      </c>
      <c r="BH47" s="28">
        <v>382.41455078125</v>
      </c>
      <c r="BI47" s="28">
        <v>157.40884399414</v>
      </c>
      <c r="BJ47" s="28">
        <v>1418.64672374725</v>
      </c>
      <c r="BK47" s="28">
        <v>3668.8370022773702</v>
      </c>
      <c r="BL47" s="28">
        <v>43.138366416096602</v>
      </c>
      <c r="BM47" s="28">
        <v>0.55124509334564198</v>
      </c>
      <c r="BN47" s="28">
        <v>207.31795185804299</v>
      </c>
      <c r="BO47" s="28">
        <v>1.6202777028083799</v>
      </c>
      <c r="BP47" s="28">
        <v>117.757521867752</v>
      </c>
      <c r="BQ47" s="28">
        <v>13.037123158574101</v>
      </c>
      <c r="BR47" s="28">
        <v>3.0686022639274499</v>
      </c>
      <c r="BS47" s="28">
        <v>473.650574207305</v>
      </c>
      <c r="BT47" s="28">
        <v>13.055334210395801</v>
      </c>
      <c r="BU47" s="28">
        <v>84.349369525909395</v>
      </c>
      <c r="BV47" s="28">
        <v>35.815708845853798</v>
      </c>
      <c r="BW47" s="28">
        <v>148.52749300003001</v>
      </c>
      <c r="BX47" s="28">
        <v>1.6119188201264401</v>
      </c>
      <c r="BY47" s="28">
        <v>1014.50146102905</v>
      </c>
      <c r="BZ47" s="28">
        <v>277.284642100334</v>
      </c>
      <c r="CA47" s="28">
        <v>277.28412705659798</v>
      </c>
      <c r="CB47" s="28">
        <v>10.8057086467742</v>
      </c>
      <c r="CC47" s="28">
        <v>0.74934528768062503</v>
      </c>
      <c r="CD47" s="28">
        <v>1049.39526367187</v>
      </c>
      <c r="CE47" s="28">
        <v>25867.2236328125</v>
      </c>
      <c r="CF47" s="28">
        <v>2963.92575454711</v>
      </c>
      <c r="CG47" s="28">
        <v>2374.03635597229</v>
      </c>
      <c r="CH47" s="28">
        <v>511.266862630844</v>
      </c>
      <c r="CI47" s="28">
        <v>0</v>
      </c>
      <c r="CJ47" s="28">
        <v>298.79129505157402</v>
      </c>
      <c r="CK47" s="28">
        <v>23663.356018066399</v>
      </c>
      <c r="CL47" s="28">
        <v>3409.2891921997002</v>
      </c>
      <c r="CM47" s="28">
        <v>1391.01230430603</v>
      </c>
      <c r="CN47" s="28">
        <f t="shared" si="1"/>
        <v>7434.6137996204234</v>
      </c>
      <c r="CO47" s="28">
        <f t="shared" si="2"/>
        <v>3373.2531951371029</v>
      </c>
      <c r="CP47" s="28"/>
      <c r="CQ47" s="28"/>
      <c r="CR47" s="28"/>
      <c r="CS47" s="37">
        <f t="shared" si="3"/>
        <v>8.0003212034117643E-3</v>
      </c>
      <c r="CT47" s="52">
        <f t="shared" si="4"/>
        <v>-4.0150426471054502E-5</v>
      </c>
      <c r="CU47" s="52">
        <f t="shared" si="5"/>
        <v>3.2710898747786879E-8</v>
      </c>
      <c r="CV47" s="52">
        <f t="shared" si="6"/>
        <v>-8.5528026816570013E-5</v>
      </c>
      <c r="CW47" s="52"/>
      <c r="CX47" s="37"/>
      <c r="CY47" s="37"/>
      <c r="CZ47" s="28"/>
      <c r="DA47" s="28"/>
      <c r="DB47" s="28"/>
      <c r="DC47" s="28"/>
      <c r="DD47" s="28"/>
      <c r="DE47" s="28"/>
      <c r="DF47" s="28"/>
      <c r="DG47" s="28"/>
      <c r="DH47" s="28"/>
    </row>
    <row r="48" spans="1:112" x14ac:dyDescent="0.4">
      <c r="A48" s="30" t="s">
        <v>47</v>
      </c>
      <c r="B48" s="28">
        <v>63.297811985015798</v>
      </c>
      <c r="C48" s="28">
        <v>372.78812026977499</v>
      </c>
      <c r="D48" s="28">
        <v>38.488465309143002</v>
      </c>
      <c r="E48" s="28">
        <v>38.488563537597599</v>
      </c>
      <c r="F48" s="28">
        <v>372.784204483032</v>
      </c>
      <c r="G48" s="28">
        <v>372.78536033630297</v>
      </c>
      <c r="H48" s="28">
        <v>103.370749473571</v>
      </c>
      <c r="I48" s="28">
        <v>650.45491552352905</v>
      </c>
      <c r="J48" s="28">
        <v>650.45546054839997</v>
      </c>
      <c r="K48" s="28">
        <v>2925.24438476562</v>
      </c>
      <c r="L48" s="28">
        <v>100.51553362607901</v>
      </c>
      <c r="M48" s="28">
        <v>100.51819974183999</v>
      </c>
      <c r="N48" s="28">
        <v>2238.1622619628902</v>
      </c>
      <c r="O48" s="28">
        <v>2238.1625366210901</v>
      </c>
      <c r="P48" s="28">
        <v>291083.19238281198</v>
      </c>
      <c r="Q48" s="28">
        <v>33033914.609375</v>
      </c>
      <c r="R48" s="28">
        <v>291199.64697265602</v>
      </c>
      <c r="S48" s="28">
        <v>304.501308441162</v>
      </c>
      <c r="T48" s="28">
        <v>1960.3252525329499</v>
      </c>
      <c r="U48" s="28">
        <v>514.86111927032402</v>
      </c>
      <c r="V48" s="28">
        <v>1854.7222595214801</v>
      </c>
      <c r="W48" s="28">
        <v>539.03859138488701</v>
      </c>
      <c r="X48" s="28">
        <v>427.44672036170903</v>
      </c>
      <c r="Y48" s="28">
        <v>1854.7394104003899</v>
      </c>
      <c r="Z48" s="28">
        <v>5291.3889160156205</v>
      </c>
      <c r="AA48" s="28">
        <v>12410.544372558499</v>
      </c>
      <c r="AB48" s="28">
        <v>600.30762481689396</v>
      </c>
      <c r="AC48" s="28">
        <v>600.30894470214798</v>
      </c>
      <c r="AD48" s="28">
        <v>600.29924011230401</v>
      </c>
      <c r="AE48" s="28">
        <v>626.375483751297</v>
      </c>
      <c r="AF48" s="28">
        <v>313.182554244995</v>
      </c>
      <c r="AG48" s="28">
        <v>313.171001434326</v>
      </c>
      <c r="AH48" s="28">
        <v>661.35780692100502</v>
      </c>
      <c r="AI48" s="28">
        <v>15.5923704765737</v>
      </c>
      <c r="AJ48" s="28">
        <v>28.193414330482401</v>
      </c>
      <c r="AK48" s="28">
        <v>59.325342178344698</v>
      </c>
      <c r="AL48" s="28">
        <v>0</v>
      </c>
      <c r="AM48" s="28">
        <v>644.56051635742097</v>
      </c>
      <c r="AN48" s="28">
        <v>68.786864280700598</v>
      </c>
      <c r="AO48" s="28">
        <v>68.785947322845402</v>
      </c>
      <c r="AP48" s="28">
        <v>1748.6813135146999</v>
      </c>
      <c r="AQ48" s="28">
        <v>1748.66699886322</v>
      </c>
      <c r="AR48" s="28">
        <v>31348.706542968699</v>
      </c>
      <c r="AS48" s="28">
        <v>7485.9302368163999</v>
      </c>
      <c r="AT48" s="28">
        <v>7485.6384277343705</v>
      </c>
      <c r="AU48" s="28">
        <v>18653.476379394499</v>
      </c>
      <c r="AV48" s="28">
        <v>39146.256347656199</v>
      </c>
      <c r="AW48" s="28">
        <v>31347.474121093699</v>
      </c>
      <c r="AX48" s="28">
        <v>984.54300355911198</v>
      </c>
      <c r="AY48" s="28">
        <v>2.0851180171594002</v>
      </c>
      <c r="AZ48" s="28">
        <v>12276.9167785644</v>
      </c>
      <c r="BA48" s="28">
        <v>11.9331954568624</v>
      </c>
      <c r="BB48" s="28">
        <v>2.7066634595394099</v>
      </c>
      <c r="BC48" s="28">
        <v>399.23012328147797</v>
      </c>
      <c r="BD48" s="28">
        <v>51.087143495678902</v>
      </c>
      <c r="BE48" s="28">
        <v>3.9038541316986</v>
      </c>
      <c r="BF48" s="28">
        <v>0.64016117341816403</v>
      </c>
      <c r="BG48" s="28">
        <v>4928.8067760467502</v>
      </c>
      <c r="BH48" s="28">
        <v>365.65435791015602</v>
      </c>
      <c r="BI48" s="28">
        <v>129.25743103027301</v>
      </c>
      <c r="BJ48" s="28">
        <v>1524.81102371215</v>
      </c>
      <c r="BK48" s="28">
        <v>3403.9970935583101</v>
      </c>
      <c r="BL48" s="28">
        <v>41.262674123048697</v>
      </c>
      <c r="BM48" s="28">
        <v>0.50204068422317505</v>
      </c>
      <c r="BN48" s="28">
        <v>198.80681261420199</v>
      </c>
      <c r="BO48" s="28">
        <v>1.8494352102279601</v>
      </c>
      <c r="BP48" s="28">
        <v>115.94999432563699</v>
      </c>
      <c r="BQ48" s="28">
        <v>12.606335967779099</v>
      </c>
      <c r="BR48" s="28">
        <v>3.4590126127004601</v>
      </c>
      <c r="BS48" s="28">
        <v>479.67963981628401</v>
      </c>
      <c r="BT48" s="28">
        <v>22.449239969253501</v>
      </c>
      <c r="BU48" s="28">
        <v>127.79270124435401</v>
      </c>
      <c r="BV48" s="28">
        <v>34.6746698059141</v>
      </c>
      <c r="BW48" s="28">
        <v>162.984100818634</v>
      </c>
      <c r="BX48" s="28">
        <v>1.5458979889517599</v>
      </c>
      <c r="BY48" s="28">
        <v>647.054042816162</v>
      </c>
      <c r="BZ48" s="28">
        <v>240.89024829864499</v>
      </c>
      <c r="CA48" s="28">
        <v>240.890079140663</v>
      </c>
      <c r="CB48" s="28">
        <v>14.731060534715599</v>
      </c>
      <c r="CC48" s="28">
        <v>2.4405915513634602</v>
      </c>
      <c r="CD48" s="28">
        <v>861.71868896484295</v>
      </c>
      <c r="CE48" s="28">
        <v>30423.100646972602</v>
      </c>
      <c r="CF48" s="28">
        <v>3287.8258972167901</v>
      </c>
      <c r="CG48" s="28">
        <v>2605.2237682342502</v>
      </c>
      <c r="CH48" s="28">
        <v>562.13643741607598</v>
      </c>
      <c r="CI48" s="28">
        <v>0</v>
      </c>
      <c r="CJ48" s="28">
        <v>333.25150680541901</v>
      </c>
      <c r="CK48" s="28">
        <v>27650.335479736299</v>
      </c>
      <c r="CL48" s="28">
        <v>3955.7877235412502</v>
      </c>
      <c r="CM48" s="28">
        <v>1587.0319776535</v>
      </c>
      <c r="CN48" s="28">
        <f t="shared" si="1"/>
        <v>8462.7048757610264</v>
      </c>
      <c r="CO48" s="28">
        <f t="shared" si="2"/>
        <v>3900.7487742181697</v>
      </c>
      <c r="CP48" s="28"/>
      <c r="CQ48" s="28"/>
      <c r="CR48" s="28"/>
      <c r="CS48" s="37">
        <f t="shared" si="3"/>
        <v>8.000319403818193E-3</v>
      </c>
      <c r="CT48" s="52">
        <f t="shared" si="4"/>
        <v>-3.9926841535348537E-5</v>
      </c>
      <c r="CU48" s="52">
        <f t="shared" si="5"/>
        <v>-2.7211935278793489E-7</v>
      </c>
      <c r="CV48" s="52">
        <f t="shared" si="6"/>
        <v>-6.2859770684075086E-5</v>
      </c>
      <c r="CW48" s="52"/>
      <c r="CX48" s="37"/>
      <c r="CY48" s="37"/>
      <c r="CZ48" s="28"/>
      <c r="DA48" s="28"/>
      <c r="DB48" s="28"/>
      <c r="DC48" s="28"/>
      <c r="DD48" s="28"/>
      <c r="DE48" s="28"/>
      <c r="DF48" s="28"/>
      <c r="DG48" s="28"/>
      <c r="DH48" s="28"/>
    </row>
    <row r="49" spans="1:112" x14ac:dyDescent="0.4">
      <c r="A49" s="30" t="s">
        <v>48</v>
      </c>
      <c r="B49" s="28">
        <v>15.358142614364599</v>
      </c>
      <c r="C49" s="28">
        <v>80.778036117553697</v>
      </c>
      <c r="D49" s="28">
        <v>8.3647185564041102</v>
      </c>
      <c r="E49" s="28">
        <v>8.3647146224975497</v>
      </c>
      <c r="F49" s="28">
        <v>80.777115821838294</v>
      </c>
      <c r="G49" s="28">
        <v>80.777346611022907</v>
      </c>
      <c r="H49" s="28">
        <v>19.104537725448601</v>
      </c>
      <c r="I49" s="28">
        <v>136.77827000617901</v>
      </c>
      <c r="J49" s="28">
        <v>136.77874040603601</v>
      </c>
      <c r="K49" s="28">
        <v>584.49359130859295</v>
      </c>
      <c r="L49" s="28">
        <v>20.428338751196801</v>
      </c>
      <c r="M49" s="28">
        <v>20.4288658648729</v>
      </c>
      <c r="N49" s="28">
        <v>577.97317504882801</v>
      </c>
      <c r="O49" s="28">
        <v>577.97250366210903</v>
      </c>
      <c r="P49" s="28">
        <v>65441.898559570298</v>
      </c>
      <c r="Q49" s="28">
        <v>9898860.4140625</v>
      </c>
      <c r="R49" s="28">
        <v>65468.076904296802</v>
      </c>
      <c r="S49" s="28">
        <v>74.374927759170504</v>
      </c>
      <c r="T49" s="28">
        <v>396.95104026794399</v>
      </c>
      <c r="U49" s="28">
        <v>109.558002471923</v>
      </c>
      <c r="V49" s="28">
        <v>405.48143768310501</v>
      </c>
      <c r="W49" s="28">
        <v>101.08503437042199</v>
      </c>
      <c r="X49" s="28">
        <v>91.094492316246004</v>
      </c>
      <c r="Y49" s="28">
        <v>405.48500061035099</v>
      </c>
      <c r="Z49" s="28">
        <v>1032.16636657714</v>
      </c>
      <c r="AA49" s="28">
        <v>2555.0446166992101</v>
      </c>
      <c r="AB49" s="28">
        <v>134.647071838378</v>
      </c>
      <c r="AC49" s="28">
        <v>134.64688873291001</v>
      </c>
      <c r="AD49" s="28">
        <v>134.64519119262599</v>
      </c>
      <c r="AE49" s="28">
        <v>139.65620839595701</v>
      </c>
      <c r="AF49" s="28">
        <v>83.758708953857393</v>
      </c>
      <c r="AG49" s="28">
        <v>83.755352020263601</v>
      </c>
      <c r="AH49" s="28">
        <v>148.59267628192899</v>
      </c>
      <c r="AI49" s="28">
        <v>3.3857488064095298</v>
      </c>
      <c r="AJ49" s="28">
        <v>4.05416500568389</v>
      </c>
      <c r="AK49" s="28">
        <v>13.818958520889201</v>
      </c>
      <c r="AL49" s="28">
        <v>0</v>
      </c>
      <c r="AM49" s="28">
        <v>139.02194976806601</v>
      </c>
      <c r="AN49" s="28">
        <v>14.5938761234283</v>
      </c>
      <c r="AO49" s="28">
        <v>14.5936710834503</v>
      </c>
      <c r="AP49" s="28">
        <v>501.04765391349702</v>
      </c>
      <c r="AQ49" s="28">
        <v>501.04511475562998</v>
      </c>
      <c r="AR49" s="28">
        <v>8026.0375366210901</v>
      </c>
      <c r="AS49" s="28">
        <v>2360.0412139892501</v>
      </c>
      <c r="AT49" s="28">
        <v>2359.9447174072202</v>
      </c>
      <c r="AU49" s="28">
        <v>4005.0339660644499</v>
      </c>
      <c r="AV49" s="28">
        <v>10469.4140625</v>
      </c>
      <c r="AW49" s="28">
        <v>8025.7153930663999</v>
      </c>
      <c r="AX49" s="28">
        <v>202.79346382617899</v>
      </c>
      <c r="AY49" s="28">
        <v>0.52287858119234398</v>
      </c>
      <c r="AZ49" s="28">
        <v>2678.8888320922802</v>
      </c>
      <c r="BA49" s="28">
        <v>2.9104100652039002</v>
      </c>
      <c r="BB49" s="28">
        <v>0.69154957123100702</v>
      </c>
      <c r="BC49" s="28">
        <v>98.115377783775301</v>
      </c>
      <c r="BD49" s="28">
        <v>10.795063458383</v>
      </c>
      <c r="BE49" s="28">
        <v>0.85104161500930697</v>
      </c>
      <c r="BF49" s="28">
        <v>0.16951698949560501</v>
      </c>
      <c r="BG49" s="28">
        <v>1127.00602865219</v>
      </c>
      <c r="BH49" s="28">
        <v>73.061386108398395</v>
      </c>
      <c r="BI49" s="28">
        <v>35.287456512451101</v>
      </c>
      <c r="BJ49" s="28">
        <v>385.89108037948603</v>
      </c>
      <c r="BK49" s="28">
        <v>741.11701327562298</v>
      </c>
      <c r="BL49" s="28">
        <v>8.3129409924149495</v>
      </c>
      <c r="BM49" s="28">
        <v>0.108774438500404</v>
      </c>
      <c r="BN49" s="28">
        <v>41.845479562878602</v>
      </c>
      <c r="BO49" s="28">
        <v>0.61882411967962903</v>
      </c>
      <c r="BP49" s="28">
        <v>29.722877323627401</v>
      </c>
      <c r="BQ49" s="28">
        <v>3.2077564895153001</v>
      </c>
      <c r="BR49" s="28">
        <v>0.86470980197191205</v>
      </c>
      <c r="BS49" s="28">
        <v>124.15863919258101</v>
      </c>
      <c r="BT49" s="28">
        <v>4.2301383018493599</v>
      </c>
      <c r="BU49" s="28">
        <v>23.760688066482501</v>
      </c>
      <c r="BV49" s="28">
        <v>7.0897398737724799</v>
      </c>
      <c r="BW49" s="28">
        <v>55.6065609455108</v>
      </c>
      <c r="BX49" s="28">
        <v>0.324872581870295</v>
      </c>
      <c r="BY49" s="28">
        <v>343.45296096801701</v>
      </c>
      <c r="BZ49" s="28">
        <v>73.501419425010596</v>
      </c>
      <c r="CA49" s="28">
        <v>73.501638740301104</v>
      </c>
      <c r="CB49" s="28">
        <v>2.86294129490852</v>
      </c>
      <c r="CC49" s="28">
        <v>0.31844335794448803</v>
      </c>
      <c r="CD49" s="28">
        <v>235.25152587890599</v>
      </c>
      <c r="CE49" s="28">
        <v>6646.8282470703098</v>
      </c>
      <c r="CF49" s="28">
        <v>712.683155059814</v>
      </c>
      <c r="CG49" s="28">
        <v>562.81588125228802</v>
      </c>
      <c r="CH49" s="28">
        <v>121.367148399353</v>
      </c>
      <c r="CI49" s="28">
        <v>0</v>
      </c>
      <c r="CJ49" s="28">
        <v>81.187490940093994</v>
      </c>
      <c r="CK49" s="28">
        <v>5942.4277801513599</v>
      </c>
      <c r="CL49" s="28">
        <v>845.90087699890103</v>
      </c>
      <c r="CM49" s="28">
        <v>340.72390460968001</v>
      </c>
      <c r="CN49" s="28">
        <f t="shared" si="1"/>
        <v>1846.6074169821075</v>
      </c>
      <c r="CO49" s="28">
        <f t="shared" si="2"/>
        <v>834.22377790437486</v>
      </c>
      <c r="CP49" s="28"/>
      <c r="CQ49" s="28"/>
      <c r="CR49" s="28"/>
      <c r="CS49" s="37">
        <f t="shared" si="3"/>
        <v>8.0003244168047154E-3</v>
      </c>
      <c r="CT49" s="52">
        <f t="shared" si="4"/>
        <v>-4.0441333361163518E-5</v>
      </c>
      <c r="CU49" s="52">
        <f t="shared" si="5"/>
        <v>-1.8322909252835106E-6</v>
      </c>
      <c r="CV49" s="52">
        <f t="shared" si="6"/>
        <v>-6.7202919284116005E-5</v>
      </c>
      <c r="CW49" s="52"/>
      <c r="CX49" s="37"/>
      <c r="CY49" s="37"/>
      <c r="CZ49" s="28"/>
      <c r="DA49" s="28"/>
      <c r="DB49" s="28"/>
      <c r="DC49" s="28"/>
      <c r="DD49" s="28"/>
      <c r="DE49" s="28"/>
      <c r="DF49" s="28"/>
      <c r="DG49" s="28"/>
      <c r="DH49" s="28"/>
    </row>
    <row r="50" spans="1:112" x14ac:dyDescent="0.4">
      <c r="A50" s="30" t="s">
        <v>49</v>
      </c>
      <c r="B50" s="28">
        <v>59.463865280151303</v>
      </c>
      <c r="C50" s="28">
        <v>287.356407165527</v>
      </c>
      <c r="D50" s="28">
        <v>28.0869269371032</v>
      </c>
      <c r="E50" s="28">
        <v>28.087014675140299</v>
      </c>
      <c r="F50" s="28">
        <v>287.35263442993102</v>
      </c>
      <c r="G50" s="28">
        <v>287.35356140136702</v>
      </c>
      <c r="H50" s="28">
        <v>57.953191757202099</v>
      </c>
      <c r="I50" s="28">
        <v>469.47633504867503</v>
      </c>
      <c r="J50" s="28">
        <v>469.47722339630099</v>
      </c>
      <c r="K50" s="28">
        <v>1894.57922363281</v>
      </c>
      <c r="L50" s="28">
        <v>63.039500415325101</v>
      </c>
      <c r="M50" s="28">
        <v>63.041062772274003</v>
      </c>
      <c r="N50" s="28">
        <v>2239.0560302734302</v>
      </c>
      <c r="O50" s="28">
        <v>2239.0560913085901</v>
      </c>
      <c r="P50" s="28">
        <v>235864.01025390599</v>
      </c>
      <c r="Q50" s="28">
        <v>31722442.640625</v>
      </c>
      <c r="R50" s="28">
        <v>235958.36230468701</v>
      </c>
      <c r="S50" s="28">
        <v>214.05777263641301</v>
      </c>
      <c r="T50" s="28">
        <v>1367.0946884155201</v>
      </c>
      <c r="U50" s="28">
        <v>382.622623443603</v>
      </c>
      <c r="V50" s="28">
        <v>1327.3024139404199</v>
      </c>
      <c r="W50" s="28">
        <v>308.57071781158402</v>
      </c>
      <c r="X50" s="28">
        <v>293.01535177230801</v>
      </c>
      <c r="Y50" s="28">
        <v>1327.31140136718</v>
      </c>
      <c r="Z50" s="28">
        <v>3278.8244018554601</v>
      </c>
      <c r="AA50" s="28">
        <v>8623.1978149414008</v>
      </c>
      <c r="AB50" s="28">
        <v>474.99375915527298</v>
      </c>
      <c r="AC50" s="28">
        <v>474.99441528320301</v>
      </c>
      <c r="AD50" s="28">
        <v>474.98725891113202</v>
      </c>
      <c r="AE50" s="28">
        <v>467.94418215751602</v>
      </c>
      <c r="AF50" s="28">
        <v>241.02697372436501</v>
      </c>
      <c r="AG50" s="28">
        <v>241.01774978637599</v>
      </c>
      <c r="AH50" s="28">
        <v>450.08828592300398</v>
      </c>
      <c r="AI50" s="28">
        <v>12.134296592324899</v>
      </c>
      <c r="AJ50" s="28">
        <v>10.076345205307</v>
      </c>
      <c r="AK50" s="28">
        <v>54.093290805816601</v>
      </c>
      <c r="AL50" s="28">
        <v>0</v>
      </c>
      <c r="AM50" s="28">
        <v>446.142448425292</v>
      </c>
      <c r="AN50" s="28">
        <v>50.762828826904297</v>
      </c>
      <c r="AO50" s="28">
        <v>50.762275695800703</v>
      </c>
      <c r="AP50" s="28">
        <v>1670.0464439391999</v>
      </c>
      <c r="AQ50" s="28">
        <v>1670.0278015136701</v>
      </c>
      <c r="AR50" s="28">
        <v>22670.419677734299</v>
      </c>
      <c r="AS50" s="28">
        <v>7216.9348754882803</v>
      </c>
      <c r="AT50" s="28">
        <v>7216.6511840820303</v>
      </c>
      <c r="AU50" s="28">
        <v>12927.252746582</v>
      </c>
      <c r="AV50" s="28">
        <v>30127.1875</v>
      </c>
      <c r="AW50" s="28">
        <v>22669.5087890625</v>
      </c>
      <c r="AX50" s="28">
        <v>671.57135486602704</v>
      </c>
      <c r="AY50" s="28">
        <v>1.56151156453415</v>
      </c>
      <c r="AZ50" s="28">
        <v>8503.6379394531195</v>
      </c>
      <c r="BA50" s="28">
        <v>8.8239060193300194</v>
      </c>
      <c r="BB50" s="28">
        <v>2.0791709534823801</v>
      </c>
      <c r="BC50" s="28">
        <v>258.28494548797602</v>
      </c>
      <c r="BD50" s="28">
        <v>34.629994392394998</v>
      </c>
      <c r="BE50" s="28">
        <v>2.7842788696289</v>
      </c>
      <c r="BF50" s="28">
        <v>0.516993328928947</v>
      </c>
      <c r="BG50" s="28">
        <v>3557.77004051208</v>
      </c>
      <c r="BH50" s="28">
        <v>236.82273864746</v>
      </c>
      <c r="BI50" s="28">
        <v>117.806350708007</v>
      </c>
      <c r="BJ50" s="28">
        <v>1144.7112388610799</v>
      </c>
      <c r="BK50" s="28">
        <v>2413.0570709705298</v>
      </c>
      <c r="BL50" s="28">
        <v>26.8990595974028</v>
      </c>
      <c r="BM50" s="28">
        <v>0.35769152641296298</v>
      </c>
      <c r="BN50" s="28">
        <v>134.29264107346501</v>
      </c>
      <c r="BO50" s="28">
        <v>1.7424870245158599</v>
      </c>
      <c r="BP50" s="28">
        <v>93.358343601226807</v>
      </c>
      <c r="BQ50" s="28">
        <v>9.8481411933898908</v>
      </c>
      <c r="BR50" s="28">
        <v>2.6445218324661202</v>
      </c>
      <c r="BS50" s="28">
        <v>385.90566444396899</v>
      </c>
      <c r="BT50" s="28">
        <v>13.3496758937835</v>
      </c>
      <c r="BU50" s="28">
        <v>73.700785160064697</v>
      </c>
      <c r="BV50" s="28">
        <v>22.6180669488385</v>
      </c>
      <c r="BW50" s="28">
        <v>157.41846013069099</v>
      </c>
      <c r="BX50" s="28">
        <v>1.03509371785912</v>
      </c>
      <c r="BY50" s="28">
        <v>811.17033767700195</v>
      </c>
      <c r="BZ50" s="28">
        <v>232.71698391437499</v>
      </c>
      <c r="CA50" s="28">
        <v>232.71688508987401</v>
      </c>
      <c r="CB50" s="28">
        <v>9.2335786223411507</v>
      </c>
      <c r="CC50" s="28">
        <v>0.70187866687774603</v>
      </c>
      <c r="CD50" s="28">
        <v>785.38128662109295</v>
      </c>
      <c r="CE50" s="28">
        <v>21904.451782226501</v>
      </c>
      <c r="CF50" s="28">
        <v>2283.89260101318</v>
      </c>
      <c r="CG50" s="28">
        <v>1777.55116081237</v>
      </c>
      <c r="CH50" s="28">
        <v>375.26572751998901</v>
      </c>
      <c r="CI50" s="28">
        <v>0</v>
      </c>
      <c r="CJ50" s="28">
        <v>266.06615066528298</v>
      </c>
      <c r="CK50" s="28">
        <v>19208.075744628899</v>
      </c>
      <c r="CL50" s="28">
        <v>2754.0906906127898</v>
      </c>
      <c r="CM50" s="28">
        <v>1100.7637214660599</v>
      </c>
      <c r="CN50" s="28">
        <f t="shared" si="1"/>
        <v>5861.7142683222983</v>
      </c>
      <c r="CO50" s="28">
        <f t="shared" si="2"/>
        <v>2713.4733490149156</v>
      </c>
      <c r="CP50" s="28"/>
      <c r="CQ50" s="28"/>
      <c r="CR50" s="28"/>
      <c r="CS50" s="37">
        <f t="shared" si="3"/>
        <v>8.0003144576427862E-3</v>
      </c>
      <c r="CT50" s="52">
        <f t="shared" si="4"/>
        <v>-3.9632871370557818E-5</v>
      </c>
      <c r="CU50" s="52">
        <f t="shared" si="5"/>
        <v>4.8645090900720892E-7</v>
      </c>
      <c r="CV50" s="52">
        <f t="shared" si="6"/>
        <v>-7.8389066505531589E-5</v>
      </c>
      <c r="CW50" s="52"/>
      <c r="CX50" s="37"/>
      <c r="CY50" s="37"/>
      <c r="CZ50" s="28"/>
      <c r="DA50" s="28"/>
      <c r="DB50" s="28"/>
      <c r="DC50" s="28"/>
      <c r="DD50" s="28"/>
      <c r="DE50" s="28"/>
      <c r="DF50" s="28"/>
      <c r="DG50" s="28"/>
      <c r="DH50" s="28"/>
    </row>
    <row r="51" spans="1:112" x14ac:dyDescent="0.4">
      <c r="A51" s="30" t="s">
        <v>50</v>
      </c>
      <c r="B51" s="28">
        <v>15.102271080016999</v>
      </c>
      <c r="C51" s="28">
        <v>97.296998977661104</v>
      </c>
      <c r="D51" s="28">
        <v>12.8005700111389</v>
      </c>
      <c r="E51" s="28">
        <v>12.8007035255432</v>
      </c>
      <c r="F51" s="28">
        <v>97.296297073364201</v>
      </c>
      <c r="G51" s="28">
        <v>97.296630859375</v>
      </c>
      <c r="H51" s="28">
        <v>32.304494380950899</v>
      </c>
      <c r="I51" s="28">
        <v>90.838877201080294</v>
      </c>
      <c r="J51" s="28">
        <v>90.839159250259399</v>
      </c>
      <c r="K51" s="28">
        <v>336.62649536132801</v>
      </c>
      <c r="L51" s="28">
        <v>14.2675393223762</v>
      </c>
      <c r="M51" s="28">
        <v>14.267893135547601</v>
      </c>
      <c r="N51" s="28">
        <v>814.47640991210903</v>
      </c>
      <c r="O51" s="28">
        <v>814.47637939453102</v>
      </c>
      <c r="P51" s="28">
        <v>41351.0369873046</v>
      </c>
      <c r="Q51" s="28">
        <v>6830613.140625</v>
      </c>
      <c r="R51" s="28">
        <v>41367.602905273401</v>
      </c>
      <c r="S51" s="28">
        <v>25.408718943595801</v>
      </c>
      <c r="T51" s="28">
        <v>379.60976791381802</v>
      </c>
      <c r="U51" s="28">
        <v>87.218284606933594</v>
      </c>
      <c r="V51" s="28">
        <v>198.54254913330001</v>
      </c>
      <c r="W51" s="28">
        <v>109.879619598388</v>
      </c>
      <c r="X51" s="28">
        <v>55.051422834396298</v>
      </c>
      <c r="Y51" s="28">
        <v>198.54389953613199</v>
      </c>
      <c r="Z51" s="28">
        <v>497.31133270263598</v>
      </c>
      <c r="AA51" s="28">
        <v>2269.4471130370998</v>
      </c>
      <c r="AB51" s="28">
        <v>218.936817169189</v>
      </c>
      <c r="AC51" s="28">
        <v>218.935672760009</v>
      </c>
      <c r="AD51" s="28">
        <v>218.93392944335901</v>
      </c>
      <c r="AE51" s="28">
        <v>75.437467813491807</v>
      </c>
      <c r="AF51" s="28">
        <v>95.496788978576603</v>
      </c>
      <c r="AG51" s="28">
        <v>95.493095397949205</v>
      </c>
      <c r="AH51" s="28">
        <v>92.228429555892902</v>
      </c>
      <c r="AI51" s="28">
        <v>2.6625652343500401</v>
      </c>
      <c r="AJ51" s="28">
        <v>10.3948234319686</v>
      </c>
      <c r="AK51" s="28">
        <v>6.8870648741722098</v>
      </c>
      <c r="AL51" s="28">
        <v>0</v>
      </c>
      <c r="AM51" s="28">
        <v>71.963649749755803</v>
      </c>
      <c r="AN51" s="28">
        <v>20.8952603340148</v>
      </c>
      <c r="AO51" s="28">
        <v>20.894944667816102</v>
      </c>
      <c r="AP51" s="28">
        <v>293.74686908721901</v>
      </c>
      <c r="AQ51" s="28">
        <v>293.74533081054602</v>
      </c>
      <c r="AR51" s="28">
        <v>8840.2421875</v>
      </c>
      <c r="AS51" s="28">
        <v>3001.3598937988199</v>
      </c>
      <c r="AT51" s="28">
        <v>3001.2426300048801</v>
      </c>
      <c r="AU51" s="28">
        <v>2990.8785400390602</v>
      </c>
      <c r="AV51" s="28">
        <v>11936.6062011718</v>
      </c>
      <c r="AW51" s="28">
        <v>8839.8804931640607</v>
      </c>
      <c r="AX51" s="28">
        <v>181.031419098377</v>
      </c>
      <c r="AY51" s="28">
        <v>0.34305745735764498</v>
      </c>
      <c r="AZ51" s="28">
        <v>1822.6108703613199</v>
      </c>
      <c r="BA51" s="28">
        <v>1.9702885150909399</v>
      </c>
      <c r="BB51" s="28">
        <v>0.54601817205548198</v>
      </c>
      <c r="BC51" s="28">
        <v>115.319112539291</v>
      </c>
      <c r="BD51" s="28">
        <v>6.34443026036024</v>
      </c>
      <c r="BE51" s="28">
        <v>0.49958831071853599</v>
      </c>
      <c r="BF51" s="28">
        <v>0.15383382560685199</v>
      </c>
      <c r="BG51" s="28">
        <v>761.27791023254395</v>
      </c>
      <c r="BH51" s="28">
        <v>42.078502655029297</v>
      </c>
      <c r="BI51" s="28">
        <v>21.581964492797798</v>
      </c>
      <c r="BJ51" s="28">
        <v>319.19150352477999</v>
      </c>
      <c r="BK51" s="28">
        <v>442.08810043334898</v>
      </c>
      <c r="BL51" s="28">
        <v>4.8291901098564196</v>
      </c>
      <c r="BM51" s="28">
        <v>6.3869237899780204E-2</v>
      </c>
      <c r="BN51" s="28">
        <v>24.907531768083501</v>
      </c>
      <c r="BO51" s="28">
        <v>0.58363635838031702</v>
      </c>
      <c r="BP51" s="28">
        <v>20.3646304607391</v>
      </c>
      <c r="BQ51" s="28">
        <v>2.1686080992221801</v>
      </c>
      <c r="BR51" s="28">
        <v>0.79469434916973103</v>
      </c>
      <c r="BS51" s="28">
        <v>87.144822597503605</v>
      </c>
      <c r="BT51" s="28">
        <v>6.5549753904342598</v>
      </c>
      <c r="BU51" s="28">
        <v>31.518328428268401</v>
      </c>
      <c r="BV51" s="28">
        <v>4.2585547883063501</v>
      </c>
      <c r="BW51" s="28">
        <v>48.721698880195603</v>
      </c>
      <c r="BX51" s="28">
        <v>0.19475138347479501</v>
      </c>
      <c r="BY51" s="28">
        <v>198.709999084472</v>
      </c>
      <c r="BZ51" s="28">
        <v>52.956430912017801</v>
      </c>
      <c r="CA51" s="28">
        <v>52.9564608335495</v>
      </c>
      <c r="CB51" s="28">
        <v>2.4859695881605099</v>
      </c>
      <c r="CC51" s="28">
        <v>0.92261159420013406</v>
      </c>
      <c r="CD51" s="28">
        <v>143.87997436523401</v>
      </c>
      <c r="CE51" s="28">
        <v>5189.7239379882803</v>
      </c>
      <c r="CF51" s="28">
        <v>419.97344017028797</v>
      </c>
      <c r="CG51" s="28">
        <v>313.89573383331299</v>
      </c>
      <c r="CH51" s="28">
        <v>68.929005384445105</v>
      </c>
      <c r="CI51" s="28">
        <v>0</v>
      </c>
      <c r="CJ51" s="28">
        <v>66.579022407531696</v>
      </c>
      <c r="CK51" s="28">
        <v>4287.3901977538999</v>
      </c>
      <c r="CL51" s="28">
        <v>543.29035186767499</v>
      </c>
      <c r="CM51" s="28">
        <v>208.43635845184301</v>
      </c>
      <c r="CN51" s="28">
        <f t="shared" si="1"/>
        <v>1256.3592453565057</v>
      </c>
      <c r="CO51" s="28">
        <f t="shared" si="2"/>
        <v>526.57130029624238</v>
      </c>
      <c r="CP51" s="28"/>
      <c r="CQ51" s="28"/>
      <c r="CR51" s="28"/>
      <c r="CS51" s="37">
        <f t="shared" si="3"/>
        <v>8.0003300242242909E-3</v>
      </c>
      <c r="CT51" s="52">
        <f t="shared" si="4"/>
        <v>-4.127380071798076E-5</v>
      </c>
      <c r="CU51" s="52">
        <f t="shared" si="5"/>
        <v>-2.2248453058497796E-6</v>
      </c>
      <c r="CV51" s="52">
        <f t="shared" si="6"/>
        <v>-5.2675551656009542E-5</v>
      </c>
      <c r="CW51" s="52"/>
      <c r="CX51" s="37"/>
      <c r="CY51" s="37"/>
      <c r="CZ51" s="28"/>
      <c r="DA51" s="28"/>
      <c r="DB51" s="28"/>
      <c r="DC51" s="28"/>
      <c r="DD51" s="28"/>
      <c r="DE51" s="28"/>
      <c r="DF51" s="28"/>
      <c r="DG51" s="28"/>
      <c r="DH51" s="28"/>
    </row>
    <row r="52" spans="1:112" s="30" customFormat="1" x14ac:dyDescent="0.4">
      <c r="B52" s="28"/>
      <c r="CR52" s="28"/>
      <c r="CS52" s="28"/>
      <c r="CT52" s="28"/>
      <c r="CU52" s="28"/>
      <c r="CV52" s="28"/>
      <c r="CW52" s="28"/>
      <c r="CX52" s="28"/>
      <c r="CY52" s="28"/>
      <c r="CZ52" s="28"/>
      <c r="DA52" s="28"/>
      <c r="DB52" s="28"/>
      <c r="DC52" s="28"/>
      <c r="DD52" s="28"/>
      <c r="DE52" s="28"/>
      <c r="DF52" s="28"/>
    </row>
    <row r="53" spans="1:112" s="30" customFormat="1" x14ac:dyDescent="0.4">
      <c r="B53" s="28"/>
      <c r="CR53" s="28"/>
      <c r="CS53" s="28"/>
      <c r="CT53" s="28"/>
      <c r="CU53" s="28"/>
      <c r="CV53" s="28"/>
      <c r="CW53" s="28"/>
      <c r="CX53" s="28"/>
      <c r="CY53" s="28"/>
      <c r="CZ53" s="28"/>
      <c r="DA53" s="28"/>
      <c r="DB53" s="28"/>
      <c r="DC53" s="28"/>
      <c r="DD53" s="28"/>
      <c r="DE53" s="28"/>
      <c r="DF53" s="28"/>
    </row>
    <row r="54" spans="1:112" s="30" customFormat="1" x14ac:dyDescent="0.4">
      <c r="B54" s="28"/>
      <c r="CR54" s="28"/>
      <c r="CS54" s="28"/>
      <c r="CT54" s="28"/>
      <c r="CU54" s="28"/>
      <c r="CV54" s="28"/>
      <c r="CW54" s="28"/>
      <c r="CX54" s="28"/>
      <c r="CY54" s="28"/>
      <c r="CZ54" s="28"/>
      <c r="DA54" s="28"/>
      <c r="DB54" s="28"/>
      <c r="DC54" s="28"/>
      <c r="DD54" s="28"/>
      <c r="DE54" s="28"/>
      <c r="DF54" s="28"/>
    </row>
    <row r="55" spans="1:112" s="30" customFormat="1" x14ac:dyDescent="0.4">
      <c r="A55" s="101" t="s">
        <v>1</v>
      </c>
      <c r="B55" s="101">
        <v>0.91081399621907599</v>
      </c>
      <c r="C55" s="101">
        <v>5.1748515609651804</v>
      </c>
      <c r="D55" s="101">
        <v>0.54234506544889804</v>
      </c>
      <c r="E55" s="101">
        <v>0.54234804172301598</v>
      </c>
      <c r="F55" s="101">
        <v>5.1748032169416502</v>
      </c>
      <c r="G55" s="101">
        <v>5.17481670062989</v>
      </c>
      <c r="H55" s="101">
        <v>1.38487801363226</v>
      </c>
      <c r="I55" s="101">
        <v>9.3733743033371795</v>
      </c>
      <c r="J55" s="101">
        <v>9.3734427173621899</v>
      </c>
      <c r="K55" s="101">
        <v>28.584371566772401</v>
      </c>
      <c r="L55" s="101">
        <v>1.5579579298137101</v>
      </c>
      <c r="M55" s="101">
        <v>1.55800388463831</v>
      </c>
      <c r="N55" s="101">
        <v>25.962700419127898</v>
      </c>
      <c r="O55" s="101">
        <v>25.9626987949013</v>
      </c>
      <c r="P55" s="101">
        <v>2581.6455114185801</v>
      </c>
      <c r="Q55" s="101">
        <v>288115.66205596901</v>
      </c>
      <c r="R55" s="101">
        <v>2582.6774937212399</v>
      </c>
      <c r="S55" s="101">
        <v>2.3968715816736199</v>
      </c>
      <c r="T55" s="101">
        <v>29.353992764838001</v>
      </c>
      <c r="U55" s="101">
        <v>7.64919827971607</v>
      </c>
      <c r="V55" s="101">
        <v>21.199053525924601</v>
      </c>
      <c r="W55" s="101">
        <v>7.57446356920991</v>
      </c>
      <c r="X55" s="101">
        <v>5.6075238860212204</v>
      </c>
      <c r="Y55" s="101">
        <v>21.199262142181301</v>
      </c>
      <c r="Z55" s="101">
        <v>54.254026412963803</v>
      </c>
      <c r="AA55" s="101">
        <v>180.97080708667599</v>
      </c>
      <c r="AB55" s="101">
        <v>7.31783554330468</v>
      </c>
      <c r="AC55" s="101">
        <v>7.3177814520895401</v>
      </c>
      <c r="AD55" s="101">
        <v>7.3177313003688997</v>
      </c>
      <c r="AE55" s="101">
        <v>8.2615687001380103</v>
      </c>
      <c r="AF55" s="101">
        <v>3.4379834891296901</v>
      </c>
      <c r="AG55" s="101">
        <v>3.4378483779728399</v>
      </c>
      <c r="AH55" s="101">
        <v>8.7330152533832006</v>
      </c>
      <c r="AI55" s="101">
        <v>0.24014153377720501</v>
      </c>
      <c r="AJ55" s="101">
        <v>0.36914609844097801</v>
      </c>
      <c r="AK55" s="101">
        <v>0.98247643560171105</v>
      </c>
      <c r="AL55" s="101">
        <v>0</v>
      </c>
      <c r="AM55" s="101">
        <v>7.5418702363967798</v>
      </c>
      <c r="AN55" s="101">
        <v>0.89944893738720499</v>
      </c>
      <c r="AO55" s="101">
        <v>0.89943493052851398</v>
      </c>
      <c r="AP55" s="101">
        <v>11.7581223215674</v>
      </c>
      <c r="AQ55" s="101">
        <v>11.758052682038301</v>
      </c>
      <c r="AR55" s="101">
        <v>353.268632560968</v>
      </c>
      <c r="AS55" s="101">
        <v>73.041299015283499</v>
      </c>
      <c r="AT55" s="101">
        <v>73.038190901279407</v>
      </c>
      <c r="AU55" s="101">
        <v>247.780587207525</v>
      </c>
      <c r="AV55" s="101">
        <v>429.73312783241198</v>
      </c>
      <c r="AW55" s="101">
        <v>353.251362562179</v>
      </c>
      <c r="AX55" s="101">
        <v>14.3581250591669</v>
      </c>
      <c r="AY55" s="101">
        <v>2.1071889713084602E-2</v>
      </c>
      <c r="AZ55" s="101">
        <v>155.87923515588</v>
      </c>
      <c r="BA55" s="101">
        <v>0.13905938533753201</v>
      </c>
      <c r="BB55" s="101">
        <v>3.2649027212755699E-2</v>
      </c>
      <c r="BC55" s="101">
        <v>5.8347299316665104</v>
      </c>
      <c r="BD55" s="101">
        <v>0.49396898612940199</v>
      </c>
      <c r="BE55" s="101">
        <v>3.4400857985019601E-2</v>
      </c>
      <c r="BF55" s="101">
        <v>6.4638460480637098E-3</v>
      </c>
      <c r="BG55" s="101">
        <v>50.010281011462197</v>
      </c>
      <c r="BH55" s="101">
        <v>3.5731136798858598</v>
      </c>
      <c r="BI55" s="101">
        <v>0.76393938064575195</v>
      </c>
      <c r="BJ55" s="101">
        <v>19.097156879492101</v>
      </c>
      <c r="BK55" s="101">
        <v>30.9131405184161</v>
      </c>
      <c r="BL55" s="101">
        <v>0.40291342385807999</v>
      </c>
      <c r="BM55" s="101">
        <v>4.3847733177244603E-3</v>
      </c>
      <c r="BN55" s="101">
        <v>2.0065233438617698</v>
      </c>
      <c r="BO55" s="101">
        <v>2.3286341849598099E-2</v>
      </c>
      <c r="BP55" s="101">
        <v>1.3982884077122399</v>
      </c>
      <c r="BQ55" s="101">
        <v>0.12729080863937201</v>
      </c>
      <c r="BR55" s="101">
        <v>5.1147818809113198E-2</v>
      </c>
      <c r="BS55" s="101">
        <v>6.2489133592462096</v>
      </c>
      <c r="BT55" s="101">
        <v>0.29655545423156499</v>
      </c>
      <c r="BU55" s="101">
        <v>1.5848210279364101</v>
      </c>
      <c r="BV55" s="101">
        <v>0.35293400426053201</v>
      </c>
      <c r="BW55" s="101">
        <v>1.90427314519183</v>
      </c>
      <c r="BX55" s="101">
        <v>1.52655392490146E-2</v>
      </c>
      <c r="BY55" s="101">
        <v>10.1591661572456</v>
      </c>
      <c r="BZ55" s="101">
        <v>2.1580461532576001</v>
      </c>
      <c r="CA55" s="101">
        <v>2.15803588059498</v>
      </c>
      <c r="CB55" s="101">
        <v>0.21540982914484599</v>
      </c>
      <c r="CC55" s="101">
        <v>3.2268972041492802E-2</v>
      </c>
      <c r="CD55" s="101">
        <v>5.0929927825927699</v>
      </c>
      <c r="CE55" s="101">
        <v>393.90212991833602</v>
      </c>
      <c r="CF55" s="101">
        <v>41.689834957011001</v>
      </c>
      <c r="CG55" s="101">
        <v>32.258734794566401</v>
      </c>
      <c r="CH55" s="101">
        <v>6.7654295815736898</v>
      </c>
      <c r="CI55" s="101">
        <v>0</v>
      </c>
      <c r="CJ55" s="101">
        <v>4.1845157025381896</v>
      </c>
      <c r="CK55" s="101">
        <v>360.01140438765202</v>
      </c>
      <c r="CL55" s="101">
        <v>52.636826679110499</v>
      </c>
      <c r="CM55" s="101">
        <v>20.7018461697734</v>
      </c>
      <c r="CN55" s="101">
        <f t="shared" ref="CN55" si="7">AZ55*0.108*92.1006/14.43</f>
        <v>107.4504280819782</v>
      </c>
      <c r="CO55" s="101">
        <f t="shared" ref="CO55" si="8">CL55-AO55*0.966*106.165/128.1705</f>
        <v>51.917145472592814</v>
      </c>
      <c r="CP55" s="101"/>
      <c r="CQ55" s="101"/>
      <c r="CR55" s="101"/>
      <c r="CS55" s="37">
        <f t="shared" ref="CS55" si="9">AF55/AV55</f>
        <v>8.0002756745122059E-3</v>
      </c>
      <c r="CT55" s="52">
        <f t="shared" ref="CT55" si="10">(AV55-AF55-AR55-AS55)/(AV55)</f>
        <v>-3.4410270029213986E-5</v>
      </c>
      <c r="CU55" s="52">
        <f t="shared" ref="CU55" si="11">(BG55-BJ55-BK55)/(BG55)</f>
        <v>-3.2766154621314558E-7</v>
      </c>
      <c r="CV55" s="52">
        <f t="shared" ref="CV55" si="12">(BJ55-BC55-BR55-BS55-BW55-AY55-BA55-BB55-BE55-BD55-BF55-BL55-BM55-BN55-BO55-BP55-BQ55-BV55-BX55)/BJ55</f>
        <v>-2.1364991570535198E-5</v>
      </c>
      <c r="CW55" s="28"/>
      <c r="CX55" s="28"/>
      <c r="CY55" s="28"/>
      <c r="CZ55" s="28"/>
      <c r="DA55" s="28"/>
      <c r="DB55" s="28"/>
      <c r="DC55" s="28"/>
      <c r="DD55" s="28"/>
      <c r="DE55" s="28"/>
      <c r="DF55" s="28"/>
    </row>
    <row r="56" spans="1:112" s="30" customFormat="1" x14ac:dyDescent="0.4">
      <c r="A56" s="30" t="s">
        <v>11</v>
      </c>
      <c r="B56" s="28"/>
      <c r="CR56" s="28"/>
      <c r="CS56" s="28"/>
      <c r="CT56" s="28"/>
      <c r="CU56" s="28"/>
      <c r="CV56" s="28"/>
      <c r="CW56" s="28"/>
      <c r="CX56" s="28"/>
      <c r="CY56" s="28"/>
      <c r="CZ56" s="28"/>
      <c r="DA56" s="28"/>
      <c r="DB56" s="28"/>
      <c r="DC56" s="28"/>
      <c r="DD56" s="28"/>
      <c r="DE56" s="28"/>
      <c r="DF56" s="28"/>
    </row>
    <row r="57" spans="1:112" s="30" customFormat="1" x14ac:dyDescent="0.4">
      <c r="A57" s="30" t="s">
        <v>58</v>
      </c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  <c r="BA57" s="28"/>
      <c r="BB57" s="28"/>
      <c r="BC57" s="28"/>
      <c r="BD57" s="28"/>
      <c r="BE57" s="28"/>
      <c r="BF57" s="28"/>
      <c r="BG57" s="28"/>
      <c r="BH57" s="28"/>
      <c r="BI57" s="28"/>
      <c r="BJ57" s="28"/>
      <c r="BK57" s="28"/>
      <c r="BL57" s="28"/>
      <c r="BM57" s="28"/>
      <c r="BN57" s="28"/>
      <c r="BO57" s="28"/>
      <c r="BP57" s="28"/>
      <c r="BQ57" s="28"/>
      <c r="BR57" s="28"/>
      <c r="BS57" s="28"/>
      <c r="BT57" s="28"/>
      <c r="BU57" s="28"/>
      <c r="BV57" s="28"/>
      <c r="BW57" s="28"/>
      <c r="BX57" s="28"/>
      <c r="BY57" s="28"/>
      <c r="BZ57" s="28"/>
      <c r="CA57" s="28"/>
      <c r="CB57" s="28"/>
      <c r="CC57" s="28"/>
      <c r="CD57" s="28"/>
      <c r="CE57" s="28"/>
      <c r="CF57" s="28"/>
      <c r="CG57" s="28"/>
      <c r="CH57" s="28"/>
      <c r="CI57" s="28"/>
      <c r="CJ57" s="28"/>
      <c r="CK57" s="28"/>
      <c r="CL57" s="28"/>
      <c r="CM57" s="28"/>
      <c r="CN57" s="28"/>
      <c r="CO57" s="28"/>
      <c r="CP57" s="28"/>
      <c r="CQ57" s="28"/>
      <c r="CR57" s="28"/>
      <c r="CS57" s="28"/>
      <c r="CT57" s="28"/>
      <c r="CU57" s="28"/>
      <c r="CV57" s="28"/>
      <c r="CW57" s="28"/>
      <c r="CX57" s="28"/>
      <c r="CY57" s="28"/>
      <c r="CZ57" s="28"/>
      <c r="DA57" s="28"/>
      <c r="DB57" s="28"/>
      <c r="DC57" s="28"/>
      <c r="DD57" s="28"/>
      <c r="DE57" s="28"/>
      <c r="DF57" s="28"/>
    </row>
    <row r="58" spans="1:112" s="30" customFormat="1" x14ac:dyDescent="0.4">
      <c r="A58" s="30" t="s">
        <v>75</v>
      </c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</row>
    <row r="59" spans="1:112" s="30" customFormat="1" x14ac:dyDescent="0.4">
      <c r="A59" s="30" t="s">
        <v>236</v>
      </c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  <c r="BA59" s="28"/>
      <c r="BB59" s="28"/>
      <c r="BC59" s="28"/>
      <c r="BD59" s="28"/>
      <c r="BE59" s="28"/>
      <c r="BF59" s="28"/>
      <c r="BG59" s="28"/>
      <c r="BH59" s="28"/>
      <c r="BI59" s="28"/>
      <c r="BJ59" s="28"/>
      <c r="BK59" s="28"/>
      <c r="BL59" s="28"/>
      <c r="BM59" s="28"/>
      <c r="BN59" s="28"/>
      <c r="BO59" s="28"/>
      <c r="BP59" s="28"/>
      <c r="BQ59" s="28"/>
      <c r="BR59" s="28"/>
      <c r="BS59" s="28"/>
      <c r="BT59" s="28"/>
      <c r="BU59" s="28"/>
      <c r="BV59" s="28"/>
      <c r="BW59" s="28"/>
      <c r="BX59" s="28"/>
      <c r="BY59" s="28"/>
      <c r="BZ59" s="28"/>
      <c r="CA59" s="28"/>
      <c r="CB59" s="28"/>
      <c r="CC59" s="28"/>
      <c r="CD59" s="28"/>
      <c r="CE59" s="28"/>
      <c r="CF59" s="28"/>
      <c r="CG59" s="28"/>
      <c r="CH59" s="28"/>
      <c r="CI59" s="28"/>
      <c r="CJ59" s="28"/>
      <c r="CK59" s="28"/>
      <c r="CL59" s="28"/>
      <c r="CM59" s="28"/>
      <c r="CN59" s="28"/>
      <c r="CO59" s="28"/>
      <c r="CP59" s="28"/>
      <c r="CQ59" s="28"/>
      <c r="CR59" s="28"/>
      <c r="CS59" s="28"/>
      <c r="CT59" s="28"/>
      <c r="CU59" s="28"/>
      <c r="CV59" s="28"/>
      <c r="CW59" s="28"/>
      <c r="CX59" s="28"/>
      <c r="CY59" s="28"/>
      <c r="CZ59" s="28"/>
      <c r="DA59" s="28"/>
      <c r="DB59" s="28"/>
      <c r="DC59" s="28"/>
      <c r="DD59" s="28"/>
      <c r="DE59" s="28"/>
      <c r="DF59" s="28"/>
    </row>
    <row r="60" spans="1:112" s="30" customFormat="1" x14ac:dyDescent="0.4"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8"/>
      <c r="BF60" s="28"/>
      <c r="BG60" s="28"/>
      <c r="BH60" s="28"/>
      <c r="BI60" s="28"/>
      <c r="BJ60" s="28"/>
      <c r="BK60" s="28"/>
      <c r="BL60" s="28"/>
      <c r="BM60" s="28"/>
      <c r="BN60" s="28"/>
      <c r="BO60" s="28"/>
      <c r="BP60" s="28"/>
      <c r="BQ60" s="28"/>
      <c r="BR60" s="28"/>
      <c r="BS60" s="28"/>
      <c r="BT60" s="28"/>
      <c r="BU60" s="28"/>
      <c r="BV60" s="28"/>
      <c r="BW60" s="28"/>
      <c r="BX60" s="28"/>
      <c r="BY60" s="28"/>
      <c r="BZ60" s="28"/>
      <c r="CA60" s="28"/>
      <c r="CB60" s="28"/>
      <c r="CC60" s="28"/>
      <c r="CD60" s="28"/>
      <c r="CE60" s="28"/>
      <c r="CF60" s="28"/>
      <c r="CG60" s="28"/>
      <c r="CH60" s="28"/>
      <c r="CI60" s="28"/>
      <c r="CJ60" s="28"/>
      <c r="CK60" s="28"/>
      <c r="CL60" s="28"/>
      <c r="CM60" s="28"/>
      <c r="CN60" s="28"/>
      <c r="CO60" s="28"/>
      <c r="CP60" s="28"/>
      <c r="CQ60" s="28"/>
      <c r="CR60" s="28"/>
      <c r="CS60" s="28"/>
      <c r="CT60" s="28"/>
      <c r="CU60" s="28"/>
      <c r="CV60" s="28"/>
      <c r="CW60" s="28"/>
      <c r="CX60" s="28"/>
      <c r="CY60" s="28"/>
      <c r="CZ60" s="28"/>
      <c r="DA60" s="28"/>
      <c r="DB60" s="28"/>
      <c r="DC60" s="28"/>
      <c r="DD60" s="28"/>
      <c r="DE60" s="28"/>
      <c r="DF60" s="28"/>
    </row>
    <row r="61" spans="1:112" x14ac:dyDescent="0.4"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  <c r="BA61" s="28"/>
      <c r="BB61" s="28"/>
      <c r="BC61" s="28"/>
      <c r="BD61" s="28"/>
      <c r="BE61" s="28"/>
      <c r="BF61" s="28"/>
      <c r="BG61" s="28"/>
      <c r="BH61" s="28"/>
      <c r="BI61" s="28"/>
      <c r="BJ61" s="28"/>
      <c r="BK61" s="28"/>
      <c r="BL61" s="28"/>
      <c r="BM61" s="28"/>
      <c r="BN61" s="28"/>
      <c r="BO61" s="28"/>
      <c r="BP61" s="28"/>
      <c r="BQ61" s="28"/>
      <c r="BR61" s="28"/>
      <c r="BS61" s="28"/>
      <c r="BT61" s="28"/>
      <c r="BU61" s="28"/>
      <c r="BV61" s="28"/>
      <c r="BW61" s="28"/>
      <c r="BX61" s="28"/>
      <c r="BY61" s="28"/>
      <c r="BZ61" s="28"/>
      <c r="CA61" s="28"/>
      <c r="CB61" s="28"/>
      <c r="CC61" s="28"/>
      <c r="CD61" s="28"/>
      <c r="CE61" s="28"/>
      <c r="CF61" s="28"/>
      <c r="CG61" s="28"/>
      <c r="CH61" s="28"/>
      <c r="CI61" s="28"/>
      <c r="CJ61" s="28"/>
      <c r="CK61" s="28"/>
      <c r="CL61" s="28"/>
      <c r="CM61" s="28"/>
      <c r="CN61" s="28"/>
      <c r="CO61" s="28"/>
      <c r="CP61" s="28"/>
      <c r="CQ61" s="28"/>
      <c r="CR61" s="28"/>
      <c r="CS61" s="28"/>
      <c r="CT61" s="28"/>
      <c r="CU61" s="28"/>
      <c r="CV61" s="28"/>
      <c r="CW61" s="28"/>
      <c r="CX61" s="28"/>
      <c r="CY61" s="28"/>
      <c r="CZ61" s="28"/>
      <c r="DA61" s="28"/>
      <c r="DB61" s="28"/>
      <c r="DC61" s="28"/>
      <c r="DD61" s="28"/>
      <c r="DE61" s="28"/>
      <c r="DF61" s="28"/>
    </row>
    <row r="62" spans="1:112" x14ac:dyDescent="0.4">
      <c r="A62" s="2" t="s">
        <v>56</v>
      </c>
      <c r="B62" s="1">
        <f>SUM(B3:B51)</f>
        <v>2182.4329190105182</v>
      </c>
      <c r="C62" s="1">
        <f t="shared" ref="C62:BN62" si="13">SUM(C3:C51)</f>
        <v>11253.362866923195</v>
      </c>
      <c r="D62" s="1">
        <f t="shared" si="13"/>
        <v>1148.8601126428673</v>
      </c>
      <c r="E62" s="1">
        <f t="shared" si="13"/>
        <v>1148.8614708334194</v>
      </c>
      <c r="F62" s="1">
        <f t="shared" si="13"/>
        <v>11253.256257653222</v>
      </c>
      <c r="G62" s="1">
        <f t="shared" si="13"/>
        <v>11253.292659372075</v>
      </c>
      <c r="H62" s="1">
        <f t="shared" si="13"/>
        <v>2614.0400762986351</v>
      </c>
      <c r="I62" s="1">
        <f t="shared" si="13"/>
        <v>19324.176113579404</v>
      </c>
      <c r="J62" s="1">
        <f t="shared" si="13"/>
        <v>19324.22369083947</v>
      </c>
      <c r="K62" s="1">
        <f t="shared" si="13"/>
        <v>130287.87326049796</v>
      </c>
      <c r="L62" s="1">
        <f t="shared" si="13"/>
        <v>2964.6734372046722</v>
      </c>
      <c r="M62" s="1">
        <f t="shared" si="13"/>
        <v>2964.7452750455054</v>
      </c>
      <c r="N62" s="1">
        <f t="shared" si="13"/>
        <v>82819.169319987181</v>
      </c>
      <c r="O62" s="1">
        <f t="shared" si="13"/>
        <v>82819.163421749909</v>
      </c>
      <c r="P62" s="1">
        <f t="shared" si="13"/>
        <v>10427336.745147217</v>
      </c>
      <c r="Q62" s="1">
        <f t="shared" si="13"/>
        <v>1556723141.7399902</v>
      </c>
      <c r="R62" s="1">
        <f t="shared" si="13"/>
        <v>10431509.462934477</v>
      </c>
      <c r="S62" s="1">
        <f t="shared" si="13"/>
        <v>14144.435116767871</v>
      </c>
      <c r="T62" s="1">
        <f t="shared" si="13"/>
        <v>56480.830408930691</v>
      </c>
      <c r="U62" s="1">
        <f t="shared" si="13"/>
        <v>15676.111642517142</v>
      </c>
      <c r="V62" s="1">
        <f t="shared" si="13"/>
        <v>65286.031402587803</v>
      </c>
      <c r="W62" s="1">
        <f t="shared" si="13"/>
        <v>14178.42210021241</v>
      </c>
      <c r="X62" s="1">
        <f t="shared" si="13"/>
        <v>13613.142840205681</v>
      </c>
      <c r="Y62" s="1">
        <f t="shared" si="13"/>
        <v>65286.591997146475</v>
      </c>
      <c r="Z62" s="1">
        <f t="shared" si="13"/>
        <v>175592.02765274022</v>
      </c>
      <c r="AA62" s="1">
        <f t="shared" si="13"/>
        <v>362676.01792585786</v>
      </c>
      <c r="AB62" s="1">
        <f t="shared" si="13"/>
        <v>18609.279435604796</v>
      </c>
      <c r="AC62" s="1">
        <f t="shared" si="13"/>
        <v>18609.278425395474</v>
      </c>
      <c r="AD62" s="1">
        <f t="shared" si="13"/>
        <v>18609.02313756942</v>
      </c>
      <c r="AE62" s="1">
        <f t="shared" si="13"/>
        <v>21528.589500852842</v>
      </c>
      <c r="AF62" s="1">
        <f t="shared" si="13"/>
        <v>10830.49346160142</v>
      </c>
      <c r="AG62" s="1">
        <f t="shared" si="13"/>
        <v>10830.060623012463</v>
      </c>
      <c r="AH62" s="1">
        <f t="shared" si="13"/>
        <v>22106.685308944412</v>
      </c>
      <c r="AI62" s="1">
        <f t="shared" si="13"/>
        <v>498.77378273472891</v>
      </c>
      <c r="AJ62" s="1">
        <f t="shared" si="13"/>
        <v>541.76046938728393</v>
      </c>
      <c r="AK62" s="1">
        <f t="shared" si="13"/>
        <v>2046.1458950042711</v>
      </c>
      <c r="AL62" s="1">
        <f t="shared" si="13"/>
        <v>0</v>
      </c>
      <c r="AM62" s="1">
        <f t="shared" si="13"/>
        <v>24370.786875724778</v>
      </c>
      <c r="AN62" s="1">
        <f t="shared" si="13"/>
        <v>2022.8999488409595</v>
      </c>
      <c r="AO62" s="1">
        <f t="shared" si="13"/>
        <v>2022.8726586680839</v>
      </c>
      <c r="AP62" s="1">
        <f t="shared" si="13"/>
        <v>83631.312305837739</v>
      </c>
      <c r="AQ62" s="1">
        <f t="shared" si="13"/>
        <v>83630.655806194874</v>
      </c>
      <c r="AR62" s="1">
        <f t="shared" si="13"/>
        <v>1037163.2747879016</v>
      </c>
      <c r="AS62" s="1">
        <f t="shared" si="13"/>
        <v>305817.9014062878</v>
      </c>
      <c r="AT62" s="1">
        <f t="shared" si="13"/>
        <v>305805.65673875785</v>
      </c>
      <c r="AU62" s="1">
        <f t="shared" si="13"/>
        <v>592293.80190336599</v>
      </c>
      <c r="AV62" s="1">
        <f t="shared" si="13"/>
        <v>1353757.4008531559</v>
      </c>
      <c r="AW62" s="1">
        <f t="shared" si="13"/>
        <v>1037121.8764476764</v>
      </c>
      <c r="AX62" s="1">
        <f t="shared" si="13"/>
        <v>28839.338956899894</v>
      </c>
      <c r="AY62" s="1">
        <f t="shared" si="13"/>
        <v>87.344415904655648</v>
      </c>
      <c r="AZ62" s="1">
        <f t="shared" si="13"/>
        <v>402881.37468004145</v>
      </c>
      <c r="BA62" s="1">
        <f t="shared" si="13"/>
        <v>504.14146219484888</v>
      </c>
      <c r="BB62" s="1">
        <f t="shared" si="13"/>
        <v>128.60444473355875</v>
      </c>
      <c r="BC62" s="1">
        <f t="shared" si="13"/>
        <v>12584.455662387398</v>
      </c>
      <c r="BD62" s="1">
        <f t="shared" si="13"/>
        <v>2666.5446990265605</v>
      </c>
      <c r="BE62" s="1">
        <f t="shared" si="13"/>
        <v>219.87443578243236</v>
      </c>
      <c r="BF62" s="1">
        <f t="shared" si="13"/>
        <v>26.246983003715261</v>
      </c>
      <c r="BG62" s="1">
        <f t="shared" si="13"/>
        <v>211036.91368249027</v>
      </c>
      <c r="BH62" s="1">
        <f t="shared" si="13"/>
        <v>20087.113571166974</v>
      </c>
      <c r="BI62" s="1">
        <f t="shared" si="13"/>
        <v>7822.4724588393974</v>
      </c>
      <c r="BJ62" s="1">
        <f t="shared" si="13"/>
        <v>63040.63394258159</v>
      </c>
      <c r="BK62" s="1">
        <f t="shared" si="13"/>
        <v>147996.30290713691</v>
      </c>
      <c r="BL62" s="1">
        <f t="shared" si="13"/>
        <v>2253.827191530464</v>
      </c>
      <c r="BM62" s="1">
        <f t="shared" si="13"/>
        <v>26.59724183380602</v>
      </c>
      <c r="BN62" s="1">
        <f t="shared" si="13"/>
        <v>10463.103719740862</v>
      </c>
      <c r="BO62" s="1">
        <f t="shared" ref="BO62:CO62" si="14">SUM(BO3:BO51)</f>
        <v>77.273878621606755</v>
      </c>
      <c r="BP62" s="1">
        <f t="shared" si="14"/>
        <v>5041.8526931246661</v>
      </c>
      <c r="BQ62" s="1">
        <f t="shared" si="14"/>
        <v>466.05388628644783</v>
      </c>
      <c r="BR62" s="1">
        <f t="shared" si="14"/>
        <v>134.95080740749819</v>
      </c>
      <c r="BS62" s="1">
        <f t="shared" si="14"/>
        <v>19370.397510424227</v>
      </c>
      <c r="BT62" s="1">
        <f t="shared" si="14"/>
        <v>581.06911111343516</v>
      </c>
      <c r="BU62" s="1">
        <f t="shared" si="14"/>
        <v>3520.7216337434888</v>
      </c>
      <c r="BV62" s="1">
        <f t="shared" si="14"/>
        <v>1856.3568117932564</v>
      </c>
      <c r="BW62" s="1">
        <f t="shared" si="14"/>
        <v>7054.3571854960046</v>
      </c>
      <c r="BX62" s="1">
        <f t="shared" si="14"/>
        <v>81.847410086842302</v>
      </c>
      <c r="BY62" s="1">
        <f t="shared" si="14"/>
        <v>39881.300919055866</v>
      </c>
      <c r="BZ62" s="1">
        <f t="shared" si="14"/>
        <v>11547.411052323396</v>
      </c>
      <c r="CA62" s="1">
        <f t="shared" si="14"/>
        <v>11547.409364502846</v>
      </c>
      <c r="CB62" s="1">
        <f t="shared" si="14"/>
        <v>403.71967675589167</v>
      </c>
      <c r="CC62" s="1">
        <f t="shared" si="14"/>
        <v>42.140755385073071</v>
      </c>
      <c r="CD62" s="1">
        <f t="shared" si="14"/>
        <v>41785.227333068804</v>
      </c>
      <c r="CE62" s="1">
        <f t="shared" si="14"/>
        <v>987844.26951289002</v>
      </c>
      <c r="CF62" s="1">
        <f t="shared" si="14"/>
        <v>108292.97063127143</v>
      </c>
      <c r="CG62" s="1">
        <f t="shared" si="14"/>
        <v>86381.665550466452</v>
      </c>
      <c r="CH62" s="1">
        <f t="shared" si="14"/>
        <v>18662.673002478648</v>
      </c>
      <c r="CI62" s="1">
        <f t="shared" si="14"/>
        <v>0</v>
      </c>
      <c r="CJ62" s="1">
        <f t="shared" si="14"/>
        <v>11732.897939905513</v>
      </c>
      <c r="CK62" s="1">
        <f t="shared" si="14"/>
        <v>885883.48687231401</v>
      </c>
      <c r="CL62" s="1">
        <f t="shared" si="14"/>
        <v>125783.62737518536</v>
      </c>
      <c r="CM62" s="1">
        <f t="shared" si="14"/>
        <v>50951.210868582042</v>
      </c>
      <c r="CN62" s="1">
        <f t="shared" si="14"/>
        <v>277713.55262512231</v>
      </c>
      <c r="CO62" s="1">
        <f t="shared" si="14"/>
        <v>124165.02953535448</v>
      </c>
      <c r="CP62" s="1"/>
      <c r="CQ62" s="1"/>
      <c r="CR62" s="1"/>
      <c r="CS62" s="37">
        <f t="shared" ref="CS62" si="15">AF62/AV62</f>
        <v>8.000320777397707E-3</v>
      </c>
      <c r="CT62" s="1"/>
      <c r="CU62" s="1"/>
      <c r="CV62" s="1"/>
      <c r="CW62" s="1"/>
      <c r="CX62" s="37"/>
      <c r="CY62" s="37"/>
      <c r="CZ62" s="1"/>
      <c r="DA62" s="1"/>
      <c r="DB62" s="1"/>
      <c r="DC62" s="1"/>
      <c r="DD62" s="1"/>
      <c r="DE62" s="1"/>
      <c r="DF62" s="1"/>
    </row>
    <row r="63" spans="1:112" x14ac:dyDescent="0.4">
      <c r="A63" s="30" t="s">
        <v>239</v>
      </c>
      <c r="B63" s="28">
        <f>+B3+B5+B8+B9+B11+B12+B14+B15+B16+B17+B18+B19+B20+B21+B22+B23+B24+B25+B26+B28+B30+B31+B33+B34+B35+B36+B37+B39+B40+B41+B42+B43+B44+B46+B47+B49+B50+B10</f>
        <v>1747.2758685201384</v>
      </c>
      <c r="C63" s="28">
        <f t="shared" ref="C63:BN63" si="16">+C3+C5+C8+C9+C11+C12+C14+C15+C16+C17+C18+C19+C20+C21+C22+C23+C24+C25+C26+C28+C30+C31+C33+C34+C35+C36+C37+C39+C40+C41+C42+C43+C44+C46+C47+C49+C50+C10</f>
        <v>8832.7077002972273</v>
      </c>
      <c r="D63" s="28">
        <f t="shared" si="16"/>
        <v>882.43115315399905</v>
      </c>
      <c r="E63" s="28">
        <f t="shared" si="16"/>
        <v>882.43196107447034</v>
      </c>
      <c r="F63" s="28">
        <f t="shared" si="16"/>
        <v>8832.6250268220774</v>
      </c>
      <c r="G63" s="28">
        <f t="shared" si="16"/>
        <v>8832.6534291207627</v>
      </c>
      <c r="H63" s="28">
        <f t="shared" si="16"/>
        <v>1930.5190066527546</v>
      </c>
      <c r="I63" s="28">
        <f t="shared" si="16"/>
        <v>15331.481403682363</v>
      </c>
      <c r="J63" s="28">
        <f t="shared" si="16"/>
        <v>15331.519052119911</v>
      </c>
      <c r="K63" s="28">
        <f t="shared" si="16"/>
        <v>100593.64196777336</v>
      </c>
      <c r="L63" s="28">
        <f t="shared" si="16"/>
        <v>2400.8549189087885</v>
      </c>
      <c r="M63" s="28">
        <f t="shared" si="16"/>
        <v>2400.9129125575942</v>
      </c>
      <c r="N63" s="28">
        <f t="shared" si="16"/>
        <v>65147.784333109725</v>
      </c>
      <c r="O63" s="28">
        <f t="shared" si="16"/>
        <v>65147.778015255812</v>
      </c>
      <c r="P63" s="28">
        <f t="shared" si="16"/>
        <v>8619508.8558039553</v>
      </c>
      <c r="Q63" s="28">
        <f t="shared" si="16"/>
        <v>1214229805.9665527</v>
      </c>
      <c r="R63" s="28">
        <f t="shared" si="16"/>
        <v>8622957.9608592819</v>
      </c>
      <c r="S63" s="28">
        <f t="shared" si="16"/>
        <v>11590.859225034701</v>
      </c>
      <c r="T63" s="28">
        <f t="shared" si="16"/>
        <v>43894.436924815105</v>
      </c>
      <c r="U63" s="28">
        <f t="shared" si="16"/>
        <v>12358.063516534854</v>
      </c>
      <c r="V63" s="28">
        <f t="shared" si="16"/>
        <v>51417.868980407649</v>
      </c>
      <c r="W63" s="28">
        <f t="shared" si="16"/>
        <v>10770.96635093911</v>
      </c>
      <c r="X63" s="28">
        <f t="shared" si="16"/>
        <v>10676.726416229261</v>
      </c>
      <c r="Y63" s="28">
        <f t="shared" si="16"/>
        <v>51418.308839797857</v>
      </c>
      <c r="Z63" s="28">
        <f t="shared" si="16"/>
        <v>133313.33538436872</v>
      </c>
      <c r="AA63" s="28">
        <f t="shared" si="16"/>
        <v>283169.25726759381</v>
      </c>
      <c r="AB63" s="28">
        <f t="shared" si="16"/>
        <v>14274.036704510436</v>
      </c>
      <c r="AC63" s="28">
        <f t="shared" si="16"/>
        <v>14274.036073863495</v>
      </c>
      <c r="AD63" s="28">
        <f t="shared" si="16"/>
        <v>14273.840497493735</v>
      </c>
      <c r="AE63" s="28">
        <f t="shared" si="16"/>
        <v>17024.097470530294</v>
      </c>
      <c r="AF63" s="28">
        <f t="shared" si="16"/>
        <v>8296.0104827806226</v>
      </c>
      <c r="AG63" s="28">
        <f t="shared" si="16"/>
        <v>8295.6802128180716</v>
      </c>
      <c r="AH63" s="28">
        <f t="shared" si="16"/>
        <v>17511.521132897571</v>
      </c>
      <c r="AI63" s="28">
        <f t="shared" si="16"/>
        <v>395.26366879485329</v>
      </c>
      <c r="AJ63" s="28">
        <f t="shared" si="16"/>
        <v>358.33436716627256</v>
      </c>
      <c r="AK63" s="28">
        <f t="shared" si="16"/>
        <v>1659.6167181134206</v>
      </c>
      <c r="AL63" s="28">
        <f t="shared" si="16"/>
        <v>0</v>
      </c>
      <c r="AM63" s="28">
        <f t="shared" si="16"/>
        <v>18572.919209480267</v>
      </c>
      <c r="AN63" s="28">
        <f t="shared" si="16"/>
        <v>1556.746000057085</v>
      </c>
      <c r="AO63" s="28">
        <f t="shared" si="16"/>
        <v>1556.7250334601829</v>
      </c>
      <c r="AP63" s="28">
        <f t="shared" si="16"/>
        <v>64164.917105108405</v>
      </c>
      <c r="AQ63" s="28">
        <f t="shared" si="16"/>
        <v>64164.410213123876</v>
      </c>
      <c r="AR63" s="28">
        <f t="shared" si="16"/>
        <v>792346.93006133917</v>
      </c>
      <c r="AS63" s="28">
        <f t="shared" si="16"/>
        <v>236358.35244083378</v>
      </c>
      <c r="AT63" s="28">
        <f t="shared" si="16"/>
        <v>236348.8828129766</v>
      </c>
      <c r="AU63" s="28">
        <f t="shared" si="16"/>
        <v>462252.44917356886</v>
      </c>
      <c r="AV63" s="28">
        <f t="shared" si="16"/>
        <v>1036959.6666002265</v>
      </c>
      <c r="AW63" s="28">
        <f t="shared" si="16"/>
        <v>792315.32603263785</v>
      </c>
      <c r="AX63" s="28">
        <f t="shared" si="16"/>
        <v>22473.656278856055</v>
      </c>
      <c r="AY63" s="28">
        <f t="shared" si="16"/>
        <v>65.811241447918178</v>
      </c>
      <c r="AZ63" s="28">
        <f t="shared" si="16"/>
        <v>314581.50291490485</v>
      </c>
      <c r="BA63" s="28">
        <f t="shared" si="16"/>
        <v>371.86541816044985</v>
      </c>
      <c r="BB63" s="28">
        <f t="shared" si="16"/>
        <v>86.10771071843908</v>
      </c>
      <c r="BC63" s="28">
        <f t="shared" si="16"/>
        <v>9356.2187804421192</v>
      </c>
      <c r="BD63" s="28">
        <f t="shared" si="16"/>
        <v>1732.435455193566</v>
      </c>
      <c r="BE63" s="28">
        <f t="shared" si="16"/>
        <v>136.83378839492778</v>
      </c>
      <c r="BF63" s="28">
        <f t="shared" si="16"/>
        <v>20.054350201069585</v>
      </c>
      <c r="BG63" s="28">
        <f t="shared" si="16"/>
        <v>164005.01157402966</v>
      </c>
      <c r="BH63" s="28">
        <f t="shared" si="16"/>
        <v>12574.190879821756</v>
      </c>
      <c r="BI63" s="28">
        <f t="shared" si="16"/>
        <v>4789.632935523975</v>
      </c>
      <c r="BJ63" s="28">
        <f t="shared" si="16"/>
        <v>45706.352251388038</v>
      </c>
      <c r="BK63" s="28">
        <f t="shared" si="16"/>
        <v>118298.67252396586</v>
      </c>
      <c r="BL63" s="28">
        <f t="shared" si="16"/>
        <v>1417.0322357566024</v>
      </c>
      <c r="BM63" s="28">
        <f t="shared" si="16"/>
        <v>17.535866409540159</v>
      </c>
      <c r="BN63" s="28">
        <f t="shared" si="16"/>
        <v>6722.5613306101786</v>
      </c>
      <c r="BO63" s="28">
        <f t="shared" ref="BO63:CO63" si="17">+BO3+BO5+BO8+BO9+BO11+BO12+BO14+BO15+BO16+BO17+BO18+BO19+BO20+BO21+BO22+BO23+BO24+BO25+BO26+BO28+BO30+BO31+BO33+BO34+BO35+BO36+BO37+BO39+BO40+BO41+BO42+BO43+BO44+BO46+BO47+BO49+BO50+BO10</f>
        <v>62.326024760462978</v>
      </c>
      <c r="BP63" s="28">
        <f t="shared" si="17"/>
        <v>3653.4800733653756</v>
      </c>
      <c r="BQ63" s="28">
        <f t="shared" si="17"/>
        <v>381.48521799733788</v>
      </c>
      <c r="BR63" s="28">
        <f t="shared" si="17"/>
        <v>100.49081700853989</v>
      </c>
      <c r="BS63" s="28">
        <f t="shared" si="17"/>
        <v>14662.403804860991</v>
      </c>
      <c r="BT63" s="28">
        <f t="shared" si="17"/>
        <v>435.3210488604372</v>
      </c>
      <c r="BU63" s="28">
        <f t="shared" si="17"/>
        <v>2620.2095723859911</v>
      </c>
      <c r="BV63" s="28">
        <f t="shared" si="17"/>
        <v>1176.121458363687</v>
      </c>
      <c r="BW63" s="28">
        <f t="shared" si="17"/>
        <v>5693.6702863108258</v>
      </c>
      <c r="BX63" s="28">
        <f t="shared" si="17"/>
        <v>52.485836111833009</v>
      </c>
      <c r="BY63" s="28">
        <f t="shared" si="17"/>
        <v>34178.989942371772</v>
      </c>
      <c r="BZ63" s="28">
        <f t="shared" si="17"/>
        <v>8823.4586297641345</v>
      </c>
      <c r="CA63" s="28">
        <f t="shared" si="17"/>
        <v>8823.4567931704023</v>
      </c>
      <c r="CB63" s="28">
        <f t="shared" si="17"/>
        <v>313.53756939206426</v>
      </c>
      <c r="CC63" s="28">
        <f t="shared" si="17"/>
        <v>26.437365639867465</v>
      </c>
      <c r="CD63" s="28">
        <f t="shared" si="17"/>
        <v>31931.033576965292</v>
      </c>
      <c r="CE63" s="28">
        <f t="shared" si="17"/>
        <v>772781.11852717283</v>
      </c>
      <c r="CF63" s="28">
        <f t="shared" si="17"/>
        <v>84940.557395607073</v>
      </c>
      <c r="CG63" s="28">
        <f t="shared" si="17"/>
        <v>67651.717445846502</v>
      </c>
      <c r="CH63" s="28">
        <f t="shared" si="17"/>
        <v>14584.849032458829</v>
      </c>
      <c r="CI63" s="28">
        <f t="shared" si="17"/>
        <v>0</v>
      </c>
      <c r="CJ63" s="28">
        <f t="shared" si="17"/>
        <v>9286.5658609717975</v>
      </c>
      <c r="CK63" s="28">
        <f t="shared" si="17"/>
        <v>692907.27360021928</v>
      </c>
      <c r="CL63" s="28">
        <f t="shared" si="17"/>
        <v>98625.745157778176</v>
      </c>
      <c r="CM63" s="28">
        <f t="shared" si="17"/>
        <v>39998.538514837528</v>
      </c>
      <c r="CN63" s="28">
        <f t="shared" si="17"/>
        <v>216846.82453744722</v>
      </c>
      <c r="CO63" s="28">
        <f t="shared" si="17"/>
        <v>97380.13448348672</v>
      </c>
      <c r="CP63" s="28"/>
      <c r="CQ63" s="28"/>
      <c r="CR63" s="28"/>
      <c r="CS63" s="28"/>
      <c r="CT63" s="28"/>
      <c r="CU63" s="28"/>
      <c r="CV63" s="28"/>
      <c r="CW63" s="28"/>
      <c r="CX63" s="28"/>
      <c r="CY63" s="28"/>
      <c r="CZ63" s="28"/>
      <c r="DA63" s="28"/>
      <c r="DB63" s="28"/>
      <c r="DC63" s="28"/>
      <c r="DD63" s="28"/>
      <c r="DE63" s="28"/>
      <c r="DF63" s="28"/>
      <c r="DG63" s="28"/>
      <c r="DH63" s="28"/>
    </row>
    <row r="64" spans="1:112" x14ac:dyDescent="0.4">
      <c r="A64" t="s">
        <v>486</v>
      </c>
      <c r="B64" s="28">
        <f>B62+B55</f>
        <v>2183.3437330067372</v>
      </c>
      <c r="C64" s="101">
        <f t="shared" ref="C64:BN64" si="18">C62+C55</f>
        <v>11258.53771848416</v>
      </c>
      <c r="D64" s="101">
        <f t="shared" si="18"/>
        <v>1149.4024577083162</v>
      </c>
      <c r="E64" s="101">
        <f t="shared" si="18"/>
        <v>1149.4038188751424</v>
      </c>
      <c r="F64" s="101">
        <f t="shared" si="18"/>
        <v>11258.431060870163</v>
      </c>
      <c r="G64" s="101">
        <f t="shared" si="18"/>
        <v>11258.467476072705</v>
      </c>
      <c r="H64" s="101">
        <f t="shared" si="18"/>
        <v>2615.4249543122673</v>
      </c>
      <c r="I64" s="101">
        <f t="shared" si="18"/>
        <v>19333.549487882741</v>
      </c>
      <c r="J64" s="101">
        <f t="shared" si="18"/>
        <v>19333.597133556832</v>
      </c>
      <c r="K64" s="101">
        <f t="shared" si="18"/>
        <v>130316.45763206473</v>
      </c>
      <c r="L64" s="101">
        <f t="shared" si="18"/>
        <v>2966.2313951344859</v>
      </c>
      <c r="M64" s="101">
        <f t="shared" si="18"/>
        <v>2966.3032789301437</v>
      </c>
      <c r="N64" s="101">
        <f t="shared" si="18"/>
        <v>82845.132020406309</v>
      </c>
      <c r="O64" s="101">
        <f t="shared" si="18"/>
        <v>82845.12612054481</v>
      </c>
      <c r="P64" s="101">
        <f t="shared" si="18"/>
        <v>10429918.390658636</v>
      </c>
      <c r="Q64" s="101">
        <f t="shared" si="18"/>
        <v>1557011257.4020462</v>
      </c>
      <c r="R64" s="101">
        <f t="shared" si="18"/>
        <v>10434092.140428199</v>
      </c>
      <c r="S64" s="101">
        <f t="shared" si="18"/>
        <v>14146.831988349544</v>
      </c>
      <c r="T64" s="101">
        <f t="shared" si="18"/>
        <v>56510.184401695529</v>
      </c>
      <c r="U64" s="101">
        <f t="shared" si="18"/>
        <v>15683.760840796858</v>
      </c>
      <c r="V64" s="101">
        <f t="shared" si="18"/>
        <v>65307.230456113728</v>
      </c>
      <c r="W64" s="101">
        <f t="shared" si="18"/>
        <v>14185.99656378162</v>
      </c>
      <c r="X64" s="101">
        <f t="shared" si="18"/>
        <v>13618.750364091702</v>
      </c>
      <c r="Y64" s="101">
        <f t="shared" si="18"/>
        <v>65307.791259288657</v>
      </c>
      <c r="Z64" s="101">
        <f t="shared" si="18"/>
        <v>175646.28167915318</v>
      </c>
      <c r="AA64" s="101">
        <f t="shared" si="18"/>
        <v>362856.98873294453</v>
      </c>
      <c r="AB64" s="101">
        <f t="shared" si="18"/>
        <v>18616.597271148101</v>
      </c>
      <c r="AC64" s="101">
        <f t="shared" si="18"/>
        <v>18616.596206847564</v>
      </c>
      <c r="AD64" s="101">
        <f t="shared" si="18"/>
        <v>18616.340868869789</v>
      </c>
      <c r="AE64" s="101">
        <f t="shared" si="18"/>
        <v>21536.85106955298</v>
      </c>
      <c r="AF64" s="101">
        <f t="shared" si="18"/>
        <v>10833.931445090549</v>
      </c>
      <c r="AG64" s="101">
        <f t="shared" si="18"/>
        <v>10833.498471390436</v>
      </c>
      <c r="AH64" s="101">
        <f t="shared" si="18"/>
        <v>22115.418324197795</v>
      </c>
      <c r="AI64" s="101">
        <f t="shared" si="18"/>
        <v>499.01392426850612</v>
      </c>
      <c r="AJ64" s="101">
        <f t="shared" si="18"/>
        <v>542.12961548572491</v>
      </c>
      <c r="AK64" s="101">
        <f t="shared" si="18"/>
        <v>2047.1283714398728</v>
      </c>
      <c r="AL64" s="101">
        <f t="shared" si="18"/>
        <v>0</v>
      </c>
      <c r="AM64" s="101">
        <f t="shared" si="18"/>
        <v>24378.328745961175</v>
      </c>
      <c r="AN64" s="101">
        <f t="shared" si="18"/>
        <v>2023.7993977783467</v>
      </c>
      <c r="AO64" s="101">
        <f t="shared" si="18"/>
        <v>2023.7720935986124</v>
      </c>
      <c r="AP64" s="101">
        <f t="shared" si="18"/>
        <v>83643.070428159306</v>
      </c>
      <c r="AQ64" s="101">
        <f t="shared" si="18"/>
        <v>83642.413858876913</v>
      </c>
      <c r="AR64" s="101">
        <f t="shared" si="18"/>
        <v>1037516.5434204625</v>
      </c>
      <c r="AS64" s="101">
        <f t="shared" si="18"/>
        <v>305890.94270530308</v>
      </c>
      <c r="AT64" s="101">
        <f t="shared" si="18"/>
        <v>305878.69492965913</v>
      </c>
      <c r="AU64" s="101">
        <f t="shared" si="18"/>
        <v>592541.58249057352</v>
      </c>
      <c r="AV64" s="101">
        <f t="shared" si="18"/>
        <v>1354187.1339809883</v>
      </c>
      <c r="AW64" s="101">
        <f t="shared" si="18"/>
        <v>1037475.1278102386</v>
      </c>
      <c r="AX64" s="101">
        <f t="shared" si="18"/>
        <v>28853.697081959061</v>
      </c>
      <c r="AY64" s="101">
        <f t="shared" si="18"/>
        <v>87.365487794368732</v>
      </c>
      <c r="AZ64" s="101">
        <f t="shared" si="18"/>
        <v>403037.25391519733</v>
      </c>
      <c r="BA64" s="101">
        <f t="shared" si="18"/>
        <v>504.28052158018642</v>
      </c>
      <c r="BB64" s="101">
        <f t="shared" si="18"/>
        <v>128.63709376077151</v>
      </c>
      <c r="BC64" s="101">
        <f t="shared" si="18"/>
        <v>12590.290392319064</v>
      </c>
      <c r="BD64" s="101">
        <f t="shared" si="18"/>
        <v>2667.0386680126899</v>
      </c>
      <c r="BE64" s="101">
        <f t="shared" si="18"/>
        <v>219.90883664041738</v>
      </c>
      <c r="BF64" s="101">
        <f t="shared" si="18"/>
        <v>26.253446849763325</v>
      </c>
      <c r="BG64" s="101">
        <f t="shared" si="18"/>
        <v>211086.92396350173</v>
      </c>
      <c r="BH64" s="101">
        <f t="shared" si="18"/>
        <v>20090.68668484686</v>
      </c>
      <c r="BI64" s="101">
        <f t="shared" si="18"/>
        <v>7823.2363982200432</v>
      </c>
      <c r="BJ64" s="101">
        <f t="shared" si="18"/>
        <v>63059.731099461082</v>
      </c>
      <c r="BK64" s="101">
        <f t="shared" si="18"/>
        <v>148027.21604765533</v>
      </c>
      <c r="BL64" s="101">
        <f t="shared" si="18"/>
        <v>2254.2301049543221</v>
      </c>
      <c r="BM64" s="101">
        <f t="shared" si="18"/>
        <v>26.601626607123745</v>
      </c>
      <c r="BN64" s="101">
        <f t="shared" si="18"/>
        <v>10465.110243084724</v>
      </c>
      <c r="BO64" s="101">
        <f t="shared" ref="BO64:CO64" si="19">BO62+BO55</f>
        <v>77.297164963456353</v>
      </c>
      <c r="BP64" s="101">
        <f t="shared" si="19"/>
        <v>5043.2509815323783</v>
      </c>
      <c r="BQ64" s="101">
        <f t="shared" si="19"/>
        <v>466.18117709508721</v>
      </c>
      <c r="BR64" s="101">
        <f t="shared" si="19"/>
        <v>135.0019552263073</v>
      </c>
      <c r="BS64" s="101">
        <f t="shared" si="19"/>
        <v>19376.646423783473</v>
      </c>
      <c r="BT64" s="101">
        <f t="shared" si="19"/>
        <v>581.36566656766672</v>
      </c>
      <c r="BU64" s="101">
        <f t="shared" si="19"/>
        <v>3522.3064547714253</v>
      </c>
      <c r="BV64" s="101">
        <f t="shared" si="19"/>
        <v>1856.7097457975169</v>
      </c>
      <c r="BW64" s="101">
        <f t="shared" si="19"/>
        <v>7056.2614586411964</v>
      </c>
      <c r="BX64" s="101">
        <f t="shared" si="19"/>
        <v>81.862675626091317</v>
      </c>
      <c r="BY64" s="101">
        <f t="shared" si="19"/>
        <v>39891.460085213112</v>
      </c>
      <c r="BZ64" s="101">
        <f t="shared" si="19"/>
        <v>11549.569098476653</v>
      </c>
      <c r="CA64" s="101">
        <f t="shared" si="19"/>
        <v>11549.567400383441</v>
      </c>
      <c r="CB64" s="101">
        <f t="shared" si="19"/>
        <v>403.93508658503652</v>
      </c>
      <c r="CC64" s="101">
        <f t="shared" si="19"/>
        <v>42.173024357114564</v>
      </c>
      <c r="CD64" s="101">
        <f t="shared" si="19"/>
        <v>41790.320325851397</v>
      </c>
      <c r="CE64" s="101">
        <f t="shared" si="19"/>
        <v>988238.17164280836</v>
      </c>
      <c r="CF64" s="101">
        <f t="shared" si="19"/>
        <v>108334.66046622844</v>
      </c>
      <c r="CG64" s="101">
        <f t="shared" si="19"/>
        <v>86413.924285261019</v>
      </c>
      <c r="CH64" s="101">
        <f t="shared" si="19"/>
        <v>18669.438432060222</v>
      </c>
      <c r="CI64" s="101">
        <f t="shared" si="19"/>
        <v>0</v>
      </c>
      <c r="CJ64" s="101">
        <f t="shared" si="19"/>
        <v>11737.082455608052</v>
      </c>
      <c r="CK64" s="101">
        <f t="shared" si="19"/>
        <v>886243.49827670166</v>
      </c>
      <c r="CL64" s="101">
        <f t="shared" si="19"/>
        <v>125836.26420186447</v>
      </c>
      <c r="CM64" s="101">
        <f t="shared" si="19"/>
        <v>50971.912714751816</v>
      </c>
      <c r="CN64" s="101">
        <f t="shared" si="19"/>
        <v>277821.00305320427</v>
      </c>
      <c r="CO64" s="101">
        <f t="shared" si="19"/>
        <v>124216.94668082707</v>
      </c>
    </row>
    <row r="65" spans="6:61" x14ac:dyDescent="0.4">
      <c r="F65" s="28"/>
      <c r="L65" s="28"/>
    </row>
    <row r="66" spans="6:61" x14ac:dyDescent="0.4">
      <c r="H66" s="28"/>
      <c r="AZ66" s="28">
        <f>AZ62*0.108/14.43*92.1006</f>
        <v>277713.55262512236</v>
      </c>
      <c r="BI66" s="30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Y55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14" sqref="C14"/>
    </sheetView>
  </sheetViews>
  <sheetFormatPr defaultRowHeight="14.6" x14ac:dyDescent="0.4"/>
  <cols>
    <col min="1" max="1" width="17.84375" style="100" customWidth="1"/>
    <col min="2" max="8" width="9.07421875" style="101"/>
    <col min="10" max="10" width="20.69140625" customWidth="1"/>
    <col min="11" max="11" width="7.69140625" style="28" bestFit="1" customWidth="1"/>
    <col min="12" max="12" width="6.69140625" style="28" bestFit="1" customWidth="1"/>
    <col min="13" max="13" width="14.53515625" style="28" bestFit="1" customWidth="1"/>
    <col min="14" max="15" width="6.69140625" style="28" bestFit="1" customWidth="1"/>
    <col min="16" max="17" width="9.3046875" style="28" bestFit="1" customWidth="1"/>
    <col min="18" max="18" width="6.69140625" style="28" bestFit="1" customWidth="1"/>
    <col min="19" max="19" width="7.69140625" style="28" bestFit="1" customWidth="1"/>
    <col min="20" max="22" width="6.69140625" style="28" bestFit="1" customWidth="1"/>
    <col min="23" max="23" width="15.4609375" style="28" bestFit="1" customWidth="1"/>
    <col min="24" max="24" width="6.53515625" style="28" bestFit="1" customWidth="1"/>
    <col min="25" max="25" width="6.69140625" style="28" bestFit="1" customWidth="1"/>
    <col min="26" max="26" width="5.07421875" style="28" bestFit="1" customWidth="1"/>
    <col min="27" max="27" width="5.69140625" style="28" bestFit="1" customWidth="1"/>
    <col min="28" max="28" width="6.69140625" style="28" bestFit="1" customWidth="1"/>
    <col min="29" max="29" width="6.69140625" style="28" customWidth="1"/>
    <col min="30" max="30" width="7.69140625" style="28" bestFit="1" customWidth="1"/>
    <col min="31" max="31" width="10" style="28" bestFit="1" customWidth="1"/>
    <col min="32" max="32" width="7.69140625" style="28" bestFit="1" customWidth="1"/>
    <col min="33" max="33" width="6.69140625" style="28" bestFit="1" customWidth="1"/>
    <col min="34" max="34" width="7.69140625" style="28" bestFit="1" customWidth="1"/>
    <col min="35" max="35" width="6" style="28" bestFit="1" customWidth="1"/>
    <col min="36" max="36" width="6.69140625" style="28" bestFit="1" customWidth="1"/>
    <col min="37" max="37" width="5.69140625" style="28" bestFit="1" customWidth="1"/>
    <col min="38" max="38" width="7.69140625" style="28" bestFit="1" customWidth="1"/>
    <col min="39" max="39" width="4.53515625" style="28" bestFit="1" customWidth="1"/>
    <col min="40" max="40" width="5.69140625" style="28" bestFit="1" customWidth="1"/>
    <col min="41" max="41" width="6.69140625" style="28" bestFit="1" customWidth="1"/>
    <col min="42" max="42" width="5.69140625" style="28" bestFit="1" customWidth="1"/>
    <col min="43" max="43" width="5.84375" style="28" bestFit="1" customWidth="1"/>
    <col min="44" max="44" width="5.69140625" style="28" bestFit="1" customWidth="1"/>
    <col min="45" max="46" width="7.69140625" style="28" bestFit="1" customWidth="1"/>
    <col min="47" max="47" width="6.69140625" style="28" bestFit="1" customWidth="1"/>
    <col min="48" max="48" width="5.07421875" style="28" bestFit="1" customWidth="1"/>
    <col min="49" max="49" width="5.3046875" style="28" bestFit="1" customWidth="1"/>
    <col min="50" max="50" width="8.69140625" style="28" bestFit="1" customWidth="1"/>
    <col min="51" max="51" width="4.84375" style="28" bestFit="1" customWidth="1"/>
    <col min="52" max="52" width="7.84375" style="28" bestFit="1" customWidth="1"/>
    <col min="53" max="53" width="5.84375" style="28" bestFit="1" customWidth="1"/>
    <col min="54" max="54" width="6" style="28" bestFit="1" customWidth="1"/>
    <col min="55" max="56" width="6.69140625" style="28" bestFit="1" customWidth="1"/>
    <col min="57" max="58" width="5.69140625" style="28" bestFit="1" customWidth="1"/>
    <col min="59" max="59" width="3.84375" style="28" bestFit="1" customWidth="1"/>
    <col min="60" max="60" width="6.69140625" style="28" bestFit="1" customWidth="1"/>
    <col min="61" max="61" width="6.69140625" style="28" customWidth="1"/>
    <col min="62" max="62" width="5.3046875" style="28" bestFit="1" customWidth="1"/>
    <col min="63" max="63" width="6.69140625" style="28" bestFit="1" customWidth="1"/>
    <col min="64" max="65" width="7.69140625" style="28" bestFit="1" customWidth="1"/>
    <col min="66" max="66" width="9.3046875" style="28" bestFit="1" customWidth="1"/>
    <col min="67" max="67" width="6.69140625" style="28" bestFit="1" customWidth="1"/>
    <col min="68" max="68" width="7.69140625" style="28" customWidth="1"/>
    <col min="70" max="70" width="8.53515625" style="30" customWidth="1"/>
    <col min="71" max="71" width="10.3046875" style="30" bestFit="1" customWidth="1"/>
    <col min="72" max="75" width="9.07421875" style="30"/>
    <col min="76" max="76" width="8.53515625" style="30" customWidth="1"/>
    <col min="77" max="77" width="9.07421875" style="30"/>
  </cols>
  <sheetData>
    <row r="1" spans="1:77" x14ac:dyDescent="0.4">
      <c r="B1" s="101" t="s">
        <v>499</v>
      </c>
      <c r="J1" s="30" t="s">
        <v>500</v>
      </c>
      <c r="BS1" s="30" t="s">
        <v>315</v>
      </c>
    </row>
    <row r="2" spans="1:77" x14ac:dyDescent="0.4">
      <c r="A2" s="86" t="s">
        <v>52</v>
      </c>
      <c r="B2" s="101" t="s">
        <v>59</v>
      </c>
      <c r="C2" s="101" t="s">
        <v>57</v>
      </c>
      <c r="D2" s="101" t="s">
        <v>60</v>
      </c>
      <c r="E2" s="101" t="s">
        <v>54</v>
      </c>
      <c r="F2" s="101" t="s">
        <v>53</v>
      </c>
      <c r="G2" s="101" t="s">
        <v>61</v>
      </c>
      <c r="H2" s="101" t="s">
        <v>62</v>
      </c>
      <c r="J2" s="19" t="s">
        <v>226</v>
      </c>
      <c r="K2" s="28" t="s">
        <v>390</v>
      </c>
      <c r="L2" s="28" t="s">
        <v>131</v>
      </c>
      <c r="M2" s="28" t="s">
        <v>132</v>
      </c>
      <c r="N2" s="28" t="s">
        <v>133</v>
      </c>
      <c r="O2" s="28" t="s">
        <v>391</v>
      </c>
      <c r="P2" s="28" t="s">
        <v>134</v>
      </c>
      <c r="Q2" s="28" t="s">
        <v>59</v>
      </c>
      <c r="R2" s="28" t="s">
        <v>136</v>
      </c>
      <c r="S2" s="28" t="s">
        <v>137</v>
      </c>
      <c r="T2" s="28" t="s">
        <v>392</v>
      </c>
      <c r="U2" s="28" t="s">
        <v>138</v>
      </c>
      <c r="V2" s="28" t="s">
        <v>139</v>
      </c>
      <c r="W2" s="28" t="s">
        <v>140</v>
      </c>
      <c r="X2" s="28" t="s">
        <v>141</v>
      </c>
      <c r="Y2" s="28" t="s">
        <v>142</v>
      </c>
      <c r="Z2" s="28" t="s">
        <v>143</v>
      </c>
      <c r="AA2" s="28" t="s">
        <v>393</v>
      </c>
      <c r="AB2" s="28" t="s">
        <v>144</v>
      </c>
      <c r="AC2" s="28" t="s">
        <v>399</v>
      </c>
      <c r="AD2" s="28" t="s">
        <v>57</v>
      </c>
      <c r="AE2" s="28" t="s">
        <v>128</v>
      </c>
      <c r="AF2" s="28" t="s">
        <v>145</v>
      </c>
      <c r="AG2" s="28" t="s">
        <v>146</v>
      </c>
      <c r="AH2" s="28" t="s">
        <v>60</v>
      </c>
      <c r="AI2" s="28" t="s">
        <v>147</v>
      </c>
      <c r="AJ2" s="28" t="s">
        <v>148</v>
      </c>
      <c r="AK2" s="28" t="s">
        <v>149</v>
      </c>
      <c r="AL2" s="28" t="s">
        <v>150</v>
      </c>
      <c r="AM2" s="28" t="s">
        <v>151</v>
      </c>
      <c r="AN2" s="28" t="s">
        <v>152</v>
      </c>
      <c r="AO2" s="28" t="s">
        <v>153</v>
      </c>
      <c r="AP2" s="28" t="s">
        <v>154</v>
      </c>
      <c r="AQ2" s="28" t="s">
        <v>155</v>
      </c>
      <c r="AR2" s="28" t="s">
        <v>156</v>
      </c>
      <c r="AS2" s="28" t="s">
        <v>54</v>
      </c>
      <c r="AT2" s="28" t="s">
        <v>53</v>
      </c>
      <c r="AU2" s="28" t="s">
        <v>157</v>
      </c>
      <c r="AV2" s="28" t="s">
        <v>158</v>
      </c>
      <c r="AW2" s="28" t="s">
        <v>159</v>
      </c>
      <c r="AX2" s="28" t="s">
        <v>160</v>
      </c>
      <c r="AY2" s="28" t="s">
        <v>161</v>
      </c>
      <c r="AZ2" s="28" t="s">
        <v>162</v>
      </c>
      <c r="BA2" s="28" t="s">
        <v>163</v>
      </c>
      <c r="BB2" s="28" t="s">
        <v>164</v>
      </c>
      <c r="BC2" s="28" t="s">
        <v>165</v>
      </c>
      <c r="BD2" s="28" t="s">
        <v>394</v>
      </c>
      <c r="BE2" s="28" t="s">
        <v>166</v>
      </c>
      <c r="BF2" s="28" t="s">
        <v>167</v>
      </c>
      <c r="BG2" s="28" t="s">
        <v>168</v>
      </c>
      <c r="BH2" s="28" t="s">
        <v>61</v>
      </c>
      <c r="BI2" s="28" t="s">
        <v>400</v>
      </c>
      <c r="BJ2" s="28" t="s">
        <v>169</v>
      </c>
      <c r="BK2" s="28" t="s">
        <v>170</v>
      </c>
      <c r="BL2" s="28" t="s">
        <v>171</v>
      </c>
      <c r="BM2" s="28" t="s">
        <v>173</v>
      </c>
      <c r="BN2" s="28" t="s">
        <v>174</v>
      </c>
      <c r="BO2" s="28" t="s">
        <v>401</v>
      </c>
      <c r="BR2" s="28" t="s">
        <v>141</v>
      </c>
      <c r="BS2" s="28" t="s">
        <v>59</v>
      </c>
      <c r="BT2" s="28" t="s">
        <v>57</v>
      </c>
      <c r="BU2" s="28" t="s">
        <v>60</v>
      </c>
      <c r="BV2" s="28" t="s">
        <v>54</v>
      </c>
      <c r="BW2" s="28" t="s">
        <v>53</v>
      </c>
      <c r="BX2" s="28" t="s">
        <v>61</v>
      </c>
      <c r="BY2" s="28" t="s">
        <v>62</v>
      </c>
    </row>
    <row r="3" spans="1:77" x14ac:dyDescent="0.4">
      <c r="A3" s="27" t="s">
        <v>121</v>
      </c>
      <c r="B3" s="101">
        <v>154072.18481999999</v>
      </c>
      <c r="C3" s="101">
        <v>111.99591378</v>
      </c>
      <c r="D3" s="101">
        <v>21508.361578</v>
      </c>
      <c r="E3" s="101">
        <v>6302.7019115000003</v>
      </c>
      <c r="F3" s="101">
        <v>5199.3907588000002</v>
      </c>
      <c r="G3" s="101">
        <v>806.65023924000002</v>
      </c>
      <c r="H3" s="101">
        <v>35054.436634999998</v>
      </c>
      <c r="J3" t="s">
        <v>121</v>
      </c>
      <c r="K3" s="28">
        <v>163.40051629292799</v>
      </c>
      <c r="L3" s="28">
        <v>212.08059927115099</v>
      </c>
      <c r="M3" s="28">
        <v>212.03847861743699</v>
      </c>
      <c r="N3" s="28">
        <v>185.78632503844199</v>
      </c>
      <c r="O3" s="28">
        <v>639.38753848127999</v>
      </c>
      <c r="P3" s="28">
        <v>11790.0212294217</v>
      </c>
      <c r="Q3" s="28">
        <v>46598.332240502103</v>
      </c>
      <c r="R3" s="28">
        <v>800.72786633376904</v>
      </c>
      <c r="S3" s="28">
        <v>354.129734452619</v>
      </c>
      <c r="T3" s="28">
        <v>334.83641123794899</v>
      </c>
      <c r="U3" s="28">
        <v>244.27430068649701</v>
      </c>
      <c r="V3" s="28">
        <v>217.673852484554</v>
      </c>
      <c r="W3" s="28">
        <v>217.673852484554</v>
      </c>
      <c r="X3" s="28">
        <v>20.5592910156141</v>
      </c>
      <c r="Y3" s="28">
        <v>247.88325942338099</v>
      </c>
      <c r="Z3" s="28">
        <v>3.8297093343055599</v>
      </c>
      <c r="AA3" s="28">
        <v>24.114056495643101</v>
      </c>
      <c r="AB3" s="28">
        <v>30.960373889779898</v>
      </c>
      <c r="AC3" s="28">
        <v>22.488308486929299</v>
      </c>
      <c r="AD3" s="28">
        <v>28.1393123784012</v>
      </c>
      <c r="AE3" s="28">
        <v>0</v>
      </c>
      <c r="AF3" s="28">
        <v>4187.5448994416702</v>
      </c>
      <c r="AG3" s="28">
        <v>444.742675419016</v>
      </c>
      <c r="AH3" s="28">
        <v>4652.8468658763004</v>
      </c>
      <c r="AI3" s="28">
        <v>17.424236338266098</v>
      </c>
      <c r="AJ3" s="28">
        <v>432.31304189884003</v>
      </c>
      <c r="AK3" s="28">
        <v>3.3792239620364102</v>
      </c>
      <c r="AL3" s="28">
        <v>4346.0855774665497</v>
      </c>
      <c r="AM3" s="28">
        <v>3.7267255300737898</v>
      </c>
      <c r="AN3" s="28">
        <v>5.80826259252522</v>
      </c>
      <c r="AO3" s="28">
        <v>116.976072906849</v>
      </c>
      <c r="AP3" s="28">
        <v>1.4049011061690799</v>
      </c>
      <c r="AQ3" s="28">
        <v>1.65145995579733</v>
      </c>
      <c r="AR3" s="28">
        <v>42.915240882510098</v>
      </c>
      <c r="AS3" s="28">
        <v>1971.0334926436101</v>
      </c>
      <c r="AT3" s="28">
        <v>1534.6068528733399</v>
      </c>
      <c r="AU3" s="28">
        <v>436.42663977027797</v>
      </c>
      <c r="AV3" s="28">
        <v>0.84048435545120403</v>
      </c>
      <c r="AW3" s="28">
        <v>6.0160020172291197E-2</v>
      </c>
      <c r="AX3" s="28">
        <v>226.00330252374101</v>
      </c>
      <c r="AY3" s="28">
        <v>1.70421372707882</v>
      </c>
      <c r="AZ3" s="28">
        <v>367.291013519844</v>
      </c>
      <c r="BA3" s="28">
        <v>1.56917960504197</v>
      </c>
      <c r="BB3" s="28">
        <v>2.2690924122422702</v>
      </c>
      <c r="BC3" s="28">
        <v>660.14332677458503</v>
      </c>
      <c r="BD3" s="28">
        <v>105.22549903536699</v>
      </c>
      <c r="BE3" s="28">
        <v>60.990740036486599</v>
      </c>
      <c r="BF3" s="28">
        <v>37.750037864382598</v>
      </c>
      <c r="BG3" s="28">
        <v>0.123415098353698</v>
      </c>
      <c r="BH3" s="28">
        <v>177.27436674988999</v>
      </c>
      <c r="BI3" s="28">
        <v>3092.69648275394</v>
      </c>
      <c r="BJ3" s="28">
        <v>1.23985229032666</v>
      </c>
      <c r="BK3" s="28">
        <v>24.256860267332399</v>
      </c>
      <c r="BL3" s="28">
        <v>1228.3687519191701</v>
      </c>
      <c r="BM3" s="28">
        <v>321.79517007225598</v>
      </c>
      <c r="BN3" s="28">
        <v>10700.297838919199</v>
      </c>
      <c r="BO3" s="28">
        <v>1295.5876848553501</v>
      </c>
      <c r="BR3" s="32">
        <f t="shared" ref="BR3:BR47" si="0">IF(X3&lt;&gt;0,X3/AH3,"")</f>
        <v>4.4186476813571291E-3</v>
      </c>
      <c r="BS3" s="25">
        <f t="shared" ref="BS3:BS5" si="1">IF(Q3&lt;&gt;0,(Q3-B3)/B3,"")</f>
        <v>-0.69755519274979993</v>
      </c>
      <c r="BT3" s="25">
        <f t="shared" ref="BT3:BT5" si="2">IF(AD3&lt;&gt;0,(AD3-C3)/C3,"")</f>
        <v>-0.74874697273619406</v>
      </c>
      <c r="BU3" s="25">
        <f t="shared" ref="BU3:BU5" si="3">IF(AH3&lt;&gt;0,(AH3-D3)/D3,"")</f>
        <v>-0.78367264986676144</v>
      </c>
      <c r="BV3" s="25">
        <f t="shared" ref="BV3:BV5" si="4">IF(AS3&lt;&gt;0,(AS3-E3)/E3,"")</f>
        <v>-0.68727166216646962</v>
      </c>
      <c r="BW3" s="25">
        <f t="shared" ref="BW3:BW5" si="5">IF(AT3&lt;&gt;0,(AT3-F3)/F3,"")</f>
        <v>-0.70484871707785979</v>
      </c>
      <c r="BX3" s="25">
        <f t="shared" ref="BX3:BX5" si="6">IF(BH3&lt;&gt;0,(BH3-G3)/G3,"")</f>
        <v>-0.78023391288284727</v>
      </c>
      <c r="BY3" s="25">
        <f t="shared" ref="BY3:BY5" si="7">IF(BN3&lt;&gt;0,(BN3-H3)/H3,"")</f>
        <v>-0.69475196676715323</v>
      </c>
    </row>
    <row r="4" spans="1:77" x14ac:dyDescent="0.4">
      <c r="A4" s="86" t="s">
        <v>77</v>
      </c>
      <c r="B4" s="101">
        <v>23565.970869000001</v>
      </c>
      <c r="C4" s="101">
        <v>41.493107780000003</v>
      </c>
      <c r="D4" s="101">
        <v>1532.3568144999999</v>
      </c>
      <c r="E4" s="101">
        <v>2520.4971113000001</v>
      </c>
      <c r="F4" s="101">
        <v>2364.0293317999999</v>
      </c>
      <c r="G4" s="101">
        <v>65.972586139000001</v>
      </c>
      <c r="H4" s="101">
        <v>5959.7974888999997</v>
      </c>
      <c r="J4" t="s">
        <v>77</v>
      </c>
      <c r="K4" s="28">
        <v>184.795984161224</v>
      </c>
      <c r="L4" s="28">
        <v>218.684315567916</v>
      </c>
      <c r="M4" s="28">
        <v>218.63852380350099</v>
      </c>
      <c r="N4" s="28">
        <v>269.89393778005501</v>
      </c>
      <c r="O4" s="28">
        <v>617.49547492839895</v>
      </c>
      <c r="P4" s="28">
        <v>9289.0928014473193</v>
      </c>
      <c r="Q4" s="28">
        <v>23611.5437358421</v>
      </c>
      <c r="R4" s="28">
        <v>678.28831000413197</v>
      </c>
      <c r="S4" s="28">
        <v>274.49881499131902</v>
      </c>
      <c r="T4" s="28">
        <v>138.127021894872</v>
      </c>
      <c r="U4" s="28">
        <v>470.17659343018198</v>
      </c>
      <c r="V4" s="28">
        <v>164.57920221983301</v>
      </c>
      <c r="W4" s="28">
        <v>164.57920221983301</v>
      </c>
      <c r="X4" s="28">
        <v>8.4795850901414695</v>
      </c>
      <c r="Y4" s="28">
        <v>109.03851287003199</v>
      </c>
      <c r="Z4" s="28">
        <v>5.3761439017234602</v>
      </c>
      <c r="AA4" s="28">
        <v>31.232580770184601</v>
      </c>
      <c r="AB4" s="28">
        <v>21.859226634787799</v>
      </c>
      <c r="AC4" s="28">
        <v>29.757638650341299</v>
      </c>
      <c r="AD4" s="28">
        <v>41.686045955345399</v>
      </c>
      <c r="AE4" s="28">
        <v>0</v>
      </c>
      <c r="AF4" s="28">
        <v>1380.6415615337501</v>
      </c>
      <c r="AG4" s="28">
        <v>144.92609092963301</v>
      </c>
      <c r="AH4" s="28">
        <v>1534.0472375535301</v>
      </c>
      <c r="AI4" s="28">
        <v>28.523548289246399</v>
      </c>
      <c r="AJ4" s="28">
        <v>193.103282968744</v>
      </c>
      <c r="AK4" s="28">
        <v>1.3575079504180401</v>
      </c>
      <c r="AL4" s="28">
        <v>1715.43609198895</v>
      </c>
      <c r="AM4" s="28">
        <v>6.1796348043673497</v>
      </c>
      <c r="AN4" s="28">
        <v>11.0877852918644</v>
      </c>
      <c r="AO4" s="28">
        <v>126.991619460198</v>
      </c>
      <c r="AP4" s="28">
        <v>0.62939780750343099</v>
      </c>
      <c r="AQ4" s="28">
        <v>0.81383343419479104</v>
      </c>
      <c r="AR4" s="28">
        <v>90.373268076522393</v>
      </c>
      <c r="AS4" s="28">
        <v>2537.1723003603402</v>
      </c>
      <c r="AT4" s="28">
        <v>2377.0691157838701</v>
      </c>
      <c r="AU4" s="28">
        <v>160.103184576464</v>
      </c>
      <c r="AV4" s="28">
        <v>1.5117665746236899</v>
      </c>
      <c r="AW4" s="28">
        <v>2.3227496486383701E-2</v>
      </c>
      <c r="AX4" s="28">
        <v>221.852548818598</v>
      </c>
      <c r="AY4" s="28">
        <v>3.09486433307428</v>
      </c>
      <c r="AZ4" s="28">
        <v>638.22827141101197</v>
      </c>
      <c r="BA4" s="28">
        <v>2.4561207471463899</v>
      </c>
      <c r="BB4" s="28">
        <v>3.0613421738675002</v>
      </c>
      <c r="BC4" s="28">
        <v>1084.1344593440101</v>
      </c>
      <c r="BD4" s="28">
        <v>124.484167045972</v>
      </c>
      <c r="BE4" s="28">
        <v>119.165751638309</v>
      </c>
      <c r="BF4" s="28">
        <v>66.060056769016299</v>
      </c>
      <c r="BG4" s="28">
        <v>4.7659652661805399E-2</v>
      </c>
      <c r="BH4" s="28">
        <v>66.238774230173604</v>
      </c>
      <c r="BI4" s="28">
        <v>1106.7186920802901</v>
      </c>
      <c r="BJ4" s="28">
        <v>0</v>
      </c>
      <c r="BK4" s="28">
        <v>25.149722812524399</v>
      </c>
      <c r="BL4" s="28">
        <v>454.79858546272197</v>
      </c>
      <c r="BM4" s="28">
        <v>311.65816605433298</v>
      </c>
      <c r="BN4" s="28">
        <v>5976.7381432673601</v>
      </c>
      <c r="BO4" s="28">
        <v>329.29688222799001</v>
      </c>
      <c r="BR4" s="32">
        <f t="shared" si="0"/>
        <v>5.5275905999247806E-3</v>
      </c>
      <c r="BS4" s="25">
        <f t="shared" si="1"/>
        <v>1.9338421105344256E-3</v>
      </c>
      <c r="BT4" s="25">
        <f t="shared" si="2"/>
        <v>4.6498849006049716E-3</v>
      </c>
      <c r="BU4" s="25">
        <f t="shared" si="3"/>
        <v>1.1031523712587239E-3</v>
      </c>
      <c r="BV4" s="25">
        <f t="shared" si="4"/>
        <v>6.6158334344368413E-3</v>
      </c>
      <c r="BW4" s="25">
        <f t="shared" si="5"/>
        <v>5.5159146328956589E-3</v>
      </c>
      <c r="BX4" s="25">
        <f t="shared" si="6"/>
        <v>4.0348288092384652E-3</v>
      </c>
      <c r="BY4" s="25">
        <f t="shared" si="7"/>
        <v>2.8424882555006252E-3</v>
      </c>
    </row>
    <row r="5" spans="1:77" x14ac:dyDescent="0.4">
      <c r="A5" s="86" t="s">
        <v>71</v>
      </c>
      <c r="B5" s="101">
        <v>100735.81226000001</v>
      </c>
      <c r="C5" s="101">
        <v>228.93730352</v>
      </c>
      <c r="D5" s="101">
        <v>10885.536169000001</v>
      </c>
      <c r="E5" s="101">
        <v>13539.194748</v>
      </c>
      <c r="F5" s="101">
        <v>11575.737768999999</v>
      </c>
      <c r="G5" s="101">
        <v>359.68304017000003</v>
      </c>
      <c r="H5" s="101">
        <v>26535.906343999999</v>
      </c>
      <c r="J5" t="s">
        <v>71</v>
      </c>
      <c r="K5" s="28">
        <v>1101.6681521517601</v>
      </c>
      <c r="L5" s="28">
        <v>1115.2542801658001</v>
      </c>
      <c r="M5" s="28">
        <v>1114.79223009414</v>
      </c>
      <c r="N5" s="28">
        <v>1440.8817341225899</v>
      </c>
      <c r="O5" s="28">
        <v>2373.8652129280999</v>
      </c>
      <c r="P5" s="28">
        <v>37010.506293633996</v>
      </c>
      <c r="Q5" s="28">
        <v>100882.820211974</v>
      </c>
      <c r="R5" s="28">
        <v>2664.6337569222301</v>
      </c>
      <c r="S5" s="28">
        <v>1079.91095325881</v>
      </c>
      <c r="T5" s="28">
        <v>529.99067830651802</v>
      </c>
      <c r="U5" s="28">
        <v>2201.6235093733198</v>
      </c>
      <c r="V5" s="28">
        <v>803.45979903393197</v>
      </c>
      <c r="W5" s="28">
        <v>803.45979903393197</v>
      </c>
      <c r="X5" s="28">
        <v>60.562688756978801</v>
      </c>
      <c r="Y5" s="28">
        <v>490.493087433102</v>
      </c>
      <c r="Z5" s="28">
        <v>30.801336281816798</v>
      </c>
      <c r="AA5" s="28">
        <v>188.105230154819</v>
      </c>
      <c r="AB5" s="28">
        <v>128.74821279276</v>
      </c>
      <c r="AC5" s="28">
        <v>174.455017394203</v>
      </c>
      <c r="AD5" s="28">
        <v>228.86040190258899</v>
      </c>
      <c r="AE5" s="28">
        <v>0</v>
      </c>
      <c r="AF5" s="28">
        <v>9322.1219237531495</v>
      </c>
      <c r="AG5" s="28">
        <v>975.15496772984602</v>
      </c>
      <c r="AH5" s="28">
        <v>10357.839580239901</v>
      </c>
      <c r="AI5" s="28">
        <v>156.57409706614399</v>
      </c>
      <c r="AJ5" s="28">
        <v>729.46432166537102</v>
      </c>
      <c r="AK5" s="28">
        <v>13.8293789028698</v>
      </c>
      <c r="AL5" s="28">
        <v>7772.8951036921899</v>
      </c>
      <c r="AM5" s="28">
        <v>26.049880344141499</v>
      </c>
      <c r="AN5" s="28">
        <v>50.858695304706302</v>
      </c>
      <c r="AO5" s="28">
        <v>686.60836433582995</v>
      </c>
      <c r="AP5" s="28">
        <v>7.3174134272502203</v>
      </c>
      <c r="AQ5" s="28">
        <v>5.7437777961496197</v>
      </c>
      <c r="AR5" s="28">
        <v>361.179211737407</v>
      </c>
      <c r="AS5" s="28">
        <v>13579.419663795101</v>
      </c>
      <c r="AT5" s="28">
        <v>11615.706205239199</v>
      </c>
      <c r="AU5" s="28">
        <v>1963.7134585558599</v>
      </c>
      <c r="AV5" s="28">
        <v>6.5240711651978298</v>
      </c>
      <c r="AW5" s="28">
        <v>0.349248455386717</v>
      </c>
      <c r="AX5" s="28">
        <v>1026.3991062462401</v>
      </c>
      <c r="AY5" s="28">
        <v>15.2871566439039</v>
      </c>
      <c r="AZ5" s="28">
        <v>3258.44965095322</v>
      </c>
      <c r="BA5" s="28">
        <v>13.1336334926172</v>
      </c>
      <c r="BB5" s="28">
        <v>17.358474511813998</v>
      </c>
      <c r="BC5" s="28">
        <v>5387.0578196288498</v>
      </c>
      <c r="BD5" s="28">
        <v>739.68714252374104</v>
      </c>
      <c r="BE5" s="28">
        <v>466.45343121854899</v>
      </c>
      <c r="BF5" s="28">
        <v>272.62975501138101</v>
      </c>
      <c r="BG5" s="28">
        <v>0.47713606375766798</v>
      </c>
      <c r="BH5" s="28">
        <v>353.69468057783098</v>
      </c>
      <c r="BI5" s="28">
        <v>4841.0007453805101</v>
      </c>
      <c r="BJ5" s="28">
        <v>0</v>
      </c>
      <c r="BK5" s="28">
        <v>161.736729684463</v>
      </c>
      <c r="BL5" s="28">
        <v>1771.1257354376401</v>
      </c>
      <c r="BM5" s="28">
        <v>1766.52009576877</v>
      </c>
      <c r="BN5" s="28">
        <v>26541.088600450799</v>
      </c>
      <c r="BO5" s="28">
        <v>971.52498048468499</v>
      </c>
      <c r="BR5" s="32">
        <f t="shared" si="0"/>
        <v>5.8470386886969039E-3</v>
      </c>
      <c r="BS5" s="25">
        <f t="shared" si="1"/>
        <v>1.459341506023368E-3</v>
      </c>
      <c r="BT5" s="25">
        <f t="shared" si="2"/>
        <v>-3.3590688904175245E-4</v>
      </c>
      <c r="BU5" s="25">
        <f t="shared" si="3"/>
        <v>-4.8476857783347642E-2</v>
      </c>
      <c r="BV5" s="25">
        <f t="shared" si="4"/>
        <v>2.9709976511744147E-3</v>
      </c>
      <c r="BW5" s="25">
        <f t="shared" si="5"/>
        <v>3.4527765777690664E-3</v>
      </c>
      <c r="BX5" s="25">
        <f t="shared" si="6"/>
        <v>-1.6648990703978475E-2</v>
      </c>
      <c r="BY5" s="25">
        <f t="shared" si="7"/>
        <v>1.9529223474109637E-4</v>
      </c>
    </row>
    <row r="6" spans="1:77" x14ac:dyDescent="0.4">
      <c r="A6" s="86" t="s">
        <v>122</v>
      </c>
      <c r="B6" s="101">
        <v>63440.275647000002</v>
      </c>
      <c r="C6" s="101">
        <v>145.89682303999999</v>
      </c>
      <c r="D6" s="101">
        <v>6161.0390211000004</v>
      </c>
      <c r="E6" s="101">
        <v>14746.793132999999</v>
      </c>
      <c r="F6" s="101">
        <v>8337.7801424999998</v>
      </c>
      <c r="G6" s="101">
        <v>988.91086256000006</v>
      </c>
      <c r="H6" s="101">
        <v>25198.513278999999</v>
      </c>
      <c r="J6" t="s">
        <v>122</v>
      </c>
      <c r="K6" s="28">
        <v>815.197160264334</v>
      </c>
      <c r="L6" s="28">
        <v>620.20026290388296</v>
      </c>
      <c r="M6" s="28">
        <v>619.62324296856798</v>
      </c>
      <c r="N6" s="28">
        <v>795.88074174507096</v>
      </c>
      <c r="O6" s="28">
        <v>2286.8038499974</v>
      </c>
      <c r="P6" s="28">
        <v>45577.866412551099</v>
      </c>
      <c r="Q6" s="28">
        <v>63562.527338084197</v>
      </c>
      <c r="R6" s="28">
        <v>1843.5971154589099</v>
      </c>
      <c r="S6" s="28">
        <v>1182.2207435744599</v>
      </c>
      <c r="T6" s="28">
        <v>316.21218332446</v>
      </c>
      <c r="U6" s="28">
        <v>1421.0348085502201</v>
      </c>
      <c r="V6" s="28">
        <v>458.248075123597</v>
      </c>
      <c r="W6" s="28">
        <v>458.248075123597</v>
      </c>
      <c r="X6" s="28">
        <v>30.436044246763299</v>
      </c>
      <c r="Y6" s="28">
        <v>346.29184401638003</v>
      </c>
      <c r="Z6" s="28">
        <v>18.935802920683201</v>
      </c>
      <c r="AA6" s="28">
        <v>138.591336968755</v>
      </c>
      <c r="AB6" s="28">
        <v>114.66911301333199</v>
      </c>
      <c r="AC6" s="28">
        <v>98.653560825542797</v>
      </c>
      <c r="AD6" s="28">
        <v>146.366260575296</v>
      </c>
      <c r="AE6" s="28">
        <v>0</v>
      </c>
      <c r="AF6" s="28">
        <v>5544.2451034794503</v>
      </c>
      <c r="AG6" s="28">
        <v>585.61542088989495</v>
      </c>
      <c r="AH6" s="28">
        <v>6160.2965686161097</v>
      </c>
      <c r="AI6" s="28">
        <v>113.60648674697001</v>
      </c>
      <c r="AJ6" s="28">
        <v>919.45430701565795</v>
      </c>
      <c r="AK6" s="28">
        <v>12.117083285107199</v>
      </c>
      <c r="AL6" s="28">
        <v>10968.4595076604</v>
      </c>
      <c r="AM6" s="28">
        <v>17.8690880029982</v>
      </c>
      <c r="AN6" s="28">
        <v>41.580915248819103</v>
      </c>
      <c r="AO6" s="28">
        <v>422.92897270126798</v>
      </c>
      <c r="AP6" s="28">
        <v>9.2081821238225903</v>
      </c>
      <c r="AQ6" s="28">
        <v>5.8974133170191196</v>
      </c>
      <c r="AR6" s="28">
        <v>226.92128540485101</v>
      </c>
      <c r="AS6" s="28">
        <v>14779.924688163899</v>
      </c>
      <c r="AT6" s="28">
        <v>8370.6896944195505</v>
      </c>
      <c r="AU6" s="28">
        <v>6409.2349937443796</v>
      </c>
      <c r="AV6" s="28">
        <v>4.2304383339671601</v>
      </c>
      <c r="AW6" s="28">
        <v>0.47892058400436499</v>
      </c>
      <c r="AX6" s="28">
        <v>867.11078313684504</v>
      </c>
      <c r="AY6" s="28">
        <v>9.78517479896602</v>
      </c>
      <c r="AZ6" s="28">
        <v>2271.0987826077298</v>
      </c>
      <c r="BA6" s="28">
        <v>11.9904227913821</v>
      </c>
      <c r="BB6" s="28">
        <v>10.883095950660501</v>
      </c>
      <c r="BC6" s="28">
        <v>3975.8055956612998</v>
      </c>
      <c r="BD6" s="28">
        <v>990.24902508043897</v>
      </c>
      <c r="BE6" s="28">
        <v>296.541206148691</v>
      </c>
      <c r="BF6" s="28">
        <v>185.817732105358</v>
      </c>
      <c r="BG6" s="28">
        <v>0.424602216747411</v>
      </c>
      <c r="BH6" s="28">
        <v>989.33506704806496</v>
      </c>
      <c r="BI6" s="28">
        <v>7079.5129934018196</v>
      </c>
      <c r="BJ6" s="28">
        <v>0</v>
      </c>
      <c r="BK6" s="28">
        <v>131.446479078908</v>
      </c>
      <c r="BL6" s="28">
        <v>1301.15902624359</v>
      </c>
      <c r="BM6" s="28">
        <v>1358.5956734139099</v>
      </c>
      <c r="BN6" s="28">
        <v>25209.452753297199</v>
      </c>
      <c r="BO6" s="28">
        <v>723.74828586286105</v>
      </c>
      <c r="BR6" s="32">
        <f t="shared" si="0"/>
        <v>4.9406784085397788E-3</v>
      </c>
      <c r="BS6" s="25">
        <f>IF(Q6&lt;&gt;0,(Q6-B6)/B6,"")</f>
        <v>1.9270359379337935E-3</v>
      </c>
      <c r="BT6" s="25">
        <f>IF(AD6&lt;&gt;0,(AD6-C6)/C6,"")</f>
        <v>3.2175994344119849E-3</v>
      </c>
      <c r="BU6" s="25">
        <f>IF(AH6&lt;&gt;0,(AH6-D6)/D6,"")</f>
        <v>-1.2050767433025337E-4</v>
      </c>
      <c r="BV6" s="25">
        <f>IF(AS6&lt;&gt;0,(AS6-E6)/E6,"")</f>
        <v>2.2466955944312407E-3</v>
      </c>
      <c r="BW6" s="25">
        <f>IF(AT6&lt;&gt;0,(AT6-F6)/F6,"")</f>
        <v>3.9470400222958056E-3</v>
      </c>
      <c r="BX6" s="25">
        <f>IF(BH6&lt;&gt;0,(BH6-G6)/G6,"")</f>
        <v>4.2896129886445066E-4</v>
      </c>
      <c r="BY6" s="25">
        <f>IF(BN6&lt;&gt;0,(BN6-H6)/H6,"")</f>
        <v>4.3413173531617398E-4</v>
      </c>
    </row>
    <row r="7" spans="1:77" x14ac:dyDescent="0.4">
      <c r="A7" s="86" t="s">
        <v>123</v>
      </c>
      <c r="B7" s="101">
        <v>823286.21302000002</v>
      </c>
      <c r="C7" s="101">
        <v>1522.8229899</v>
      </c>
      <c r="D7" s="101">
        <v>52283.210033000003</v>
      </c>
      <c r="E7" s="101">
        <v>99948.757345999999</v>
      </c>
      <c r="F7" s="101">
        <v>84999.193742999996</v>
      </c>
      <c r="G7" s="101">
        <v>3933.0761498000002</v>
      </c>
      <c r="H7" s="101">
        <v>224440.59705000001</v>
      </c>
      <c r="J7" t="s">
        <v>123</v>
      </c>
      <c r="K7" s="28">
        <v>11664.541243740299</v>
      </c>
      <c r="L7" s="28">
        <v>9707.2303554463306</v>
      </c>
      <c r="M7" s="28">
        <v>9700.7231126367296</v>
      </c>
      <c r="N7" s="28">
        <v>12497.9177614378</v>
      </c>
      <c r="O7" s="28">
        <v>13079.405232457601</v>
      </c>
      <c r="P7" s="28">
        <v>354170.48176761501</v>
      </c>
      <c r="Q7" s="28">
        <v>819608.15525918</v>
      </c>
      <c r="R7" s="28">
        <v>16534.163256263499</v>
      </c>
      <c r="S7" s="28">
        <v>7642.3836357883001</v>
      </c>
      <c r="T7" s="28">
        <v>4751.0474143031397</v>
      </c>
      <c r="U7" s="28">
        <v>12753.6036996082</v>
      </c>
      <c r="V7" s="28">
        <v>7096.0022724943601</v>
      </c>
      <c r="W7" s="28">
        <v>7096.0022724943601</v>
      </c>
      <c r="X7" s="28">
        <v>262.31802399730901</v>
      </c>
      <c r="Y7" s="28">
        <v>4562.2678338596797</v>
      </c>
      <c r="Z7" s="28">
        <v>276.058528737416</v>
      </c>
      <c r="AA7" s="28">
        <v>1921.4277734475299</v>
      </c>
      <c r="AB7" s="28">
        <v>1560.87848982798</v>
      </c>
      <c r="AC7" s="28">
        <v>1452.2625701862701</v>
      </c>
      <c r="AD7" s="28">
        <v>1521.35610851149</v>
      </c>
      <c r="AE7" s="28">
        <v>0</v>
      </c>
      <c r="AF7" s="28">
        <v>46539.669443387997</v>
      </c>
      <c r="AG7" s="28">
        <v>4909.5409738917597</v>
      </c>
      <c r="AH7" s="28">
        <v>51711.5284412771</v>
      </c>
      <c r="AI7" s="28">
        <v>1740.8810937461101</v>
      </c>
      <c r="AJ7" s="28">
        <v>5975.2857299668804</v>
      </c>
      <c r="AK7" s="28">
        <v>70.898072984562106</v>
      </c>
      <c r="AL7" s="28">
        <v>74403.380154900005</v>
      </c>
      <c r="AM7" s="28">
        <v>128.27549363139801</v>
      </c>
      <c r="AN7" s="28">
        <v>333.14721712770699</v>
      </c>
      <c r="AO7" s="28">
        <v>5326.7362248052996</v>
      </c>
      <c r="AP7" s="28">
        <v>222.65690954986999</v>
      </c>
      <c r="AQ7" s="28">
        <v>71.100175708372504</v>
      </c>
      <c r="AR7" s="28">
        <v>1752.6364596978499</v>
      </c>
      <c r="AS7" s="28">
        <v>99708.896328510295</v>
      </c>
      <c r="AT7" s="28">
        <v>84970.330011827406</v>
      </c>
      <c r="AU7" s="28">
        <v>14738.5663166829</v>
      </c>
      <c r="AV7" s="28">
        <v>30.901150812678701</v>
      </c>
      <c r="AW7" s="28">
        <v>12.312095198663901</v>
      </c>
      <c r="AX7" s="28">
        <v>6614.3346027546704</v>
      </c>
      <c r="AY7" s="28">
        <v>97.439924955769797</v>
      </c>
      <c r="AZ7" s="28">
        <v>25626.032808853699</v>
      </c>
      <c r="BA7" s="28">
        <v>120.490413396606</v>
      </c>
      <c r="BB7" s="28">
        <v>161.52231683724901</v>
      </c>
      <c r="BC7" s="28">
        <v>40513.211038101297</v>
      </c>
      <c r="BD7" s="28">
        <v>6695.43232343216</v>
      </c>
      <c r="BE7" s="28">
        <v>1812.90823366788</v>
      </c>
      <c r="BF7" s="28">
        <v>2072.7367147825398</v>
      </c>
      <c r="BG7" s="28">
        <v>2.9901589611821202</v>
      </c>
      <c r="BH7" s="28">
        <v>3919.9921085114902</v>
      </c>
      <c r="BI7" s="28">
        <v>45515.045650079497</v>
      </c>
      <c r="BJ7" s="28">
        <v>0</v>
      </c>
      <c r="BK7" s="28">
        <v>1538.16248266804</v>
      </c>
      <c r="BL7" s="28">
        <v>17114.611851477701</v>
      </c>
      <c r="BM7" s="28">
        <v>17686.552595327201</v>
      </c>
      <c r="BN7" s="28">
        <v>223877.42296113801</v>
      </c>
      <c r="BO7" s="28">
        <v>9298.1210207609201</v>
      </c>
      <c r="BR7" s="32">
        <f t="shared" si="0"/>
        <v>5.0727184421785901E-3</v>
      </c>
      <c r="BS7" s="25">
        <f t="shared" ref="BS7:BS47" si="8">IF(Q7&lt;&gt;0,(Q7-B7)/B7,"")</f>
        <v>-4.4675323145860514E-3</v>
      </c>
      <c r="BT7" s="25">
        <f t="shared" ref="BT7:BT47" si="9">IF(AD7&lt;&gt;0,(AD7-C7)/C7,"")</f>
        <v>-9.6326454107865326E-4</v>
      </c>
      <c r="BU7" s="25">
        <f t="shared" ref="BU7:BU47" si="10">IF(AH7&lt;&gt;0,(AH7-D7)/D7,"")</f>
        <v>-1.0934324640014844E-2</v>
      </c>
      <c r="BV7" s="25">
        <f t="shared" ref="BV7:BV47" si="11">IF(AS7&lt;&gt;0,(AS7-E7)/E7,"")</f>
        <v>-2.3998399165620372E-3</v>
      </c>
      <c r="BW7" s="25">
        <f t="shared" ref="BW7:BW47" si="12">IF(AT7&lt;&gt;0,(AT7-F7)/F7,"")</f>
        <v>-3.395765289240484E-4</v>
      </c>
      <c r="BX7" s="25">
        <f t="shared" ref="BX7:BX47" si="13">IF(BH7&lt;&gt;0,(BH7-G7)/G7,"")</f>
        <v>-3.3266686914198984E-3</v>
      </c>
      <c r="BY7" s="25">
        <f t="shared" ref="BY7:BY47" si="14">IF(BN7&lt;&gt;0,(BN7-H7)/H7,"")</f>
        <v>-2.5092344979662268E-3</v>
      </c>
    </row>
    <row r="8" spans="1:77" x14ac:dyDescent="0.4">
      <c r="A8" s="86" t="s">
        <v>72</v>
      </c>
      <c r="B8" s="101">
        <v>924133.23100000003</v>
      </c>
      <c r="C8" s="101">
        <v>1267.1597838</v>
      </c>
      <c r="D8" s="101">
        <v>86078.542608000003</v>
      </c>
      <c r="E8" s="101">
        <v>86442.087744000004</v>
      </c>
      <c r="F8" s="101">
        <v>63557.342705000003</v>
      </c>
      <c r="G8" s="101">
        <v>3520.6083094999999</v>
      </c>
      <c r="H8" s="101">
        <v>275006.83175999997</v>
      </c>
      <c r="J8" t="s">
        <v>72</v>
      </c>
      <c r="K8" s="28">
        <v>17839.464306160298</v>
      </c>
      <c r="L8" s="28">
        <v>5647.86358556081</v>
      </c>
      <c r="M8" s="28">
        <v>5642.6773598870304</v>
      </c>
      <c r="N8" s="28">
        <v>6838.0155934291197</v>
      </c>
      <c r="O8" s="28">
        <v>9066.6425295951103</v>
      </c>
      <c r="P8" s="28">
        <v>562157.03707000497</v>
      </c>
      <c r="Q8" s="28">
        <v>923481.39412578405</v>
      </c>
      <c r="R8" s="28">
        <v>11533.701780077299</v>
      </c>
      <c r="S8" s="28">
        <v>7513.49675532531</v>
      </c>
      <c r="T8" s="28">
        <v>3957.4589986904498</v>
      </c>
      <c r="U8" s="28">
        <v>14280.0580803837</v>
      </c>
      <c r="V8" s="28">
        <v>4740.2823853822401</v>
      </c>
      <c r="W8" s="28">
        <v>4740.2823853822401</v>
      </c>
      <c r="X8" s="28">
        <v>436.69421055242299</v>
      </c>
      <c r="Y8" s="28">
        <v>6987.1336651377496</v>
      </c>
      <c r="Z8" s="28">
        <v>167.004867611577</v>
      </c>
      <c r="AA8" s="28">
        <v>2304.0224315415198</v>
      </c>
      <c r="AB8" s="28">
        <v>3133.6061107967998</v>
      </c>
      <c r="AC8" s="28">
        <v>992.79016787451803</v>
      </c>
      <c r="AD8" s="28">
        <v>1268.5065822296399</v>
      </c>
      <c r="AE8" s="28">
        <v>0</v>
      </c>
      <c r="AF8" s="28">
        <v>77442.681228415298</v>
      </c>
      <c r="AG8" s="28">
        <v>8168.00706647485</v>
      </c>
      <c r="AH8" s="28">
        <v>86047.382505442496</v>
      </c>
      <c r="AI8" s="28">
        <v>1379.37915033336</v>
      </c>
      <c r="AJ8" s="28">
        <v>5925.4821025975898</v>
      </c>
      <c r="AK8" s="28">
        <v>142.24271769760301</v>
      </c>
      <c r="AL8" s="28">
        <v>119271.572534942</v>
      </c>
      <c r="AM8" s="28">
        <v>139.06610991142901</v>
      </c>
      <c r="AN8" s="28">
        <v>285.897922639814</v>
      </c>
      <c r="AO8" s="28">
        <v>5026.95067907869</v>
      </c>
      <c r="AP8" s="28">
        <v>587.30261080154605</v>
      </c>
      <c r="AQ8" s="28">
        <v>100.925594999917</v>
      </c>
      <c r="AR8" s="28">
        <v>1112.36553801484</v>
      </c>
      <c r="AS8" s="28">
        <v>86568.713013464396</v>
      </c>
      <c r="AT8" s="28">
        <v>63686.383709077803</v>
      </c>
      <c r="AU8" s="28">
        <v>22882.3293043866</v>
      </c>
      <c r="AV8" s="28">
        <v>25.310938452465599</v>
      </c>
      <c r="AW8" s="28">
        <v>32.106528370023703</v>
      </c>
      <c r="AX8" s="28">
        <v>6811.1499780088898</v>
      </c>
      <c r="AY8" s="28">
        <v>100.34568333912</v>
      </c>
      <c r="AZ8" s="28">
        <v>16483.918702359399</v>
      </c>
      <c r="BA8" s="28">
        <v>107.76679642718901</v>
      </c>
      <c r="BB8" s="28">
        <v>207.245281282208</v>
      </c>
      <c r="BC8" s="28">
        <v>28024.760049824399</v>
      </c>
      <c r="BD8" s="28">
        <v>10300.527349206101</v>
      </c>
      <c r="BE8" s="28">
        <v>1226.6718384342701</v>
      </c>
      <c r="BF8" s="28">
        <v>3264.8632894062398</v>
      </c>
      <c r="BG8" s="28">
        <v>7.4934500295970397</v>
      </c>
      <c r="BH8" s="28">
        <v>3519.74693549827</v>
      </c>
      <c r="BI8" s="28">
        <v>78122.488623257595</v>
      </c>
      <c r="BJ8" s="28">
        <v>0</v>
      </c>
      <c r="BK8" s="28">
        <v>2681.2450916953198</v>
      </c>
      <c r="BL8" s="28">
        <v>23708.880679567901</v>
      </c>
      <c r="BM8" s="28">
        <v>20995.558703926901</v>
      </c>
      <c r="BN8" s="28">
        <v>274846.76687004301</v>
      </c>
      <c r="BO8" s="28">
        <v>16012.196883532</v>
      </c>
      <c r="BR8" s="32">
        <f t="shared" si="0"/>
        <v>5.075043514830937E-3</v>
      </c>
      <c r="BS8" s="25">
        <f t="shared" si="8"/>
        <v>-7.0534945866044727E-4</v>
      </c>
      <c r="BT8" s="25">
        <f t="shared" si="9"/>
        <v>1.0628481481641189E-3</v>
      </c>
      <c r="BU8" s="25">
        <f t="shared" si="10"/>
        <v>-3.6199616784184926E-4</v>
      </c>
      <c r="BV8" s="25">
        <f t="shared" si="11"/>
        <v>1.4648566776799174E-3</v>
      </c>
      <c r="BW8" s="25">
        <f t="shared" si="12"/>
        <v>2.0303083575526682E-3</v>
      </c>
      <c r="BX8" s="25">
        <f t="shared" si="13"/>
        <v>-2.4466624117360587E-4</v>
      </c>
      <c r="BY8" s="25">
        <f t="shared" si="14"/>
        <v>-5.8203968582370969E-4</v>
      </c>
    </row>
    <row r="9" spans="1:77" x14ac:dyDescent="0.4">
      <c r="A9" s="86" t="s">
        <v>124</v>
      </c>
      <c r="B9" s="101">
        <v>129402.78692</v>
      </c>
      <c r="C9" s="101">
        <v>188.17239991</v>
      </c>
      <c r="D9" s="101">
        <v>18374.234623</v>
      </c>
      <c r="E9" s="101">
        <v>13178.417324</v>
      </c>
      <c r="F9" s="101">
        <v>8076.6016643000003</v>
      </c>
      <c r="G9" s="101">
        <v>271.0278295</v>
      </c>
      <c r="H9" s="101">
        <v>33973.320094000002</v>
      </c>
      <c r="J9" t="s">
        <v>124</v>
      </c>
      <c r="K9" s="28">
        <v>1550.64796136466</v>
      </c>
      <c r="L9" s="28">
        <v>530.85398954506604</v>
      </c>
      <c r="M9" s="28">
        <v>529.98498034206796</v>
      </c>
      <c r="N9" s="28">
        <v>616.06834420211999</v>
      </c>
      <c r="O9" s="28">
        <v>1097.4455918118999</v>
      </c>
      <c r="P9" s="28">
        <v>76840.980226760104</v>
      </c>
      <c r="Q9" s="28">
        <v>123144.427275583</v>
      </c>
      <c r="R9" s="28">
        <v>1448.1432125894901</v>
      </c>
      <c r="S9" s="28">
        <v>988.69152071330495</v>
      </c>
      <c r="T9" s="28">
        <v>534.51959257725798</v>
      </c>
      <c r="U9" s="28">
        <v>751.86975822100203</v>
      </c>
      <c r="V9" s="28">
        <v>601.41720045238696</v>
      </c>
      <c r="W9" s="28">
        <v>601.41720045238696</v>
      </c>
      <c r="X9" s="28">
        <v>112.207431339804</v>
      </c>
      <c r="Y9" s="28">
        <v>1797.6059509537699</v>
      </c>
      <c r="Z9" s="28">
        <v>21.436436456489002</v>
      </c>
      <c r="AA9" s="28">
        <v>245.42667048948101</v>
      </c>
      <c r="AB9" s="28">
        <v>357.44669021511498</v>
      </c>
      <c r="AC9" s="28">
        <v>85.094330325468206</v>
      </c>
      <c r="AD9" s="28">
        <v>185.735085015735</v>
      </c>
      <c r="AE9" s="28">
        <v>0</v>
      </c>
      <c r="AF9" s="28">
        <v>15790.346336414201</v>
      </c>
      <c r="AG9" s="28">
        <v>1642.31487006509</v>
      </c>
      <c r="AH9" s="28">
        <v>17544.868637819101</v>
      </c>
      <c r="AI9" s="28">
        <v>90.410504015388199</v>
      </c>
      <c r="AJ9" s="28">
        <v>992.32653220677105</v>
      </c>
      <c r="AK9" s="28">
        <v>18.537684816217102</v>
      </c>
      <c r="AL9" s="28">
        <v>14138.4891654193</v>
      </c>
      <c r="AM9" s="28">
        <v>19.046174595038401</v>
      </c>
      <c r="AN9" s="28">
        <v>38.515144099604797</v>
      </c>
      <c r="AO9" s="28">
        <v>854.74383185347995</v>
      </c>
      <c r="AP9" s="28">
        <v>50.846700066689799</v>
      </c>
      <c r="AQ9" s="28">
        <v>14.183345734331899</v>
      </c>
      <c r="AR9" s="28">
        <v>97.263988271411094</v>
      </c>
      <c r="AS9" s="28">
        <v>13074.906433968799</v>
      </c>
      <c r="AT9" s="28">
        <v>7991.6690099593698</v>
      </c>
      <c r="AU9" s="28">
        <v>5083.2374240094296</v>
      </c>
      <c r="AV9" s="28">
        <v>2.7640584886213899</v>
      </c>
      <c r="AW9" s="28">
        <v>3.3353878205658098</v>
      </c>
      <c r="AX9" s="28">
        <v>928.30662698346998</v>
      </c>
      <c r="AY9" s="28">
        <v>11.5628431907493</v>
      </c>
      <c r="AZ9" s="28">
        <v>2034.13116795361</v>
      </c>
      <c r="BA9" s="28">
        <v>19.069849589664699</v>
      </c>
      <c r="BB9" s="28">
        <v>37.317574254424301</v>
      </c>
      <c r="BC9" s="28">
        <v>3472.5401517882201</v>
      </c>
      <c r="BD9" s="28">
        <v>1016.88717766012</v>
      </c>
      <c r="BE9" s="28">
        <v>126.372149671787</v>
      </c>
      <c r="BF9" s="28">
        <v>261.08856231088402</v>
      </c>
      <c r="BG9" s="28">
        <v>2.0437684705986099</v>
      </c>
      <c r="BH9" s="28">
        <v>243.43505856027099</v>
      </c>
      <c r="BI9" s="28">
        <v>9653.8877340066392</v>
      </c>
      <c r="BJ9" s="28">
        <v>0</v>
      </c>
      <c r="BK9" s="28">
        <v>245.593912472759</v>
      </c>
      <c r="BL9" s="28">
        <v>3419.4362604560201</v>
      </c>
      <c r="BM9" s="28">
        <v>2051.7242973263401</v>
      </c>
      <c r="BN9" s="28">
        <v>32659.280446656401</v>
      </c>
      <c r="BO9" s="28">
        <v>2154.3430679988001</v>
      </c>
      <c r="BR9" s="32">
        <f t="shared" si="0"/>
        <v>6.3954557686418702E-3</v>
      </c>
      <c r="BS9" s="25">
        <f t="shared" si="8"/>
        <v>-4.8363406951088844E-2</v>
      </c>
      <c r="BT9" s="25">
        <f t="shared" si="9"/>
        <v>-1.2952563157140639E-2</v>
      </c>
      <c r="BU9" s="25">
        <f t="shared" si="10"/>
        <v>-4.5137443936997389E-2</v>
      </c>
      <c r="BV9" s="25">
        <f t="shared" si="11"/>
        <v>-7.8545767284733687E-3</v>
      </c>
      <c r="BW9" s="25">
        <f t="shared" si="12"/>
        <v>-1.0515889958526465E-2</v>
      </c>
      <c r="BX9" s="25">
        <f t="shared" si="13"/>
        <v>-0.10180788810740563</v>
      </c>
      <c r="BY9" s="25">
        <f t="shared" si="14"/>
        <v>-3.8678576121139029E-2</v>
      </c>
    </row>
    <row r="10" spans="1:77" x14ac:dyDescent="0.4">
      <c r="A10" s="86" t="s">
        <v>125</v>
      </c>
      <c r="B10" s="101">
        <v>131109.13058</v>
      </c>
      <c r="C10" s="101">
        <v>197.09091968999999</v>
      </c>
      <c r="D10" s="101">
        <v>33946.606032000003</v>
      </c>
      <c r="E10" s="101">
        <v>16859.229982000001</v>
      </c>
      <c r="F10" s="101">
        <v>7789.1098089999996</v>
      </c>
      <c r="G10" s="101">
        <v>7788.0591130000003</v>
      </c>
      <c r="H10" s="101">
        <v>38016.422191999998</v>
      </c>
      <c r="J10" t="s">
        <v>125</v>
      </c>
      <c r="K10" s="28">
        <v>1219.60793035235</v>
      </c>
      <c r="L10" s="28">
        <v>468.35040659283402</v>
      </c>
      <c r="M10" s="28">
        <v>467.56889705081102</v>
      </c>
      <c r="N10" s="28">
        <v>436.11738256254199</v>
      </c>
      <c r="O10" s="28">
        <v>1245.47847621197</v>
      </c>
      <c r="P10" s="28">
        <v>56678.918745127601</v>
      </c>
      <c r="Q10" s="28">
        <v>121668.68508187401</v>
      </c>
      <c r="R10" s="28">
        <v>1512.45271397641</v>
      </c>
      <c r="S10" s="28">
        <v>1609.55943853536</v>
      </c>
      <c r="T10" s="28">
        <v>586.78014824120601</v>
      </c>
      <c r="U10" s="28">
        <v>611.05045829597998</v>
      </c>
      <c r="V10" s="28">
        <v>649.92795122053201</v>
      </c>
      <c r="W10" s="28">
        <v>649.92795122053201</v>
      </c>
      <c r="X10" s="28">
        <v>220.07160898824301</v>
      </c>
      <c r="Y10" s="28">
        <v>3294.04707362003</v>
      </c>
      <c r="Z10" s="28">
        <v>18.868024934506099</v>
      </c>
      <c r="AA10" s="28">
        <v>192.46552172930501</v>
      </c>
      <c r="AB10" s="28">
        <v>326.13227674641797</v>
      </c>
      <c r="AC10" s="28">
        <v>66.080728989020997</v>
      </c>
      <c r="AD10" s="28">
        <v>194.34234682010799</v>
      </c>
      <c r="AE10" s="28">
        <v>0</v>
      </c>
      <c r="AF10" s="28">
        <v>30059.896012169502</v>
      </c>
      <c r="AG10" s="28">
        <v>3120.6223643468402</v>
      </c>
      <c r="AH10" s="28">
        <v>33400.589985504601</v>
      </c>
      <c r="AI10" s="28">
        <v>67.042240627181798</v>
      </c>
      <c r="AJ10" s="28">
        <v>1332.4799084420399</v>
      </c>
      <c r="AK10" s="28">
        <v>10.5536064859978</v>
      </c>
      <c r="AL10" s="28">
        <v>15620.3775449891</v>
      </c>
      <c r="AM10" s="28">
        <v>24.162262052392801</v>
      </c>
      <c r="AN10" s="28">
        <v>38.841367637251501</v>
      </c>
      <c r="AO10" s="28">
        <v>1352.47026185397</v>
      </c>
      <c r="AP10" s="28">
        <v>67.584216890711303</v>
      </c>
      <c r="AQ10" s="28">
        <v>13.3264746440913</v>
      </c>
      <c r="AR10" s="28">
        <v>54.200081571013499</v>
      </c>
      <c r="AS10" s="28">
        <v>16695.587945876501</v>
      </c>
      <c r="AT10" s="28">
        <v>7686.6817271890504</v>
      </c>
      <c r="AU10" s="28">
        <v>9008.9062186874708</v>
      </c>
      <c r="AV10" s="28">
        <v>1.8199918428986299</v>
      </c>
      <c r="AW10" s="28">
        <v>7.0324594211765001</v>
      </c>
      <c r="AX10" s="28">
        <v>1418.84381113003</v>
      </c>
      <c r="AY10" s="28">
        <v>10.6415398182289</v>
      </c>
      <c r="AZ10" s="28">
        <v>1533.3041683890201</v>
      </c>
      <c r="BA10" s="28">
        <v>15.871584296477501</v>
      </c>
      <c r="BB10" s="28">
        <v>32.352653538142697</v>
      </c>
      <c r="BC10" s="28">
        <v>2862.2502274618701</v>
      </c>
      <c r="BD10" s="28">
        <v>1137.59357422884</v>
      </c>
      <c r="BE10" s="28">
        <v>119.17356636187699</v>
      </c>
      <c r="BF10" s="28">
        <v>122.71863853569</v>
      </c>
      <c r="BG10" s="28">
        <v>1.5348152581887899</v>
      </c>
      <c r="BH10" s="28">
        <v>7739.3706536152904</v>
      </c>
      <c r="BI10" s="28">
        <v>10746.1406364164</v>
      </c>
      <c r="BJ10" s="28">
        <v>0</v>
      </c>
      <c r="BK10" s="28">
        <v>234.09124479086401</v>
      </c>
      <c r="BL10" s="28">
        <v>4020.2890620010198</v>
      </c>
      <c r="BM10" s="28">
        <v>1881.19491773342</v>
      </c>
      <c r="BN10" s="28">
        <v>36093.7537988392</v>
      </c>
      <c r="BO10" s="28">
        <v>2122.4073426180898</v>
      </c>
      <c r="BR10" s="32">
        <f t="shared" si="0"/>
        <v>6.5888539419139327E-3</v>
      </c>
      <c r="BS10" s="25">
        <f t="shared" si="8"/>
        <v>-7.2004485548515115E-2</v>
      </c>
      <c r="BT10" s="25">
        <f t="shared" si="9"/>
        <v>-1.394571030575722E-2</v>
      </c>
      <c r="BU10" s="25">
        <f t="shared" si="10"/>
        <v>-1.6084554844177843E-2</v>
      </c>
      <c r="BV10" s="25">
        <f t="shared" si="11"/>
        <v>-9.7063766434299995E-3</v>
      </c>
      <c r="BW10" s="25">
        <f t="shared" si="12"/>
        <v>-1.315016533630039E-2</v>
      </c>
      <c r="BX10" s="25">
        <f t="shared" si="13"/>
        <v>-6.251680769017021E-3</v>
      </c>
      <c r="BY10" s="25">
        <f t="shared" si="14"/>
        <v>-5.0574680159286428E-2</v>
      </c>
    </row>
    <row r="11" spans="1:77" x14ac:dyDescent="0.4">
      <c r="A11" s="86" t="s">
        <v>126</v>
      </c>
      <c r="B11" s="101">
        <v>306448.51958999998</v>
      </c>
      <c r="C11" s="101">
        <v>656.88512950999996</v>
      </c>
      <c r="D11" s="101">
        <v>85368.563513000001</v>
      </c>
      <c r="E11" s="101">
        <v>37615.312442000002</v>
      </c>
      <c r="F11" s="101">
        <v>22333.376692000002</v>
      </c>
      <c r="G11" s="101">
        <v>1948.0097344999999</v>
      </c>
      <c r="H11" s="101">
        <v>108043.95543</v>
      </c>
      <c r="J11" t="s">
        <v>126</v>
      </c>
      <c r="K11" s="28">
        <v>6633.6594351111298</v>
      </c>
      <c r="L11" s="28">
        <v>1356.1878477251901</v>
      </c>
      <c r="M11" s="28">
        <v>1353.90985555257</v>
      </c>
      <c r="N11" s="28">
        <v>1570.4130664197501</v>
      </c>
      <c r="O11" s="28">
        <v>2110.6670514305201</v>
      </c>
      <c r="P11" s="28">
        <v>120742.22726516701</v>
      </c>
      <c r="Q11" s="28">
        <v>249566.49093624699</v>
      </c>
      <c r="R11" s="28">
        <v>2989.6206395522299</v>
      </c>
      <c r="S11" s="28">
        <v>1943.7412369367901</v>
      </c>
      <c r="T11" s="28">
        <v>1091.58282128375</v>
      </c>
      <c r="U11" s="28">
        <v>2628.0474906874801</v>
      </c>
      <c r="V11" s="28">
        <v>1436.76356327297</v>
      </c>
      <c r="W11" s="28">
        <v>1436.76356327297</v>
      </c>
      <c r="X11" s="28">
        <v>390.72387881192901</v>
      </c>
      <c r="Y11" s="28">
        <v>3580.32633828602</v>
      </c>
      <c r="Z11" s="28">
        <v>52.577614010306398</v>
      </c>
      <c r="AA11" s="28">
        <v>844.91192301901003</v>
      </c>
      <c r="AB11" s="28">
        <v>1650.24177121909</v>
      </c>
      <c r="AC11" s="28">
        <v>311.42069653135701</v>
      </c>
      <c r="AD11" s="28">
        <v>518.40894580487895</v>
      </c>
      <c r="AE11" s="28">
        <v>0</v>
      </c>
      <c r="AF11" s="28">
        <v>58911.227098111201</v>
      </c>
      <c r="AG11" s="28">
        <v>6156.1054287714196</v>
      </c>
      <c r="AH11" s="28">
        <v>65458.0564056945</v>
      </c>
      <c r="AI11" s="28">
        <v>319.29072160481002</v>
      </c>
      <c r="AJ11" s="28">
        <v>2177.70669116001</v>
      </c>
      <c r="AK11" s="28">
        <v>53.860427476203803</v>
      </c>
      <c r="AL11" s="28">
        <v>46903.893174688703</v>
      </c>
      <c r="AM11" s="28">
        <v>46.377945622998503</v>
      </c>
      <c r="AN11" s="28">
        <v>103.745832547936</v>
      </c>
      <c r="AO11" s="28">
        <v>2412.7462695040099</v>
      </c>
      <c r="AP11" s="28">
        <v>70.763332396368995</v>
      </c>
      <c r="AQ11" s="28">
        <v>47.143519679006999</v>
      </c>
      <c r="AR11" s="28">
        <v>164.031826915127</v>
      </c>
      <c r="AS11" s="28">
        <v>32690.244829114199</v>
      </c>
      <c r="AT11" s="28">
        <v>18409.135618754699</v>
      </c>
      <c r="AU11" s="28">
        <v>14281.1092103595</v>
      </c>
      <c r="AV11" s="28">
        <v>6.4600418878178099</v>
      </c>
      <c r="AW11" s="28">
        <v>5.3347557554412699</v>
      </c>
      <c r="AX11" s="28">
        <v>2405.2468014792998</v>
      </c>
      <c r="AY11" s="28">
        <v>33.676694279557097</v>
      </c>
      <c r="AZ11" s="28">
        <v>4453.9109641363102</v>
      </c>
      <c r="BA11" s="28">
        <v>46.864187128314597</v>
      </c>
      <c r="BB11" s="28">
        <v>80.083889504345905</v>
      </c>
      <c r="BC11" s="28">
        <v>7787.9932235431497</v>
      </c>
      <c r="BD11" s="28">
        <v>3594.0234220133798</v>
      </c>
      <c r="BE11" s="28">
        <v>245.910297568853</v>
      </c>
      <c r="BF11" s="28">
        <v>441.17363525631401</v>
      </c>
      <c r="BG11" s="28">
        <v>3.81197407364539</v>
      </c>
      <c r="BH11" s="28">
        <v>1756.36187282637</v>
      </c>
      <c r="BI11" s="28">
        <v>31635.438407439298</v>
      </c>
      <c r="BJ11" s="28">
        <v>0</v>
      </c>
      <c r="BK11" s="28">
        <v>992.92667611280694</v>
      </c>
      <c r="BL11" s="28">
        <v>8132.8031852889899</v>
      </c>
      <c r="BM11" s="28">
        <v>7663.7392165082001</v>
      </c>
      <c r="BN11" s="28">
        <v>95947.597987180096</v>
      </c>
      <c r="BO11" s="28">
        <v>5314.7026496833496</v>
      </c>
      <c r="BR11" s="32">
        <f t="shared" si="0"/>
        <v>5.9690724147125479E-3</v>
      </c>
      <c r="BS11" s="25">
        <f t="shared" si="8"/>
        <v>-0.18561691448160991</v>
      </c>
      <c r="BT11" s="25">
        <f t="shared" si="9"/>
        <v>-0.21080730478465329</v>
      </c>
      <c r="BU11" s="25">
        <f t="shared" si="10"/>
        <v>-0.23322996531707496</v>
      </c>
      <c r="BV11" s="25">
        <f t="shared" si="11"/>
        <v>-0.13093251905005146</v>
      </c>
      <c r="BW11" s="25">
        <f t="shared" si="12"/>
        <v>-0.17571194572878887</v>
      </c>
      <c r="BX11" s="25">
        <f t="shared" si="13"/>
        <v>-9.8381367546307774E-2</v>
      </c>
      <c r="BY11" s="25">
        <f t="shared" si="14"/>
        <v>-0.11195774344504583</v>
      </c>
    </row>
    <row r="12" spans="1:77" x14ac:dyDescent="0.4">
      <c r="A12" s="86" t="s">
        <v>73</v>
      </c>
      <c r="B12" s="101">
        <v>242453.04870000001</v>
      </c>
      <c r="C12" s="101">
        <v>661.60436723999999</v>
      </c>
      <c r="D12" s="101">
        <v>42489.794692000003</v>
      </c>
      <c r="E12" s="101">
        <v>22822.361810999999</v>
      </c>
      <c r="F12" s="101">
        <v>17482.118501000001</v>
      </c>
      <c r="G12" s="101">
        <v>1545.0667229999999</v>
      </c>
      <c r="H12" s="101">
        <v>131174.15405000001</v>
      </c>
      <c r="J12" t="s">
        <v>73</v>
      </c>
      <c r="K12" s="28">
        <v>4704.1200660609502</v>
      </c>
      <c r="L12" s="28">
        <v>1397.62653921162</v>
      </c>
      <c r="M12" s="28">
        <v>1394.0650956602401</v>
      </c>
      <c r="N12" s="28">
        <v>1718.4210861919</v>
      </c>
      <c r="O12" s="28">
        <v>2110.75470478943</v>
      </c>
      <c r="P12" s="28">
        <v>176524.42253186801</v>
      </c>
      <c r="Q12" s="28">
        <v>219814.703527064</v>
      </c>
      <c r="R12" s="28">
        <v>2725.2359986279498</v>
      </c>
      <c r="S12" s="28">
        <v>2152.6082765700398</v>
      </c>
      <c r="T12" s="28">
        <v>980.478855136162</v>
      </c>
      <c r="U12" s="28">
        <v>2781.9785249811198</v>
      </c>
      <c r="V12" s="28">
        <v>1224.5350682180499</v>
      </c>
      <c r="W12" s="28">
        <v>1224.5350682180499</v>
      </c>
      <c r="X12" s="28">
        <v>220.855685664997</v>
      </c>
      <c r="Y12" s="28">
        <v>3787.5607993308899</v>
      </c>
      <c r="Z12" s="28">
        <v>64.428538090710205</v>
      </c>
      <c r="AA12" s="28">
        <v>674.60024698887105</v>
      </c>
      <c r="AB12" s="28">
        <v>926.674744285673</v>
      </c>
      <c r="AC12" s="28">
        <v>320.96432535248698</v>
      </c>
      <c r="AD12" s="28">
        <v>588.12293655649</v>
      </c>
      <c r="AE12" s="28">
        <v>0</v>
      </c>
      <c r="AF12" s="28">
        <v>32482.112984892799</v>
      </c>
      <c r="AG12" s="28">
        <v>3388.53767489542</v>
      </c>
      <c r="AH12" s="28">
        <v>36091.506345453199</v>
      </c>
      <c r="AI12" s="28">
        <v>351.33997745637299</v>
      </c>
      <c r="AJ12" s="28">
        <v>2006.4402531236699</v>
      </c>
      <c r="AK12" s="28">
        <v>27.3119194253653</v>
      </c>
      <c r="AL12" s="28">
        <v>73176.154389626099</v>
      </c>
      <c r="AM12" s="28">
        <v>26.810329105970599</v>
      </c>
      <c r="AN12" s="28">
        <v>71.368220098436396</v>
      </c>
      <c r="AO12" s="28">
        <v>1349.6655913622899</v>
      </c>
      <c r="AP12" s="28">
        <v>31.7576058135881</v>
      </c>
      <c r="AQ12" s="28">
        <v>26.645751528078598</v>
      </c>
      <c r="AR12" s="28">
        <v>179.07241203944</v>
      </c>
      <c r="AS12" s="28">
        <v>20880.5448909441</v>
      </c>
      <c r="AT12" s="28">
        <v>16005.0287057118</v>
      </c>
      <c r="AU12" s="28">
        <v>4875.5161852323399</v>
      </c>
      <c r="AV12" s="28">
        <v>6.5252384023104497</v>
      </c>
      <c r="AW12" s="28">
        <v>1.6661937678643199</v>
      </c>
      <c r="AX12" s="28">
        <v>1531.3145319862999</v>
      </c>
      <c r="AY12" s="28">
        <v>26.950897184146498</v>
      </c>
      <c r="AZ12" s="28">
        <v>4388.7108972260303</v>
      </c>
      <c r="BA12" s="28">
        <v>26.093553845136299</v>
      </c>
      <c r="BB12" s="28">
        <v>41.200492523575697</v>
      </c>
      <c r="BC12" s="28">
        <v>7783.5372252627603</v>
      </c>
      <c r="BD12" s="28">
        <v>2891.0132993779198</v>
      </c>
      <c r="BE12" s="28">
        <v>179.900955769771</v>
      </c>
      <c r="BF12" s="28">
        <v>305.10779289780999</v>
      </c>
      <c r="BG12" s="28">
        <v>1.38909747295204</v>
      </c>
      <c r="BH12" s="28">
        <v>1385.8469973820099</v>
      </c>
      <c r="BI12" s="28">
        <v>61170.724442838298</v>
      </c>
      <c r="BJ12" s="28">
        <v>6.7210282577423204</v>
      </c>
      <c r="BK12" s="28">
        <v>798.57700432792706</v>
      </c>
      <c r="BL12" s="28">
        <v>8213.9586253516009</v>
      </c>
      <c r="BM12" s="28">
        <v>7174.6656570776404</v>
      </c>
      <c r="BN12" s="28">
        <v>119525.01226596499</v>
      </c>
      <c r="BO12" s="28">
        <v>5188.3626191890198</v>
      </c>
      <c r="BR12" s="32">
        <f t="shared" si="0"/>
        <v>6.1193257923638968E-3</v>
      </c>
      <c r="BS12" s="25">
        <f t="shared" si="8"/>
        <v>-9.3372078818227733E-2</v>
      </c>
      <c r="BT12" s="25">
        <f t="shared" si="9"/>
        <v>-0.11106551637506688</v>
      </c>
      <c r="BU12" s="25">
        <f t="shared" si="10"/>
        <v>-0.15058412009111158</v>
      </c>
      <c r="BV12" s="25">
        <f t="shared" si="11"/>
        <v>-8.5083960027308614E-2</v>
      </c>
      <c r="BW12" s="25">
        <f t="shared" si="12"/>
        <v>-8.449146453295743E-2</v>
      </c>
      <c r="BX12" s="25">
        <f t="shared" si="13"/>
        <v>-0.10305038821160993</v>
      </c>
      <c r="BY12" s="25">
        <f t="shared" si="14"/>
        <v>-8.880668503945284E-2</v>
      </c>
    </row>
    <row r="13" spans="1:77" x14ac:dyDescent="0.4">
      <c r="A13" s="86" t="s">
        <v>86</v>
      </c>
      <c r="B13" s="101">
        <v>1511.7928946</v>
      </c>
      <c r="C13" s="101">
        <v>3.2178531750000001</v>
      </c>
      <c r="D13" s="101">
        <v>358.75208701999998</v>
      </c>
      <c r="E13" s="101">
        <v>95.920771395000003</v>
      </c>
      <c r="F13" s="101">
        <v>61.596309308999999</v>
      </c>
      <c r="G13" s="101">
        <v>15.937509217000001</v>
      </c>
      <c r="H13" s="101">
        <v>974.12903311000002</v>
      </c>
      <c r="J13" t="s">
        <v>86</v>
      </c>
      <c r="K13" s="28">
        <v>0</v>
      </c>
      <c r="L13" s="28">
        <v>0</v>
      </c>
      <c r="M13" s="28">
        <v>0</v>
      </c>
      <c r="N13" s="28">
        <v>0</v>
      </c>
      <c r="O13" s="28">
        <v>0</v>
      </c>
      <c r="P13" s="28">
        <v>0</v>
      </c>
      <c r="Q13" s="28">
        <v>0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0</v>
      </c>
      <c r="AC13" s="28">
        <v>0</v>
      </c>
      <c r="AD13" s="28">
        <v>0</v>
      </c>
      <c r="AE13" s="28">
        <v>0</v>
      </c>
      <c r="AF13" s="28">
        <v>0</v>
      </c>
      <c r="AG13" s="28">
        <v>0</v>
      </c>
      <c r="AH13" s="28">
        <v>0</v>
      </c>
      <c r="AI13" s="28">
        <v>0</v>
      </c>
      <c r="AJ13" s="28">
        <v>0</v>
      </c>
      <c r="AK13" s="28">
        <v>0</v>
      </c>
      <c r="AL13" s="28">
        <v>0</v>
      </c>
      <c r="AM13" s="28">
        <v>0</v>
      </c>
      <c r="AN13" s="28">
        <v>0</v>
      </c>
      <c r="AO13" s="28">
        <v>0</v>
      </c>
      <c r="AP13" s="28">
        <v>0</v>
      </c>
      <c r="AQ13" s="28">
        <v>0</v>
      </c>
      <c r="AR13" s="28">
        <v>0</v>
      </c>
      <c r="AS13" s="28">
        <v>0</v>
      </c>
      <c r="AT13" s="28">
        <v>0</v>
      </c>
      <c r="AU13" s="28">
        <v>0</v>
      </c>
      <c r="AV13" s="28">
        <v>0</v>
      </c>
      <c r="AW13" s="28">
        <v>0</v>
      </c>
      <c r="AX13" s="28">
        <v>0</v>
      </c>
      <c r="AY13" s="28">
        <v>0</v>
      </c>
      <c r="AZ13" s="28">
        <v>0</v>
      </c>
      <c r="BA13" s="28">
        <v>0</v>
      </c>
      <c r="BB13" s="28">
        <v>0</v>
      </c>
      <c r="BC13" s="28">
        <v>0</v>
      </c>
      <c r="BD13" s="28">
        <v>0</v>
      </c>
      <c r="BE13" s="28">
        <v>0</v>
      </c>
      <c r="BF13" s="28">
        <v>0</v>
      </c>
      <c r="BG13" s="28">
        <v>0</v>
      </c>
      <c r="BH13" s="28">
        <v>0</v>
      </c>
      <c r="BI13" s="28">
        <v>0</v>
      </c>
      <c r="BJ13" s="28">
        <v>0</v>
      </c>
      <c r="BK13" s="28">
        <v>0</v>
      </c>
      <c r="BL13" s="28">
        <v>0</v>
      </c>
      <c r="BM13" s="28">
        <v>0</v>
      </c>
      <c r="BN13" s="28">
        <v>0</v>
      </c>
      <c r="BO13" s="28">
        <v>0</v>
      </c>
      <c r="BR13" s="32" t="str">
        <f t="shared" si="0"/>
        <v/>
      </c>
      <c r="BS13" s="25" t="str">
        <f t="shared" si="8"/>
        <v/>
      </c>
      <c r="BT13" s="25" t="str">
        <f t="shared" si="9"/>
        <v/>
      </c>
      <c r="BU13" s="25" t="str">
        <f t="shared" si="10"/>
        <v/>
      </c>
      <c r="BV13" s="25" t="str">
        <f t="shared" si="11"/>
        <v/>
      </c>
      <c r="BW13" s="25" t="str">
        <f t="shared" si="12"/>
        <v/>
      </c>
      <c r="BX13" s="25" t="str">
        <f t="shared" si="13"/>
        <v/>
      </c>
      <c r="BY13" s="25" t="str">
        <f t="shared" si="14"/>
        <v/>
      </c>
    </row>
    <row r="14" spans="1:77" x14ac:dyDescent="0.4">
      <c r="A14" s="86" t="s">
        <v>180</v>
      </c>
      <c r="B14" s="101">
        <v>3877.3514991000002</v>
      </c>
      <c r="C14" s="101">
        <v>11.709445812</v>
      </c>
      <c r="D14" s="101">
        <v>4079.1333507999998</v>
      </c>
      <c r="E14" s="101">
        <v>263.71699166000002</v>
      </c>
      <c r="F14" s="101">
        <v>659.15880917000004</v>
      </c>
      <c r="G14" s="101">
        <v>59.564047135999999</v>
      </c>
      <c r="H14" s="101">
        <v>1318.3979577</v>
      </c>
      <c r="J14" t="s">
        <v>180</v>
      </c>
      <c r="K14" s="28">
        <v>0</v>
      </c>
      <c r="L14" s="28">
        <v>0</v>
      </c>
      <c r="M14" s="28">
        <v>0</v>
      </c>
      <c r="N14" s="28">
        <v>0</v>
      </c>
      <c r="O14" s="28">
        <v>0</v>
      </c>
      <c r="P14" s="28">
        <v>0</v>
      </c>
      <c r="Q14" s="28">
        <v>0</v>
      </c>
      <c r="R14" s="28">
        <v>0</v>
      </c>
      <c r="S14" s="28">
        <v>0</v>
      </c>
      <c r="T14" s="28">
        <v>0</v>
      </c>
      <c r="U14" s="28">
        <v>0</v>
      </c>
      <c r="V14" s="28">
        <v>0</v>
      </c>
      <c r="W14" s="28">
        <v>0</v>
      </c>
      <c r="X14" s="28">
        <v>0</v>
      </c>
      <c r="Y14" s="28">
        <v>0</v>
      </c>
      <c r="Z14" s="28">
        <v>0</v>
      </c>
      <c r="AA14" s="28">
        <v>0</v>
      </c>
      <c r="AB14" s="28">
        <v>0</v>
      </c>
      <c r="AC14" s="28">
        <v>0</v>
      </c>
      <c r="AD14" s="28">
        <v>0</v>
      </c>
      <c r="AE14" s="28">
        <v>0</v>
      </c>
      <c r="AF14" s="28">
        <v>0</v>
      </c>
      <c r="AG14" s="28">
        <v>0</v>
      </c>
      <c r="AH14" s="28">
        <v>0</v>
      </c>
      <c r="AI14" s="28">
        <v>0</v>
      </c>
      <c r="AJ14" s="28">
        <v>0</v>
      </c>
      <c r="AK14" s="28">
        <v>0</v>
      </c>
      <c r="AL14" s="28">
        <v>0</v>
      </c>
      <c r="AM14" s="28">
        <v>0</v>
      </c>
      <c r="AN14" s="28">
        <v>0</v>
      </c>
      <c r="AO14" s="28">
        <v>0</v>
      </c>
      <c r="AP14" s="28">
        <v>0</v>
      </c>
      <c r="AQ14" s="28">
        <v>0</v>
      </c>
      <c r="AR14" s="28">
        <v>0</v>
      </c>
      <c r="AS14" s="28">
        <v>0</v>
      </c>
      <c r="AT14" s="28">
        <v>0</v>
      </c>
      <c r="AU14" s="28">
        <v>0</v>
      </c>
      <c r="AV14" s="28">
        <v>0</v>
      </c>
      <c r="AW14" s="28">
        <v>0</v>
      </c>
      <c r="AX14" s="28">
        <v>0</v>
      </c>
      <c r="AY14" s="28">
        <v>0</v>
      </c>
      <c r="AZ14" s="28">
        <v>0</v>
      </c>
      <c r="BA14" s="28">
        <v>0</v>
      </c>
      <c r="BB14" s="28">
        <v>0</v>
      </c>
      <c r="BC14" s="28">
        <v>0</v>
      </c>
      <c r="BD14" s="28">
        <v>0</v>
      </c>
      <c r="BE14" s="28">
        <v>0</v>
      </c>
      <c r="BF14" s="28">
        <v>0</v>
      </c>
      <c r="BG14" s="28">
        <v>0</v>
      </c>
      <c r="BH14" s="28">
        <v>0</v>
      </c>
      <c r="BI14" s="28">
        <v>0</v>
      </c>
      <c r="BJ14" s="28">
        <v>0</v>
      </c>
      <c r="BK14" s="28">
        <v>0</v>
      </c>
      <c r="BL14" s="28">
        <v>0</v>
      </c>
      <c r="BM14" s="28">
        <v>0</v>
      </c>
      <c r="BN14" s="28">
        <v>0</v>
      </c>
      <c r="BO14" s="28">
        <v>0</v>
      </c>
      <c r="BR14" s="32" t="str">
        <f t="shared" si="0"/>
        <v/>
      </c>
      <c r="BS14" s="25" t="str">
        <f t="shared" si="8"/>
        <v/>
      </c>
      <c r="BT14" s="25" t="str">
        <f t="shared" si="9"/>
        <v/>
      </c>
      <c r="BU14" s="25" t="str">
        <f t="shared" si="10"/>
        <v/>
      </c>
      <c r="BV14" s="25" t="str">
        <f t="shared" si="11"/>
        <v/>
      </c>
      <c r="BW14" s="25" t="str">
        <f t="shared" si="12"/>
        <v/>
      </c>
      <c r="BX14" s="25" t="str">
        <f t="shared" si="13"/>
        <v/>
      </c>
      <c r="BY14" s="25" t="str">
        <f t="shared" si="14"/>
        <v/>
      </c>
    </row>
    <row r="15" spans="1:77" x14ac:dyDescent="0.4">
      <c r="A15" s="13" t="s">
        <v>88</v>
      </c>
      <c r="B15" s="101">
        <v>446.59021242</v>
      </c>
      <c r="C15" s="101">
        <v>7.1617758610999998</v>
      </c>
      <c r="D15" s="101">
        <v>4470.0089125000004</v>
      </c>
      <c r="E15" s="101">
        <v>161.13771786000001</v>
      </c>
      <c r="F15" s="101">
        <v>121.41786254</v>
      </c>
      <c r="G15" s="101">
        <v>6203.8204599999999</v>
      </c>
      <c r="H15" s="101">
        <v>2718.5318075999999</v>
      </c>
      <c r="J15" t="s">
        <v>88</v>
      </c>
      <c r="K15" s="28">
        <v>1.59678597248631E-6</v>
      </c>
      <c r="L15" s="28">
        <v>8.0209349856313698E-7</v>
      </c>
      <c r="M15" s="28">
        <v>7.9961355645430695E-7</v>
      </c>
      <c r="N15" s="28">
        <v>3.1539436366341999E-7</v>
      </c>
      <c r="O15" s="28">
        <v>3.2743136088780102E-6</v>
      </c>
      <c r="P15" s="28">
        <v>1.0378293461421801E-5</v>
      </c>
      <c r="Q15" s="28">
        <v>1.31885668303598E-3</v>
      </c>
      <c r="R15" s="28">
        <v>4.3526687038476101E-6</v>
      </c>
      <c r="S15" s="28">
        <v>1.8232493112981399E-6</v>
      </c>
      <c r="T15" s="28">
        <v>2.3604230909571798E-6</v>
      </c>
      <c r="U15" s="28">
        <v>3.5354679250208E-6</v>
      </c>
      <c r="V15" s="28">
        <v>1.0297751130364799E-6</v>
      </c>
      <c r="W15" s="28">
        <v>1.0297751130364799E-6</v>
      </c>
      <c r="X15" s="28">
        <v>3.2832267067907801E-6</v>
      </c>
      <c r="Y15" s="28">
        <v>3.06974523564653E-6</v>
      </c>
      <c r="Z15" s="28">
        <v>2.1272940939609902E-8</v>
      </c>
      <c r="AA15" s="28">
        <v>4.5117197969543101E-7</v>
      </c>
      <c r="AB15" s="28">
        <v>1.2527202215204099E-6</v>
      </c>
      <c r="AC15" s="28">
        <v>1.0852527693744901E-6</v>
      </c>
      <c r="AD15" s="28">
        <v>3.9253877654502701E-6</v>
      </c>
      <c r="AE15" s="28">
        <v>0</v>
      </c>
      <c r="AF15" s="28">
        <v>3.6979677794496201E-4</v>
      </c>
      <c r="AG15" s="28">
        <v>3.7808010934924998E-5</v>
      </c>
      <c r="AH15" s="28">
        <v>4.1088801558667799E-4</v>
      </c>
      <c r="AI15" s="28">
        <v>7.0957562702205102E-8</v>
      </c>
      <c r="AJ15" s="28">
        <v>4.38465174137577E-6</v>
      </c>
      <c r="AK15" s="28">
        <v>1.41754217717444E-8</v>
      </c>
      <c r="AL15" s="28">
        <v>2.7691821921658702E-4</v>
      </c>
      <c r="AM15" s="28">
        <v>6.70060682220273E-8</v>
      </c>
      <c r="AN15" s="28">
        <v>2.4997117456748098E-7</v>
      </c>
      <c r="AO15" s="28">
        <v>5.9644074802824095E-7</v>
      </c>
      <c r="AP15" s="28">
        <v>5.79927798629824E-9</v>
      </c>
      <c r="AQ15" s="28">
        <v>4.6750199793867997E-8</v>
      </c>
      <c r="AR15" s="28">
        <v>1.0952585194861E-8</v>
      </c>
      <c r="AS15" s="28">
        <v>1.24995335306469E-5</v>
      </c>
      <c r="AT15" s="28">
        <v>1.18029093580691E-5</v>
      </c>
      <c r="AU15" s="28">
        <v>6.9662417257780897E-7</v>
      </c>
      <c r="AV15" s="28">
        <v>0</v>
      </c>
      <c r="AW15" s="28">
        <v>1.28855305147241E-9</v>
      </c>
      <c r="AX15" s="28">
        <v>3.4238154290469799E-6</v>
      </c>
      <c r="AY15" s="28">
        <v>1.3723099478055701E-7</v>
      </c>
      <c r="AZ15" s="28">
        <v>1.3864812579573E-6</v>
      </c>
      <c r="BA15" s="28">
        <v>2.8351185259897399E-8</v>
      </c>
      <c r="BB15" s="28">
        <v>2.2679596774638E-7</v>
      </c>
      <c r="BC15" s="28">
        <v>4.5753291776208899E-6</v>
      </c>
      <c r="BD15" s="28">
        <v>2.3104411223730501E-5</v>
      </c>
      <c r="BE15" s="28">
        <v>1.8040399697966801E-8</v>
      </c>
      <c r="BF15" s="28">
        <v>1.00803805177554E-6</v>
      </c>
      <c r="BG15" s="28">
        <v>6.4428655676625497E-9</v>
      </c>
      <c r="BH15" s="28">
        <v>2.35765450266483E-9</v>
      </c>
      <c r="BI15" s="28">
        <v>1.9891591515005199E-4</v>
      </c>
      <c r="BJ15" s="28">
        <v>0</v>
      </c>
      <c r="BK15" s="28">
        <v>1.6632866628526699E-5</v>
      </c>
      <c r="BL15" s="28">
        <v>1.6254094455265401E-5</v>
      </c>
      <c r="BM15" s="28">
        <v>3.7252602589328698E-5</v>
      </c>
      <c r="BN15" s="28">
        <v>4.5028081372597598E-4</v>
      </c>
      <c r="BO15" s="28">
        <v>2.41542475547986E-5</v>
      </c>
      <c r="BR15" s="32">
        <f t="shared" si="0"/>
        <v>7.9905633219866309E-3</v>
      </c>
      <c r="BS15" s="25">
        <f t="shared" si="8"/>
        <v>-0.99999704683030133</v>
      </c>
      <c r="BT15" s="25">
        <f t="shared" si="9"/>
        <v>-0.99999945189742867</v>
      </c>
      <c r="BU15" s="25">
        <f t="shared" si="10"/>
        <v>-0.99999990807892691</v>
      </c>
      <c r="BV15" s="25">
        <f t="shared" si="11"/>
        <v>-0.99999992242949876</v>
      </c>
      <c r="BW15" s="25">
        <f t="shared" si="12"/>
        <v>-0.99999990279099704</v>
      </c>
      <c r="BX15" s="25">
        <f t="shared" si="13"/>
        <v>-0.99999999999961997</v>
      </c>
      <c r="BY15" s="25">
        <f t="shared" si="14"/>
        <v>-0.9999998343661779</v>
      </c>
    </row>
    <row r="16" spans="1:77" x14ac:dyDescent="0.4">
      <c r="A16" s="100" t="s">
        <v>181</v>
      </c>
      <c r="B16" s="101">
        <v>5192.2285547066203</v>
      </c>
      <c r="C16" s="101">
        <v>11098.314806468699</v>
      </c>
      <c r="D16" s="101">
        <v>7837.7815604018397</v>
      </c>
      <c r="E16" s="101">
        <v>3644.4946348544499</v>
      </c>
      <c r="F16" s="101">
        <v>1504.0397440542499</v>
      </c>
      <c r="G16" s="101">
        <v>322.56839130154799</v>
      </c>
      <c r="H16" s="101">
        <v>25606.1990167849</v>
      </c>
      <c r="J16" t="s">
        <v>181</v>
      </c>
      <c r="K16" s="28">
        <v>0</v>
      </c>
      <c r="L16" s="28">
        <v>0</v>
      </c>
      <c r="M16" s="28">
        <v>0</v>
      </c>
      <c r="N16" s="28">
        <v>0</v>
      </c>
      <c r="O16" s="28">
        <v>0</v>
      </c>
      <c r="P16" s="28">
        <v>0</v>
      </c>
      <c r="Q16" s="28">
        <v>0</v>
      </c>
      <c r="R16" s="28">
        <v>0</v>
      </c>
      <c r="S16" s="28">
        <v>0</v>
      </c>
      <c r="T16" s="28">
        <v>0</v>
      </c>
      <c r="U16" s="28">
        <v>0</v>
      </c>
      <c r="V16" s="28">
        <v>0</v>
      </c>
      <c r="W16" s="28">
        <v>0</v>
      </c>
      <c r="X16" s="28">
        <v>0</v>
      </c>
      <c r="Y16" s="28">
        <v>0</v>
      </c>
      <c r="Z16" s="28">
        <v>0</v>
      </c>
      <c r="AA16" s="28">
        <v>0</v>
      </c>
      <c r="AB16" s="28">
        <v>0</v>
      </c>
      <c r="AC16" s="28">
        <v>0</v>
      </c>
      <c r="AD16" s="28">
        <v>0</v>
      </c>
      <c r="AE16" s="28">
        <v>0</v>
      </c>
      <c r="AF16" s="28">
        <v>0</v>
      </c>
      <c r="AG16" s="28">
        <v>0</v>
      </c>
      <c r="AH16" s="28">
        <v>0</v>
      </c>
      <c r="AI16" s="28">
        <v>0</v>
      </c>
      <c r="AJ16" s="28">
        <v>0</v>
      </c>
      <c r="AK16" s="28">
        <v>0</v>
      </c>
      <c r="AL16" s="28">
        <v>0</v>
      </c>
      <c r="AM16" s="28">
        <v>0</v>
      </c>
      <c r="AN16" s="28">
        <v>0</v>
      </c>
      <c r="AO16" s="28">
        <v>0</v>
      </c>
      <c r="AP16" s="28">
        <v>0</v>
      </c>
      <c r="AQ16" s="28">
        <v>0</v>
      </c>
      <c r="AR16" s="28">
        <v>0</v>
      </c>
      <c r="AS16" s="28">
        <v>0</v>
      </c>
      <c r="AT16" s="28">
        <v>0</v>
      </c>
      <c r="AU16" s="28">
        <v>0</v>
      </c>
      <c r="AV16" s="28">
        <v>0</v>
      </c>
      <c r="AW16" s="28">
        <v>0</v>
      </c>
      <c r="AX16" s="28">
        <v>0</v>
      </c>
      <c r="AY16" s="28">
        <v>0</v>
      </c>
      <c r="AZ16" s="28">
        <v>0</v>
      </c>
      <c r="BA16" s="28">
        <v>0</v>
      </c>
      <c r="BB16" s="28">
        <v>0</v>
      </c>
      <c r="BC16" s="28">
        <v>0</v>
      </c>
      <c r="BD16" s="28">
        <v>0</v>
      </c>
      <c r="BE16" s="28">
        <v>0</v>
      </c>
      <c r="BF16" s="28">
        <v>0</v>
      </c>
      <c r="BG16" s="28">
        <v>0</v>
      </c>
      <c r="BH16" s="28">
        <v>0</v>
      </c>
      <c r="BI16" s="28">
        <v>0</v>
      </c>
      <c r="BJ16" s="28">
        <v>0</v>
      </c>
      <c r="BK16" s="28">
        <v>0</v>
      </c>
      <c r="BL16" s="28">
        <v>0</v>
      </c>
      <c r="BM16" s="28">
        <v>0</v>
      </c>
      <c r="BN16" s="28">
        <v>0</v>
      </c>
      <c r="BO16" s="28">
        <v>0</v>
      </c>
      <c r="BR16" s="32" t="str">
        <f t="shared" si="0"/>
        <v/>
      </c>
      <c r="BS16" s="25" t="str">
        <f t="shared" si="8"/>
        <v/>
      </c>
      <c r="BT16" s="25" t="str">
        <f t="shared" si="9"/>
        <v/>
      </c>
      <c r="BU16" s="25" t="str">
        <f t="shared" si="10"/>
        <v/>
      </c>
      <c r="BV16" s="25" t="str">
        <f t="shared" si="11"/>
        <v/>
      </c>
      <c r="BW16" s="25" t="str">
        <f t="shared" si="12"/>
        <v/>
      </c>
      <c r="BX16" s="25" t="str">
        <f t="shared" si="13"/>
        <v/>
      </c>
      <c r="BY16" s="25" t="str">
        <f t="shared" si="14"/>
        <v/>
      </c>
    </row>
    <row r="17" spans="1:77" x14ac:dyDescent="0.4">
      <c r="A17" s="100" t="s">
        <v>335</v>
      </c>
      <c r="B17" s="101">
        <v>20343.133999999998</v>
      </c>
      <c r="C17" s="101">
        <v>14094.2949358323</v>
      </c>
      <c r="D17" s="101">
        <v>22189.3479999999</v>
      </c>
      <c r="E17" s="101">
        <v>8260.3768216872995</v>
      </c>
      <c r="F17" s="101">
        <v>3517.1303820705998</v>
      </c>
      <c r="G17" s="101">
        <v>568.17062004203103</v>
      </c>
      <c r="H17" s="101">
        <v>84427.175301617099</v>
      </c>
      <c r="J17" t="s">
        <v>335</v>
      </c>
      <c r="K17" s="28">
        <v>9637.9849933548503</v>
      </c>
      <c r="L17" s="28">
        <v>303.58399930996802</v>
      </c>
      <c r="M17" s="28">
        <v>303.581365725078</v>
      </c>
      <c r="N17" s="28">
        <v>365.12537635857001</v>
      </c>
      <c r="O17" s="28">
        <v>1666.0650113617601</v>
      </c>
      <c r="P17" s="28">
        <v>549.49246315999403</v>
      </c>
      <c r="Q17" s="28">
        <v>20428.330516928701</v>
      </c>
      <c r="R17" s="28">
        <v>194.09339431343699</v>
      </c>
      <c r="S17" s="28">
        <v>1030.7122973207199</v>
      </c>
      <c r="T17" s="28">
        <v>109.233866860455</v>
      </c>
      <c r="U17" s="28">
        <v>2915.96072864595</v>
      </c>
      <c r="V17" s="28">
        <v>268.86371309748301</v>
      </c>
      <c r="W17" s="28">
        <v>268.86371309748301</v>
      </c>
      <c r="X17" s="28">
        <v>45.069226618826299</v>
      </c>
      <c r="Y17" s="28">
        <v>307.70974000407801</v>
      </c>
      <c r="Z17" s="28">
        <v>4.9543343628768204</v>
      </c>
      <c r="AA17" s="28">
        <v>481.18259418111899</v>
      </c>
      <c r="AB17" s="28">
        <v>2478.9252743524198</v>
      </c>
      <c r="AC17" s="28">
        <v>57.538455410295697</v>
      </c>
      <c r="AD17" s="28">
        <v>14130.0714234692</v>
      </c>
      <c r="AE17" s="28">
        <v>7375.4631390510303</v>
      </c>
      <c r="AF17" s="28">
        <v>20052.9476781472</v>
      </c>
      <c r="AG17" s="28">
        <v>2183.0162359606902</v>
      </c>
      <c r="AH17" s="28">
        <v>22281.0331407267</v>
      </c>
      <c r="AI17" s="28">
        <v>527.36922508783596</v>
      </c>
      <c r="AJ17" s="28">
        <v>886.36381135049601</v>
      </c>
      <c r="AK17" s="28">
        <v>85.770169667708302</v>
      </c>
      <c r="AL17" s="28">
        <v>33515.5528890887</v>
      </c>
      <c r="AM17" s="28">
        <v>70.397813356702201</v>
      </c>
      <c r="AN17" s="28">
        <v>34.387088785639101</v>
      </c>
      <c r="AO17" s="28">
        <v>828.446822423208</v>
      </c>
      <c r="AP17" s="28">
        <v>60.998539426908401</v>
      </c>
      <c r="AQ17" s="28">
        <v>2.2894981413934201</v>
      </c>
      <c r="AR17" s="28">
        <v>27.053331977490799</v>
      </c>
      <c r="AS17" s="28">
        <v>8279.2711116083192</v>
      </c>
      <c r="AT17" s="28">
        <v>3528.0308265507001</v>
      </c>
      <c r="AU17" s="28">
        <v>4751.24028505762</v>
      </c>
      <c r="AV17" s="28">
        <v>0.86490964246542801</v>
      </c>
      <c r="AW17" s="28">
        <v>1.6168077062561601</v>
      </c>
      <c r="AX17" s="28">
        <v>691.83357429851606</v>
      </c>
      <c r="AY17" s="28">
        <v>18.785098496998899</v>
      </c>
      <c r="AZ17" s="28">
        <v>378.83950936137597</v>
      </c>
      <c r="BA17" s="28">
        <v>7.3767221900714803</v>
      </c>
      <c r="BB17" s="28">
        <v>33.233845775668598</v>
      </c>
      <c r="BC17" s="28">
        <v>927.92595810115904</v>
      </c>
      <c r="BD17" s="28">
        <v>14111.6632869758</v>
      </c>
      <c r="BE17" s="28">
        <v>238.85087925836501</v>
      </c>
      <c r="BF17" s="28">
        <v>113.064113383708</v>
      </c>
      <c r="BG17" s="28">
        <v>6.2961445570638803</v>
      </c>
      <c r="BH17" s="28">
        <v>569.86491302215097</v>
      </c>
      <c r="BI17" s="28">
        <v>19126.459068532498</v>
      </c>
      <c r="BJ17" s="28">
        <v>4.18673109233507E-4</v>
      </c>
      <c r="BK17" s="28">
        <v>2804.1849360935198</v>
      </c>
      <c r="BL17" s="28">
        <v>7606.6974244783496</v>
      </c>
      <c r="BM17" s="28">
        <v>10174.048450959801</v>
      </c>
      <c r="BN17" s="28">
        <v>84656.548844502497</v>
      </c>
      <c r="BO17" s="28">
        <v>5684.9834337075699</v>
      </c>
      <c r="BR17" s="32">
        <f t="shared" si="0"/>
        <v>2.0227619758100839E-3</v>
      </c>
      <c r="BS17" s="25">
        <f t="shared" si="8"/>
        <v>4.1879740323542683E-3</v>
      </c>
      <c r="BT17" s="25">
        <f t="shared" si="9"/>
        <v>2.5383666086016559E-3</v>
      </c>
      <c r="BU17" s="25">
        <f t="shared" si="10"/>
        <v>4.1319438825692788E-3</v>
      </c>
      <c r="BV17" s="25">
        <f t="shared" si="11"/>
        <v>2.2873399517820345E-3</v>
      </c>
      <c r="BW17" s="25">
        <f t="shared" si="12"/>
        <v>3.099243785691849E-3</v>
      </c>
      <c r="BX17" s="25">
        <f t="shared" si="13"/>
        <v>2.9820144167162369E-3</v>
      </c>
      <c r="BY17" s="25">
        <f t="shared" si="14"/>
        <v>2.716821237545354E-3</v>
      </c>
    </row>
    <row r="18" spans="1:77" x14ac:dyDescent="0.4">
      <c r="A18" s="100" t="s">
        <v>182</v>
      </c>
      <c r="B18" s="101">
        <v>4589.1372139661298</v>
      </c>
      <c r="C18" s="101">
        <v>4444.5264438783597</v>
      </c>
      <c r="D18" s="101">
        <v>3468.0160000000001</v>
      </c>
      <c r="E18" s="101">
        <v>2374.5295843548902</v>
      </c>
      <c r="F18" s="101">
        <v>927.81936726355696</v>
      </c>
      <c r="G18" s="101">
        <v>197.99865188206999</v>
      </c>
      <c r="H18" s="101">
        <v>16366.1476844879</v>
      </c>
      <c r="J18" t="s">
        <v>182</v>
      </c>
      <c r="K18" s="28">
        <v>622.28292032716604</v>
      </c>
      <c r="L18" s="28">
        <v>139.39245484496601</v>
      </c>
      <c r="M18" s="28">
        <v>139.392136633479</v>
      </c>
      <c r="N18" s="28">
        <v>170.93516277319301</v>
      </c>
      <c r="O18" s="28">
        <v>246.169935990141</v>
      </c>
      <c r="P18" s="28">
        <v>268.32133591237698</v>
      </c>
      <c r="Q18" s="28">
        <v>3000.3760106262698</v>
      </c>
      <c r="R18" s="28">
        <v>91.491407504574894</v>
      </c>
      <c r="S18" s="28">
        <v>131.27572104016201</v>
      </c>
      <c r="T18" s="28">
        <v>50.8091754988479</v>
      </c>
      <c r="U18" s="28">
        <v>226.36566258799999</v>
      </c>
      <c r="V18" s="28">
        <v>111.942547376731</v>
      </c>
      <c r="W18" s="28">
        <v>111.942547376731</v>
      </c>
      <c r="X18" s="28">
        <v>9.8844863535000993</v>
      </c>
      <c r="Y18" s="28">
        <v>49.1551160040013</v>
      </c>
      <c r="Z18" s="28">
        <v>2.5586298461472299</v>
      </c>
      <c r="AA18" s="28">
        <v>57.407322304932201</v>
      </c>
      <c r="AB18" s="28">
        <v>221.526316951735</v>
      </c>
      <c r="AC18" s="28">
        <v>31.686345243052902</v>
      </c>
      <c r="AD18" s="28">
        <v>3522.5908202847299</v>
      </c>
      <c r="AE18" s="28">
        <v>1093.8034522175701</v>
      </c>
      <c r="AF18" s="28">
        <v>2555.6296290172299</v>
      </c>
      <c r="AG18" s="28">
        <v>274.06930112380599</v>
      </c>
      <c r="AH18" s="28">
        <v>2839.58341649454</v>
      </c>
      <c r="AI18" s="28">
        <v>60.694837650611397</v>
      </c>
      <c r="AJ18" s="28">
        <v>155.36230317686</v>
      </c>
      <c r="AK18" s="28">
        <v>15.205121568368</v>
      </c>
      <c r="AL18" s="28">
        <v>3680.4139357496001</v>
      </c>
      <c r="AM18" s="28">
        <v>20.243054975556198</v>
      </c>
      <c r="AN18" s="28">
        <v>0.91879272915667798</v>
      </c>
      <c r="AO18" s="28">
        <v>209.24428468283699</v>
      </c>
      <c r="AP18" s="28">
        <v>12.1185526259803</v>
      </c>
      <c r="AQ18" s="28">
        <v>0.62090899937719402</v>
      </c>
      <c r="AR18" s="28">
        <v>6.1035779581893399</v>
      </c>
      <c r="AS18" s="28">
        <v>1810.9990862105301</v>
      </c>
      <c r="AT18" s="28">
        <v>713.052411827686</v>
      </c>
      <c r="AU18" s="28">
        <v>1097.94667438284</v>
      </c>
      <c r="AV18" s="28">
        <v>0.117729244200466</v>
      </c>
      <c r="AW18" s="28">
        <v>0.32168904512309998</v>
      </c>
      <c r="AX18" s="28">
        <v>172.31444869569</v>
      </c>
      <c r="AY18" s="28">
        <v>0.42502001796766897</v>
      </c>
      <c r="AZ18" s="28">
        <v>73.255749599034303</v>
      </c>
      <c r="BA18" s="28">
        <v>0.51854396953212301</v>
      </c>
      <c r="BB18" s="28">
        <v>1.0892929270214999</v>
      </c>
      <c r="BC18" s="28">
        <v>150.94102437760699</v>
      </c>
      <c r="BD18" s="28">
        <v>1335.88742197633</v>
      </c>
      <c r="BE18" s="28">
        <v>44.3781577186571</v>
      </c>
      <c r="BF18" s="28">
        <v>4.0756269581176898</v>
      </c>
      <c r="BG18" s="28">
        <v>1.16083573526898</v>
      </c>
      <c r="BH18" s="28">
        <v>153.335726565144</v>
      </c>
      <c r="BI18" s="28">
        <v>1761.54553670563</v>
      </c>
      <c r="BJ18" s="28">
        <v>2.2869570418382099E-5</v>
      </c>
      <c r="BK18" s="28">
        <v>101.21586547244</v>
      </c>
      <c r="BL18" s="28">
        <v>745.50339813059099</v>
      </c>
      <c r="BM18" s="28">
        <v>1364.8333858231699</v>
      </c>
      <c r="BN18" s="28">
        <v>9388.7356570049105</v>
      </c>
      <c r="BO18" s="28">
        <v>593.50400921691801</v>
      </c>
      <c r="BR18" s="32">
        <f t="shared" si="0"/>
        <v>3.4809635441886322E-3</v>
      </c>
      <c r="BS18" s="25">
        <f t="shared" si="8"/>
        <v>-0.34620041399171508</v>
      </c>
      <c r="BT18" s="25">
        <f t="shared" si="9"/>
        <v>-0.20743168822033942</v>
      </c>
      <c r="BU18" s="25">
        <f t="shared" si="10"/>
        <v>-0.18120809808993388</v>
      </c>
      <c r="BV18" s="25">
        <f t="shared" si="11"/>
        <v>-0.23732300572597814</v>
      </c>
      <c r="BW18" s="25">
        <f t="shared" si="12"/>
        <v>-0.23147496486227595</v>
      </c>
      <c r="BX18" s="25">
        <f t="shared" si="13"/>
        <v>-0.22557186572930651</v>
      </c>
      <c r="BY18" s="25">
        <f t="shared" si="14"/>
        <v>-0.42633197267896422</v>
      </c>
    </row>
    <row r="19" spans="1:77" x14ac:dyDescent="0.4">
      <c r="A19" s="100" t="s">
        <v>183</v>
      </c>
      <c r="B19" s="101">
        <v>57397.615818778497</v>
      </c>
      <c r="C19" s="101">
        <v>9358.2662677227709</v>
      </c>
      <c r="D19" s="101">
        <v>34337.394087104301</v>
      </c>
      <c r="E19" s="101">
        <v>8678.5712330611495</v>
      </c>
      <c r="F19" s="101">
        <v>7210.7772270375699</v>
      </c>
      <c r="G19" s="101">
        <v>393.21712915014598</v>
      </c>
      <c r="H19" s="101">
        <v>44157.509578126599</v>
      </c>
      <c r="J19" t="s">
        <v>183</v>
      </c>
      <c r="K19" s="28">
        <v>0</v>
      </c>
      <c r="L19" s="28">
        <v>0</v>
      </c>
      <c r="M19" s="28">
        <v>0</v>
      </c>
      <c r="N19" s="28">
        <v>0</v>
      </c>
      <c r="O19" s="28">
        <v>0</v>
      </c>
      <c r="P19" s="28">
        <v>0</v>
      </c>
      <c r="Q19" s="28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8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  <c r="AF19" s="28">
        <v>0</v>
      </c>
      <c r="AG19" s="28">
        <v>0</v>
      </c>
      <c r="AH19" s="28">
        <v>0</v>
      </c>
      <c r="AI19" s="28">
        <v>0</v>
      </c>
      <c r="AJ19" s="28">
        <v>0</v>
      </c>
      <c r="AK19" s="28">
        <v>0</v>
      </c>
      <c r="AL19" s="28">
        <v>0</v>
      </c>
      <c r="AM19" s="28">
        <v>0</v>
      </c>
      <c r="AN19" s="28">
        <v>0</v>
      </c>
      <c r="AO19" s="28">
        <v>0</v>
      </c>
      <c r="AP19" s="28">
        <v>0</v>
      </c>
      <c r="AQ19" s="28">
        <v>0</v>
      </c>
      <c r="AR19" s="28">
        <v>0</v>
      </c>
      <c r="AS19" s="28">
        <v>0</v>
      </c>
      <c r="AT19" s="28">
        <v>0</v>
      </c>
      <c r="AU19" s="28">
        <v>0</v>
      </c>
      <c r="AV19" s="28">
        <v>0</v>
      </c>
      <c r="AW19" s="28">
        <v>0</v>
      </c>
      <c r="AX19" s="28">
        <v>0</v>
      </c>
      <c r="AY19" s="28">
        <v>0</v>
      </c>
      <c r="AZ19" s="28">
        <v>0</v>
      </c>
      <c r="BA19" s="28">
        <v>0</v>
      </c>
      <c r="BB19" s="28">
        <v>0</v>
      </c>
      <c r="BC19" s="28">
        <v>0</v>
      </c>
      <c r="BD19" s="28">
        <v>0</v>
      </c>
      <c r="BE19" s="28">
        <v>0</v>
      </c>
      <c r="BF19" s="28">
        <v>0</v>
      </c>
      <c r="BG19" s="28">
        <v>0</v>
      </c>
      <c r="BH19" s="28">
        <v>0</v>
      </c>
      <c r="BI19" s="28">
        <v>0</v>
      </c>
      <c r="BJ19" s="28">
        <v>0</v>
      </c>
      <c r="BK19" s="28">
        <v>0</v>
      </c>
      <c r="BL19" s="28">
        <v>0</v>
      </c>
      <c r="BM19" s="28">
        <v>0</v>
      </c>
      <c r="BN19" s="28">
        <v>0</v>
      </c>
      <c r="BO19" s="28">
        <v>0</v>
      </c>
      <c r="BR19" s="32" t="str">
        <f t="shared" si="0"/>
        <v/>
      </c>
      <c r="BS19" s="25" t="str">
        <f t="shared" si="8"/>
        <v/>
      </c>
      <c r="BT19" s="25" t="str">
        <f t="shared" si="9"/>
        <v/>
      </c>
      <c r="BU19" s="25" t="str">
        <f t="shared" si="10"/>
        <v/>
      </c>
      <c r="BV19" s="25" t="str">
        <f t="shared" si="11"/>
        <v/>
      </c>
      <c r="BW19" s="25" t="str">
        <f t="shared" si="12"/>
        <v/>
      </c>
      <c r="BX19" s="25" t="str">
        <f t="shared" si="13"/>
        <v/>
      </c>
      <c r="BY19" s="25" t="str">
        <f t="shared" si="14"/>
        <v/>
      </c>
    </row>
    <row r="20" spans="1:77" x14ac:dyDescent="0.4">
      <c r="A20" s="100" t="s">
        <v>184</v>
      </c>
      <c r="B20" s="101">
        <v>15562.1571871284</v>
      </c>
      <c r="C20" s="101">
        <v>22206.761156437398</v>
      </c>
      <c r="D20" s="101">
        <v>21244.1432971268</v>
      </c>
      <c r="E20" s="101">
        <v>6134.7193599613702</v>
      </c>
      <c r="F20" s="101">
        <v>3226.6295052309702</v>
      </c>
      <c r="G20" s="101">
        <v>441.136586244059</v>
      </c>
      <c r="H20" s="101">
        <v>63518.501897285103</v>
      </c>
      <c r="J20" t="s">
        <v>184</v>
      </c>
      <c r="K20" s="28">
        <v>6942.6230618733098</v>
      </c>
      <c r="L20" s="28">
        <v>952.19983076362701</v>
      </c>
      <c r="M20" s="28">
        <v>952.19906240404202</v>
      </c>
      <c r="N20" s="28">
        <v>1179.2120676402801</v>
      </c>
      <c r="O20" s="28">
        <v>921.99233714462696</v>
      </c>
      <c r="P20" s="28">
        <v>1968.65034666216</v>
      </c>
      <c r="Q20" s="28">
        <v>15633.110475327499</v>
      </c>
      <c r="R20" s="28">
        <v>563.27667732643204</v>
      </c>
      <c r="S20" s="28">
        <v>645.04793464095201</v>
      </c>
      <c r="T20" s="28">
        <v>344.54998137688199</v>
      </c>
      <c r="U20" s="28">
        <v>2228.4790127317901</v>
      </c>
      <c r="V20" s="28">
        <v>694.65474034726901</v>
      </c>
      <c r="W20" s="28">
        <v>694.65474034726901</v>
      </c>
      <c r="X20" s="28">
        <v>104.472586441636</v>
      </c>
      <c r="Y20" s="28">
        <v>332.47235991734402</v>
      </c>
      <c r="Z20" s="28">
        <v>18.904830191326599</v>
      </c>
      <c r="AA20" s="28">
        <v>421.97953314106701</v>
      </c>
      <c r="AB20" s="28">
        <v>1904.7686452534599</v>
      </c>
      <c r="AC20" s="28">
        <v>136.401923710934</v>
      </c>
      <c r="AD20" s="28">
        <v>22254.001116420499</v>
      </c>
      <c r="AE20" s="28">
        <v>1250.0049577825901</v>
      </c>
      <c r="AF20" s="28">
        <v>19179.863041562599</v>
      </c>
      <c r="AG20" s="28">
        <v>2026.6201498283101</v>
      </c>
      <c r="AH20" s="28">
        <v>21310.9557778325</v>
      </c>
      <c r="AI20" s="28">
        <v>415.84432320985798</v>
      </c>
      <c r="AJ20" s="28">
        <v>757.60356197264002</v>
      </c>
      <c r="AK20" s="28">
        <v>64.506471844221394</v>
      </c>
      <c r="AL20" s="28">
        <v>25274.094605509301</v>
      </c>
      <c r="AM20" s="28">
        <v>21.887328075309799</v>
      </c>
      <c r="AN20" s="28">
        <v>15.912419647591101</v>
      </c>
      <c r="AO20" s="28">
        <v>896.02002295011403</v>
      </c>
      <c r="AP20" s="28">
        <v>41.984451969554101</v>
      </c>
      <c r="AQ20" s="28">
        <v>1.0147247200956699</v>
      </c>
      <c r="AR20" s="28">
        <v>25.271919069429</v>
      </c>
      <c r="AS20" s="28">
        <v>6154.3513940021003</v>
      </c>
      <c r="AT20" s="28">
        <v>3238.4602835891201</v>
      </c>
      <c r="AU20" s="28">
        <v>2915.8911104129702</v>
      </c>
      <c r="AV20" s="28">
        <v>0.86576191173795802</v>
      </c>
      <c r="AW20" s="28">
        <v>0.98847999636237505</v>
      </c>
      <c r="AX20" s="28">
        <v>396.33120135363799</v>
      </c>
      <c r="AY20" s="28">
        <v>8.6336899441679495</v>
      </c>
      <c r="AZ20" s="28">
        <v>517.96117583513796</v>
      </c>
      <c r="BA20" s="28">
        <v>4.7157848456489004</v>
      </c>
      <c r="BB20" s="28">
        <v>16.939884765510801</v>
      </c>
      <c r="BC20" s="28">
        <v>1000.27946093685</v>
      </c>
      <c r="BD20" s="28">
        <v>6676.1988997295903</v>
      </c>
      <c r="BE20" s="28">
        <v>175.59574293005201</v>
      </c>
      <c r="BF20" s="28">
        <v>45.573517844761497</v>
      </c>
      <c r="BG20" s="28">
        <v>3.9782449489354401</v>
      </c>
      <c r="BH20" s="28">
        <v>442.392518444198</v>
      </c>
      <c r="BI20" s="28">
        <v>13975.144931021199</v>
      </c>
      <c r="BJ20" s="28">
        <v>6.2719178456585904E-4</v>
      </c>
      <c r="BK20" s="28">
        <v>2034.61304444604</v>
      </c>
      <c r="BL20" s="28">
        <v>6062.7718921498799</v>
      </c>
      <c r="BM20" s="28">
        <v>8909.3019752442997</v>
      </c>
      <c r="BN20" s="28">
        <v>63709.627272717204</v>
      </c>
      <c r="BO20" s="28">
        <v>4436.55419047743</v>
      </c>
      <c r="BR20" s="32">
        <f t="shared" si="0"/>
        <v>4.9022947412948794E-3</v>
      </c>
      <c r="BS20" s="25">
        <f t="shared" si="8"/>
        <v>4.5593478684167266E-3</v>
      </c>
      <c r="BT20" s="25">
        <f t="shared" si="9"/>
        <v>2.1272782487421144E-3</v>
      </c>
      <c r="BU20" s="25">
        <f t="shared" si="10"/>
        <v>3.1449835265767311E-3</v>
      </c>
      <c r="BV20" s="25">
        <f t="shared" si="11"/>
        <v>3.2001519366737139E-3</v>
      </c>
      <c r="BW20" s="25">
        <f t="shared" si="12"/>
        <v>3.666605768951788E-3</v>
      </c>
      <c r="BX20" s="25">
        <f t="shared" si="13"/>
        <v>2.8470370386466993E-3</v>
      </c>
      <c r="BY20" s="25">
        <f t="shared" si="14"/>
        <v>3.008971712543957E-3</v>
      </c>
    </row>
    <row r="21" spans="1:77" x14ac:dyDescent="0.4">
      <c r="A21" s="100" t="s">
        <v>185</v>
      </c>
      <c r="B21" s="101">
        <v>10874.7507073695</v>
      </c>
      <c r="C21" s="101">
        <v>4169.6651400273804</v>
      </c>
      <c r="D21" s="101">
        <v>3761.3241720593401</v>
      </c>
      <c r="E21" s="101">
        <v>3709.9285013230401</v>
      </c>
      <c r="F21" s="101">
        <v>2011.0282663533101</v>
      </c>
      <c r="G21" s="101">
        <v>146.873914250491</v>
      </c>
      <c r="H21" s="101">
        <v>21573.429405035698</v>
      </c>
      <c r="J21" t="s">
        <v>185</v>
      </c>
      <c r="K21" s="28">
        <v>0</v>
      </c>
      <c r="L21" s="28">
        <v>0</v>
      </c>
      <c r="M21" s="28">
        <v>0</v>
      </c>
      <c r="N21" s="28">
        <v>0</v>
      </c>
      <c r="O21" s="28">
        <v>0</v>
      </c>
      <c r="P21" s="28"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28">
        <v>0</v>
      </c>
      <c r="AE21" s="28">
        <v>0</v>
      </c>
      <c r="AF21" s="28">
        <v>0</v>
      </c>
      <c r="AG21" s="28">
        <v>0</v>
      </c>
      <c r="AH21" s="28">
        <v>0</v>
      </c>
      <c r="AI21" s="28">
        <v>0</v>
      </c>
      <c r="AJ21" s="28">
        <v>0</v>
      </c>
      <c r="AK21" s="28">
        <v>0</v>
      </c>
      <c r="AL21" s="28">
        <v>0</v>
      </c>
      <c r="AM21" s="28">
        <v>0</v>
      </c>
      <c r="AN21" s="28">
        <v>0</v>
      </c>
      <c r="AO21" s="28">
        <v>0</v>
      </c>
      <c r="AP21" s="28">
        <v>0</v>
      </c>
      <c r="AQ21" s="28">
        <v>0</v>
      </c>
      <c r="AR21" s="28">
        <v>0</v>
      </c>
      <c r="AS21" s="28">
        <v>0</v>
      </c>
      <c r="AT21" s="28">
        <v>0</v>
      </c>
      <c r="AU21" s="28">
        <v>0</v>
      </c>
      <c r="AV21" s="28">
        <v>0</v>
      </c>
      <c r="AW21" s="28">
        <v>0</v>
      </c>
      <c r="AX21" s="28">
        <v>0</v>
      </c>
      <c r="AY21" s="28">
        <v>0</v>
      </c>
      <c r="AZ21" s="28">
        <v>0</v>
      </c>
      <c r="BA21" s="28">
        <v>0</v>
      </c>
      <c r="BB21" s="28">
        <v>0</v>
      </c>
      <c r="BC21" s="28">
        <v>0</v>
      </c>
      <c r="BD21" s="28">
        <v>0</v>
      </c>
      <c r="BE21" s="28">
        <v>0</v>
      </c>
      <c r="BF21" s="28">
        <v>0</v>
      </c>
      <c r="BG21" s="28">
        <v>0</v>
      </c>
      <c r="BH21" s="28">
        <v>0</v>
      </c>
      <c r="BI21" s="28">
        <v>0</v>
      </c>
      <c r="BJ21" s="28">
        <v>0</v>
      </c>
      <c r="BK21" s="28">
        <v>0</v>
      </c>
      <c r="BL21" s="28">
        <v>0</v>
      </c>
      <c r="BM21" s="28">
        <v>0</v>
      </c>
      <c r="BN21" s="28">
        <v>0</v>
      </c>
      <c r="BO21" s="28">
        <v>0</v>
      </c>
      <c r="BR21" s="32" t="str">
        <f t="shared" si="0"/>
        <v/>
      </c>
      <c r="BS21" s="25" t="str">
        <f t="shared" si="8"/>
        <v/>
      </c>
      <c r="BT21" s="25" t="str">
        <f t="shared" si="9"/>
        <v/>
      </c>
      <c r="BU21" s="25" t="str">
        <f t="shared" si="10"/>
        <v/>
      </c>
      <c r="BV21" s="25" t="str">
        <f t="shared" si="11"/>
        <v/>
      </c>
      <c r="BW21" s="25" t="str">
        <f t="shared" si="12"/>
        <v/>
      </c>
      <c r="BX21" s="25" t="str">
        <f t="shared" si="13"/>
        <v/>
      </c>
      <c r="BY21" s="25" t="str">
        <f t="shared" si="14"/>
        <v/>
      </c>
    </row>
    <row r="22" spans="1:77" x14ac:dyDescent="0.4">
      <c r="A22" s="100" t="s">
        <v>186</v>
      </c>
      <c r="B22" s="101">
        <v>373107.77812552499</v>
      </c>
      <c r="C22" s="101">
        <v>39765.792877694803</v>
      </c>
      <c r="D22" s="101">
        <v>23994.547842945201</v>
      </c>
      <c r="E22" s="101">
        <v>54342.298948183598</v>
      </c>
      <c r="F22" s="101">
        <v>49898.235918097002</v>
      </c>
      <c r="G22" s="101">
        <v>931.04340846239199</v>
      </c>
      <c r="H22" s="101">
        <v>384806.02328151901</v>
      </c>
      <c r="J22" t="s">
        <v>186</v>
      </c>
      <c r="K22" s="28">
        <v>0</v>
      </c>
      <c r="L22" s="28">
        <v>0</v>
      </c>
      <c r="M22" s="28">
        <v>0</v>
      </c>
      <c r="N22" s="28">
        <v>0</v>
      </c>
      <c r="O22" s="28">
        <v>0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  <c r="AE22" s="28">
        <v>0</v>
      </c>
      <c r="AF22" s="28">
        <v>0</v>
      </c>
      <c r="AG22" s="28">
        <v>0</v>
      </c>
      <c r="AH22" s="28">
        <v>0</v>
      </c>
      <c r="AI22" s="28">
        <v>0</v>
      </c>
      <c r="AJ22" s="28">
        <v>0</v>
      </c>
      <c r="AK22" s="28">
        <v>0</v>
      </c>
      <c r="AL22" s="28">
        <v>0</v>
      </c>
      <c r="AM22" s="28">
        <v>0</v>
      </c>
      <c r="AN22" s="28">
        <v>0</v>
      </c>
      <c r="AO22" s="28">
        <v>0</v>
      </c>
      <c r="AP22" s="28">
        <v>0</v>
      </c>
      <c r="AQ22" s="28">
        <v>0</v>
      </c>
      <c r="AR22" s="28">
        <v>0</v>
      </c>
      <c r="AS22" s="28">
        <v>0</v>
      </c>
      <c r="AT22" s="28">
        <v>0</v>
      </c>
      <c r="AU22" s="28">
        <v>0</v>
      </c>
      <c r="AV22" s="28">
        <v>0</v>
      </c>
      <c r="AW22" s="28">
        <v>0</v>
      </c>
      <c r="AX22" s="28">
        <v>0</v>
      </c>
      <c r="AY22" s="28">
        <v>0</v>
      </c>
      <c r="AZ22" s="28">
        <v>0</v>
      </c>
      <c r="BA22" s="28">
        <v>0</v>
      </c>
      <c r="BB22" s="28">
        <v>0</v>
      </c>
      <c r="BC22" s="28">
        <v>0</v>
      </c>
      <c r="BD22" s="28">
        <v>0</v>
      </c>
      <c r="BE22" s="28">
        <v>0</v>
      </c>
      <c r="BF22" s="28">
        <v>0</v>
      </c>
      <c r="BG22" s="28">
        <v>0</v>
      </c>
      <c r="BH22" s="28">
        <v>0</v>
      </c>
      <c r="BI22" s="28">
        <v>0</v>
      </c>
      <c r="BJ22" s="28">
        <v>0</v>
      </c>
      <c r="BK22" s="28">
        <v>0</v>
      </c>
      <c r="BL22" s="28">
        <v>0</v>
      </c>
      <c r="BM22" s="28">
        <v>0</v>
      </c>
      <c r="BN22" s="28">
        <v>0</v>
      </c>
      <c r="BO22" s="28">
        <v>0</v>
      </c>
      <c r="BR22" s="32" t="str">
        <f t="shared" si="0"/>
        <v/>
      </c>
      <c r="BS22" s="25" t="str">
        <f t="shared" si="8"/>
        <v/>
      </c>
      <c r="BT22" s="25" t="str">
        <f t="shared" si="9"/>
        <v/>
      </c>
      <c r="BU22" s="25" t="str">
        <f t="shared" si="10"/>
        <v/>
      </c>
      <c r="BV22" s="25" t="str">
        <f t="shared" si="11"/>
        <v/>
      </c>
      <c r="BW22" s="25" t="str">
        <f t="shared" si="12"/>
        <v/>
      </c>
      <c r="BX22" s="25" t="str">
        <f t="shared" si="13"/>
        <v/>
      </c>
      <c r="BY22" s="25" t="str">
        <f t="shared" si="14"/>
        <v/>
      </c>
    </row>
    <row r="23" spans="1:77" x14ac:dyDescent="0.4">
      <c r="A23" s="100" t="s">
        <v>187</v>
      </c>
      <c r="B23" s="101">
        <v>70746.709814070098</v>
      </c>
      <c r="C23" s="101">
        <v>38541.112298836502</v>
      </c>
      <c r="D23" s="101">
        <v>61546.220927931303</v>
      </c>
      <c r="E23" s="101">
        <v>28997.763455726101</v>
      </c>
      <c r="F23" s="101">
        <v>14997.3259362646</v>
      </c>
      <c r="G23" s="101">
        <v>2388.0150972368301</v>
      </c>
      <c r="H23" s="101">
        <v>124448.941566596</v>
      </c>
      <c r="J23" t="s">
        <v>187</v>
      </c>
      <c r="K23" s="28">
        <v>12607.4675529865</v>
      </c>
      <c r="L23" s="28">
        <v>5580.8345601853398</v>
      </c>
      <c r="M23" s="28">
        <v>5580.8323848094496</v>
      </c>
      <c r="N23" s="28">
        <v>7139.6868214071901</v>
      </c>
      <c r="O23" s="28">
        <v>1916.8464498118101</v>
      </c>
      <c r="P23" s="28">
        <v>12513.1651310872</v>
      </c>
      <c r="Q23" s="28">
        <v>71076.243878062305</v>
      </c>
      <c r="R23" s="28">
        <v>3512.8667761694901</v>
      </c>
      <c r="S23" s="28">
        <v>1890.94844963844</v>
      </c>
      <c r="T23" s="28">
        <v>2178.6672099022198</v>
      </c>
      <c r="U23" s="28">
        <v>3242.1594239379701</v>
      </c>
      <c r="V23" s="28">
        <v>3848.6193544683301</v>
      </c>
      <c r="W23" s="28">
        <v>3848.6193544683301</v>
      </c>
      <c r="X23" s="28">
        <v>195.40713148870401</v>
      </c>
      <c r="Y23" s="28">
        <v>1124.6123395119801</v>
      </c>
      <c r="Z23" s="28">
        <v>123.726909005227</v>
      </c>
      <c r="AA23" s="28">
        <v>1003.57030062961</v>
      </c>
      <c r="AB23" s="28">
        <v>2688.86865478651</v>
      </c>
      <c r="AC23" s="28">
        <v>739.42016308798998</v>
      </c>
      <c r="AD23" s="28">
        <v>38631.549082381098</v>
      </c>
      <c r="AE23" s="28">
        <v>14981.609345877599</v>
      </c>
      <c r="AF23" s="28">
        <v>55554.647110964099</v>
      </c>
      <c r="AG23" s="28">
        <v>5977.3384602368797</v>
      </c>
      <c r="AH23" s="28">
        <v>61727.3927026897</v>
      </c>
      <c r="AI23" s="28">
        <v>1315.1152528687401</v>
      </c>
      <c r="AJ23" s="28">
        <v>2344.7840338504202</v>
      </c>
      <c r="AK23" s="28">
        <v>315.83116227439803</v>
      </c>
      <c r="AL23" s="28">
        <v>40010.021574526603</v>
      </c>
      <c r="AM23" s="28">
        <v>126.66858253619699</v>
      </c>
      <c r="AN23" s="28">
        <v>44.8707757689997</v>
      </c>
      <c r="AO23" s="28">
        <v>3804.2708219381898</v>
      </c>
      <c r="AP23" s="28">
        <v>209.25420272436099</v>
      </c>
      <c r="AQ23" s="28">
        <v>3.42352790586264</v>
      </c>
      <c r="AR23" s="28">
        <v>135.492023847506</v>
      </c>
      <c r="AS23" s="28">
        <v>29088.5805188259</v>
      </c>
      <c r="AT23" s="28">
        <v>15053.334353578501</v>
      </c>
      <c r="AU23" s="28">
        <v>14035.246165247399</v>
      </c>
      <c r="AV23" s="28">
        <v>3.5153323416943598</v>
      </c>
      <c r="AW23" s="28">
        <v>4.8722804862624498</v>
      </c>
      <c r="AX23" s="28">
        <v>2119.05457355115</v>
      </c>
      <c r="AY23" s="28">
        <v>22.295862267343399</v>
      </c>
      <c r="AZ23" s="28">
        <v>2657.4265474958202</v>
      </c>
      <c r="BA23" s="28">
        <v>15.8940892369252</v>
      </c>
      <c r="BB23" s="28">
        <v>41.770219918759601</v>
      </c>
      <c r="BC23" s="28">
        <v>4547.7336094622297</v>
      </c>
      <c r="BD23" s="28">
        <v>9952.2806298111009</v>
      </c>
      <c r="BE23" s="28">
        <v>867.69745554831604</v>
      </c>
      <c r="BF23" s="28">
        <v>113.952617269906</v>
      </c>
      <c r="BG23" s="28">
        <v>19.310669004558001</v>
      </c>
      <c r="BH23" s="28">
        <v>2394.7193491603098</v>
      </c>
      <c r="BI23" s="28">
        <v>20182.348141152499</v>
      </c>
      <c r="BJ23" s="28">
        <v>7.6695748202190305E-4</v>
      </c>
      <c r="BK23" s="28">
        <v>3385.8180089552102</v>
      </c>
      <c r="BL23" s="28">
        <v>11782.8483767286</v>
      </c>
      <c r="BM23" s="28">
        <v>15759.2735466135</v>
      </c>
      <c r="BN23" s="28">
        <v>124899.665922716</v>
      </c>
      <c r="BO23" s="28">
        <v>7229.7127886967601</v>
      </c>
      <c r="BR23" s="32">
        <f t="shared" si="0"/>
        <v>3.1656469345770597E-3</v>
      </c>
      <c r="BS23" s="25">
        <f t="shared" si="8"/>
        <v>4.6579419008779014E-3</v>
      </c>
      <c r="BT23" s="25">
        <f t="shared" si="9"/>
        <v>2.3465016485091344E-3</v>
      </c>
      <c r="BU23" s="25">
        <f t="shared" si="10"/>
        <v>2.94367017221973E-3</v>
      </c>
      <c r="BV23" s="25">
        <f t="shared" si="11"/>
        <v>3.1318644018342697E-3</v>
      </c>
      <c r="BW23" s="25">
        <f t="shared" si="12"/>
        <v>3.734560251069022E-3</v>
      </c>
      <c r="BX23" s="25">
        <f t="shared" si="13"/>
        <v>2.8074579307463942E-3</v>
      </c>
      <c r="BY23" s="25">
        <f t="shared" si="14"/>
        <v>3.6217612656738135E-3</v>
      </c>
    </row>
    <row r="24" spans="1:77" x14ac:dyDescent="0.4">
      <c r="A24" s="100" t="s">
        <v>188</v>
      </c>
      <c r="B24" s="101">
        <v>15625.397870967699</v>
      </c>
      <c r="C24" s="101">
        <v>14650.909478879101</v>
      </c>
      <c r="D24" s="101">
        <v>11883.518</v>
      </c>
      <c r="E24" s="101">
        <v>1294.6085244507101</v>
      </c>
      <c r="F24" s="101">
        <v>788.55926168796304</v>
      </c>
      <c r="G24" s="101">
        <v>559.63947907197803</v>
      </c>
      <c r="H24" s="101">
        <v>114626.483609221</v>
      </c>
      <c r="J24" t="s">
        <v>188</v>
      </c>
      <c r="K24" s="28">
        <v>0</v>
      </c>
      <c r="L24" s="28">
        <v>0</v>
      </c>
      <c r="M24" s="28">
        <v>0</v>
      </c>
      <c r="N24" s="28">
        <v>0</v>
      </c>
      <c r="O24" s="28">
        <v>0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28">
        <v>0</v>
      </c>
      <c r="AF24" s="28">
        <v>0</v>
      </c>
      <c r="AG24" s="28">
        <v>0</v>
      </c>
      <c r="AH24" s="28">
        <v>0</v>
      </c>
      <c r="AI24" s="28">
        <v>0</v>
      </c>
      <c r="AJ24" s="28">
        <v>0</v>
      </c>
      <c r="AK24" s="28">
        <v>0</v>
      </c>
      <c r="AL24" s="28">
        <v>0</v>
      </c>
      <c r="AM24" s="28">
        <v>0</v>
      </c>
      <c r="AN24" s="28">
        <v>0</v>
      </c>
      <c r="AO24" s="28">
        <v>0</v>
      </c>
      <c r="AP24" s="28">
        <v>0</v>
      </c>
      <c r="AQ24" s="28">
        <v>0</v>
      </c>
      <c r="AR24" s="28">
        <v>0</v>
      </c>
      <c r="AS24" s="28">
        <v>0</v>
      </c>
      <c r="AT24" s="28">
        <v>0</v>
      </c>
      <c r="AU24" s="28">
        <v>0</v>
      </c>
      <c r="AV24" s="28">
        <v>0</v>
      </c>
      <c r="AW24" s="28">
        <v>0</v>
      </c>
      <c r="AX24" s="28">
        <v>0</v>
      </c>
      <c r="AY24" s="28">
        <v>0</v>
      </c>
      <c r="AZ24" s="28">
        <v>0</v>
      </c>
      <c r="BA24" s="28">
        <v>0</v>
      </c>
      <c r="BB24" s="28">
        <v>0</v>
      </c>
      <c r="BC24" s="28">
        <v>0</v>
      </c>
      <c r="BD24" s="28">
        <v>0</v>
      </c>
      <c r="BE24" s="28">
        <v>0</v>
      </c>
      <c r="BF24" s="28">
        <v>0</v>
      </c>
      <c r="BG24" s="28">
        <v>0</v>
      </c>
      <c r="BH24" s="28">
        <v>0</v>
      </c>
      <c r="BI24" s="28">
        <v>0</v>
      </c>
      <c r="BJ24" s="28">
        <v>0</v>
      </c>
      <c r="BK24" s="28">
        <v>0</v>
      </c>
      <c r="BL24" s="28">
        <v>0</v>
      </c>
      <c r="BM24" s="28">
        <v>0</v>
      </c>
      <c r="BN24" s="28">
        <v>0</v>
      </c>
      <c r="BO24" s="28">
        <v>0</v>
      </c>
      <c r="BR24" s="32" t="str">
        <f t="shared" si="0"/>
        <v/>
      </c>
      <c r="BS24" s="25" t="str">
        <f t="shared" si="8"/>
        <v/>
      </c>
      <c r="BT24" s="25" t="str">
        <f t="shared" si="9"/>
        <v/>
      </c>
      <c r="BU24" s="25" t="str">
        <f t="shared" si="10"/>
        <v/>
      </c>
      <c r="BV24" s="25" t="str">
        <f t="shared" si="11"/>
        <v/>
      </c>
      <c r="BW24" s="25" t="str">
        <f t="shared" si="12"/>
        <v/>
      </c>
      <c r="BX24" s="25" t="str">
        <f t="shared" si="13"/>
        <v/>
      </c>
      <c r="BY24" s="25" t="str">
        <f t="shared" si="14"/>
        <v/>
      </c>
    </row>
    <row r="25" spans="1:77" x14ac:dyDescent="0.4">
      <c r="A25" s="100" t="s">
        <v>189</v>
      </c>
      <c r="B25" s="101">
        <v>44961.575165228198</v>
      </c>
      <c r="C25" s="101">
        <v>32331.213721783301</v>
      </c>
      <c r="D25" s="101">
        <v>29691.714647050001</v>
      </c>
      <c r="E25" s="101">
        <v>14659.614360323299</v>
      </c>
      <c r="F25" s="101">
        <v>8604.8060506017391</v>
      </c>
      <c r="G25" s="101">
        <v>1164.87684554832</v>
      </c>
      <c r="H25" s="101">
        <v>62216.442443915003</v>
      </c>
      <c r="J25" t="s">
        <v>189</v>
      </c>
      <c r="K25" s="28">
        <v>2738.8981678094101</v>
      </c>
      <c r="L25" s="28">
        <v>2115.4890604919001</v>
      </c>
      <c r="M25" s="28">
        <v>2115.4885515866099</v>
      </c>
      <c r="N25" s="28">
        <v>2696.9723158607098</v>
      </c>
      <c r="O25" s="28">
        <v>675.34774121917303</v>
      </c>
      <c r="P25" s="28">
        <v>4741.2852342083797</v>
      </c>
      <c r="Q25" s="28">
        <v>25102.866835320201</v>
      </c>
      <c r="R25" s="28">
        <v>1317.0211021487501</v>
      </c>
      <c r="S25" s="28">
        <v>663.44820958203297</v>
      </c>
      <c r="T25" s="28">
        <v>822.64059630320901</v>
      </c>
      <c r="U25" s="28">
        <v>559.89301610757695</v>
      </c>
      <c r="V25" s="28">
        <v>1445.9072911902799</v>
      </c>
      <c r="W25" s="28">
        <v>1445.9072911902799</v>
      </c>
      <c r="X25" s="28">
        <v>68.296285891411301</v>
      </c>
      <c r="Y25" s="28">
        <v>378.13302912692501</v>
      </c>
      <c r="Z25" s="28">
        <v>46.957114373705501</v>
      </c>
      <c r="AA25" s="28">
        <v>311.42136780888097</v>
      </c>
      <c r="AB25" s="28">
        <v>535.36891909720896</v>
      </c>
      <c r="AC25" s="28">
        <v>289.70898513918502</v>
      </c>
      <c r="AD25" s="28">
        <v>26475.353804461</v>
      </c>
      <c r="AE25" s="28">
        <v>4565.6463102895204</v>
      </c>
      <c r="AF25" s="28">
        <v>19345.585486135598</v>
      </c>
      <c r="AG25" s="28">
        <v>2081.2138176667299</v>
      </c>
      <c r="AH25" s="28">
        <v>21495.095589693799</v>
      </c>
      <c r="AI25" s="28">
        <v>321.56503386919599</v>
      </c>
      <c r="AJ25" s="28">
        <v>833.32429187971502</v>
      </c>
      <c r="AK25" s="28">
        <v>92.8164823712914</v>
      </c>
      <c r="AL25" s="28">
        <v>9568.9652836290206</v>
      </c>
      <c r="AM25" s="28">
        <v>31.662705908938101</v>
      </c>
      <c r="AN25" s="28">
        <v>13.444496959275099</v>
      </c>
      <c r="AO25" s="28">
        <v>1458.9366095118401</v>
      </c>
      <c r="AP25" s="28">
        <v>60.883990387848101</v>
      </c>
      <c r="AQ25" s="28">
        <v>1.4636071834300499</v>
      </c>
      <c r="AR25" s="28">
        <v>44.896892221542402</v>
      </c>
      <c r="AS25" s="28">
        <v>9517.7652294967302</v>
      </c>
      <c r="AT25" s="28">
        <v>5289.25065551238</v>
      </c>
      <c r="AU25" s="28">
        <v>4228.5145739843501</v>
      </c>
      <c r="AV25" s="28">
        <v>1.10619267216719</v>
      </c>
      <c r="AW25" s="28">
        <v>1.39394702293358</v>
      </c>
      <c r="AX25" s="28">
        <v>609.96969173873003</v>
      </c>
      <c r="AY25" s="28">
        <v>6.44547514013128</v>
      </c>
      <c r="AZ25" s="28">
        <v>984.60075254771596</v>
      </c>
      <c r="BA25" s="28">
        <v>6.34718179643622</v>
      </c>
      <c r="BB25" s="28">
        <v>15.6394014341065</v>
      </c>
      <c r="BC25" s="28">
        <v>1667.1288795559799</v>
      </c>
      <c r="BD25" s="28">
        <v>2727.7276261391398</v>
      </c>
      <c r="BE25" s="28">
        <v>254.21610652733401</v>
      </c>
      <c r="BF25" s="28">
        <v>32.770986579363601</v>
      </c>
      <c r="BG25" s="28">
        <v>5.5272559533061001</v>
      </c>
      <c r="BH25" s="28">
        <v>859.80480823646701</v>
      </c>
      <c r="BI25" s="28">
        <v>4096.4496807033702</v>
      </c>
      <c r="BJ25" s="28">
        <v>1.21393201113333E-4</v>
      </c>
      <c r="BK25" s="28">
        <v>410.02880047887999</v>
      </c>
      <c r="BL25" s="28">
        <v>3142.2790603377698</v>
      </c>
      <c r="BM25" s="28">
        <v>4316.7860675837901</v>
      </c>
      <c r="BN25" s="28">
        <v>34208.2964923361</v>
      </c>
      <c r="BO25" s="28">
        <v>1768.7593900627701</v>
      </c>
      <c r="BR25" s="32">
        <f t="shared" si="0"/>
        <v>3.1772962165451898E-3</v>
      </c>
      <c r="BS25" s="25">
        <f t="shared" si="8"/>
        <v>-0.44168177509194712</v>
      </c>
      <c r="BT25" s="25">
        <f t="shared" si="9"/>
        <v>-0.18112094299067064</v>
      </c>
      <c r="BU25" s="25">
        <f t="shared" si="10"/>
        <v>-0.27605745086771438</v>
      </c>
      <c r="BV25" s="25">
        <f t="shared" si="11"/>
        <v>-0.35074927651188037</v>
      </c>
      <c r="BW25" s="25">
        <f t="shared" si="12"/>
        <v>-0.3853143668307899</v>
      </c>
      <c r="BX25" s="25">
        <f t="shared" si="13"/>
        <v>-0.26189209484050852</v>
      </c>
      <c r="BY25" s="25">
        <f t="shared" si="14"/>
        <v>-0.45017273330642199</v>
      </c>
    </row>
    <row r="26" spans="1:77" x14ac:dyDescent="0.4">
      <c r="A26" s="100" t="s">
        <v>190</v>
      </c>
      <c r="B26" s="101">
        <v>86540.704773671503</v>
      </c>
      <c r="C26" s="101">
        <v>45464.5522057056</v>
      </c>
      <c r="D26" s="101">
        <v>51848.7511804889</v>
      </c>
      <c r="E26" s="101">
        <v>27885.282113388501</v>
      </c>
      <c r="F26" s="101">
        <v>16047.992187781299</v>
      </c>
      <c r="G26" s="101">
        <v>1882.38878796125</v>
      </c>
      <c r="H26" s="101">
        <v>148737.66233464301</v>
      </c>
      <c r="J26" t="s">
        <v>190</v>
      </c>
      <c r="K26" s="28">
        <v>0</v>
      </c>
      <c r="L26" s="28">
        <v>0</v>
      </c>
      <c r="M26" s="28">
        <v>0</v>
      </c>
      <c r="N26" s="28">
        <v>0</v>
      </c>
      <c r="O26" s="28">
        <v>0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  <c r="AE26" s="28">
        <v>0</v>
      </c>
      <c r="AF26" s="28">
        <v>0</v>
      </c>
      <c r="AG26" s="28">
        <v>0</v>
      </c>
      <c r="AH26" s="28">
        <v>0</v>
      </c>
      <c r="AI26" s="28">
        <v>0</v>
      </c>
      <c r="AJ26" s="28">
        <v>0</v>
      </c>
      <c r="AK26" s="28">
        <v>0</v>
      </c>
      <c r="AL26" s="28">
        <v>0</v>
      </c>
      <c r="AM26" s="28">
        <v>0</v>
      </c>
      <c r="AN26" s="28">
        <v>0</v>
      </c>
      <c r="AO26" s="28">
        <v>0</v>
      </c>
      <c r="AP26" s="28">
        <v>0</v>
      </c>
      <c r="AQ26" s="28">
        <v>0</v>
      </c>
      <c r="AR26" s="28">
        <v>0</v>
      </c>
      <c r="AS26" s="28">
        <v>0</v>
      </c>
      <c r="AT26" s="28">
        <v>0</v>
      </c>
      <c r="AU26" s="28">
        <v>0</v>
      </c>
      <c r="AV26" s="28">
        <v>0</v>
      </c>
      <c r="AW26" s="28">
        <v>0</v>
      </c>
      <c r="AX26" s="28">
        <v>0</v>
      </c>
      <c r="AY26" s="28">
        <v>0</v>
      </c>
      <c r="AZ26" s="28">
        <v>0</v>
      </c>
      <c r="BA26" s="28">
        <v>0</v>
      </c>
      <c r="BB26" s="28">
        <v>0</v>
      </c>
      <c r="BC26" s="28">
        <v>0</v>
      </c>
      <c r="BD26" s="28">
        <v>0</v>
      </c>
      <c r="BE26" s="28">
        <v>0</v>
      </c>
      <c r="BF26" s="28">
        <v>0</v>
      </c>
      <c r="BG26" s="28">
        <v>0</v>
      </c>
      <c r="BH26" s="28">
        <v>0</v>
      </c>
      <c r="BI26" s="28">
        <v>0</v>
      </c>
      <c r="BJ26" s="28">
        <v>0</v>
      </c>
      <c r="BK26" s="28">
        <v>0</v>
      </c>
      <c r="BL26" s="28">
        <v>0</v>
      </c>
      <c r="BM26" s="28">
        <v>0</v>
      </c>
      <c r="BN26" s="28">
        <v>0</v>
      </c>
      <c r="BO26" s="28">
        <v>0</v>
      </c>
      <c r="BR26" s="32" t="str">
        <f t="shared" si="0"/>
        <v/>
      </c>
      <c r="BS26" s="25" t="str">
        <f t="shared" si="8"/>
        <v/>
      </c>
      <c r="BT26" s="25" t="str">
        <f t="shared" si="9"/>
        <v/>
      </c>
      <c r="BU26" s="25" t="str">
        <f t="shared" si="10"/>
        <v/>
      </c>
      <c r="BV26" s="25" t="str">
        <f t="shared" si="11"/>
        <v/>
      </c>
      <c r="BW26" s="25" t="str">
        <f t="shared" si="12"/>
        <v/>
      </c>
      <c r="BX26" s="25" t="str">
        <f t="shared" si="13"/>
        <v/>
      </c>
      <c r="BY26" s="25" t="str">
        <f t="shared" si="14"/>
        <v/>
      </c>
    </row>
    <row r="27" spans="1:77" x14ac:dyDescent="0.4">
      <c r="A27" s="100" t="s">
        <v>191</v>
      </c>
      <c r="B27" s="101">
        <v>171033.40243517101</v>
      </c>
      <c r="C27" s="101">
        <v>33340.587706967199</v>
      </c>
      <c r="D27" s="101">
        <v>5529.4017083274803</v>
      </c>
      <c r="E27" s="101">
        <v>27197.122198998401</v>
      </c>
      <c r="F27" s="101">
        <v>23477.052298406601</v>
      </c>
      <c r="G27" s="101">
        <v>403.85933217640201</v>
      </c>
      <c r="H27" s="101">
        <v>196728.547918333</v>
      </c>
      <c r="J27" t="s">
        <v>191</v>
      </c>
      <c r="K27" s="28">
        <v>0</v>
      </c>
      <c r="L27" s="28">
        <v>0</v>
      </c>
      <c r="M27" s="28">
        <v>0</v>
      </c>
      <c r="N27" s="28">
        <v>0</v>
      </c>
      <c r="O27" s="28">
        <v>0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  <c r="AE27" s="28">
        <v>0</v>
      </c>
      <c r="AF27" s="28">
        <v>0</v>
      </c>
      <c r="AG27" s="28">
        <v>0</v>
      </c>
      <c r="AH27" s="28">
        <v>0</v>
      </c>
      <c r="AI27" s="28">
        <v>0</v>
      </c>
      <c r="AJ27" s="28">
        <v>0</v>
      </c>
      <c r="AK27" s="28">
        <v>0</v>
      </c>
      <c r="AL27" s="28">
        <v>0</v>
      </c>
      <c r="AM27" s="28">
        <v>0</v>
      </c>
      <c r="AN27" s="28">
        <v>0</v>
      </c>
      <c r="AO27" s="28">
        <v>0</v>
      </c>
      <c r="AP27" s="28">
        <v>0</v>
      </c>
      <c r="AQ27" s="28">
        <v>0</v>
      </c>
      <c r="AR27" s="28">
        <v>0</v>
      </c>
      <c r="AS27" s="28">
        <v>0</v>
      </c>
      <c r="AT27" s="28">
        <v>0</v>
      </c>
      <c r="AU27" s="28">
        <v>0</v>
      </c>
      <c r="AV27" s="28">
        <v>0</v>
      </c>
      <c r="AW27" s="28">
        <v>0</v>
      </c>
      <c r="AX27" s="28">
        <v>0</v>
      </c>
      <c r="AY27" s="28">
        <v>0</v>
      </c>
      <c r="AZ27" s="28">
        <v>0</v>
      </c>
      <c r="BA27" s="28">
        <v>0</v>
      </c>
      <c r="BB27" s="28">
        <v>0</v>
      </c>
      <c r="BC27" s="28">
        <v>0</v>
      </c>
      <c r="BD27" s="28">
        <v>0</v>
      </c>
      <c r="BE27" s="28">
        <v>0</v>
      </c>
      <c r="BF27" s="28">
        <v>0</v>
      </c>
      <c r="BG27" s="28">
        <v>0</v>
      </c>
      <c r="BH27" s="28">
        <v>0</v>
      </c>
      <c r="BI27" s="28">
        <v>0</v>
      </c>
      <c r="BJ27" s="28">
        <v>0</v>
      </c>
      <c r="BK27" s="28">
        <v>0</v>
      </c>
      <c r="BL27" s="28">
        <v>0</v>
      </c>
      <c r="BM27" s="28">
        <v>0</v>
      </c>
      <c r="BN27" s="28">
        <v>0</v>
      </c>
      <c r="BO27" s="28">
        <v>0</v>
      </c>
      <c r="BR27" s="32" t="str">
        <f t="shared" si="0"/>
        <v/>
      </c>
      <c r="BS27" s="25" t="str">
        <f t="shared" si="8"/>
        <v/>
      </c>
      <c r="BT27" s="25" t="str">
        <f t="shared" si="9"/>
        <v/>
      </c>
      <c r="BU27" s="25" t="str">
        <f t="shared" si="10"/>
        <v/>
      </c>
      <c r="BV27" s="25" t="str">
        <f t="shared" si="11"/>
        <v/>
      </c>
      <c r="BW27" s="25" t="str">
        <f t="shared" si="12"/>
        <v/>
      </c>
      <c r="BX27" s="25" t="str">
        <f t="shared" si="13"/>
        <v/>
      </c>
      <c r="BY27" s="25" t="str">
        <f t="shared" si="14"/>
        <v/>
      </c>
    </row>
    <row r="28" spans="1:77" x14ac:dyDescent="0.4">
      <c r="A28" s="100" t="s">
        <v>192</v>
      </c>
      <c r="B28" s="101">
        <v>116068.08863597301</v>
      </c>
      <c r="C28" s="101">
        <v>27683.949646644</v>
      </c>
      <c r="D28" s="101">
        <v>22652.6971192901</v>
      </c>
      <c r="E28" s="101">
        <v>20874.621407055602</v>
      </c>
      <c r="F28" s="101">
        <v>16848.3985468469</v>
      </c>
      <c r="G28" s="101">
        <v>689.18593040460098</v>
      </c>
      <c r="H28" s="101">
        <v>135421.645375527</v>
      </c>
      <c r="J28" t="s">
        <v>192</v>
      </c>
      <c r="K28" s="28">
        <v>0</v>
      </c>
      <c r="L28" s="28">
        <v>0</v>
      </c>
      <c r="M28" s="28">
        <v>0</v>
      </c>
      <c r="N28" s="28">
        <v>0</v>
      </c>
      <c r="O28" s="28">
        <v>0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8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8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8">
        <v>0</v>
      </c>
      <c r="AW28" s="28">
        <v>0</v>
      </c>
      <c r="AX28" s="28">
        <v>0</v>
      </c>
      <c r="AY28" s="28">
        <v>0</v>
      </c>
      <c r="AZ28" s="28">
        <v>0</v>
      </c>
      <c r="BA28" s="28">
        <v>0</v>
      </c>
      <c r="BB28" s="28">
        <v>0</v>
      </c>
      <c r="BC28" s="28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28">
        <v>0</v>
      </c>
      <c r="BJ28" s="28">
        <v>0</v>
      </c>
      <c r="BK28" s="28">
        <v>0</v>
      </c>
      <c r="BL28" s="28">
        <v>0</v>
      </c>
      <c r="BM28" s="28">
        <v>0</v>
      </c>
      <c r="BN28" s="28">
        <v>0</v>
      </c>
      <c r="BO28" s="28">
        <v>0</v>
      </c>
      <c r="BR28" s="32" t="str">
        <f t="shared" si="0"/>
        <v/>
      </c>
      <c r="BS28" s="25" t="str">
        <f t="shared" si="8"/>
        <v/>
      </c>
      <c r="BT28" s="25" t="str">
        <f t="shared" si="9"/>
        <v/>
      </c>
      <c r="BU28" s="25" t="str">
        <f t="shared" si="10"/>
        <v/>
      </c>
      <c r="BV28" s="25" t="str">
        <f t="shared" si="11"/>
        <v/>
      </c>
      <c r="BW28" s="25" t="str">
        <f t="shared" si="12"/>
        <v/>
      </c>
      <c r="BX28" s="25" t="str">
        <f t="shared" si="13"/>
        <v/>
      </c>
      <c r="BY28" s="25" t="str">
        <f t="shared" si="14"/>
        <v/>
      </c>
    </row>
    <row r="29" spans="1:77" x14ac:dyDescent="0.4">
      <c r="A29" s="100" t="s">
        <v>193</v>
      </c>
      <c r="B29" s="101">
        <v>73911.407725595302</v>
      </c>
      <c r="C29" s="101">
        <v>80512.184746362094</v>
      </c>
      <c r="D29" s="101">
        <v>51580.716643693399</v>
      </c>
      <c r="E29" s="101">
        <v>25044.402105572</v>
      </c>
      <c r="F29" s="101">
        <v>14214.3637500758</v>
      </c>
      <c r="G29" s="101">
        <v>2027.4417085585601</v>
      </c>
      <c r="H29" s="101">
        <v>185693.26682813501</v>
      </c>
      <c r="J29" t="s">
        <v>193</v>
      </c>
      <c r="K29" s="28">
        <v>0</v>
      </c>
      <c r="L29" s="28">
        <v>0</v>
      </c>
      <c r="M29" s="28">
        <v>0</v>
      </c>
      <c r="N29" s="28">
        <v>0</v>
      </c>
      <c r="O29" s="28">
        <v>0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  <c r="AE29" s="28">
        <v>0</v>
      </c>
      <c r="AF29" s="28">
        <v>0</v>
      </c>
      <c r="AG29" s="28">
        <v>0</v>
      </c>
      <c r="AH29" s="28">
        <v>0</v>
      </c>
      <c r="AI29" s="28">
        <v>0</v>
      </c>
      <c r="AJ29" s="28">
        <v>0</v>
      </c>
      <c r="AK29" s="28">
        <v>0</v>
      </c>
      <c r="AL29" s="28">
        <v>0</v>
      </c>
      <c r="AM29" s="28">
        <v>0</v>
      </c>
      <c r="AN29" s="28">
        <v>0</v>
      </c>
      <c r="AO29" s="28">
        <v>0</v>
      </c>
      <c r="AP29" s="28">
        <v>0</v>
      </c>
      <c r="AQ29" s="28">
        <v>0</v>
      </c>
      <c r="AR29" s="28">
        <v>0</v>
      </c>
      <c r="AS29" s="28">
        <v>0</v>
      </c>
      <c r="AT29" s="28">
        <v>0</v>
      </c>
      <c r="AU29" s="28">
        <v>0</v>
      </c>
      <c r="AV29" s="28">
        <v>0</v>
      </c>
      <c r="AW29" s="28">
        <v>0</v>
      </c>
      <c r="AX29" s="28">
        <v>0</v>
      </c>
      <c r="AY29" s="28">
        <v>0</v>
      </c>
      <c r="AZ29" s="28">
        <v>0</v>
      </c>
      <c r="BA29" s="28">
        <v>0</v>
      </c>
      <c r="BB29" s="28">
        <v>0</v>
      </c>
      <c r="BC29" s="28">
        <v>0</v>
      </c>
      <c r="BD29" s="28">
        <v>0</v>
      </c>
      <c r="BE29" s="28">
        <v>0</v>
      </c>
      <c r="BF29" s="28">
        <v>0</v>
      </c>
      <c r="BG29" s="28">
        <v>0</v>
      </c>
      <c r="BH29" s="28">
        <v>0</v>
      </c>
      <c r="BI29" s="28">
        <v>0</v>
      </c>
      <c r="BJ29" s="28">
        <v>0</v>
      </c>
      <c r="BK29" s="28">
        <v>0</v>
      </c>
      <c r="BL29" s="28">
        <v>0</v>
      </c>
      <c r="BM29" s="28">
        <v>0</v>
      </c>
      <c r="BN29" s="28">
        <v>0</v>
      </c>
      <c r="BO29" s="28">
        <v>0</v>
      </c>
      <c r="BR29" s="32" t="str">
        <f t="shared" si="0"/>
        <v/>
      </c>
      <c r="BS29" s="25" t="str">
        <f t="shared" si="8"/>
        <v/>
      </c>
      <c r="BT29" s="25" t="str">
        <f t="shared" si="9"/>
        <v/>
      </c>
      <c r="BU29" s="25" t="str">
        <f t="shared" si="10"/>
        <v/>
      </c>
      <c r="BV29" s="25" t="str">
        <f t="shared" si="11"/>
        <v/>
      </c>
      <c r="BW29" s="25" t="str">
        <f t="shared" si="12"/>
        <v/>
      </c>
      <c r="BX29" s="25" t="str">
        <f t="shared" si="13"/>
        <v/>
      </c>
      <c r="BY29" s="25" t="str">
        <f t="shared" si="14"/>
        <v/>
      </c>
    </row>
    <row r="30" spans="1:77" x14ac:dyDescent="0.4">
      <c r="A30" s="100" t="s">
        <v>194</v>
      </c>
      <c r="B30" s="101">
        <v>234778.275501189</v>
      </c>
      <c r="C30" s="101">
        <v>50020.5644610323</v>
      </c>
      <c r="D30" s="101">
        <v>40092.019332176897</v>
      </c>
      <c r="E30" s="101">
        <v>40571.225584416497</v>
      </c>
      <c r="F30" s="101">
        <v>33565.541678205402</v>
      </c>
      <c r="G30" s="101">
        <v>1215.84918163881</v>
      </c>
      <c r="H30" s="101">
        <v>445701.80967319099</v>
      </c>
      <c r="J30" t="s">
        <v>194</v>
      </c>
      <c r="K30" s="28">
        <v>0</v>
      </c>
      <c r="L30" s="28">
        <v>0</v>
      </c>
      <c r="M30" s="28">
        <v>0</v>
      </c>
      <c r="N30" s="28">
        <v>0</v>
      </c>
      <c r="O30" s="28">
        <v>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  <c r="AE30" s="28">
        <v>0</v>
      </c>
      <c r="AF30" s="28">
        <v>0</v>
      </c>
      <c r="AG30" s="28">
        <v>0</v>
      </c>
      <c r="AH30" s="28">
        <v>0</v>
      </c>
      <c r="AI30" s="28">
        <v>0</v>
      </c>
      <c r="AJ30" s="28">
        <v>0</v>
      </c>
      <c r="AK30" s="28">
        <v>0</v>
      </c>
      <c r="AL30" s="28">
        <v>0</v>
      </c>
      <c r="AM30" s="28">
        <v>0</v>
      </c>
      <c r="AN30" s="28">
        <v>0</v>
      </c>
      <c r="AO30" s="28">
        <v>0</v>
      </c>
      <c r="AP30" s="28">
        <v>0</v>
      </c>
      <c r="AQ30" s="28">
        <v>0</v>
      </c>
      <c r="AR30" s="28">
        <v>0</v>
      </c>
      <c r="AS30" s="28">
        <v>0</v>
      </c>
      <c r="AT30" s="28">
        <v>0</v>
      </c>
      <c r="AU30" s="28">
        <v>0</v>
      </c>
      <c r="AV30" s="28">
        <v>0</v>
      </c>
      <c r="AW30" s="28">
        <v>0</v>
      </c>
      <c r="AX30" s="28">
        <v>0</v>
      </c>
      <c r="AY30" s="28">
        <v>0</v>
      </c>
      <c r="AZ30" s="28">
        <v>0</v>
      </c>
      <c r="BA30" s="28">
        <v>0</v>
      </c>
      <c r="BB30" s="28">
        <v>0</v>
      </c>
      <c r="BC30" s="28">
        <v>0</v>
      </c>
      <c r="BD30" s="28">
        <v>0</v>
      </c>
      <c r="BE30" s="28">
        <v>0</v>
      </c>
      <c r="BF30" s="28">
        <v>0</v>
      </c>
      <c r="BG30" s="28">
        <v>0</v>
      </c>
      <c r="BH30" s="28">
        <v>0</v>
      </c>
      <c r="BI30" s="28">
        <v>0</v>
      </c>
      <c r="BJ30" s="28">
        <v>0</v>
      </c>
      <c r="BK30" s="28">
        <v>0</v>
      </c>
      <c r="BL30" s="28">
        <v>0</v>
      </c>
      <c r="BM30" s="28">
        <v>0</v>
      </c>
      <c r="BN30" s="28">
        <v>0</v>
      </c>
      <c r="BO30" s="28">
        <v>0</v>
      </c>
      <c r="BR30" s="32" t="str">
        <f t="shared" si="0"/>
        <v/>
      </c>
      <c r="BS30" s="25" t="str">
        <f t="shared" si="8"/>
        <v/>
      </c>
      <c r="BT30" s="25" t="str">
        <f t="shared" si="9"/>
        <v/>
      </c>
      <c r="BU30" s="25" t="str">
        <f t="shared" si="10"/>
        <v/>
      </c>
      <c r="BV30" s="25" t="str">
        <f t="shared" si="11"/>
        <v/>
      </c>
      <c r="BW30" s="25" t="str">
        <f t="shared" si="12"/>
        <v/>
      </c>
      <c r="BX30" s="25" t="str">
        <f t="shared" si="13"/>
        <v/>
      </c>
      <c r="BY30" s="25" t="str">
        <f t="shared" si="14"/>
        <v/>
      </c>
    </row>
    <row r="31" spans="1:77" x14ac:dyDescent="0.4">
      <c r="A31" s="100" t="s">
        <v>195</v>
      </c>
      <c r="B31" s="101">
        <v>136242.97336289799</v>
      </c>
      <c r="C31" s="101">
        <v>36245.056836779499</v>
      </c>
      <c r="D31" s="101">
        <v>38628.141223967599</v>
      </c>
      <c r="E31" s="101">
        <v>28853.0328425068</v>
      </c>
      <c r="F31" s="101">
        <v>21064.4973194595</v>
      </c>
      <c r="G31" s="101">
        <v>1398.7500291067399</v>
      </c>
      <c r="H31" s="101">
        <v>177840.943357312</v>
      </c>
      <c r="J31" t="s">
        <v>195</v>
      </c>
      <c r="K31" s="28">
        <v>0</v>
      </c>
      <c r="L31" s="28">
        <v>0</v>
      </c>
      <c r="M31" s="28">
        <v>0</v>
      </c>
      <c r="N31" s="28">
        <v>0</v>
      </c>
      <c r="O31" s="28">
        <v>0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28">
        <v>0</v>
      </c>
      <c r="AF31" s="28">
        <v>0</v>
      </c>
      <c r="AG31" s="28">
        <v>0</v>
      </c>
      <c r="AH31" s="28">
        <v>0</v>
      </c>
      <c r="AI31" s="28">
        <v>0</v>
      </c>
      <c r="AJ31" s="28">
        <v>0</v>
      </c>
      <c r="AK31" s="28">
        <v>0</v>
      </c>
      <c r="AL31" s="28">
        <v>0</v>
      </c>
      <c r="AM31" s="28">
        <v>0</v>
      </c>
      <c r="AN31" s="28">
        <v>0</v>
      </c>
      <c r="AO31" s="28">
        <v>0</v>
      </c>
      <c r="AP31" s="28">
        <v>0</v>
      </c>
      <c r="AQ31" s="28">
        <v>0</v>
      </c>
      <c r="AR31" s="28">
        <v>0</v>
      </c>
      <c r="AS31" s="28">
        <v>0</v>
      </c>
      <c r="AT31" s="28">
        <v>0</v>
      </c>
      <c r="AU31" s="28">
        <v>0</v>
      </c>
      <c r="AV31" s="28">
        <v>0</v>
      </c>
      <c r="AW31" s="28">
        <v>0</v>
      </c>
      <c r="AX31" s="28">
        <v>0</v>
      </c>
      <c r="AY31" s="28">
        <v>0</v>
      </c>
      <c r="AZ31" s="28">
        <v>0</v>
      </c>
      <c r="BA31" s="28">
        <v>0</v>
      </c>
      <c r="BB31" s="28">
        <v>0</v>
      </c>
      <c r="BC31" s="28">
        <v>0</v>
      </c>
      <c r="BD31" s="28">
        <v>0</v>
      </c>
      <c r="BE31" s="28">
        <v>0</v>
      </c>
      <c r="BF31" s="28">
        <v>0</v>
      </c>
      <c r="BG31" s="28">
        <v>0</v>
      </c>
      <c r="BH31" s="28">
        <v>0</v>
      </c>
      <c r="BI31" s="28">
        <v>0</v>
      </c>
      <c r="BJ31" s="28">
        <v>0</v>
      </c>
      <c r="BK31" s="28">
        <v>0</v>
      </c>
      <c r="BL31" s="28">
        <v>0</v>
      </c>
      <c r="BM31" s="28">
        <v>0</v>
      </c>
      <c r="BN31" s="28">
        <v>0</v>
      </c>
      <c r="BO31" s="28">
        <v>0</v>
      </c>
      <c r="BR31" s="32" t="str">
        <f t="shared" si="0"/>
        <v/>
      </c>
      <c r="BS31" s="25" t="str">
        <f t="shared" si="8"/>
        <v/>
      </c>
      <c r="BT31" s="25" t="str">
        <f t="shared" si="9"/>
        <v/>
      </c>
      <c r="BU31" s="25" t="str">
        <f t="shared" si="10"/>
        <v/>
      </c>
      <c r="BV31" s="25" t="str">
        <f t="shared" si="11"/>
        <v/>
      </c>
      <c r="BW31" s="25" t="str">
        <f t="shared" si="12"/>
        <v/>
      </c>
      <c r="BX31" s="25" t="str">
        <f t="shared" si="13"/>
        <v/>
      </c>
      <c r="BY31" s="25" t="str">
        <f t="shared" si="14"/>
        <v/>
      </c>
    </row>
    <row r="32" spans="1:77" x14ac:dyDescent="0.4">
      <c r="A32" s="100" t="s">
        <v>196</v>
      </c>
      <c r="B32" s="101">
        <v>28536.251550993002</v>
      </c>
      <c r="C32" s="101">
        <v>7236.0407385888202</v>
      </c>
      <c r="D32" s="101">
        <v>5657.0301917717898</v>
      </c>
      <c r="E32" s="101">
        <v>5690.3090064380003</v>
      </c>
      <c r="F32" s="101">
        <v>4343.8409564458898</v>
      </c>
      <c r="G32" s="101">
        <v>224.10350087990301</v>
      </c>
      <c r="H32" s="101">
        <v>55582.776675274399</v>
      </c>
      <c r="J32" t="s">
        <v>196</v>
      </c>
      <c r="K32" s="28">
        <v>0</v>
      </c>
      <c r="L32" s="28">
        <v>0</v>
      </c>
      <c r="M32" s="28">
        <v>0</v>
      </c>
      <c r="N32" s="28">
        <v>0</v>
      </c>
      <c r="O32" s="28">
        <v>0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28">
        <v>0</v>
      </c>
      <c r="AF32" s="28">
        <v>0</v>
      </c>
      <c r="AG32" s="28">
        <v>0</v>
      </c>
      <c r="AH32" s="28">
        <v>0</v>
      </c>
      <c r="AI32" s="28">
        <v>0</v>
      </c>
      <c r="AJ32" s="28">
        <v>0</v>
      </c>
      <c r="AK32" s="28">
        <v>0</v>
      </c>
      <c r="AL32" s="28">
        <v>0</v>
      </c>
      <c r="AM32" s="28">
        <v>0</v>
      </c>
      <c r="AN32" s="28">
        <v>0</v>
      </c>
      <c r="AO32" s="28">
        <v>0</v>
      </c>
      <c r="AP32" s="28">
        <v>0</v>
      </c>
      <c r="AQ32" s="28">
        <v>0</v>
      </c>
      <c r="AR32" s="28">
        <v>0</v>
      </c>
      <c r="AS32" s="28">
        <v>0</v>
      </c>
      <c r="AT32" s="28">
        <v>0</v>
      </c>
      <c r="AU32" s="28">
        <v>0</v>
      </c>
      <c r="AV32" s="28">
        <v>0</v>
      </c>
      <c r="AW32" s="28">
        <v>0</v>
      </c>
      <c r="AX32" s="28">
        <v>0</v>
      </c>
      <c r="AY32" s="28">
        <v>0</v>
      </c>
      <c r="AZ32" s="28">
        <v>0</v>
      </c>
      <c r="BA32" s="28">
        <v>0</v>
      </c>
      <c r="BB32" s="28">
        <v>0</v>
      </c>
      <c r="BC32" s="28">
        <v>0</v>
      </c>
      <c r="BD32" s="28">
        <v>0</v>
      </c>
      <c r="BE32" s="28">
        <v>0</v>
      </c>
      <c r="BF32" s="28">
        <v>0</v>
      </c>
      <c r="BG32" s="28">
        <v>0</v>
      </c>
      <c r="BH32" s="28">
        <v>0</v>
      </c>
      <c r="BI32" s="28">
        <v>0</v>
      </c>
      <c r="BJ32" s="28">
        <v>0</v>
      </c>
      <c r="BK32" s="28">
        <v>0</v>
      </c>
      <c r="BL32" s="28">
        <v>0</v>
      </c>
      <c r="BM32" s="28">
        <v>0</v>
      </c>
      <c r="BN32" s="28">
        <v>0</v>
      </c>
      <c r="BO32" s="28">
        <v>0</v>
      </c>
      <c r="BR32" s="32" t="str">
        <f t="shared" si="0"/>
        <v/>
      </c>
      <c r="BS32" s="25" t="str">
        <f t="shared" si="8"/>
        <v/>
      </c>
      <c r="BT32" s="25" t="str">
        <f t="shared" si="9"/>
        <v/>
      </c>
      <c r="BU32" s="25" t="str">
        <f t="shared" si="10"/>
        <v/>
      </c>
      <c r="BV32" s="25" t="str">
        <f t="shared" si="11"/>
        <v/>
      </c>
      <c r="BW32" s="25" t="str">
        <f t="shared" si="12"/>
        <v/>
      </c>
      <c r="BX32" s="25" t="str">
        <f t="shared" si="13"/>
        <v/>
      </c>
      <c r="BY32" s="25" t="str">
        <f t="shared" si="14"/>
        <v/>
      </c>
    </row>
    <row r="33" spans="1:77" x14ac:dyDescent="0.4">
      <c r="A33" s="100" t="s">
        <v>197</v>
      </c>
      <c r="B33" s="101">
        <v>28156.894057915801</v>
      </c>
      <c r="C33" s="101">
        <v>13348.279795127801</v>
      </c>
      <c r="D33" s="101">
        <v>13284.889478839499</v>
      </c>
      <c r="E33" s="101">
        <v>7432.8085987764698</v>
      </c>
      <c r="F33" s="101">
        <v>5088.8168686886702</v>
      </c>
      <c r="G33" s="101">
        <v>449.84180314034302</v>
      </c>
      <c r="H33" s="101">
        <v>39324.362097453602</v>
      </c>
      <c r="J33" t="s">
        <v>197</v>
      </c>
      <c r="K33" s="28">
        <v>0</v>
      </c>
      <c r="L33" s="28">
        <v>0</v>
      </c>
      <c r="M33" s="28">
        <v>0</v>
      </c>
      <c r="N33" s="28">
        <v>0</v>
      </c>
      <c r="O33" s="28">
        <v>0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28">
        <v>0</v>
      </c>
      <c r="AF33" s="28">
        <v>0</v>
      </c>
      <c r="AG33" s="28">
        <v>0</v>
      </c>
      <c r="AH33" s="28">
        <v>0</v>
      </c>
      <c r="AI33" s="28">
        <v>0</v>
      </c>
      <c r="AJ33" s="28">
        <v>0</v>
      </c>
      <c r="AK33" s="28">
        <v>0</v>
      </c>
      <c r="AL33" s="28">
        <v>0</v>
      </c>
      <c r="AM33" s="28">
        <v>0</v>
      </c>
      <c r="AN33" s="28">
        <v>0</v>
      </c>
      <c r="AO33" s="28">
        <v>0</v>
      </c>
      <c r="AP33" s="28">
        <v>0</v>
      </c>
      <c r="AQ33" s="28">
        <v>0</v>
      </c>
      <c r="AR33" s="28">
        <v>0</v>
      </c>
      <c r="AS33" s="28">
        <v>0</v>
      </c>
      <c r="AT33" s="28">
        <v>0</v>
      </c>
      <c r="AU33" s="28">
        <v>0</v>
      </c>
      <c r="AV33" s="28">
        <v>0</v>
      </c>
      <c r="AW33" s="28">
        <v>0</v>
      </c>
      <c r="AX33" s="28">
        <v>0</v>
      </c>
      <c r="AY33" s="28">
        <v>0</v>
      </c>
      <c r="AZ33" s="28">
        <v>0</v>
      </c>
      <c r="BA33" s="28">
        <v>0</v>
      </c>
      <c r="BB33" s="28">
        <v>0</v>
      </c>
      <c r="BC33" s="28">
        <v>0</v>
      </c>
      <c r="BD33" s="28">
        <v>0</v>
      </c>
      <c r="BE33" s="28">
        <v>0</v>
      </c>
      <c r="BF33" s="28">
        <v>0</v>
      </c>
      <c r="BG33" s="28">
        <v>0</v>
      </c>
      <c r="BH33" s="28">
        <v>0</v>
      </c>
      <c r="BI33" s="28">
        <v>0</v>
      </c>
      <c r="BJ33" s="28">
        <v>0</v>
      </c>
      <c r="BK33" s="28">
        <v>0</v>
      </c>
      <c r="BL33" s="28">
        <v>0</v>
      </c>
      <c r="BM33" s="28">
        <v>0</v>
      </c>
      <c r="BN33" s="28">
        <v>0</v>
      </c>
      <c r="BO33" s="28">
        <v>0</v>
      </c>
      <c r="BR33" s="32" t="str">
        <f t="shared" si="0"/>
        <v/>
      </c>
      <c r="BS33" s="25" t="str">
        <f t="shared" si="8"/>
        <v/>
      </c>
      <c r="BT33" s="25" t="str">
        <f t="shared" si="9"/>
        <v/>
      </c>
      <c r="BU33" s="25" t="str">
        <f t="shared" si="10"/>
        <v/>
      </c>
      <c r="BV33" s="25" t="str">
        <f t="shared" si="11"/>
        <v/>
      </c>
      <c r="BW33" s="25" t="str">
        <f t="shared" si="12"/>
        <v/>
      </c>
      <c r="BX33" s="25" t="str">
        <f t="shared" si="13"/>
        <v/>
      </c>
      <c r="BY33" s="25" t="str">
        <f t="shared" si="14"/>
        <v/>
      </c>
    </row>
    <row r="34" spans="1:77" x14ac:dyDescent="0.4">
      <c r="A34" s="100" t="s">
        <v>198</v>
      </c>
      <c r="B34" s="101">
        <v>41332.780717265101</v>
      </c>
      <c r="C34" s="101">
        <v>18541.483948785899</v>
      </c>
      <c r="D34" s="101">
        <v>32672.51580682</v>
      </c>
      <c r="E34" s="101">
        <v>12928.0318365121</v>
      </c>
      <c r="F34" s="101">
        <v>6889.3354131784099</v>
      </c>
      <c r="G34" s="101">
        <v>705.63052960227196</v>
      </c>
      <c r="H34" s="101">
        <v>117684.81584744</v>
      </c>
      <c r="J34" t="s">
        <v>198</v>
      </c>
      <c r="K34" s="28">
        <v>12926.1045418457</v>
      </c>
      <c r="L34" s="28">
        <v>1854.8744213621201</v>
      </c>
      <c r="M34" s="28">
        <v>1854.87370165932</v>
      </c>
      <c r="N34" s="28">
        <v>2381.3513785002401</v>
      </c>
      <c r="O34" s="28">
        <v>1746.57111105122</v>
      </c>
      <c r="P34" s="28">
        <v>4201.7276485353505</v>
      </c>
      <c r="Q34" s="28">
        <v>36241.833552329401</v>
      </c>
      <c r="R34" s="28">
        <v>1181.3992393036301</v>
      </c>
      <c r="S34" s="28">
        <v>1195.76082512927</v>
      </c>
      <c r="T34" s="28">
        <v>721.76416065966998</v>
      </c>
      <c r="U34" s="28">
        <v>3808.7493805068598</v>
      </c>
      <c r="V34" s="28">
        <v>1333.6719287370499</v>
      </c>
      <c r="W34" s="28">
        <v>1333.6719287370499</v>
      </c>
      <c r="X34" s="28">
        <v>87.349173173814094</v>
      </c>
      <c r="Y34" s="28">
        <v>627.68644474076302</v>
      </c>
      <c r="Z34" s="28">
        <v>40.573032481950399</v>
      </c>
      <c r="AA34" s="28">
        <v>770.68127204960194</v>
      </c>
      <c r="AB34" s="28">
        <v>3287.8146768394299</v>
      </c>
      <c r="AC34" s="28">
        <v>251.798380833685</v>
      </c>
      <c r="AD34" s="28">
        <v>16819.2625495475</v>
      </c>
      <c r="AE34" s="28">
        <v>558.267013681663</v>
      </c>
      <c r="AF34" s="28">
        <v>28857.562830032701</v>
      </c>
      <c r="AG34" s="28">
        <v>3119.0484844062198</v>
      </c>
      <c r="AH34" s="28">
        <v>32063.960487612701</v>
      </c>
      <c r="AI34" s="28">
        <v>1037.48215301152</v>
      </c>
      <c r="AJ34" s="28">
        <v>1363.9388020582901</v>
      </c>
      <c r="AK34" s="28">
        <v>78.581704213032495</v>
      </c>
      <c r="AL34" s="28">
        <v>44010.264416659396</v>
      </c>
      <c r="AM34" s="28">
        <v>118.999979256557</v>
      </c>
      <c r="AN34" s="28">
        <v>53.435868432557797</v>
      </c>
      <c r="AO34" s="28">
        <v>1074.46943690746</v>
      </c>
      <c r="AP34" s="28">
        <v>62.634878485534898</v>
      </c>
      <c r="AQ34" s="28">
        <v>3.4167171181535201</v>
      </c>
      <c r="AR34" s="28">
        <v>46.649802267343397</v>
      </c>
      <c r="AS34" s="28">
        <v>11970.391984317699</v>
      </c>
      <c r="AT34" s="28">
        <v>6140.3239554476204</v>
      </c>
      <c r="AU34" s="28">
        <v>5830.0680288700696</v>
      </c>
      <c r="AV34" s="28">
        <v>0.91509650545258103</v>
      </c>
      <c r="AW34" s="28">
        <v>1.8681177179384501</v>
      </c>
      <c r="AX34" s="28">
        <v>926.863925342019</v>
      </c>
      <c r="AY34" s="28">
        <v>28.024349226561199</v>
      </c>
      <c r="AZ34" s="28">
        <v>1140.5967518354</v>
      </c>
      <c r="BA34" s="28">
        <v>10.474895433450699</v>
      </c>
      <c r="BB34" s="28">
        <v>47.706911600659097</v>
      </c>
      <c r="BC34" s="28">
        <v>2142.4868256575</v>
      </c>
      <c r="BD34" s="28">
        <v>12037.033824095501</v>
      </c>
      <c r="BE34" s="28">
        <v>226.31544533143699</v>
      </c>
      <c r="BF34" s="28">
        <v>169.86486773754999</v>
      </c>
      <c r="BG34" s="28">
        <v>7.0183823790064803</v>
      </c>
      <c r="BH34" s="28">
        <v>679.25300193138003</v>
      </c>
      <c r="BI34" s="28">
        <v>24495.219069560098</v>
      </c>
      <c r="BJ34" s="28">
        <v>9.6351434777304295E-4</v>
      </c>
      <c r="BK34" s="28">
        <v>3561.3815629383598</v>
      </c>
      <c r="BL34" s="28">
        <v>10526.601420094599</v>
      </c>
      <c r="BM34" s="28">
        <v>14545.7548699248</v>
      </c>
      <c r="BN34" s="28">
        <v>112702.833229418</v>
      </c>
      <c r="BO34" s="28">
        <v>7363.7189731858398</v>
      </c>
      <c r="BR34" s="32">
        <f t="shared" si="0"/>
        <v>2.724216592256586E-3</v>
      </c>
      <c r="BS34" s="25">
        <f t="shared" si="8"/>
        <v>-0.12316972331864337</v>
      </c>
      <c r="BT34" s="25">
        <f t="shared" si="9"/>
        <v>-9.2884766073492733E-2</v>
      </c>
      <c r="BU34" s="25">
        <f t="shared" si="10"/>
        <v>-1.8625909397533131E-2</v>
      </c>
      <c r="BV34" s="25">
        <f t="shared" si="11"/>
        <v>-7.4074682388217739E-2</v>
      </c>
      <c r="BW34" s="25">
        <f t="shared" si="12"/>
        <v>-0.10872042262567551</v>
      </c>
      <c r="BX34" s="25">
        <f t="shared" si="13"/>
        <v>-3.7381500040480971E-2</v>
      </c>
      <c r="BY34" s="25">
        <f t="shared" si="14"/>
        <v>-4.2333266039013565E-2</v>
      </c>
    </row>
    <row r="35" spans="1:77" x14ac:dyDescent="0.4">
      <c r="A35" s="100" t="s">
        <v>199</v>
      </c>
      <c r="B35" s="101">
        <v>260780.13370884</v>
      </c>
      <c r="C35" s="101">
        <v>38172.273369992698</v>
      </c>
      <c r="D35" s="101">
        <v>13608.525816806199</v>
      </c>
      <c r="E35" s="101">
        <v>41357.629775799702</v>
      </c>
      <c r="F35" s="101">
        <v>36018.601163804902</v>
      </c>
      <c r="G35" s="101">
        <v>691.78042867377803</v>
      </c>
      <c r="H35" s="101">
        <v>277308.80167153903</v>
      </c>
      <c r="J35" t="s">
        <v>199</v>
      </c>
      <c r="K35" s="28">
        <v>0</v>
      </c>
      <c r="L35" s="28">
        <v>0</v>
      </c>
      <c r="M35" s="28">
        <v>0</v>
      </c>
      <c r="N35" s="28">
        <v>0</v>
      </c>
      <c r="O35" s="28">
        <v>0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  <c r="AE35" s="28">
        <v>0</v>
      </c>
      <c r="AF35" s="28">
        <v>0</v>
      </c>
      <c r="AG35" s="28">
        <v>0</v>
      </c>
      <c r="AH35" s="28">
        <v>0</v>
      </c>
      <c r="AI35" s="28">
        <v>0</v>
      </c>
      <c r="AJ35" s="28">
        <v>0</v>
      </c>
      <c r="AK35" s="28">
        <v>0</v>
      </c>
      <c r="AL35" s="28">
        <v>0</v>
      </c>
      <c r="AM35" s="28">
        <v>0</v>
      </c>
      <c r="AN35" s="28">
        <v>0</v>
      </c>
      <c r="AO35" s="28">
        <v>0</v>
      </c>
      <c r="AP35" s="28">
        <v>0</v>
      </c>
      <c r="AQ35" s="28">
        <v>0</v>
      </c>
      <c r="AR35" s="28">
        <v>0</v>
      </c>
      <c r="AS35" s="28">
        <v>0</v>
      </c>
      <c r="AT35" s="28">
        <v>0</v>
      </c>
      <c r="AU35" s="28">
        <v>0</v>
      </c>
      <c r="AV35" s="28">
        <v>0</v>
      </c>
      <c r="AW35" s="28">
        <v>0</v>
      </c>
      <c r="AX35" s="28">
        <v>0</v>
      </c>
      <c r="AY35" s="28">
        <v>0</v>
      </c>
      <c r="AZ35" s="28">
        <v>0</v>
      </c>
      <c r="BA35" s="28">
        <v>0</v>
      </c>
      <c r="BB35" s="28">
        <v>0</v>
      </c>
      <c r="BC35" s="28">
        <v>0</v>
      </c>
      <c r="BD35" s="28">
        <v>0</v>
      </c>
      <c r="BE35" s="28">
        <v>0</v>
      </c>
      <c r="BF35" s="28">
        <v>0</v>
      </c>
      <c r="BG35" s="28">
        <v>0</v>
      </c>
      <c r="BH35" s="28">
        <v>0</v>
      </c>
      <c r="BI35" s="28">
        <v>0</v>
      </c>
      <c r="BJ35" s="28">
        <v>0</v>
      </c>
      <c r="BK35" s="28">
        <v>0</v>
      </c>
      <c r="BL35" s="28">
        <v>0</v>
      </c>
      <c r="BM35" s="28">
        <v>0</v>
      </c>
      <c r="BN35" s="28">
        <v>0</v>
      </c>
      <c r="BO35" s="28">
        <v>0</v>
      </c>
      <c r="BR35" s="32" t="str">
        <f t="shared" si="0"/>
        <v/>
      </c>
      <c r="BS35" s="25" t="str">
        <f t="shared" si="8"/>
        <v/>
      </c>
      <c r="BT35" s="25" t="str">
        <f t="shared" si="9"/>
        <v/>
      </c>
      <c r="BU35" s="25" t="str">
        <f t="shared" si="10"/>
        <v/>
      </c>
      <c r="BV35" s="25" t="str">
        <f t="shared" si="11"/>
        <v/>
      </c>
      <c r="BW35" s="25" t="str">
        <f t="shared" si="12"/>
        <v/>
      </c>
      <c r="BX35" s="25" t="str">
        <f t="shared" si="13"/>
        <v/>
      </c>
      <c r="BY35" s="25" t="str">
        <f t="shared" si="14"/>
        <v/>
      </c>
    </row>
    <row r="36" spans="1:77" x14ac:dyDescent="0.4">
      <c r="A36" s="100" t="s">
        <v>200</v>
      </c>
      <c r="B36" s="101">
        <v>236103.72905497201</v>
      </c>
      <c r="C36" s="101">
        <v>61214.887580103998</v>
      </c>
      <c r="D36" s="101">
        <v>22176.878030123102</v>
      </c>
      <c r="E36" s="101">
        <v>38348.993056971703</v>
      </c>
      <c r="F36" s="101">
        <v>32917.716079327802</v>
      </c>
      <c r="G36" s="101">
        <v>907.10549925106295</v>
      </c>
      <c r="H36" s="101">
        <v>296003.15040964901</v>
      </c>
      <c r="J36" t="s">
        <v>200</v>
      </c>
      <c r="K36" s="28">
        <v>0</v>
      </c>
      <c r="L36" s="28">
        <v>0</v>
      </c>
      <c r="M36" s="28">
        <v>0</v>
      </c>
      <c r="N36" s="28">
        <v>0</v>
      </c>
      <c r="O36" s="28">
        <v>0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  <c r="AE36" s="28">
        <v>0</v>
      </c>
      <c r="AF36" s="28">
        <v>0</v>
      </c>
      <c r="AG36" s="28">
        <v>0</v>
      </c>
      <c r="AH36" s="28">
        <v>0</v>
      </c>
      <c r="AI36" s="28">
        <v>0</v>
      </c>
      <c r="AJ36" s="28">
        <v>0</v>
      </c>
      <c r="AK36" s="28">
        <v>0</v>
      </c>
      <c r="AL36" s="28">
        <v>0</v>
      </c>
      <c r="AM36" s="28">
        <v>0</v>
      </c>
      <c r="AN36" s="28">
        <v>0</v>
      </c>
      <c r="AO36" s="28">
        <v>0</v>
      </c>
      <c r="AP36" s="28">
        <v>0</v>
      </c>
      <c r="AQ36" s="28">
        <v>0</v>
      </c>
      <c r="AR36" s="28">
        <v>0</v>
      </c>
      <c r="AS36" s="28">
        <v>0</v>
      </c>
      <c r="AT36" s="28">
        <v>0</v>
      </c>
      <c r="AU36" s="28">
        <v>0</v>
      </c>
      <c r="AV36" s="28">
        <v>0</v>
      </c>
      <c r="AW36" s="28">
        <v>0</v>
      </c>
      <c r="AX36" s="28">
        <v>0</v>
      </c>
      <c r="AY36" s="28">
        <v>0</v>
      </c>
      <c r="AZ36" s="28">
        <v>0</v>
      </c>
      <c r="BA36" s="28">
        <v>0</v>
      </c>
      <c r="BB36" s="28">
        <v>0</v>
      </c>
      <c r="BC36" s="28">
        <v>0</v>
      </c>
      <c r="BD36" s="28">
        <v>0</v>
      </c>
      <c r="BE36" s="28">
        <v>0</v>
      </c>
      <c r="BF36" s="28">
        <v>0</v>
      </c>
      <c r="BG36" s="28">
        <v>0</v>
      </c>
      <c r="BH36" s="28">
        <v>0</v>
      </c>
      <c r="BI36" s="28">
        <v>0</v>
      </c>
      <c r="BJ36" s="28">
        <v>0</v>
      </c>
      <c r="BK36" s="28">
        <v>0</v>
      </c>
      <c r="BL36" s="28">
        <v>0</v>
      </c>
      <c r="BM36" s="28">
        <v>0</v>
      </c>
      <c r="BN36" s="28">
        <v>0</v>
      </c>
      <c r="BO36" s="28">
        <v>0</v>
      </c>
      <c r="BR36" s="32" t="str">
        <f t="shared" si="0"/>
        <v/>
      </c>
      <c r="BS36" s="25" t="str">
        <f t="shared" si="8"/>
        <v/>
      </c>
      <c r="BT36" s="25" t="str">
        <f t="shared" si="9"/>
        <v/>
      </c>
      <c r="BU36" s="25" t="str">
        <f t="shared" si="10"/>
        <v/>
      </c>
      <c r="BV36" s="25" t="str">
        <f t="shared" si="11"/>
        <v/>
      </c>
      <c r="BW36" s="25" t="str">
        <f t="shared" si="12"/>
        <v/>
      </c>
      <c r="BX36" s="25" t="str">
        <f t="shared" si="13"/>
        <v/>
      </c>
      <c r="BY36" s="25" t="str">
        <f t="shared" si="14"/>
        <v/>
      </c>
    </row>
    <row r="37" spans="1:77" x14ac:dyDescent="0.4">
      <c r="A37" s="100" t="s">
        <v>201</v>
      </c>
      <c r="B37" s="101">
        <v>36787.352259252802</v>
      </c>
      <c r="C37" s="101">
        <v>17155.662949860602</v>
      </c>
      <c r="D37" s="101">
        <v>13998.583665300401</v>
      </c>
      <c r="E37" s="101">
        <v>6494.54870113177</v>
      </c>
      <c r="F37" s="101">
        <v>5186.5245529597296</v>
      </c>
      <c r="G37" s="101">
        <v>321.75973001617899</v>
      </c>
      <c r="H37" s="101">
        <v>66221.633376007594</v>
      </c>
      <c r="J37" t="s">
        <v>201</v>
      </c>
      <c r="K37" s="28">
        <v>0</v>
      </c>
      <c r="L37" s="28">
        <v>0</v>
      </c>
      <c r="M37" s="28">
        <v>0</v>
      </c>
      <c r="N37" s="28">
        <v>0</v>
      </c>
      <c r="O37" s="28">
        <v>0</v>
      </c>
      <c r="P37" s="28"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  <c r="AE37" s="28">
        <v>0</v>
      </c>
      <c r="AF37" s="28">
        <v>0</v>
      </c>
      <c r="AG37" s="28">
        <v>0</v>
      </c>
      <c r="AH37" s="28">
        <v>0</v>
      </c>
      <c r="AI37" s="28">
        <v>0</v>
      </c>
      <c r="AJ37" s="28">
        <v>0</v>
      </c>
      <c r="AK37" s="28">
        <v>0</v>
      </c>
      <c r="AL37" s="28">
        <v>0</v>
      </c>
      <c r="AM37" s="28">
        <v>0</v>
      </c>
      <c r="AN37" s="28">
        <v>0</v>
      </c>
      <c r="AO37" s="28">
        <v>0</v>
      </c>
      <c r="AP37" s="28">
        <v>0</v>
      </c>
      <c r="AQ37" s="28">
        <v>0</v>
      </c>
      <c r="AR37" s="28">
        <v>0</v>
      </c>
      <c r="AS37" s="28">
        <v>0</v>
      </c>
      <c r="AT37" s="28">
        <v>0</v>
      </c>
      <c r="AU37" s="28">
        <v>0</v>
      </c>
      <c r="AV37" s="28">
        <v>0</v>
      </c>
      <c r="AW37" s="28">
        <v>0</v>
      </c>
      <c r="AX37" s="28">
        <v>0</v>
      </c>
      <c r="AY37" s="28">
        <v>0</v>
      </c>
      <c r="AZ37" s="28">
        <v>0</v>
      </c>
      <c r="BA37" s="28">
        <v>0</v>
      </c>
      <c r="BB37" s="28">
        <v>0</v>
      </c>
      <c r="BC37" s="28">
        <v>0</v>
      </c>
      <c r="BD37" s="28">
        <v>0</v>
      </c>
      <c r="BE37" s="28">
        <v>0</v>
      </c>
      <c r="BF37" s="28">
        <v>0</v>
      </c>
      <c r="BG37" s="28">
        <v>0</v>
      </c>
      <c r="BH37" s="28">
        <v>0</v>
      </c>
      <c r="BI37" s="28">
        <v>0</v>
      </c>
      <c r="BJ37" s="28">
        <v>0</v>
      </c>
      <c r="BK37" s="28">
        <v>0</v>
      </c>
      <c r="BL37" s="28">
        <v>0</v>
      </c>
      <c r="BM37" s="28">
        <v>0</v>
      </c>
      <c r="BN37" s="28">
        <v>0</v>
      </c>
      <c r="BO37" s="28">
        <v>0</v>
      </c>
      <c r="BR37" s="32" t="str">
        <f t="shared" si="0"/>
        <v/>
      </c>
      <c r="BS37" s="25" t="str">
        <f t="shared" si="8"/>
        <v/>
      </c>
      <c r="BT37" s="25" t="str">
        <f t="shared" si="9"/>
        <v/>
      </c>
      <c r="BU37" s="25" t="str">
        <f t="shared" si="10"/>
        <v/>
      </c>
      <c r="BV37" s="25" t="str">
        <f t="shared" si="11"/>
        <v/>
      </c>
      <c r="BW37" s="25" t="str">
        <f t="shared" si="12"/>
        <v/>
      </c>
      <c r="BX37" s="25" t="str">
        <f t="shared" si="13"/>
        <v/>
      </c>
      <c r="BY37" s="25" t="str">
        <f t="shared" si="14"/>
        <v/>
      </c>
    </row>
    <row r="38" spans="1:77" x14ac:dyDescent="0.4">
      <c r="A38" s="100" t="s">
        <v>202</v>
      </c>
      <c r="B38" s="101">
        <v>39363.672385944097</v>
      </c>
      <c r="C38" s="101">
        <v>5022.1893405379697</v>
      </c>
      <c r="D38" s="101">
        <v>4500.5653367772102</v>
      </c>
      <c r="E38" s="101">
        <v>7032.0192253427404</v>
      </c>
      <c r="F38" s="101">
        <v>5448.0092029161797</v>
      </c>
      <c r="G38" s="101">
        <v>255.565943445936</v>
      </c>
      <c r="H38" s="101">
        <v>59151.922612609596</v>
      </c>
      <c r="J38" t="s">
        <v>202</v>
      </c>
      <c r="K38" s="28">
        <v>0</v>
      </c>
      <c r="L38" s="28">
        <v>0</v>
      </c>
      <c r="M38" s="28">
        <v>0</v>
      </c>
      <c r="N38" s="28">
        <v>0</v>
      </c>
      <c r="O38" s="28">
        <v>0</v>
      </c>
      <c r="P38" s="28"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  <c r="AE38" s="28">
        <v>0</v>
      </c>
      <c r="AF38" s="28">
        <v>0</v>
      </c>
      <c r="AG38" s="28">
        <v>0</v>
      </c>
      <c r="AH38" s="28">
        <v>0</v>
      </c>
      <c r="AI38" s="28">
        <v>0</v>
      </c>
      <c r="AJ38" s="28">
        <v>0</v>
      </c>
      <c r="AK38" s="28">
        <v>0</v>
      </c>
      <c r="AL38" s="28">
        <v>0</v>
      </c>
      <c r="AM38" s="28">
        <v>0</v>
      </c>
      <c r="AN38" s="28">
        <v>0</v>
      </c>
      <c r="AO38" s="28">
        <v>0</v>
      </c>
      <c r="AP38" s="28">
        <v>0</v>
      </c>
      <c r="AQ38" s="28">
        <v>0</v>
      </c>
      <c r="AR38" s="28">
        <v>0</v>
      </c>
      <c r="AS38" s="28">
        <v>0</v>
      </c>
      <c r="AT38" s="28">
        <v>0</v>
      </c>
      <c r="AU38" s="28">
        <v>0</v>
      </c>
      <c r="AV38" s="28">
        <v>0</v>
      </c>
      <c r="AW38" s="28">
        <v>0</v>
      </c>
      <c r="AX38" s="28">
        <v>0</v>
      </c>
      <c r="AY38" s="28">
        <v>0</v>
      </c>
      <c r="AZ38" s="28">
        <v>0</v>
      </c>
      <c r="BA38" s="28">
        <v>0</v>
      </c>
      <c r="BB38" s="28">
        <v>0</v>
      </c>
      <c r="BC38" s="28">
        <v>0</v>
      </c>
      <c r="BD38" s="28">
        <v>0</v>
      </c>
      <c r="BE38" s="28">
        <v>0</v>
      </c>
      <c r="BF38" s="28">
        <v>0</v>
      </c>
      <c r="BG38" s="28">
        <v>0</v>
      </c>
      <c r="BH38" s="28">
        <v>0</v>
      </c>
      <c r="BI38" s="28">
        <v>0</v>
      </c>
      <c r="BJ38" s="28">
        <v>0</v>
      </c>
      <c r="BK38" s="28">
        <v>0</v>
      </c>
      <c r="BL38" s="28">
        <v>0</v>
      </c>
      <c r="BM38" s="28">
        <v>0</v>
      </c>
      <c r="BN38" s="28">
        <v>0</v>
      </c>
      <c r="BO38" s="28">
        <v>0</v>
      </c>
      <c r="BR38" s="32" t="str">
        <f t="shared" si="0"/>
        <v/>
      </c>
      <c r="BS38" s="25" t="str">
        <f t="shared" si="8"/>
        <v/>
      </c>
      <c r="BT38" s="25" t="str">
        <f t="shared" si="9"/>
        <v/>
      </c>
      <c r="BU38" s="25" t="str">
        <f t="shared" si="10"/>
        <v/>
      </c>
      <c r="BV38" s="25" t="str">
        <f t="shared" si="11"/>
        <v/>
      </c>
      <c r="BW38" s="25" t="str">
        <f t="shared" si="12"/>
        <v/>
      </c>
      <c r="BX38" s="25" t="str">
        <f t="shared" si="13"/>
        <v/>
      </c>
      <c r="BY38" s="25" t="str">
        <f t="shared" si="14"/>
        <v/>
      </c>
    </row>
    <row r="39" spans="1:77" x14ac:dyDescent="0.4">
      <c r="A39" s="100" t="s">
        <v>203</v>
      </c>
      <c r="B39" s="101">
        <v>102676.129646273</v>
      </c>
      <c r="C39" s="101">
        <v>22452.2192501553</v>
      </c>
      <c r="D39" s="101">
        <v>29528.287621649499</v>
      </c>
      <c r="E39" s="101">
        <v>19952.967080939201</v>
      </c>
      <c r="F39" s="101">
        <v>15258.5247796356</v>
      </c>
      <c r="G39" s="101">
        <v>822.49867618948804</v>
      </c>
      <c r="H39" s="101">
        <v>123926.30757264599</v>
      </c>
      <c r="J39" t="s">
        <v>203</v>
      </c>
      <c r="K39" s="28">
        <v>0.21429372813384201</v>
      </c>
      <c r="L39" s="28">
        <v>0.39698729722634302</v>
      </c>
      <c r="M39" s="28">
        <v>0.39698729722634302</v>
      </c>
      <c r="N39" s="28">
        <v>0.51498839547611597</v>
      </c>
      <c r="O39" s="28">
        <v>9.2096282078782302E-2</v>
      </c>
      <c r="P39" s="28">
        <v>0.93246168965316101</v>
      </c>
      <c r="Q39" s="28">
        <v>3.80984493791233</v>
      </c>
      <c r="R39" s="28">
        <v>0.25565279930157497</v>
      </c>
      <c r="S39" s="28">
        <v>9.7158864235519796E-2</v>
      </c>
      <c r="T39" s="28">
        <v>0.160185352119909</v>
      </c>
      <c r="U39" s="28">
        <v>1.6363703275605199E-2</v>
      </c>
      <c r="V39" s="28">
        <v>0.27027441595550999</v>
      </c>
      <c r="W39" s="28">
        <v>0.27027441595550999</v>
      </c>
      <c r="X39" s="28">
        <v>3.2965533380732602E-3</v>
      </c>
      <c r="Y39" s="28">
        <v>6.3920793296846801E-2</v>
      </c>
      <c r="Z39" s="28">
        <v>9.2702222373606206E-3</v>
      </c>
      <c r="AA39" s="28">
        <v>4.2735483573912797E-2</v>
      </c>
      <c r="AB39" s="28">
        <v>1.9419934660295401E-2</v>
      </c>
      <c r="AC39" s="28">
        <v>5.14371386328807E-2</v>
      </c>
      <c r="AD39" s="28">
        <v>1.74554626785054</v>
      </c>
      <c r="AE39" s="28">
        <v>0.16536719853172099</v>
      </c>
      <c r="AF39" s="28">
        <v>0.72627270512629705</v>
      </c>
      <c r="AG39" s="28">
        <v>7.7400047178910705E-2</v>
      </c>
      <c r="AH39" s="28">
        <v>0.80696930564328195</v>
      </c>
      <c r="AI39" s="28">
        <v>5.0490790732651003E-2</v>
      </c>
      <c r="AJ39" s="28">
        <v>0.13288184600164199</v>
      </c>
      <c r="AK39" s="28">
        <v>6.1730242453303403E-3</v>
      </c>
      <c r="AL39" s="28">
        <v>0.61107913665900504</v>
      </c>
      <c r="AM39" s="28">
        <v>1.79570517590127E-3</v>
      </c>
      <c r="AN39" s="28">
        <v>1.48221288932246E-3</v>
      </c>
      <c r="AO39" s="28">
        <v>9.8883998302440698E-2</v>
      </c>
      <c r="AP39" s="28">
        <v>4.0148486802581498E-3</v>
      </c>
      <c r="AQ39" s="28">
        <v>4.0402850576232898E-5</v>
      </c>
      <c r="AR39" s="28">
        <v>5.8022487144298099E-3</v>
      </c>
      <c r="AS39" s="28">
        <v>0.88712393774147402</v>
      </c>
      <c r="AT39" s="28">
        <v>0.62057969373391297</v>
      </c>
      <c r="AU39" s="28">
        <v>0.26654424400756099</v>
      </c>
      <c r="AV39" s="28">
        <v>1.07065152091359E-4</v>
      </c>
      <c r="AW39" s="28">
        <v>8.9198454559985093E-5</v>
      </c>
      <c r="AX39" s="28">
        <v>4.6326588292354899E-2</v>
      </c>
      <c r="AY39" s="28">
        <v>5.4114100211092697E-4</v>
      </c>
      <c r="AZ39" s="28">
        <v>0.17335885403748899</v>
      </c>
      <c r="BA39" s="28">
        <v>7.4547429686337501E-4</v>
      </c>
      <c r="BB39" s="28">
        <v>1.08929159983906E-3</v>
      </c>
      <c r="BC39" s="28">
        <v>0.26058889862596901</v>
      </c>
      <c r="BD39" s="28">
        <v>4.4343033065140897E-2</v>
      </c>
      <c r="BE39" s="28">
        <v>1.6894495610046498E-2</v>
      </c>
      <c r="BF39" s="28">
        <v>2.2896939433522299E-3</v>
      </c>
      <c r="BG39" s="28">
        <v>3.5655186097653598E-4</v>
      </c>
      <c r="BH39" s="28">
        <v>3.3193176694940998E-2</v>
      </c>
      <c r="BI39" s="28">
        <v>0.14427505157161999</v>
      </c>
      <c r="BJ39" s="28">
        <v>9.376871090240661E-10</v>
      </c>
      <c r="BK39" s="28">
        <v>2.4834252992719098E-3</v>
      </c>
      <c r="BL39" s="28">
        <v>0.32979894113372599</v>
      </c>
      <c r="BM39" s="28">
        <v>0.40043249761404698</v>
      </c>
      <c r="BN39" s="28">
        <v>3.5843395779251099</v>
      </c>
      <c r="BO39" s="28">
        <v>0.111007032596438</v>
      </c>
      <c r="BR39" s="32">
        <f t="shared" si="0"/>
        <v>4.0851037518030335E-3</v>
      </c>
      <c r="BS39" s="25">
        <f t="shared" si="8"/>
        <v>-0.99996289454081444</v>
      </c>
      <c r="BT39" s="25">
        <f t="shared" si="9"/>
        <v>-0.99992225506759913</v>
      </c>
      <c r="BU39" s="25">
        <f t="shared" si="10"/>
        <v>-0.99997267131382683</v>
      </c>
      <c r="BV39" s="25">
        <f t="shared" si="11"/>
        <v>-0.99995553924716352</v>
      </c>
      <c r="BW39" s="25">
        <f t="shared" si="12"/>
        <v>-0.9999593289847678</v>
      </c>
      <c r="BX39" s="25">
        <f t="shared" si="13"/>
        <v>-0.99995964348921673</v>
      </c>
      <c r="BY39" s="25">
        <f t="shared" si="14"/>
        <v>-0.99997107684681219</v>
      </c>
    </row>
    <row r="40" spans="1:77" x14ac:dyDescent="0.4">
      <c r="A40" s="100" t="s">
        <v>204</v>
      </c>
      <c r="B40" s="101">
        <v>61820.218930525203</v>
      </c>
      <c r="C40" s="101">
        <v>29580.711459962298</v>
      </c>
      <c r="D40" s="101">
        <v>37107.753341796597</v>
      </c>
      <c r="E40" s="101">
        <v>24495.2949474181</v>
      </c>
      <c r="F40" s="101">
        <v>12613.008719083</v>
      </c>
      <c r="G40" s="101">
        <v>1672.11830523194</v>
      </c>
      <c r="H40" s="101">
        <v>88974.5575313109</v>
      </c>
      <c r="J40" t="s">
        <v>204</v>
      </c>
      <c r="K40" s="28">
        <v>4676.5038563979997</v>
      </c>
      <c r="L40" s="28">
        <v>4378.1939608694702</v>
      </c>
      <c r="M40" s="28">
        <v>4378.1936146390599</v>
      </c>
      <c r="N40" s="28">
        <v>5612.8483927958396</v>
      </c>
      <c r="O40" s="28">
        <v>1780.3411136715299</v>
      </c>
      <c r="P40" s="28">
        <v>9850.9141309466104</v>
      </c>
      <c r="Q40" s="28">
        <v>51113.268592844797</v>
      </c>
      <c r="R40" s="28">
        <v>2807.78425389616</v>
      </c>
      <c r="S40" s="28">
        <v>1548.72952422463</v>
      </c>
      <c r="T40" s="28">
        <v>1724.9597408657801</v>
      </c>
      <c r="U40" s="28">
        <v>1013.74398995016</v>
      </c>
      <c r="V40" s="28">
        <v>3038.33020191482</v>
      </c>
      <c r="W40" s="28">
        <v>3038.33020191482</v>
      </c>
      <c r="X40" s="28">
        <v>113.903145211131</v>
      </c>
      <c r="Y40" s="28">
        <v>795.90257857071094</v>
      </c>
      <c r="Z40" s="28">
        <v>97.516416459281203</v>
      </c>
      <c r="AA40" s="28">
        <v>642.33849939158995</v>
      </c>
      <c r="AB40" s="28">
        <v>1045.93289114553</v>
      </c>
      <c r="AC40" s="28">
        <v>562.92451089195902</v>
      </c>
      <c r="AD40" s="28">
        <v>25727.238569090001</v>
      </c>
      <c r="AE40" s="28">
        <v>9817.2100601310394</v>
      </c>
      <c r="AF40" s="28">
        <v>27908.924849683299</v>
      </c>
      <c r="AG40" s="28">
        <v>2987.0921354431498</v>
      </c>
      <c r="AH40" s="28">
        <v>31009.920130337599</v>
      </c>
      <c r="AI40" s="28">
        <v>702.46467376498697</v>
      </c>
      <c r="AJ40" s="28">
        <v>1874.20893472224</v>
      </c>
      <c r="AK40" s="28">
        <v>238.65807966401499</v>
      </c>
      <c r="AL40" s="28">
        <v>19424.377175455898</v>
      </c>
      <c r="AM40" s="28">
        <v>81.598087435308102</v>
      </c>
      <c r="AN40" s="28">
        <v>19.8449317349823</v>
      </c>
      <c r="AO40" s="28">
        <v>2513.9466353610301</v>
      </c>
      <c r="AP40" s="28">
        <v>156.67786328036701</v>
      </c>
      <c r="AQ40" s="28">
        <v>2.2493490809482002</v>
      </c>
      <c r="AR40" s="28">
        <v>102.921924679089</v>
      </c>
      <c r="AS40" s="28">
        <v>20964.499706902101</v>
      </c>
      <c r="AT40" s="28">
        <v>10644.781206045</v>
      </c>
      <c r="AU40" s="28">
        <v>10319.718500857</v>
      </c>
      <c r="AV40" s="28">
        <v>2.68527687186186</v>
      </c>
      <c r="AW40" s="28">
        <v>3.5562897887420899</v>
      </c>
      <c r="AX40" s="28">
        <v>1554.0984827791401</v>
      </c>
      <c r="AY40" s="28">
        <v>9.1836886302132399</v>
      </c>
      <c r="AZ40" s="28">
        <v>1976.1285895379599</v>
      </c>
      <c r="BA40" s="28">
        <v>10.3005179792434</v>
      </c>
      <c r="BB40" s="28">
        <v>18.6332067990542</v>
      </c>
      <c r="BC40" s="28">
        <v>3247.8676685571199</v>
      </c>
      <c r="BD40" s="28">
        <v>7229.6924880464703</v>
      </c>
      <c r="BE40" s="28">
        <v>655.040370707188</v>
      </c>
      <c r="BF40" s="28">
        <v>37.294843278934202</v>
      </c>
      <c r="BG40" s="28">
        <v>14.095399879848101</v>
      </c>
      <c r="BH40" s="28">
        <v>1417.4488584533401</v>
      </c>
      <c r="BI40" s="28">
        <v>8104.5674580395798</v>
      </c>
      <c r="BJ40" s="28">
        <v>1.2577261147175001E-4</v>
      </c>
      <c r="BK40" s="28">
        <v>529.92095538984904</v>
      </c>
      <c r="BL40" s="28">
        <v>6062.5936698140704</v>
      </c>
      <c r="BM40" s="28">
        <v>8741.6857573306406</v>
      </c>
      <c r="BN40" s="28">
        <v>71183.5268613347</v>
      </c>
      <c r="BO40" s="28">
        <v>3248.4843900373098</v>
      </c>
      <c r="BR40" s="32">
        <f t="shared" si="0"/>
        <v>3.6731195930974803E-3</v>
      </c>
      <c r="BS40" s="25">
        <f t="shared" si="8"/>
        <v>-0.17319495988380582</v>
      </c>
      <c r="BT40" s="25">
        <f t="shared" si="9"/>
        <v>-0.1302697839464747</v>
      </c>
      <c r="BU40" s="25">
        <f t="shared" si="10"/>
        <v>-0.16432773914638096</v>
      </c>
      <c r="BV40" s="25">
        <f t="shared" si="11"/>
        <v>-0.14414177286271701</v>
      </c>
      <c r="BW40" s="25">
        <f t="shared" si="12"/>
        <v>-0.15604742348747824</v>
      </c>
      <c r="BX40" s="25">
        <f t="shared" si="13"/>
        <v>-0.15230348593263837</v>
      </c>
      <c r="BY40" s="25">
        <f t="shared" si="14"/>
        <v>-0.19995638262899354</v>
      </c>
    </row>
    <row r="41" spans="1:77" x14ac:dyDescent="0.4">
      <c r="A41" s="100" t="s">
        <v>205</v>
      </c>
      <c r="B41" s="101">
        <v>32490.450916033598</v>
      </c>
      <c r="C41" s="101">
        <v>41865.928797260603</v>
      </c>
      <c r="D41" s="101">
        <v>28966.7378120225</v>
      </c>
      <c r="E41" s="101">
        <v>14872.1330091033</v>
      </c>
      <c r="F41" s="101">
        <v>6984.8311982261803</v>
      </c>
      <c r="G41" s="101">
        <v>924.46529978824901</v>
      </c>
      <c r="H41" s="101">
        <v>77897.737640302803</v>
      </c>
      <c r="J41" t="s">
        <v>205</v>
      </c>
      <c r="K41" s="28">
        <v>6587.0747625899003</v>
      </c>
      <c r="L41" s="28">
        <v>2357.9710127478402</v>
      </c>
      <c r="M41" s="28">
        <v>2357.97041007383</v>
      </c>
      <c r="N41" s="28">
        <v>2998.1751423545102</v>
      </c>
      <c r="O41" s="28">
        <v>1695.29741330774</v>
      </c>
      <c r="P41" s="28">
        <v>5223.0063690557599</v>
      </c>
      <c r="Q41" s="28">
        <v>32638.107090439102</v>
      </c>
      <c r="R41" s="28">
        <v>1486.45839268232</v>
      </c>
      <c r="S41" s="28">
        <v>1204.35062372621</v>
      </c>
      <c r="T41" s="28">
        <v>910.45882778868599</v>
      </c>
      <c r="U41" s="28">
        <v>2098.4578881359598</v>
      </c>
      <c r="V41" s="28">
        <v>1681.6767972800001</v>
      </c>
      <c r="W41" s="28">
        <v>1681.6767972800001</v>
      </c>
      <c r="X41" s="28">
        <v>114.328524040959</v>
      </c>
      <c r="Y41" s="28">
        <v>544.84591214558498</v>
      </c>
      <c r="Z41" s="28">
        <v>51.100042671180503</v>
      </c>
      <c r="AA41" s="28">
        <v>545.39856685683901</v>
      </c>
      <c r="AB41" s="28">
        <v>1729.80307122812</v>
      </c>
      <c r="AC41" s="28">
        <v>324.40419753884299</v>
      </c>
      <c r="AD41" s="28">
        <v>41965.886580554099</v>
      </c>
      <c r="AE41" s="28">
        <v>20080.255541798</v>
      </c>
      <c r="AF41" s="28">
        <v>26150.183887079202</v>
      </c>
      <c r="AG41" s="28">
        <v>2791.2545349890001</v>
      </c>
      <c r="AH41" s="28">
        <v>29055.766946109201</v>
      </c>
      <c r="AI41" s="28">
        <v>588.76890930516799</v>
      </c>
      <c r="AJ41" s="28">
        <v>1410.0987769794399</v>
      </c>
      <c r="AK41" s="28">
        <v>186.80654589857599</v>
      </c>
      <c r="AL41" s="28">
        <v>26855.355619849801</v>
      </c>
      <c r="AM41" s="28">
        <v>56.943997533027897</v>
      </c>
      <c r="AN41" s="28">
        <v>25.124747246371999</v>
      </c>
      <c r="AO41" s="28">
        <v>1570.8100135253501</v>
      </c>
      <c r="AP41" s="28">
        <v>121.245881343937</v>
      </c>
      <c r="AQ41" s="28">
        <v>1.9032036809471</v>
      </c>
      <c r="AR41" s="28">
        <v>68.921879541658996</v>
      </c>
      <c r="AS41" s="28">
        <v>14919.362052664799</v>
      </c>
      <c r="AT41" s="28">
        <v>7010.6002773930304</v>
      </c>
      <c r="AU41" s="28">
        <v>7908.7617752718497</v>
      </c>
      <c r="AV41" s="28">
        <v>2.0838725706443499</v>
      </c>
      <c r="AW41" s="28">
        <v>2.77487042466531</v>
      </c>
      <c r="AX41" s="28">
        <v>1133.23568966638</v>
      </c>
      <c r="AY41" s="28">
        <v>13.1926293934533</v>
      </c>
      <c r="AZ41" s="28">
        <v>1164.0121778909399</v>
      </c>
      <c r="BA41" s="28">
        <v>9.4973147472676498</v>
      </c>
      <c r="BB41" s="28">
        <v>25.472790427641499</v>
      </c>
      <c r="BC41" s="28">
        <v>2042.7252389975499</v>
      </c>
      <c r="BD41" s="28">
        <v>9291.8330774460392</v>
      </c>
      <c r="BE41" s="28">
        <v>509.97581422311902</v>
      </c>
      <c r="BF41" s="28">
        <v>64.757214635052307</v>
      </c>
      <c r="BG41" s="28">
        <v>11.116395646422699</v>
      </c>
      <c r="BH41" s="28">
        <v>927.06263051880205</v>
      </c>
      <c r="BI41" s="28">
        <v>13230.5884547352</v>
      </c>
      <c r="BJ41" s="28">
        <v>4.4644610864886299E-4</v>
      </c>
      <c r="BK41" s="28">
        <v>1588.3109477098899</v>
      </c>
      <c r="BL41" s="28">
        <v>6891.6955384163402</v>
      </c>
      <c r="BM41" s="28">
        <v>10562.010039344699</v>
      </c>
      <c r="BN41" s="28">
        <v>78153.733943241998</v>
      </c>
      <c r="BO41" s="28">
        <v>4615.0961145932497</v>
      </c>
      <c r="BR41" s="32">
        <f t="shared" si="0"/>
        <v>3.9347962920066202E-3</v>
      </c>
      <c r="BS41" s="25">
        <f t="shared" si="8"/>
        <v>4.5446021905666163E-3</v>
      </c>
      <c r="BT41" s="25">
        <f t="shared" si="9"/>
        <v>2.3875687501774974E-3</v>
      </c>
      <c r="BU41" s="25">
        <f t="shared" si="10"/>
        <v>3.0734953540315318E-3</v>
      </c>
      <c r="BV41" s="25">
        <f t="shared" si="11"/>
        <v>3.1756738278625168E-3</v>
      </c>
      <c r="BW41" s="25">
        <f t="shared" si="12"/>
        <v>3.6892916142904457E-3</v>
      </c>
      <c r="BX41" s="25">
        <f t="shared" si="13"/>
        <v>2.8095491860516178E-3</v>
      </c>
      <c r="BY41" s="25">
        <f t="shared" si="14"/>
        <v>3.2863124231062024E-3</v>
      </c>
    </row>
    <row r="42" spans="1:77" x14ac:dyDescent="0.4">
      <c r="A42" s="100" t="s">
        <v>206</v>
      </c>
      <c r="B42" s="101">
        <v>105864.98282290201</v>
      </c>
      <c r="C42" s="101">
        <v>15150.005276763401</v>
      </c>
      <c r="D42" s="101">
        <v>11338.952557254999</v>
      </c>
      <c r="E42" s="101">
        <v>16531.7256894317</v>
      </c>
      <c r="F42" s="101">
        <v>14499.588802340801</v>
      </c>
      <c r="G42" s="101">
        <v>311.82429387492402</v>
      </c>
      <c r="H42" s="101">
        <v>122581.400436668</v>
      </c>
      <c r="J42" t="s">
        <v>206</v>
      </c>
      <c r="K42" s="28">
        <v>0</v>
      </c>
      <c r="L42" s="28">
        <v>0</v>
      </c>
      <c r="M42" s="28">
        <v>0</v>
      </c>
      <c r="N42" s="28">
        <v>0</v>
      </c>
      <c r="O42" s="28">
        <v>0</v>
      </c>
      <c r="P42" s="28"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8">
        <v>0</v>
      </c>
      <c r="AE42" s="28">
        <v>0</v>
      </c>
      <c r="AF42" s="28">
        <v>0</v>
      </c>
      <c r="AG42" s="28">
        <v>0</v>
      </c>
      <c r="AH42" s="28">
        <v>0</v>
      </c>
      <c r="AI42" s="28">
        <v>0</v>
      </c>
      <c r="AJ42" s="28">
        <v>0</v>
      </c>
      <c r="AK42" s="28">
        <v>0</v>
      </c>
      <c r="AL42" s="28">
        <v>0</v>
      </c>
      <c r="AM42" s="28">
        <v>0</v>
      </c>
      <c r="AN42" s="28">
        <v>0</v>
      </c>
      <c r="AO42" s="28">
        <v>0</v>
      </c>
      <c r="AP42" s="28">
        <v>0</v>
      </c>
      <c r="AQ42" s="28">
        <v>0</v>
      </c>
      <c r="AR42" s="28">
        <v>0</v>
      </c>
      <c r="AS42" s="28">
        <v>0</v>
      </c>
      <c r="AT42" s="28">
        <v>0</v>
      </c>
      <c r="AU42" s="28">
        <v>0</v>
      </c>
      <c r="AV42" s="28">
        <v>0</v>
      </c>
      <c r="AW42" s="28">
        <v>0</v>
      </c>
      <c r="AX42" s="28">
        <v>0</v>
      </c>
      <c r="AY42" s="28">
        <v>0</v>
      </c>
      <c r="AZ42" s="28">
        <v>0</v>
      </c>
      <c r="BA42" s="28">
        <v>0</v>
      </c>
      <c r="BB42" s="28">
        <v>0</v>
      </c>
      <c r="BC42" s="28">
        <v>0</v>
      </c>
      <c r="BD42" s="28">
        <v>0</v>
      </c>
      <c r="BE42" s="28">
        <v>0</v>
      </c>
      <c r="BF42" s="28">
        <v>0</v>
      </c>
      <c r="BG42" s="28">
        <v>0</v>
      </c>
      <c r="BH42" s="28">
        <v>0</v>
      </c>
      <c r="BI42" s="28">
        <v>0</v>
      </c>
      <c r="BJ42" s="28">
        <v>0</v>
      </c>
      <c r="BK42" s="28">
        <v>0</v>
      </c>
      <c r="BL42" s="28">
        <v>0</v>
      </c>
      <c r="BM42" s="28">
        <v>0</v>
      </c>
      <c r="BN42" s="28">
        <v>0</v>
      </c>
      <c r="BO42" s="28">
        <v>0</v>
      </c>
      <c r="BR42" s="32" t="str">
        <f t="shared" si="0"/>
        <v/>
      </c>
      <c r="BS42" s="25" t="str">
        <f t="shared" si="8"/>
        <v/>
      </c>
      <c r="BT42" s="25" t="str">
        <f t="shared" si="9"/>
        <v/>
      </c>
      <c r="BU42" s="25" t="str">
        <f t="shared" si="10"/>
        <v/>
      </c>
      <c r="BV42" s="25" t="str">
        <f t="shared" si="11"/>
        <v/>
      </c>
      <c r="BW42" s="25" t="str">
        <f t="shared" si="12"/>
        <v/>
      </c>
      <c r="BX42" s="25" t="str">
        <f t="shared" si="13"/>
        <v/>
      </c>
      <c r="BY42" s="25" t="str">
        <f t="shared" si="14"/>
        <v/>
      </c>
    </row>
    <row r="43" spans="1:77" x14ac:dyDescent="0.4">
      <c r="A43" s="100" t="s">
        <v>207</v>
      </c>
      <c r="B43" s="101">
        <v>53768.808015321898</v>
      </c>
      <c r="C43" s="101">
        <v>21074.9665420233</v>
      </c>
      <c r="D43" s="101">
        <v>55289.926381356803</v>
      </c>
      <c r="E43" s="101">
        <v>30553.405083250102</v>
      </c>
      <c r="F43" s="101">
        <v>13111.1158604231</v>
      </c>
      <c r="G43" s="101">
        <v>1378.91633080059</v>
      </c>
      <c r="H43" s="101">
        <v>89446.316491718593</v>
      </c>
      <c r="J43" t="s">
        <v>207</v>
      </c>
      <c r="K43" s="28">
        <v>5514.5322482306101</v>
      </c>
      <c r="L43" s="28">
        <v>447.58037160015499</v>
      </c>
      <c r="M43" s="28">
        <v>447.57788643302598</v>
      </c>
      <c r="N43" s="28">
        <v>477.77450142287398</v>
      </c>
      <c r="O43" s="28">
        <v>747.22184243907304</v>
      </c>
      <c r="P43" s="28">
        <v>510.30160704778098</v>
      </c>
      <c r="Q43" s="28">
        <v>20605.610272832899</v>
      </c>
      <c r="R43" s="28">
        <v>192.964379268649</v>
      </c>
      <c r="S43" s="28">
        <v>378.72688742122</v>
      </c>
      <c r="T43" s="28">
        <v>113.619055358568</v>
      </c>
      <c r="U43" s="28">
        <v>1821.52739189365</v>
      </c>
      <c r="V43" s="28">
        <v>309.94277958811699</v>
      </c>
      <c r="W43" s="28">
        <v>309.94277958811699</v>
      </c>
      <c r="X43" s="28">
        <v>87.639348189178506</v>
      </c>
      <c r="Y43" s="28">
        <v>196.54042321867601</v>
      </c>
      <c r="Z43" s="28">
        <v>4.8042703671773301</v>
      </c>
      <c r="AA43" s="28">
        <v>286.73168592708203</v>
      </c>
      <c r="AB43" s="28">
        <v>1505.9903045333001</v>
      </c>
      <c r="AC43" s="28">
        <v>43.737536320921897</v>
      </c>
      <c r="AD43" s="28">
        <v>9048.7854753109896</v>
      </c>
      <c r="AE43" s="28">
        <v>2058.8482398650699</v>
      </c>
      <c r="AF43" s="28">
        <v>26689.846613808601</v>
      </c>
      <c r="AG43" s="28">
        <v>2877.89894960233</v>
      </c>
      <c r="AH43" s="28">
        <v>29655.3849116001</v>
      </c>
      <c r="AI43" s="28">
        <v>358.36135131927199</v>
      </c>
      <c r="AJ43" s="28">
        <v>503.24759723617598</v>
      </c>
      <c r="AK43" s="28">
        <v>275.27493066022902</v>
      </c>
      <c r="AL43" s="28">
        <v>19779.9251746523</v>
      </c>
      <c r="AM43" s="28">
        <v>84.681412859560098</v>
      </c>
      <c r="AN43" s="28">
        <v>36.5634761498481</v>
      </c>
      <c r="AO43" s="28">
        <v>1707.88136679949</v>
      </c>
      <c r="AP43" s="28">
        <v>177.65708869855601</v>
      </c>
      <c r="AQ43" s="28">
        <v>1.44201469049862</v>
      </c>
      <c r="AR43" s="28">
        <v>66.857191329221806</v>
      </c>
      <c r="AS43" s="28">
        <v>17276.504120688998</v>
      </c>
      <c r="AT43" s="28">
        <v>6362.0769425500803</v>
      </c>
      <c r="AU43" s="28">
        <v>10914.4271781389</v>
      </c>
      <c r="AV43" s="28">
        <v>2.5165293081344999</v>
      </c>
      <c r="AW43" s="28">
        <v>4.1348199936065901</v>
      </c>
      <c r="AX43" s="28">
        <v>1573.32615125911</v>
      </c>
      <c r="AY43" s="28">
        <v>21.7519318121441</v>
      </c>
      <c r="AZ43" s="28">
        <v>411.792650628042</v>
      </c>
      <c r="BA43" s="28">
        <v>6.2000592110760104</v>
      </c>
      <c r="BB43" s="28">
        <v>32.7912997448149</v>
      </c>
      <c r="BC43" s="28">
        <v>1081.3037393695799</v>
      </c>
      <c r="BD43" s="28">
        <v>4922.0486591833796</v>
      </c>
      <c r="BE43" s="28">
        <v>750.02709081389003</v>
      </c>
      <c r="BF43" s="28">
        <v>111.177216311998</v>
      </c>
      <c r="BG43" s="28">
        <v>16.697972910266301</v>
      </c>
      <c r="BH43" s="28">
        <v>725.29151814458999</v>
      </c>
      <c r="BI43" s="28">
        <v>11340.789572559001</v>
      </c>
      <c r="BJ43" s="28">
        <v>4.0852602913826698E-4</v>
      </c>
      <c r="BK43" s="28">
        <v>1933.5942485723899</v>
      </c>
      <c r="BL43" s="28">
        <v>4512.5174740987104</v>
      </c>
      <c r="BM43" s="28">
        <v>6419.1702481985503</v>
      </c>
      <c r="BN43" s="28">
        <v>48336.978065664603</v>
      </c>
      <c r="BO43" s="28">
        <v>3422.6989080048202</v>
      </c>
      <c r="BR43" s="32">
        <f t="shared" si="0"/>
        <v>2.9552591696389414E-3</v>
      </c>
      <c r="BS43" s="25">
        <f t="shared" si="8"/>
        <v>-0.61677390603561177</v>
      </c>
      <c r="BT43" s="25">
        <f t="shared" si="9"/>
        <v>-0.57063820446557811</v>
      </c>
      <c r="BU43" s="25">
        <f t="shared" si="10"/>
        <v>-0.46363855312349284</v>
      </c>
      <c r="BV43" s="25">
        <f t="shared" si="11"/>
        <v>-0.43454734182278515</v>
      </c>
      <c r="BW43" s="25">
        <f t="shared" si="12"/>
        <v>-0.5147570191371359</v>
      </c>
      <c r="BX43" s="25">
        <f t="shared" si="13"/>
        <v>-0.47401339592265879</v>
      </c>
      <c r="BY43" s="25">
        <f t="shared" si="14"/>
        <v>-0.45959789109773019</v>
      </c>
    </row>
    <row r="44" spans="1:77" x14ac:dyDescent="0.4">
      <c r="A44" s="100" t="s">
        <v>208</v>
      </c>
      <c r="B44" s="101">
        <v>26431.070655768799</v>
      </c>
      <c r="C44" s="101">
        <v>10261.9401996086</v>
      </c>
      <c r="D44" s="101">
        <v>7681.5383470251099</v>
      </c>
      <c r="E44" s="101">
        <v>6738.8366408147003</v>
      </c>
      <c r="F44" s="101">
        <v>4430.2387977279996</v>
      </c>
      <c r="G44" s="101">
        <v>279.76132052530198</v>
      </c>
      <c r="H44" s="101">
        <v>41155.266171950199</v>
      </c>
      <c r="J44" t="s">
        <v>208</v>
      </c>
      <c r="K44" s="28">
        <v>0</v>
      </c>
      <c r="L44" s="28">
        <v>0</v>
      </c>
      <c r="M44" s="28">
        <v>0</v>
      </c>
      <c r="N44" s="28">
        <v>0</v>
      </c>
      <c r="O44" s="28">
        <v>0</v>
      </c>
      <c r="P44" s="28"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  <c r="AB44" s="28">
        <v>0</v>
      </c>
      <c r="AC44" s="28">
        <v>0</v>
      </c>
      <c r="AD44" s="28">
        <v>0</v>
      </c>
      <c r="AE44" s="28">
        <v>0</v>
      </c>
      <c r="AF44" s="28">
        <v>0</v>
      </c>
      <c r="AG44" s="28">
        <v>0</v>
      </c>
      <c r="AH44" s="28">
        <v>0</v>
      </c>
      <c r="AI44" s="28">
        <v>0</v>
      </c>
      <c r="AJ44" s="28">
        <v>0</v>
      </c>
      <c r="AK44" s="28">
        <v>0</v>
      </c>
      <c r="AL44" s="28">
        <v>0</v>
      </c>
      <c r="AM44" s="28">
        <v>0</v>
      </c>
      <c r="AN44" s="28">
        <v>0</v>
      </c>
      <c r="AO44" s="28">
        <v>0</v>
      </c>
      <c r="AP44" s="28">
        <v>0</v>
      </c>
      <c r="AQ44" s="28">
        <v>0</v>
      </c>
      <c r="AR44" s="28">
        <v>0</v>
      </c>
      <c r="AS44" s="28">
        <v>0</v>
      </c>
      <c r="AT44" s="28">
        <v>0</v>
      </c>
      <c r="AU44" s="28">
        <v>0</v>
      </c>
      <c r="AV44" s="28">
        <v>0</v>
      </c>
      <c r="AW44" s="28">
        <v>0</v>
      </c>
      <c r="AX44" s="28">
        <v>0</v>
      </c>
      <c r="AY44" s="28">
        <v>0</v>
      </c>
      <c r="AZ44" s="28">
        <v>0</v>
      </c>
      <c r="BA44" s="28">
        <v>0</v>
      </c>
      <c r="BB44" s="28">
        <v>0</v>
      </c>
      <c r="BC44" s="28">
        <v>0</v>
      </c>
      <c r="BD44" s="28">
        <v>0</v>
      </c>
      <c r="BE44" s="28">
        <v>0</v>
      </c>
      <c r="BF44" s="28">
        <v>0</v>
      </c>
      <c r="BG44" s="28">
        <v>0</v>
      </c>
      <c r="BH44" s="28">
        <v>0</v>
      </c>
      <c r="BI44" s="28">
        <v>0</v>
      </c>
      <c r="BJ44" s="28">
        <v>0</v>
      </c>
      <c r="BK44" s="28">
        <v>0</v>
      </c>
      <c r="BL44" s="28">
        <v>0</v>
      </c>
      <c r="BM44" s="28">
        <v>0</v>
      </c>
      <c r="BN44" s="28">
        <v>0</v>
      </c>
      <c r="BO44" s="28">
        <v>0</v>
      </c>
      <c r="BR44" s="32" t="str">
        <f t="shared" si="0"/>
        <v/>
      </c>
      <c r="BS44" s="25" t="str">
        <f t="shared" si="8"/>
        <v/>
      </c>
      <c r="BT44" s="25" t="str">
        <f t="shared" si="9"/>
        <v/>
      </c>
      <c r="BU44" s="25" t="str">
        <f t="shared" si="10"/>
        <v/>
      </c>
      <c r="BV44" s="25" t="str">
        <f t="shared" si="11"/>
        <v/>
      </c>
      <c r="BW44" s="25" t="str">
        <f t="shared" si="12"/>
        <v/>
      </c>
      <c r="BX44" s="25" t="str">
        <f t="shared" si="13"/>
        <v/>
      </c>
      <c r="BY44" s="25" t="str">
        <f t="shared" si="14"/>
        <v/>
      </c>
    </row>
    <row r="45" spans="1:77" x14ac:dyDescent="0.4">
      <c r="A45" s="100" t="s">
        <v>209</v>
      </c>
      <c r="B45" s="101">
        <v>400971.690073926</v>
      </c>
      <c r="C45" s="101">
        <v>68620.680509216196</v>
      </c>
      <c r="D45" s="101">
        <v>49235.097852863102</v>
      </c>
      <c r="E45" s="101">
        <v>63794.580408252099</v>
      </c>
      <c r="F45" s="101">
        <v>55430.061290527599</v>
      </c>
      <c r="G45" s="101">
        <v>1551.3932648892001</v>
      </c>
      <c r="H45" s="101">
        <v>447330.75408465299</v>
      </c>
      <c r="J45" t="s">
        <v>209</v>
      </c>
      <c r="K45" s="28">
        <v>0</v>
      </c>
      <c r="L45" s="28">
        <v>0</v>
      </c>
      <c r="M45" s="28">
        <v>0</v>
      </c>
      <c r="N45" s="28">
        <v>0</v>
      </c>
      <c r="O45" s="28">
        <v>0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  <c r="AB45" s="28">
        <v>0</v>
      </c>
      <c r="AC45" s="28">
        <v>0</v>
      </c>
      <c r="AD45" s="28">
        <v>0</v>
      </c>
      <c r="AE45" s="28">
        <v>0</v>
      </c>
      <c r="AF45" s="28">
        <v>0</v>
      </c>
      <c r="AG45" s="28">
        <v>0</v>
      </c>
      <c r="AH45" s="28">
        <v>0</v>
      </c>
      <c r="AI45" s="28">
        <v>0</v>
      </c>
      <c r="AJ45" s="28">
        <v>0</v>
      </c>
      <c r="AK45" s="28">
        <v>0</v>
      </c>
      <c r="AL45" s="28">
        <v>0</v>
      </c>
      <c r="AM45" s="28">
        <v>0</v>
      </c>
      <c r="AN45" s="28">
        <v>0</v>
      </c>
      <c r="AO45" s="28">
        <v>0</v>
      </c>
      <c r="AP45" s="28">
        <v>0</v>
      </c>
      <c r="AQ45" s="28">
        <v>0</v>
      </c>
      <c r="AR45" s="28">
        <v>0</v>
      </c>
      <c r="AS45" s="28">
        <v>0</v>
      </c>
      <c r="AT45" s="28">
        <v>0</v>
      </c>
      <c r="AU45" s="28">
        <v>0</v>
      </c>
      <c r="AV45" s="28">
        <v>0</v>
      </c>
      <c r="AW45" s="28">
        <v>0</v>
      </c>
      <c r="AX45" s="28">
        <v>0</v>
      </c>
      <c r="AY45" s="28">
        <v>0</v>
      </c>
      <c r="AZ45" s="28">
        <v>0</v>
      </c>
      <c r="BA45" s="28">
        <v>0</v>
      </c>
      <c r="BB45" s="28">
        <v>0</v>
      </c>
      <c r="BC45" s="28">
        <v>0</v>
      </c>
      <c r="BD45" s="28">
        <v>0</v>
      </c>
      <c r="BE45" s="28">
        <v>0</v>
      </c>
      <c r="BF45" s="28">
        <v>0</v>
      </c>
      <c r="BG45" s="28">
        <v>0</v>
      </c>
      <c r="BH45" s="28">
        <v>0</v>
      </c>
      <c r="BI45" s="28">
        <v>0</v>
      </c>
      <c r="BJ45" s="28">
        <v>0</v>
      </c>
      <c r="BK45" s="28">
        <v>0</v>
      </c>
      <c r="BL45" s="28">
        <v>0</v>
      </c>
      <c r="BM45" s="28">
        <v>0</v>
      </c>
      <c r="BN45" s="28">
        <v>0</v>
      </c>
      <c r="BO45" s="28">
        <v>0</v>
      </c>
      <c r="BR45" s="32" t="str">
        <f t="shared" si="0"/>
        <v/>
      </c>
      <c r="BS45" s="25" t="str">
        <f t="shared" si="8"/>
        <v/>
      </c>
      <c r="BT45" s="25" t="str">
        <f t="shared" si="9"/>
        <v/>
      </c>
      <c r="BU45" s="25" t="str">
        <f t="shared" si="10"/>
        <v/>
      </c>
      <c r="BV45" s="25" t="str">
        <f t="shared" si="11"/>
        <v/>
      </c>
      <c r="BW45" s="25" t="str">
        <f t="shared" si="12"/>
        <v/>
      </c>
      <c r="BX45" s="25" t="str">
        <f t="shared" si="13"/>
        <v/>
      </c>
      <c r="BY45" s="25" t="str">
        <f t="shared" si="14"/>
        <v/>
      </c>
    </row>
    <row r="46" spans="1:77" x14ac:dyDescent="0.4">
      <c r="A46" s="100" t="s">
        <v>210</v>
      </c>
      <c r="B46" s="101">
        <v>119735.048297801</v>
      </c>
      <c r="C46" s="101">
        <v>16372.2462156274</v>
      </c>
      <c r="D46" s="101">
        <v>8065.9801869190096</v>
      </c>
      <c r="E46" s="101">
        <v>17543.516220772701</v>
      </c>
      <c r="F46" s="101">
        <v>16005.6069192062</v>
      </c>
      <c r="G46" s="101">
        <v>265.74833238914999</v>
      </c>
      <c r="H46" s="101">
        <v>139293.45110761601</v>
      </c>
      <c r="J46" t="s">
        <v>210</v>
      </c>
      <c r="K46" s="28">
        <v>0</v>
      </c>
      <c r="L46" s="28">
        <v>0</v>
      </c>
      <c r="M46" s="28">
        <v>0</v>
      </c>
      <c r="N46" s="28">
        <v>0</v>
      </c>
      <c r="O46" s="28">
        <v>0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  <c r="AB46" s="28">
        <v>0</v>
      </c>
      <c r="AC46" s="28">
        <v>0</v>
      </c>
      <c r="AD46" s="28">
        <v>0</v>
      </c>
      <c r="AE46" s="28">
        <v>0</v>
      </c>
      <c r="AF46" s="28">
        <v>0</v>
      </c>
      <c r="AG46" s="28">
        <v>0</v>
      </c>
      <c r="AH46" s="28">
        <v>0</v>
      </c>
      <c r="AI46" s="28">
        <v>0</v>
      </c>
      <c r="AJ46" s="28">
        <v>0</v>
      </c>
      <c r="AK46" s="28">
        <v>0</v>
      </c>
      <c r="AL46" s="28">
        <v>0</v>
      </c>
      <c r="AM46" s="28">
        <v>0</v>
      </c>
      <c r="AN46" s="28">
        <v>0</v>
      </c>
      <c r="AO46" s="28">
        <v>0</v>
      </c>
      <c r="AP46" s="28">
        <v>0</v>
      </c>
      <c r="AQ46" s="28">
        <v>0</v>
      </c>
      <c r="AR46" s="28">
        <v>0</v>
      </c>
      <c r="AS46" s="28">
        <v>0</v>
      </c>
      <c r="AT46" s="28">
        <v>0</v>
      </c>
      <c r="AU46" s="28">
        <v>0</v>
      </c>
      <c r="AV46" s="28">
        <v>0</v>
      </c>
      <c r="AW46" s="28">
        <v>0</v>
      </c>
      <c r="AX46" s="28">
        <v>0</v>
      </c>
      <c r="AY46" s="28">
        <v>0</v>
      </c>
      <c r="AZ46" s="28">
        <v>0</v>
      </c>
      <c r="BA46" s="28">
        <v>0</v>
      </c>
      <c r="BB46" s="28">
        <v>0</v>
      </c>
      <c r="BC46" s="28">
        <v>0</v>
      </c>
      <c r="BD46" s="28">
        <v>0</v>
      </c>
      <c r="BE46" s="28">
        <v>0</v>
      </c>
      <c r="BF46" s="28">
        <v>0</v>
      </c>
      <c r="BG46" s="28">
        <v>0</v>
      </c>
      <c r="BH46" s="28">
        <v>0</v>
      </c>
      <c r="BI46" s="28">
        <v>0</v>
      </c>
      <c r="BJ46" s="28">
        <v>0</v>
      </c>
      <c r="BK46" s="28">
        <v>0</v>
      </c>
      <c r="BL46" s="28">
        <v>0</v>
      </c>
      <c r="BM46" s="28">
        <v>0</v>
      </c>
      <c r="BN46" s="28">
        <v>0</v>
      </c>
      <c r="BO46" s="28">
        <v>0</v>
      </c>
      <c r="BR46" s="32" t="str">
        <f t="shared" si="0"/>
        <v/>
      </c>
      <c r="BS46" s="25" t="str">
        <f t="shared" si="8"/>
        <v/>
      </c>
      <c r="BT46" s="25" t="str">
        <f t="shared" si="9"/>
        <v/>
      </c>
      <c r="BU46" s="25" t="str">
        <f t="shared" si="10"/>
        <v/>
      </c>
      <c r="BV46" s="25" t="str">
        <f t="shared" si="11"/>
        <v/>
      </c>
      <c r="BW46" s="25" t="str">
        <f t="shared" si="12"/>
        <v/>
      </c>
      <c r="BX46" s="25" t="str">
        <f t="shared" si="13"/>
        <v/>
      </c>
      <c r="BY46" s="25" t="str">
        <f t="shared" si="14"/>
        <v/>
      </c>
    </row>
    <row r="47" spans="1:77" x14ac:dyDescent="0.4">
      <c r="A47" s="100" t="s">
        <v>211</v>
      </c>
      <c r="B47" s="101">
        <v>33328.6532417903</v>
      </c>
      <c r="C47" s="101">
        <v>26965.743702342999</v>
      </c>
      <c r="D47" s="101">
        <v>40764.597774584501</v>
      </c>
      <c r="E47" s="101">
        <v>19030.707240433199</v>
      </c>
      <c r="F47" s="101">
        <v>9096.8288563304995</v>
      </c>
      <c r="G47" s="101">
        <v>1979.7826970077799</v>
      </c>
      <c r="H47" s="101">
        <v>42324.029901254602</v>
      </c>
      <c r="J47" t="s">
        <v>211</v>
      </c>
      <c r="K47" s="28">
        <v>78.139308301179994</v>
      </c>
      <c r="L47" s="28">
        <v>130.29875106650499</v>
      </c>
      <c r="M47" s="28">
        <v>130.29875106650499</v>
      </c>
      <c r="N47" s="28">
        <v>165.77150220894799</v>
      </c>
      <c r="O47" s="28">
        <v>38.889567393223402</v>
      </c>
      <c r="P47" s="28">
        <v>289.76369130191699</v>
      </c>
      <c r="Q47" s="28">
        <v>1419.20275053048</v>
      </c>
      <c r="R47" s="28">
        <v>80.825153726490399</v>
      </c>
      <c r="S47" s="28">
        <v>36.725816949684599</v>
      </c>
      <c r="T47" s="28">
        <v>50.500926610504102</v>
      </c>
      <c r="U47" s="28">
        <v>8.8869326727891593</v>
      </c>
      <c r="V47" s="28">
        <v>88.110897229238404</v>
      </c>
      <c r="W47" s="28">
        <v>88.110897229238404</v>
      </c>
      <c r="X47" s="28">
        <v>5.1191270614042299</v>
      </c>
      <c r="Y47" s="28">
        <v>21.0842356342046</v>
      </c>
      <c r="Z47" s="28">
        <v>2.8780215855448801</v>
      </c>
      <c r="AA47" s="28">
        <v>15.081451853593199</v>
      </c>
      <c r="AB47" s="28">
        <v>10.7989244759095</v>
      </c>
      <c r="AC47" s="28">
        <v>18.943271368654401</v>
      </c>
      <c r="AD47" s="28">
        <v>1461.97481683449</v>
      </c>
      <c r="AE47" s="28">
        <v>271.660152912581</v>
      </c>
      <c r="AF47" s="28">
        <v>974.697563385639</v>
      </c>
      <c r="AG47" s="28">
        <v>103.180723790627</v>
      </c>
      <c r="AH47" s="28">
        <v>1082.99741423767</v>
      </c>
      <c r="AI47" s="28">
        <v>16.706815601784101</v>
      </c>
      <c r="AJ47" s="28">
        <v>47.606715359992698</v>
      </c>
      <c r="AK47" s="28">
        <v>7.13664834625793</v>
      </c>
      <c r="AL47" s="28">
        <v>325.31923602969601</v>
      </c>
      <c r="AM47" s="28">
        <v>2.0344121375463602</v>
      </c>
      <c r="AN47" s="28">
        <v>0.56128435633305096</v>
      </c>
      <c r="AO47" s="28">
        <v>77.760054233700899</v>
      </c>
      <c r="AP47" s="28">
        <v>4.6280581248587502</v>
      </c>
      <c r="AQ47" s="28">
        <v>4.5606837635101899E-2</v>
      </c>
      <c r="AR47" s="28">
        <v>3.01207382507426</v>
      </c>
      <c r="AS47" s="28">
        <v>607.10186391849504</v>
      </c>
      <c r="AT47" s="28">
        <v>313.42665015283501</v>
      </c>
      <c r="AU47" s="28">
        <v>293.67521376565901</v>
      </c>
      <c r="AV47" s="28">
        <v>7.8773060070437606E-2</v>
      </c>
      <c r="AW47" s="28">
        <v>0.103718769269774</v>
      </c>
      <c r="AX47" s="28">
        <v>44.336966219679503</v>
      </c>
      <c r="AY47" s="28">
        <v>0.256988294890237</v>
      </c>
      <c r="AZ47" s="28">
        <v>57.541190297458499</v>
      </c>
      <c r="BA47" s="28">
        <v>0.282978873107469</v>
      </c>
      <c r="BB47" s="28">
        <v>0.49491919024234199</v>
      </c>
      <c r="BC47" s="28">
        <v>94.2261587217601</v>
      </c>
      <c r="BD47" s="28">
        <v>96.9065991268549</v>
      </c>
      <c r="BE47" s="28">
        <v>19.5176517027949</v>
      </c>
      <c r="BF47" s="28">
        <v>0.99465592685064297</v>
      </c>
      <c r="BG47" s="28">
        <v>0.41451123530481598</v>
      </c>
      <c r="BH47" s="28">
        <v>36.4991307572325</v>
      </c>
      <c r="BI47" s="28">
        <v>100.753418907859</v>
      </c>
      <c r="BJ47" s="28">
        <v>5.4831274657318802E-7</v>
      </c>
      <c r="BK47" s="28">
        <v>1.47294488536164</v>
      </c>
      <c r="BL47" s="28">
        <v>124.14403815626299</v>
      </c>
      <c r="BM47" s="28">
        <v>167.52029579754901</v>
      </c>
      <c r="BN47" s="28">
        <v>1471.41387522941</v>
      </c>
      <c r="BO47" s="28">
        <v>61.607101954229798</v>
      </c>
      <c r="BR47" s="32">
        <f t="shared" si="0"/>
        <v>4.7268137431404874E-3</v>
      </c>
      <c r="BS47" s="25">
        <f t="shared" si="8"/>
        <v>-0.95741793884575688</v>
      </c>
      <c r="BT47" s="25">
        <f t="shared" si="9"/>
        <v>-0.94578399791334289</v>
      </c>
      <c r="BU47" s="25">
        <f t="shared" si="10"/>
        <v>-0.97343289340848393</v>
      </c>
      <c r="BV47" s="25">
        <f t="shared" si="11"/>
        <v>-0.96809882805465952</v>
      </c>
      <c r="BW47" s="25">
        <f t="shared" si="12"/>
        <v>-0.96554550436169628</v>
      </c>
      <c r="BX47" s="25">
        <f t="shared" si="13"/>
        <v>-0.98156407225277964</v>
      </c>
      <c r="BY47" s="25">
        <f t="shared" si="14"/>
        <v>-0.96523455165629701</v>
      </c>
    </row>
    <row r="48" spans="1:77" s="11" customFormat="1" x14ac:dyDescent="0.4">
      <c r="A48" s="3"/>
      <c r="B48" s="101"/>
      <c r="C48" s="101"/>
      <c r="D48" s="101"/>
      <c r="E48" s="101"/>
      <c r="F48" s="101"/>
      <c r="G48" s="101"/>
      <c r="H48" s="101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28"/>
      <c r="BJ48" s="28"/>
      <c r="BK48" s="28"/>
      <c r="BL48" s="28"/>
      <c r="BM48" s="28"/>
      <c r="BN48" s="28"/>
      <c r="BO48" s="28"/>
      <c r="BP48" s="28"/>
      <c r="BR48" s="30"/>
      <c r="BS48" s="25"/>
      <c r="BT48" s="25" t="str">
        <f>IF(AD48&lt;&gt;0,(AD48-C48)/C48,"")</f>
        <v/>
      </c>
      <c r="BU48" s="25" t="str">
        <f>IF(AH48&lt;&gt;0,(AH48-D48)/D48,"")</f>
        <v/>
      </c>
      <c r="BV48" s="25" t="str">
        <f t="shared" ref="BV48:BW51" si="15">IF(AS48&lt;&gt;0,(AS48-E48)/E48,"")</f>
        <v/>
      </c>
      <c r="BW48" s="25" t="str">
        <f t="shared" si="15"/>
        <v/>
      </c>
      <c r="BX48" s="25" t="str">
        <f>IF(BH48&lt;&gt;0,(BH48-G48)/G48,"")</f>
        <v/>
      </c>
      <c r="BY48" s="25" t="str">
        <f>IF(BN48&lt;&gt;0,(BN48-H48)/H48,"")</f>
        <v/>
      </c>
    </row>
    <row r="49" spans="1:77" x14ac:dyDescent="0.4">
      <c r="A49" s="4" t="s">
        <v>55</v>
      </c>
      <c r="B49" s="1">
        <f>SUM(B3:B47)</f>
        <v>5949606.1112398813</v>
      </c>
      <c r="C49" s="1">
        <f t="shared" ref="C49:H49" si="16">SUM(C3:C47)</f>
        <v>882007.1602200272</v>
      </c>
      <c r="D49" s="1">
        <f t="shared" si="16"/>
        <v>1171699.7353783934</v>
      </c>
      <c r="E49" s="1">
        <f>SUM(E3:E47)</f>
        <v>949816.22723096632</v>
      </c>
      <c r="F49" s="1">
        <f t="shared" si="16"/>
        <v>693783.70099767856</v>
      </c>
      <c r="G49" s="1">
        <f t="shared" si="16"/>
        <v>54979.697652504336</v>
      </c>
      <c r="H49" s="1">
        <f t="shared" si="16"/>
        <v>5224493.0060211327</v>
      </c>
      <c r="K49" s="1">
        <f t="shared" ref="K49:BM49" si="17">SUM(K3:K47)</f>
        <v>108208.92846470149</v>
      </c>
      <c r="L49" s="1">
        <f t="shared" si="17"/>
        <v>39535.147593331814</v>
      </c>
      <c r="M49" s="1">
        <f t="shared" si="17"/>
        <v>39514.826629740339</v>
      </c>
      <c r="N49" s="1">
        <f t="shared" si="17"/>
        <v>49557.763622962615</v>
      </c>
      <c r="O49" s="1">
        <f t="shared" si="17"/>
        <v>46062.780285578396</v>
      </c>
      <c r="P49" s="1">
        <f t="shared" si="17"/>
        <v>1490899.1147735822</v>
      </c>
      <c r="Q49" s="1">
        <f t="shared" si="17"/>
        <v>2969201.8408711706</v>
      </c>
      <c r="R49" s="1">
        <f t="shared" ref="R49:BI49" si="18">SUM(R3:R47)</f>
        <v>54159.001083297815</v>
      </c>
      <c r="S49" s="1">
        <f t="shared" si="18"/>
        <v>33467.064560507111</v>
      </c>
      <c r="T49" s="1">
        <f t="shared" si="18"/>
        <v>20248.397853933129</v>
      </c>
      <c r="U49" s="1">
        <f t="shared" si="18"/>
        <v>56067.957018627152</v>
      </c>
      <c r="V49" s="1">
        <f t="shared" si="18"/>
        <v>30214.879896577502</v>
      </c>
      <c r="W49" s="1">
        <f t="shared" si="18"/>
        <v>30214.879896577502</v>
      </c>
      <c r="X49" s="1">
        <f t="shared" si="18"/>
        <v>2594.3807827713322</v>
      </c>
      <c r="Y49" s="1">
        <f t="shared" si="18"/>
        <v>29580.854467668349</v>
      </c>
      <c r="Z49" s="1">
        <f t="shared" si="18"/>
        <v>1053.2998738674617</v>
      </c>
      <c r="AA49" s="1">
        <f t="shared" si="18"/>
        <v>11100.733101684178</v>
      </c>
      <c r="AB49" s="1">
        <f t="shared" si="18"/>
        <v>23661.034109272739</v>
      </c>
      <c r="AC49" s="1">
        <f t="shared" si="18"/>
        <v>6010.5825523855428</v>
      </c>
      <c r="AD49" s="1">
        <f t="shared" si="18"/>
        <v>204759.98381429684</v>
      </c>
      <c r="AE49" s="1">
        <f t="shared" si="18"/>
        <v>62052.933580805206</v>
      </c>
      <c r="AF49" s="1">
        <f t="shared" si="18"/>
        <v>508931.10192391713</v>
      </c>
      <c r="AG49" s="1">
        <f t="shared" si="18"/>
        <v>53956.377764316698</v>
      </c>
      <c r="AH49" s="1">
        <f t="shared" si="18"/>
        <v>565481.86047100497</v>
      </c>
      <c r="AI49" s="1">
        <f t="shared" si="18"/>
        <v>9608.8951227745147</v>
      </c>
      <c r="AJ49" s="1">
        <f t="shared" si="18"/>
        <v>30860.727885862496</v>
      </c>
      <c r="AK49" s="1">
        <f t="shared" si="18"/>
        <v>1714.6811125328989</v>
      </c>
      <c r="AL49" s="1">
        <f t="shared" si="18"/>
        <v>590761.64451257838</v>
      </c>
      <c r="AM49" s="1">
        <f t="shared" si="18"/>
        <v>1052.6828134476928</v>
      </c>
      <c r="AN49" s="1">
        <f t="shared" si="18"/>
        <v>1225.9167268622803</v>
      </c>
      <c r="AO49" s="1">
        <f t="shared" si="18"/>
        <v>31818.702840789851</v>
      </c>
      <c r="AP49" s="1">
        <f t="shared" si="18"/>
        <v>1957.5587919059049</v>
      </c>
      <c r="AQ49" s="1">
        <f t="shared" si="18"/>
        <v>305.30054560490152</v>
      </c>
      <c r="AR49" s="1">
        <f t="shared" si="18"/>
        <v>4608.1457315871839</v>
      </c>
      <c r="AS49" s="1">
        <f t="shared" si="18"/>
        <v>423076.15779191407</v>
      </c>
      <c r="AT49" s="1">
        <f t="shared" si="18"/>
        <v>280941.25880497968</v>
      </c>
      <c r="AU49" s="1">
        <f t="shared" si="18"/>
        <v>142134.89898693451</v>
      </c>
      <c r="AV49" s="1">
        <f t="shared" si="18"/>
        <v>101.63776150961368</v>
      </c>
      <c r="AW49" s="1">
        <f t="shared" si="18"/>
        <v>84.330087040688227</v>
      </c>
      <c r="AX49" s="1">
        <f t="shared" si="18"/>
        <v>31271.973127984245</v>
      </c>
      <c r="AY49" s="1">
        <f t="shared" si="18"/>
        <v>439.4842667726989</v>
      </c>
      <c r="AZ49" s="1">
        <f t="shared" si="18"/>
        <v>70417.404882679286</v>
      </c>
      <c r="BA49" s="1">
        <f t="shared" si="18"/>
        <v>436.91457510498293</v>
      </c>
      <c r="BB49" s="1">
        <f t="shared" si="18"/>
        <v>827.06707509040439</v>
      </c>
      <c r="BC49" s="1">
        <f t="shared" si="18"/>
        <v>118454.31227460173</v>
      </c>
      <c r="BD49" s="1">
        <f t="shared" si="18"/>
        <v>95976.439858271697</v>
      </c>
      <c r="BE49" s="1">
        <f t="shared" si="18"/>
        <v>8395.7197797912795</v>
      </c>
      <c r="BF49" s="1">
        <f t="shared" si="18"/>
        <v>7723.4741655678408</v>
      </c>
      <c r="BG49" s="1">
        <f t="shared" si="18"/>
        <v>105.95224610596921</v>
      </c>
      <c r="BH49" s="1">
        <f t="shared" si="18"/>
        <v>28357.002163412322</v>
      </c>
      <c r="BI49" s="1">
        <f t="shared" si="18"/>
        <v>369377.66421353869</v>
      </c>
      <c r="BJ49" s="1">
        <f t="shared" si="17"/>
        <v>7.9647824415637993</v>
      </c>
      <c r="BK49" s="1">
        <f t="shared" si="17"/>
        <v>23183.73001891105</v>
      </c>
      <c r="BL49" s="1">
        <f t="shared" si="17"/>
        <v>126823.41387080675</v>
      </c>
      <c r="BM49" s="1">
        <f t="shared" si="17"/>
        <v>142172.78959977999</v>
      </c>
      <c r="BN49" s="1">
        <f t="shared" ref="BN49:BO49" si="19">SUM(BN3:BN47)</f>
        <v>1480092.3566197804</v>
      </c>
      <c r="BO49" s="1">
        <f t="shared" si="19"/>
        <v>81835.521748336803</v>
      </c>
      <c r="BP49" s="1"/>
      <c r="BS49" s="25">
        <f>+(P49-B49)/B49</f>
        <v>-0.74941213134143392</v>
      </c>
      <c r="BT49" s="25">
        <f>IF(AD49&lt;&gt;0,(AD49-C49)/C49,"")</f>
        <v>-0.76784770799001567</v>
      </c>
      <c r="BU49" s="25">
        <f>IF(AH49&lt;&gt;0,(AH49-D49)/D49,"")</f>
        <v>-0.51738329932421978</v>
      </c>
      <c r="BV49" s="25">
        <f t="shared" si="15"/>
        <v>-0.55457050989187318</v>
      </c>
      <c r="BW49" s="25">
        <f t="shared" si="15"/>
        <v>-0.59505929816313208</v>
      </c>
      <c r="BX49" s="25">
        <f>IF(BH49&lt;&gt;0,(BH49-G49)/G49,"")</f>
        <v>-0.48422775362205622</v>
      </c>
      <c r="BY49" s="25">
        <f>IF(BN49&lt;&gt;0,(BN49-H49)/H49,"")</f>
        <v>-0.71670124643405575</v>
      </c>
    </row>
    <row r="50" spans="1:77" x14ac:dyDescent="0.4">
      <c r="A50" s="4" t="s">
        <v>74</v>
      </c>
      <c r="B50" s="1">
        <f>SUM(B3:B15)</f>
        <v>2904482.9080121205</v>
      </c>
      <c r="C50" s="1">
        <f t="shared" ref="C50:H50" si="20">SUM(C3:C15)</f>
        <v>5044.1478130180994</v>
      </c>
      <c r="D50" s="1">
        <f t="shared" si="20"/>
        <v>367536.13943392009</v>
      </c>
      <c r="E50" s="1">
        <f>SUM(E3:E15)</f>
        <v>314496.129033715</v>
      </c>
      <c r="F50" s="1">
        <f t="shared" si="20"/>
        <v>232556.85409741895</v>
      </c>
      <c r="G50" s="1">
        <f t="shared" si="20"/>
        <v>27506.386603761999</v>
      </c>
      <c r="H50" s="1">
        <f t="shared" si="20"/>
        <v>908414.9931213099</v>
      </c>
      <c r="K50" s="1">
        <f t="shared" ref="K50:BM50" si="21">SUM(K3:K15)</f>
        <v>45877.102757256718</v>
      </c>
      <c r="L50" s="1">
        <f t="shared" si="21"/>
        <v>21274.332182792692</v>
      </c>
      <c r="M50" s="1">
        <f t="shared" si="21"/>
        <v>21254.021777412712</v>
      </c>
      <c r="N50" s="1">
        <f t="shared" si="21"/>
        <v>26369.395973244787</v>
      </c>
      <c r="O50" s="1">
        <f t="shared" si="21"/>
        <v>34627.945665906023</v>
      </c>
      <c r="P50" s="1">
        <f t="shared" si="21"/>
        <v>1450781.554353975</v>
      </c>
      <c r="Q50" s="1">
        <f t="shared" si="21"/>
        <v>2691939.0810509911</v>
      </c>
      <c r="R50" s="1">
        <f t="shared" ref="R50:BI50" si="22">SUM(R3:R15)</f>
        <v>42730.564654158588</v>
      </c>
      <c r="S50" s="1">
        <f t="shared" si="22"/>
        <v>24741.241111969564</v>
      </c>
      <c r="T50" s="1">
        <f t="shared" si="22"/>
        <v>13221.034127356186</v>
      </c>
      <c r="U50" s="1">
        <f t="shared" si="22"/>
        <v>38143.717227753164</v>
      </c>
      <c r="V50" s="1">
        <f t="shared" si="22"/>
        <v>17392.889370932229</v>
      </c>
      <c r="W50" s="1">
        <f t="shared" si="22"/>
        <v>17392.889370932229</v>
      </c>
      <c r="X50" s="1">
        <f t="shared" si="22"/>
        <v>1762.9084517474294</v>
      </c>
      <c r="Y50" s="1">
        <f t="shared" si="22"/>
        <v>25202.64836800078</v>
      </c>
      <c r="Z50" s="1">
        <f t="shared" si="22"/>
        <v>659.31700230080673</v>
      </c>
      <c r="AA50" s="1">
        <f t="shared" si="22"/>
        <v>6564.8977720562898</v>
      </c>
      <c r="AB50" s="1">
        <f t="shared" si="22"/>
        <v>8251.2170106744561</v>
      </c>
      <c r="AC50" s="1">
        <f t="shared" si="22"/>
        <v>3553.9673457013901</v>
      </c>
      <c r="AD50" s="1">
        <f t="shared" si="22"/>
        <v>4721.5240296753609</v>
      </c>
      <c r="AE50" s="1">
        <f t="shared" si="22"/>
        <v>0</v>
      </c>
      <c r="AF50" s="1">
        <f t="shared" si="22"/>
        <v>281660.48696139583</v>
      </c>
      <c r="AG50" s="1">
        <f t="shared" si="22"/>
        <v>29535.567571221778</v>
      </c>
      <c r="AH50" s="1">
        <f t="shared" si="22"/>
        <v>312958.96298436483</v>
      </c>
      <c r="AI50" s="1">
        <f t="shared" si="22"/>
        <v>4264.4720562948078</v>
      </c>
      <c r="AJ50" s="1">
        <f t="shared" si="22"/>
        <v>20684.056175430225</v>
      </c>
      <c r="AK50" s="1">
        <f t="shared" si="22"/>
        <v>354.08762300055605</v>
      </c>
      <c r="AL50" s="1">
        <f t="shared" si="22"/>
        <v>368316.74352229154</v>
      </c>
      <c r="AM50" s="1">
        <f t="shared" si="22"/>
        <v>437.56364366781418</v>
      </c>
      <c r="AN50" s="1">
        <f t="shared" si="22"/>
        <v>980.85136283863596</v>
      </c>
      <c r="AO50" s="1">
        <f t="shared" si="22"/>
        <v>17676.817888458325</v>
      </c>
      <c r="AP50" s="1">
        <f t="shared" si="22"/>
        <v>1049.4712699893187</v>
      </c>
      <c r="AQ50" s="1">
        <f t="shared" si="22"/>
        <v>287.43134684370938</v>
      </c>
      <c r="AR50" s="1">
        <f t="shared" si="22"/>
        <v>4080.9593126219247</v>
      </c>
      <c r="AS50" s="1">
        <f t="shared" si="22"/>
        <v>302486.44359934074</v>
      </c>
      <c r="AT50" s="1">
        <f t="shared" si="22"/>
        <v>222647.300662639</v>
      </c>
      <c r="AU50" s="1">
        <f t="shared" si="22"/>
        <v>79839.142936701843</v>
      </c>
      <c r="AV50" s="1">
        <f t="shared" si="22"/>
        <v>86.888180316032461</v>
      </c>
      <c r="AW50" s="1">
        <f t="shared" si="22"/>
        <v>62.698976891073812</v>
      </c>
      <c r="AX50" s="1">
        <f t="shared" si="22"/>
        <v>22050.5620964919</v>
      </c>
      <c r="AY50" s="1">
        <f t="shared" si="22"/>
        <v>310.48899240782561</v>
      </c>
      <c r="AZ50" s="1">
        <f t="shared" si="22"/>
        <v>61055.076428796361</v>
      </c>
      <c r="BA50" s="1">
        <f t="shared" si="22"/>
        <v>365.30574134792693</v>
      </c>
      <c r="BB50" s="1">
        <f t="shared" si="22"/>
        <v>593.29421321532584</v>
      </c>
      <c r="BC50" s="1">
        <f t="shared" si="22"/>
        <v>101551.43312196576</v>
      </c>
      <c r="BD50" s="1">
        <f t="shared" si="22"/>
        <v>27595.123002708446</v>
      </c>
      <c r="BE50" s="1">
        <f t="shared" si="22"/>
        <v>4654.0881705345146</v>
      </c>
      <c r="BF50" s="1">
        <f t="shared" si="22"/>
        <v>7029.9462159476543</v>
      </c>
      <c r="BG50" s="1">
        <f t="shared" si="22"/>
        <v>20.336077304127439</v>
      </c>
      <c r="BH50" s="1">
        <f t="shared" si="22"/>
        <v>20151.296515002017</v>
      </c>
      <c r="BI50" s="1">
        <f t="shared" si="22"/>
        <v>252963.65460657023</v>
      </c>
      <c r="BJ50" s="1">
        <f t="shared" si="21"/>
        <v>7.9608805480689799</v>
      </c>
      <c r="BK50" s="1">
        <f t="shared" si="21"/>
        <v>6833.186220543811</v>
      </c>
      <c r="BL50" s="1">
        <f t="shared" si="21"/>
        <v>69365.431779460458</v>
      </c>
      <c r="BM50" s="1">
        <f t="shared" si="21"/>
        <v>61212.004530461571</v>
      </c>
      <c r="BN50" s="1">
        <f t="shared" ref="BN50:BO50" si="23">SUM(BN3:BN15)</f>
        <v>851377.4121160371</v>
      </c>
      <c r="BO50" s="1">
        <f t="shared" si="23"/>
        <v>43410.291441367321</v>
      </c>
      <c r="BP50" s="1"/>
      <c r="BS50" s="25">
        <f>+(P50-B50)/B50</f>
        <v>-0.50050263668209516</v>
      </c>
      <c r="BT50" s="25">
        <f>IF(AD50&lt;&gt;0,(AD50-C50)/C50,"")</f>
        <v>-6.396001768824075E-2</v>
      </c>
      <c r="BU50" s="25">
        <f>IF(AH50&lt;&gt;0,(AH50-D50)/D50,"")</f>
        <v>-0.14849472090993593</v>
      </c>
      <c r="BV50" s="25">
        <f t="shared" si="15"/>
        <v>-3.8187069174027206E-2</v>
      </c>
      <c r="BW50" s="25">
        <f t="shared" si="15"/>
        <v>-4.261131529853257E-2</v>
      </c>
      <c r="BX50" s="25">
        <f>IF(BH50&lt;&gt;0,(BH50-G50)/G50,"")</f>
        <v>-0.26739572139053841</v>
      </c>
      <c r="BY50" s="25">
        <f>IF(BN50&lt;&gt;0,(BN50-H50)/H50,"")</f>
        <v>-6.2788022475599975E-2</v>
      </c>
    </row>
    <row r="51" spans="1:77" x14ac:dyDescent="0.4">
      <c r="A51" s="4" t="s">
        <v>127</v>
      </c>
      <c r="B51" s="1">
        <f>SUM(B16:B47)</f>
        <v>3045123.2032277626</v>
      </c>
      <c r="C51" s="1">
        <f t="shared" ref="C51:H51" si="24">SUM(C16:C47)</f>
        <v>876963.01240700926</v>
      </c>
      <c r="D51" s="1">
        <f t="shared" si="24"/>
        <v>804163.5959444734</v>
      </c>
      <c r="E51" s="1">
        <f>SUM(E16:E47)</f>
        <v>635320.09819725133</v>
      </c>
      <c r="F51" s="1">
        <f t="shared" si="24"/>
        <v>461226.84690025949</v>
      </c>
      <c r="G51" s="1">
        <f t="shared" si="24"/>
        <v>27473.311048742329</v>
      </c>
      <c r="H51" s="1">
        <f t="shared" si="24"/>
        <v>4316078.0128998235</v>
      </c>
      <c r="K51" s="1">
        <f t="shared" ref="K51:BM51" si="25">SUM(K16:K47)</f>
        <v>62331.825707444747</v>
      </c>
      <c r="L51" s="1">
        <f t="shared" si="25"/>
        <v>18260.815410539115</v>
      </c>
      <c r="M51" s="1">
        <f t="shared" si="25"/>
        <v>18260.804852327627</v>
      </c>
      <c r="N51" s="1">
        <f t="shared" si="25"/>
        <v>23188.367649717831</v>
      </c>
      <c r="O51" s="1">
        <f t="shared" si="25"/>
        <v>11434.83461967238</v>
      </c>
      <c r="P51" s="1">
        <f t="shared" si="25"/>
        <v>40117.56041960718</v>
      </c>
      <c r="Q51" s="1">
        <f t="shared" si="25"/>
        <v>277262.75982017955</v>
      </c>
      <c r="R51" s="1">
        <f t="shared" ref="R51:BI51" si="26">SUM(R16:R47)</f>
        <v>11428.436429139234</v>
      </c>
      <c r="S51" s="1">
        <f t="shared" si="26"/>
        <v>8725.8234485375579</v>
      </c>
      <c r="T51" s="1">
        <f t="shared" si="26"/>
        <v>7027.3637265769421</v>
      </c>
      <c r="U51" s="1">
        <f t="shared" si="26"/>
        <v>17924.239790873984</v>
      </c>
      <c r="V51" s="1">
        <f t="shared" si="26"/>
        <v>12821.990525645273</v>
      </c>
      <c r="W51" s="1">
        <f t="shared" si="26"/>
        <v>12821.990525645273</v>
      </c>
      <c r="X51" s="1">
        <f t="shared" si="26"/>
        <v>831.4723310239026</v>
      </c>
      <c r="Y51" s="1">
        <f t="shared" si="26"/>
        <v>4378.2060996675646</v>
      </c>
      <c r="Z51" s="1">
        <f t="shared" si="26"/>
        <v>393.98287156665486</v>
      </c>
      <c r="AA51" s="1">
        <f t="shared" si="26"/>
        <v>4535.8353296278901</v>
      </c>
      <c r="AB51" s="1">
        <f t="shared" si="26"/>
        <v>15409.817098598283</v>
      </c>
      <c r="AC51" s="1">
        <f t="shared" si="26"/>
        <v>2456.6152066841541</v>
      </c>
      <c r="AD51" s="1">
        <f t="shared" si="26"/>
        <v>200038.45978462146</v>
      </c>
      <c r="AE51" s="1">
        <f t="shared" si="26"/>
        <v>62052.933580805206</v>
      </c>
      <c r="AF51" s="1">
        <f t="shared" si="26"/>
        <v>227270.6149625213</v>
      </c>
      <c r="AG51" s="1">
        <f t="shared" si="26"/>
        <v>24420.810193094923</v>
      </c>
      <c r="AH51" s="1">
        <f t="shared" si="26"/>
        <v>252522.89748664017</v>
      </c>
      <c r="AI51" s="1">
        <f t="shared" si="26"/>
        <v>5344.4230664797042</v>
      </c>
      <c r="AJ51" s="1">
        <f t="shared" si="26"/>
        <v>10176.671710432271</v>
      </c>
      <c r="AK51" s="1">
        <f t="shared" si="26"/>
        <v>1360.5934895323428</v>
      </c>
      <c r="AL51" s="1">
        <f t="shared" si="26"/>
        <v>222444.90099028702</v>
      </c>
      <c r="AM51" s="1">
        <f t="shared" si="26"/>
        <v>615.11916977987869</v>
      </c>
      <c r="AN51" s="1">
        <f t="shared" si="26"/>
        <v>245.06536402364429</v>
      </c>
      <c r="AO51" s="1">
        <f t="shared" si="26"/>
        <v>14141.88495233152</v>
      </c>
      <c r="AP51" s="1">
        <f t="shared" si="26"/>
        <v>908.08752191658573</v>
      </c>
      <c r="AQ51" s="1">
        <f t="shared" si="26"/>
        <v>17.869198761192091</v>
      </c>
      <c r="AR51" s="1">
        <f t="shared" si="26"/>
        <v>527.18641896525946</v>
      </c>
      <c r="AS51" s="1">
        <f t="shared" si="26"/>
        <v>120589.71419257342</v>
      </c>
      <c r="AT51" s="1">
        <f t="shared" si="26"/>
        <v>58293.958142340693</v>
      </c>
      <c r="AU51" s="1">
        <f t="shared" si="26"/>
        <v>62295.756050232667</v>
      </c>
      <c r="AV51" s="1">
        <f t="shared" si="26"/>
        <v>14.749581193581221</v>
      </c>
      <c r="AW51" s="1">
        <f t="shared" si="26"/>
        <v>21.63111014961444</v>
      </c>
      <c r="AX51" s="1">
        <f t="shared" si="26"/>
        <v>9221.4110314923473</v>
      </c>
      <c r="AY51" s="1">
        <f t="shared" si="26"/>
        <v>128.99527436487341</v>
      </c>
      <c r="AZ51" s="1">
        <f t="shared" si="26"/>
        <v>9362.328453882923</v>
      </c>
      <c r="BA51" s="1">
        <f t="shared" si="26"/>
        <v>71.608833757056004</v>
      </c>
      <c r="BB51" s="1">
        <f t="shared" si="26"/>
        <v>233.77286187507886</v>
      </c>
      <c r="BC51" s="1">
        <f t="shared" si="26"/>
        <v>16902.87915263596</v>
      </c>
      <c r="BD51" s="1">
        <f t="shared" si="26"/>
        <v>68381.316855563273</v>
      </c>
      <c r="BE51" s="1">
        <f t="shared" si="26"/>
        <v>3741.6316092567631</v>
      </c>
      <c r="BF51" s="1">
        <f t="shared" si="26"/>
        <v>693.52794962018527</v>
      </c>
      <c r="BG51" s="1">
        <f t="shared" si="26"/>
        <v>85.616168801841781</v>
      </c>
      <c r="BH51" s="1">
        <f t="shared" si="26"/>
        <v>8205.7056484103086</v>
      </c>
      <c r="BI51" s="1">
        <f t="shared" si="26"/>
        <v>116414.00960696852</v>
      </c>
      <c r="BJ51" s="1">
        <f t="shared" si="25"/>
        <v>3.9018934948185893E-3</v>
      </c>
      <c r="BK51" s="1">
        <f t="shared" si="25"/>
        <v>16350.54379836724</v>
      </c>
      <c r="BL51" s="1">
        <f t="shared" si="25"/>
        <v>57457.982091346312</v>
      </c>
      <c r="BM51" s="1">
        <f t="shared" si="25"/>
        <v>80960.78506931843</v>
      </c>
      <c r="BN51" s="1">
        <f t="shared" ref="BN51:BO51" si="27">SUM(BN16:BN47)</f>
        <v>628714.94450374343</v>
      </c>
      <c r="BO51" s="1">
        <f t="shared" si="27"/>
        <v>38425.230306969497</v>
      </c>
      <c r="BP51" s="1"/>
      <c r="BS51" s="25">
        <f>+(P51-B51)/B51</f>
        <v>-0.98682563635616338</v>
      </c>
      <c r="BT51" s="25">
        <f>IF(AD51&lt;&gt;0,(AD51-C51)/C51,"")</f>
        <v>-0.77189635485814401</v>
      </c>
      <c r="BU51" s="25">
        <f>IF(AH51&lt;&gt;0,(AH51-D51)/D51,"")</f>
        <v>-0.68598069004845064</v>
      </c>
      <c r="BV51" s="25">
        <f t="shared" si="15"/>
        <v>-0.81019061960301264</v>
      </c>
      <c r="BW51" s="25">
        <f t="shared" si="15"/>
        <v>-0.87361109065069931</v>
      </c>
      <c r="BX51" s="25">
        <f>IF(BH51&lt;&gt;0,(BH51-G51)/G51,"")</f>
        <v>-0.70132083337709128</v>
      </c>
      <c r="BY51" s="25">
        <f>IF(BN51&lt;&gt;0,(BN51-H51)/H51,"")</f>
        <v>-0.85433188588699038</v>
      </c>
    </row>
    <row r="52" spans="1:77" x14ac:dyDescent="0.4">
      <c r="A52" s="86"/>
    </row>
    <row r="53" spans="1:77" x14ac:dyDescent="0.4">
      <c r="A53" s="86"/>
    </row>
    <row r="54" spans="1:77" x14ac:dyDescent="0.4">
      <c r="A54" s="86"/>
    </row>
    <row r="55" spans="1:77" x14ac:dyDescent="0.4">
      <c r="A55" s="12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Y55"/>
  <sheetViews>
    <sheetView zoomScale="85" zoomScaleNormal="85" workbookViewId="0">
      <pane xSplit="1" ySplit="2" topLeftCell="J3" activePane="bottomRight" state="frozen"/>
      <selection pane="topRight" activeCell="B1" sqref="B1"/>
      <selection pane="bottomLeft" activeCell="A3" sqref="A3"/>
      <selection pane="bottomRight" activeCell="J2" sqref="J2"/>
    </sheetView>
  </sheetViews>
  <sheetFormatPr defaultColWidth="9.07421875" defaultRowHeight="14.6" x14ac:dyDescent="0.4"/>
  <cols>
    <col min="1" max="1" width="17.84375" style="30" customWidth="1"/>
    <col min="2" max="8" width="9.07421875" style="28"/>
    <col min="9" max="9" width="9.07421875" style="30"/>
    <col min="10" max="10" width="20.69140625" style="30" customWidth="1"/>
    <col min="11" max="11" width="7.69140625" style="28" bestFit="1" customWidth="1"/>
    <col min="12" max="12" width="6.69140625" style="28" bestFit="1" customWidth="1"/>
    <col min="13" max="13" width="14.53515625" style="28" bestFit="1" customWidth="1"/>
    <col min="14" max="15" width="6.69140625" style="28" bestFit="1" customWidth="1"/>
    <col min="16" max="17" width="9.3046875" style="28" bestFit="1" customWidth="1"/>
    <col min="18" max="18" width="6.69140625" style="28" bestFit="1" customWidth="1"/>
    <col min="19" max="19" width="7.69140625" style="28" bestFit="1" customWidth="1"/>
    <col min="20" max="22" width="6.69140625" style="28" bestFit="1" customWidth="1"/>
    <col min="23" max="23" width="15.4609375" style="28" bestFit="1" customWidth="1"/>
    <col min="24" max="24" width="6.53515625" style="28" bestFit="1" customWidth="1"/>
    <col min="25" max="25" width="6.69140625" style="28" bestFit="1" customWidth="1"/>
    <col min="26" max="26" width="5.07421875" style="28" bestFit="1" customWidth="1"/>
    <col min="27" max="27" width="5.69140625" style="28" bestFit="1" customWidth="1"/>
    <col min="28" max="28" width="6.69140625" style="28" bestFit="1" customWidth="1"/>
    <col min="29" max="29" width="6.69140625" style="28" customWidth="1"/>
    <col min="30" max="30" width="7.69140625" style="28" bestFit="1" customWidth="1"/>
    <col min="31" max="31" width="10" style="28" bestFit="1" customWidth="1"/>
    <col min="32" max="32" width="7.69140625" style="28" bestFit="1" customWidth="1"/>
    <col min="33" max="33" width="6.69140625" style="28" bestFit="1" customWidth="1"/>
    <col min="34" max="34" width="7.69140625" style="28" bestFit="1" customWidth="1"/>
    <col min="35" max="35" width="6" style="28" bestFit="1" customWidth="1"/>
    <col min="36" max="36" width="6.69140625" style="28" bestFit="1" customWidth="1"/>
    <col min="37" max="37" width="5.69140625" style="28" bestFit="1" customWidth="1"/>
    <col min="38" max="38" width="7.69140625" style="28" bestFit="1" customWidth="1"/>
    <col min="39" max="39" width="4.53515625" style="28" bestFit="1" customWidth="1"/>
    <col min="40" max="40" width="5.69140625" style="28" bestFit="1" customWidth="1"/>
    <col min="41" max="41" width="6.69140625" style="28" bestFit="1" customWidth="1"/>
    <col min="42" max="42" width="5.69140625" style="28" bestFit="1" customWidth="1"/>
    <col min="43" max="43" width="5.84375" style="28" bestFit="1" customWidth="1"/>
    <col min="44" max="44" width="5.69140625" style="28" bestFit="1" customWidth="1"/>
    <col min="45" max="46" width="7.69140625" style="28" bestFit="1" customWidth="1"/>
    <col min="47" max="47" width="6.69140625" style="28" bestFit="1" customWidth="1"/>
    <col min="48" max="48" width="5.07421875" style="28" bestFit="1" customWidth="1"/>
    <col min="49" max="49" width="5.3046875" style="28" bestFit="1" customWidth="1"/>
    <col min="50" max="50" width="8.69140625" style="28" bestFit="1" customWidth="1"/>
    <col min="51" max="51" width="4.84375" style="28" bestFit="1" customWidth="1"/>
    <col min="52" max="52" width="7.84375" style="28" bestFit="1" customWidth="1"/>
    <col min="53" max="53" width="5.84375" style="28" bestFit="1" customWidth="1"/>
    <col min="54" max="54" width="6" style="28" bestFit="1" customWidth="1"/>
    <col min="55" max="56" width="6.69140625" style="28" bestFit="1" customWidth="1"/>
    <col min="57" max="58" width="5.69140625" style="28" bestFit="1" customWidth="1"/>
    <col min="59" max="59" width="3.84375" style="28" bestFit="1" customWidth="1"/>
    <col min="60" max="60" width="6.69140625" style="28" bestFit="1" customWidth="1"/>
    <col min="61" max="61" width="7.69140625" style="28" bestFit="1" customWidth="1"/>
    <col min="62" max="62" width="5.3046875" style="28" bestFit="1" customWidth="1"/>
    <col min="63" max="63" width="6.69140625" style="28" bestFit="1" customWidth="1"/>
    <col min="64" max="65" width="7.69140625" style="28" bestFit="1" customWidth="1"/>
    <col min="66" max="66" width="9.3046875" style="28" bestFit="1" customWidth="1"/>
    <col min="67" max="67" width="6.69140625" style="28" bestFit="1" customWidth="1"/>
    <col min="68" max="68" width="7.69140625" style="28" customWidth="1"/>
    <col min="69" max="69" width="9.07421875" style="30"/>
    <col min="70" max="70" width="8.53515625" style="30" customWidth="1"/>
    <col min="71" max="71" width="10.3046875" style="30" bestFit="1" customWidth="1"/>
    <col min="72" max="75" width="9.07421875" style="30"/>
    <col min="76" max="76" width="8.53515625" style="30" customWidth="1"/>
    <col min="77" max="16384" width="9.07421875" style="30"/>
  </cols>
  <sheetData>
    <row r="1" spans="1:77" x14ac:dyDescent="0.4">
      <c r="B1" s="101" t="s">
        <v>499</v>
      </c>
      <c r="J1" s="30" t="s">
        <v>511</v>
      </c>
      <c r="BS1" s="30" t="s">
        <v>315</v>
      </c>
    </row>
    <row r="2" spans="1:77" x14ac:dyDescent="0.4">
      <c r="A2" s="6" t="s">
        <v>52</v>
      </c>
      <c r="B2" s="28" t="s">
        <v>59</v>
      </c>
      <c r="C2" s="28" t="s">
        <v>57</v>
      </c>
      <c r="D2" s="28" t="s">
        <v>60</v>
      </c>
      <c r="E2" s="28" t="s">
        <v>54</v>
      </c>
      <c r="F2" s="28" t="s">
        <v>53</v>
      </c>
      <c r="G2" s="28" t="s">
        <v>61</v>
      </c>
      <c r="H2" s="28" t="s">
        <v>62</v>
      </c>
      <c r="J2" s="30" t="s">
        <v>226</v>
      </c>
      <c r="K2" s="28" t="s">
        <v>390</v>
      </c>
      <c r="L2" s="28" t="s">
        <v>131</v>
      </c>
      <c r="M2" s="28" t="s">
        <v>132</v>
      </c>
      <c r="N2" s="28" t="s">
        <v>133</v>
      </c>
      <c r="O2" s="28" t="s">
        <v>391</v>
      </c>
      <c r="P2" s="28" t="s">
        <v>134</v>
      </c>
      <c r="Q2" s="28" t="s">
        <v>59</v>
      </c>
      <c r="R2" s="28" t="s">
        <v>136</v>
      </c>
      <c r="S2" s="28" t="s">
        <v>137</v>
      </c>
      <c r="T2" s="28" t="s">
        <v>392</v>
      </c>
      <c r="U2" s="28" t="s">
        <v>138</v>
      </c>
      <c r="V2" s="28" t="s">
        <v>139</v>
      </c>
      <c r="W2" s="28" t="s">
        <v>140</v>
      </c>
      <c r="X2" s="28" t="s">
        <v>141</v>
      </c>
      <c r="Y2" s="28" t="s">
        <v>142</v>
      </c>
      <c r="Z2" s="28" t="s">
        <v>143</v>
      </c>
      <c r="AA2" s="28" t="s">
        <v>393</v>
      </c>
      <c r="AB2" s="28" t="s">
        <v>144</v>
      </c>
      <c r="AC2" s="28" t="s">
        <v>399</v>
      </c>
      <c r="AD2" s="28" t="s">
        <v>57</v>
      </c>
      <c r="AE2" s="28" t="s">
        <v>128</v>
      </c>
      <c r="AF2" s="28" t="s">
        <v>145</v>
      </c>
      <c r="AG2" s="28" t="s">
        <v>146</v>
      </c>
      <c r="AH2" s="28" t="s">
        <v>60</v>
      </c>
      <c r="AI2" s="28" t="s">
        <v>147</v>
      </c>
      <c r="AJ2" s="28" t="s">
        <v>148</v>
      </c>
      <c r="AK2" s="28" t="s">
        <v>149</v>
      </c>
      <c r="AL2" s="28" t="s">
        <v>150</v>
      </c>
      <c r="AM2" s="28" t="s">
        <v>151</v>
      </c>
      <c r="AN2" s="28" t="s">
        <v>152</v>
      </c>
      <c r="AO2" s="28" t="s">
        <v>153</v>
      </c>
      <c r="AP2" s="28" t="s">
        <v>154</v>
      </c>
      <c r="AQ2" s="28" t="s">
        <v>155</v>
      </c>
      <c r="AR2" s="28" t="s">
        <v>156</v>
      </c>
      <c r="AS2" s="28" t="s">
        <v>54</v>
      </c>
      <c r="AT2" s="28" t="s">
        <v>53</v>
      </c>
      <c r="AU2" s="28" t="s">
        <v>157</v>
      </c>
      <c r="AV2" s="28" t="s">
        <v>158</v>
      </c>
      <c r="AW2" s="28" t="s">
        <v>159</v>
      </c>
      <c r="AX2" s="28" t="s">
        <v>160</v>
      </c>
      <c r="AY2" s="28" t="s">
        <v>161</v>
      </c>
      <c r="AZ2" s="28" t="s">
        <v>162</v>
      </c>
      <c r="BA2" s="28" t="s">
        <v>163</v>
      </c>
      <c r="BB2" s="28" t="s">
        <v>164</v>
      </c>
      <c r="BC2" s="28" t="s">
        <v>165</v>
      </c>
      <c r="BD2" s="28" t="s">
        <v>394</v>
      </c>
      <c r="BE2" s="28" t="s">
        <v>166</v>
      </c>
      <c r="BF2" s="28" t="s">
        <v>167</v>
      </c>
      <c r="BG2" s="28" t="s">
        <v>168</v>
      </c>
      <c r="BH2" s="28" t="s">
        <v>61</v>
      </c>
      <c r="BI2" s="28" t="s">
        <v>400</v>
      </c>
      <c r="BJ2" s="28" t="s">
        <v>169</v>
      </c>
      <c r="BK2" s="28" t="s">
        <v>170</v>
      </c>
      <c r="BL2" s="28" t="s">
        <v>171</v>
      </c>
      <c r="BM2" s="28" t="s">
        <v>173</v>
      </c>
      <c r="BN2" s="28" t="s">
        <v>174</v>
      </c>
      <c r="BO2" s="28" t="s">
        <v>401</v>
      </c>
      <c r="BR2" s="28" t="s">
        <v>141</v>
      </c>
      <c r="BS2" s="28" t="s">
        <v>59</v>
      </c>
      <c r="BT2" s="28" t="s">
        <v>57</v>
      </c>
      <c r="BU2" s="28" t="s">
        <v>60</v>
      </c>
      <c r="BV2" s="28" t="s">
        <v>54</v>
      </c>
      <c r="BW2" s="28" t="s">
        <v>53</v>
      </c>
      <c r="BX2" s="28" t="s">
        <v>61</v>
      </c>
      <c r="BY2" s="28" t="s">
        <v>62</v>
      </c>
    </row>
    <row r="3" spans="1:77" x14ac:dyDescent="0.4">
      <c r="A3" s="27" t="s">
        <v>121</v>
      </c>
      <c r="B3" s="28">
        <v>154072.18481999999</v>
      </c>
      <c r="C3" s="28">
        <v>111.99591378</v>
      </c>
      <c r="D3" s="28">
        <v>21508.361578</v>
      </c>
      <c r="E3" s="28">
        <v>6302.7019115000003</v>
      </c>
      <c r="F3" s="28">
        <v>5199.3907588000002</v>
      </c>
      <c r="G3" s="28">
        <v>806.65023924000002</v>
      </c>
      <c r="H3" s="28">
        <v>35054.436634999998</v>
      </c>
      <c r="J3" s="30" t="s">
        <v>121</v>
      </c>
      <c r="K3" s="28">
        <v>631.73398699140796</v>
      </c>
      <c r="L3" s="28">
        <v>678.15074595499095</v>
      </c>
      <c r="M3" s="28">
        <v>677.93803034097903</v>
      </c>
      <c r="N3" s="28">
        <v>611.60480289025895</v>
      </c>
      <c r="O3" s="28">
        <v>2013.5360310209901</v>
      </c>
      <c r="P3" s="28">
        <v>49520.932419899298</v>
      </c>
      <c r="Q3" s="28">
        <v>153370.402676411</v>
      </c>
      <c r="R3" s="28">
        <v>2518.8486565554899</v>
      </c>
      <c r="S3" s="28">
        <v>1188.03845213677</v>
      </c>
      <c r="T3" s="28">
        <v>1029.04326092263</v>
      </c>
      <c r="U3" s="28">
        <v>853.05347110558398</v>
      </c>
      <c r="V3" s="28">
        <v>703.51554639836399</v>
      </c>
      <c r="W3" s="28">
        <v>703.51554639836399</v>
      </c>
      <c r="X3" s="28">
        <v>80.203943627815804</v>
      </c>
      <c r="Y3" s="28">
        <v>853.71102907785996</v>
      </c>
      <c r="Z3" s="28">
        <v>13.508087995932501</v>
      </c>
      <c r="AA3" s="28">
        <v>97.853170872534307</v>
      </c>
      <c r="AB3" s="28">
        <v>115.61256630984801</v>
      </c>
      <c r="AC3" s="28">
        <v>76.517708674680307</v>
      </c>
      <c r="AD3" s="28">
        <v>106.472912250533</v>
      </c>
      <c r="AE3" s="28">
        <v>0</v>
      </c>
      <c r="AF3" s="28">
        <v>16738.198184493798</v>
      </c>
      <c r="AG3" s="28">
        <v>1779.59989594184</v>
      </c>
      <c r="AH3" s="28">
        <v>18598.0020240634</v>
      </c>
      <c r="AI3" s="28">
        <v>64.460668982048901</v>
      </c>
      <c r="AJ3" s="28">
        <v>1352.3307787937399</v>
      </c>
      <c r="AK3" s="28">
        <v>7.64792330120095</v>
      </c>
      <c r="AL3" s="28">
        <v>14222.989264124701</v>
      </c>
      <c r="AM3" s="28">
        <v>11.8499420735572</v>
      </c>
      <c r="AN3" s="28">
        <v>20.842760407193602</v>
      </c>
      <c r="AO3" s="28">
        <v>397.77659033163002</v>
      </c>
      <c r="AP3" s="28">
        <v>3.4974592833876201</v>
      </c>
      <c r="AQ3" s="28">
        <v>5.4623988491873199</v>
      </c>
      <c r="AR3" s="28">
        <v>142.44937140715399</v>
      </c>
      <c r="AS3" s="28">
        <v>6232.0223981789804</v>
      </c>
      <c r="AT3" s="28">
        <v>5135.5816116800897</v>
      </c>
      <c r="AU3" s="28">
        <v>1096.44078649889</v>
      </c>
      <c r="AV3" s="28">
        <v>2.6798880052028999</v>
      </c>
      <c r="AW3" s="28">
        <v>0.14475123155695899</v>
      </c>
      <c r="AX3" s="28">
        <v>739.50350281364797</v>
      </c>
      <c r="AY3" s="28">
        <v>5.7236175642233897</v>
      </c>
      <c r="AZ3" s="28">
        <v>1232.1926804345301</v>
      </c>
      <c r="BA3" s="28">
        <v>5.6294459233783503</v>
      </c>
      <c r="BB3" s="28">
        <v>7.5619786482360203</v>
      </c>
      <c r="BC3" s="28">
        <v>2231.8531634672099</v>
      </c>
      <c r="BD3" s="28">
        <v>414.01773456130701</v>
      </c>
      <c r="BE3" s="28">
        <v>193.530535006641</v>
      </c>
      <c r="BF3" s="28">
        <v>126.941850890391</v>
      </c>
      <c r="BG3" s="28">
        <v>0.29375204175553998</v>
      </c>
      <c r="BH3" s="28">
        <v>766.32208160408197</v>
      </c>
      <c r="BI3" s="28">
        <v>10104.647746676899</v>
      </c>
      <c r="BJ3" s="28">
        <v>5.1226587741199099</v>
      </c>
      <c r="BK3" s="28">
        <v>99.573743483853903</v>
      </c>
      <c r="BL3" s="28">
        <v>3940.3046531241098</v>
      </c>
      <c r="BM3" s="28">
        <v>1164.807151064</v>
      </c>
      <c r="BN3" s="28">
        <v>34785.442497395699</v>
      </c>
      <c r="BO3" s="28">
        <v>4004.9871562090502</v>
      </c>
      <c r="BR3" s="32">
        <f t="shared" ref="BR3:BR47" si="0">IF(X3&lt;&gt;0,X3/AH3,"")</f>
        <v>4.3125032207245867E-3</v>
      </c>
      <c r="BS3" s="25">
        <f t="shared" ref="BS3:BS5" si="1">IF(Q3&lt;&gt;0,(Q3-B3)/B3,"")</f>
        <v>-4.5548918801201748E-3</v>
      </c>
      <c r="BT3" s="25">
        <f t="shared" ref="BT3:BT5" si="2">IF(AD3&lt;&gt;0,(AD3-C3)/C3,"")</f>
        <v>-4.9314312844628817E-2</v>
      </c>
      <c r="BU3" s="25">
        <f t="shared" ref="BU3:BU5" si="3">IF(AH3&lt;&gt;0,(AH3-D3)/D3,"")</f>
        <v>-0.1353129360124522</v>
      </c>
      <c r="BV3" s="25">
        <f t="shared" ref="BV3:BW5" si="4">IF(AS3&lt;&gt;0,(AS3-E3)/E3,"")</f>
        <v>-1.1214160896941197E-2</v>
      </c>
      <c r="BW3" s="25">
        <f t="shared" si="4"/>
        <v>-1.2272427690092937E-2</v>
      </c>
      <c r="BX3" s="25">
        <f t="shared" ref="BX3:BX5" si="5">IF(BH3&lt;&gt;0,(BH3-G3)/G3,"")</f>
        <v>-4.9994601965176313E-2</v>
      </c>
      <c r="BY3" s="25">
        <f t="shared" ref="BY3:BY5" si="6">IF(BN3&lt;&gt;0,(BN3-H3)/H3,"")</f>
        <v>-7.6736117714618322E-3</v>
      </c>
    </row>
    <row r="4" spans="1:77" x14ac:dyDescent="0.4">
      <c r="A4" s="6" t="s">
        <v>77</v>
      </c>
      <c r="B4" s="28">
        <v>23565.970869000001</v>
      </c>
      <c r="C4" s="28">
        <v>41.493107780000003</v>
      </c>
      <c r="D4" s="28">
        <v>1532.3568144999999</v>
      </c>
      <c r="E4" s="28">
        <v>2520.4971113000001</v>
      </c>
      <c r="F4" s="28">
        <v>2364.0293317999999</v>
      </c>
      <c r="G4" s="28">
        <v>65.972586139000001</v>
      </c>
      <c r="H4" s="28">
        <v>5959.7974888999997</v>
      </c>
      <c r="J4" s="30" t="s">
        <v>77</v>
      </c>
      <c r="K4" s="28">
        <v>184.807988121276</v>
      </c>
      <c r="L4" s="28">
        <v>218.711975153292</v>
      </c>
      <c r="M4" s="28">
        <v>218.666431043171</v>
      </c>
      <c r="N4" s="28">
        <v>269.92044481555502</v>
      </c>
      <c r="O4" s="28">
        <v>617.60560991010698</v>
      </c>
      <c r="P4" s="28">
        <v>9290.0597581805105</v>
      </c>
      <c r="Q4" s="28">
        <v>23614.512840489999</v>
      </c>
      <c r="R4" s="28">
        <v>678.36818444980895</v>
      </c>
      <c r="S4" s="28">
        <v>274.53883473437003</v>
      </c>
      <c r="T4" s="28">
        <v>138.14361673870201</v>
      </c>
      <c r="U4" s="28">
        <v>470.184789597183</v>
      </c>
      <c r="V4" s="28">
        <v>164.59870024570401</v>
      </c>
      <c r="W4" s="28">
        <v>164.59870024570401</v>
      </c>
      <c r="X4" s="28">
        <v>8.4805723419147991</v>
      </c>
      <c r="Y4" s="28">
        <v>109.06184912779599</v>
      </c>
      <c r="Z4" s="28">
        <v>5.3765335235900196</v>
      </c>
      <c r="AA4" s="28">
        <v>31.2358719974427</v>
      </c>
      <c r="AB4" s="28">
        <v>21.859405002044699</v>
      </c>
      <c r="AC4" s="28">
        <v>29.761187698176101</v>
      </c>
      <c r="AD4" s="28">
        <v>41.690657693855101</v>
      </c>
      <c r="AE4" s="28">
        <v>0</v>
      </c>
      <c r="AF4" s="28">
        <v>1380.82060549943</v>
      </c>
      <c r="AG4" s="28">
        <v>144.94392940800299</v>
      </c>
      <c r="AH4" s="28">
        <v>1534.24510724935</v>
      </c>
      <c r="AI4" s="28">
        <v>28.523939318055302</v>
      </c>
      <c r="AJ4" s="28">
        <v>193.140360549391</v>
      </c>
      <c r="AK4" s="28">
        <v>1.3575145642840201</v>
      </c>
      <c r="AL4" s="28">
        <v>1715.82001713983</v>
      </c>
      <c r="AM4" s="28">
        <v>6.1801118845659904</v>
      </c>
      <c r="AN4" s="28">
        <v>11.088061200306401</v>
      </c>
      <c r="AO4" s="28">
        <v>127.00439248885201</v>
      </c>
      <c r="AP4" s="28">
        <v>0.62945106014759999</v>
      </c>
      <c r="AQ4" s="28">
        <v>0.81383388393767697</v>
      </c>
      <c r="AR4" s="28">
        <v>90.373721236572294</v>
      </c>
      <c r="AS4" s="28">
        <v>2537.3941289046802</v>
      </c>
      <c r="AT4" s="28">
        <v>2377.27397458114</v>
      </c>
      <c r="AU4" s="28">
        <v>160.120154323538</v>
      </c>
      <c r="AV4" s="28">
        <v>1.5117689886847701</v>
      </c>
      <c r="AW4" s="28">
        <v>2.3227551601933401E-2</v>
      </c>
      <c r="AX4" s="28">
        <v>221.87389970072201</v>
      </c>
      <c r="AY4" s="28">
        <v>3.0948657660785801</v>
      </c>
      <c r="AZ4" s="28">
        <v>638.281022283217</v>
      </c>
      <c r="BA4" s="28">
        <v>2.4561240540793801</v>
      </c>
      <c r="BB4" s="28">
        <v>3.06162359386453</v>
      </c>
      <c r="BC4" s="28">
        <v>1084.2421996615899</v>
      </c>
      <c r="BD4" s="28">
        <v>124.506871611854</v>
      </c>
      <c r="BE4" s="28">
        <v>119.170463135964</v>
      </c>
      <c r="BF4" s="28">
        <v>66.064031922926404</v>
      </c>
      <c r="BG4" s="28">
        <v>4.7661603752266503E-2</v>
      </c>
      <c r="BH4" s="28">
        <v>66.245941897187507</v>
      </c>
      <c r="BI4" s="28">
        <v>1106.9697901628001</v>
      </c>
      <c r="BJ4" s="28">
        <v>0</v>
      </c>
      <c r="BK4" s="28">
        <v>25.150877637019999</v>
      </c>
      <c r="BL4" s="28">
        <v>454.89729622425398</v>
      </c>
      <c r="BM4" s="28">
        <v>311.71060610129098</v>
      </c>
      <c r="BN4" s="28">
        <v>5978.0330136631401</v>
      </c>
      <c r="BO4" s="28">
        <v>329.36537804141398</v>
      </c>
      <c r="BR4" s="32">
        <f t="shared" si="0"/>
        <v>5.5275211906128056E-3</v>
      </c>
      <c r="BS4" s="25">
        <f t="shared" si="1"/>
        <v>2.0598332977595645E-3</v>
      </c>
      <c r="BT4" s="25">
        <f t="shared" si="2"/>
        <v>4.7610295883963472E-3</v>
      </c>
      <c r="BU4" s="25">
        <f t="shared" si="3"/>
        <v>1.2322800613290565E-3</v>
      </c>
      <c r="BV4" s="25">
        <f t="shared" si="4"/>
        <v>6.703843273188701E-3</v>
      </c>
      <c r="BW4" s="25">
        <f t="shared" si="4"/>
        <v>5.6025712553471043E-3</v>
      </c>
      <c r="BX4" s="25">
        <f t="shared" si="5"/>
        <v>4.1434749520287582E-3</v>
      </c>
      <c r="BY4" s="25">
        <f t="shared" si="6"/>
        <v>3.0597557714173405E-3</v>
      </c>
    </row>
    <row r="5" spans="1:77" x14ac:dyDescent="0.4">
      <c r="A5" s="6" t="s">
        <v>71</v>
      </c>
      <c r="B5" s="28">
        <v>100735.81226000001</v>
      </c>
      <c r="C5" s="28">
        <v>228.93730352</v>
      </c>
      <c r="D5" s="28">
        <v>10885.536169000001</v>
      </c>
      <c r="E5" s="28">
        <v>13539.194748</v>
      </c>
      <c r="F5" s="28">
        <v>11575.737768999999</v>
      </c>
      <c r="G5" s="28">
        <v>359.68304017000003</v>
      </c>
      <c r="H5" s="28">
        <v>26535.906343999999</v>
      </c>
      <c r="J5" s="30" t="s">
        <v>71</v>
      </c>
      <c r="K5" s="28">
        <v>1102.17156302474</v>
      </c>
      <c r="L5" s="28">
        <v>1116.65742626366</v>
      </c>
      <c r="M5" s="28">
        <v>1116.1964930643001</v>
      </c>
      <c r="N5" s="28">
        <v>1441.9202431091701</v>
      </c>
      <c r="O5" s="28">
        <v>2378.8881809109498</v>
      </c>
      <c r="P5" s="28">
        <v>37043.341662976301</v>
      </c>
      <c r="Q5" s="28">
        <v>101145.601059982</v>
      </c>
      <c r="R5" s="28">
        <v>2671.6025193607702</v>
      </c>
      <c r="S5" s="28">
        <v>1082.2963308057299</v>
      </c>
      <c r="T5" s="28">
        <v>531.74746725375496</v>
      </c>
      <c r="U5" s="28">
        <v>2202.06565043416</v>
      </c>
      <c r="V5" s="28">
        <v>805.56410303807695</v>
      </c>
      <c r="W5" s="28">
        <v>805.56410303807695</v>
      </c>
      <c r="X5" s="28">
        <v>64.781473679569103</v>
      </c>
      <c r="Y5" s="28">
        <v>492.82414022167399</v>
      </c>
      <c r="Z5" s="28">
        <v>30.934947523713401</v>
      </c>
      <c r="AA5" s="28">
        <v>188.27790839575101</v>
      </c>
      <c r="AB5" s="28">
        <v>129.01746258216301</v>
      </c>
      <c r="AC5" s="28">
        <v>174.598156201243</v>
      </c>
      <c r="AD5" s="28">
        <v>229.99821205156599</v>
      </c>
      <c r="AE5" s="28">
        <v>0</v>
      </c>
      <c r="AF5" s="28">
        <v>9800.6627199523791</v>
      </c>
      <c r="AG5" s="28">
        <v>1024.1760899926701</v>
      </c>
      <c r="AH5" s="28">
        <v>10889.620283624599</v>
      </c>
      <c r="AI5" s="28">
        <v>156.59573627190699</v>
      </c>
      <c r="AJ5" s="28">
        <v>733.32890585712801</v>
      </c>
      <c r="AK5" s="28">
        <v>13.831477592773201</v>
      </c>
      <c r="AL5" s="28">
        <v>7810.4965547545398</v>
      </c>
      <c r="AM5" s="28">
        <v>26.071888865005398</v>
      </c>
      <c r="AN5" s="28">
        <v>50.872526331453898</v>
      </c>
      <c r="AO5" s="28">
        <v>691.57456053616295</v>
      </c>
      <c r="AP5" s="28">
        <v>7.3246098645810997</v>
      </c>
      <c r="AQ5" s="28">
        <v>5.7441729636182197</v>
      </c>
      <c r="AR5" s="28">
        <v>361.22343259643799</v>
      </c>
      <c r="AS5" s="28">
        <v>13603.7104266604</v>
      </c>
      <c r="AT5" s="28">
        <v>11637.806663150201</v>
      </c>
      <c r="AU5" s="28">
        <v>1965.9037635101899</v>
      </c>
      <c r="AV5" s="28">
        <v>6.5243584274431301</v>
      </c>
      <c r="AW5" s="28">
        <v>0.34927796425205399</v>
      </c>
      <c r="AX5" s="28">
        <v>1030.1128154676201</v>
      </c>
      <c r="AY5" s="28">
        <v>15.288329943727</v>
      </c>
      <c r="AZ5" s="28">
        <v>3261.6761387148099</v>
      </c>
      <c r="BA5" s="28">
        <v>13.134353632390299</v>
      </c>
      <c r="BB5" s="28">
        <v>17.384384662444798</v>
      </c>
      <c r="BC5" s="28">
        <v>5396.8231197605701</v>
      </c>
      <c r="BD5" s="28">
        <v>740.85391222826604</v>
      </c>
      <c r="BE5" s="28">
        <v>466.61954904457201</v>
      </c>
      <c r="BF5" s="28">
        <v>272.77437523768498</v>
      </c>
      <c r="BG5" s="28">
        <v>0.47729154472351298</v>
      </c>
      <c r="BH5" s="28">
        <v>360.86685560276999</v>
      </c>
      <c r="BI5" s="28">
        <v>4865.5768242659396</v>
      </c>
      <c r="BJ5" s="28">
        <v>0</v>
      </c>
      <c r="BK5" s="28">
        <v>161.80005731642399</v>
      </c>
      <c r="BL5" s="28">
        <v>1779.1151015166699</v>
      </c>
      <c r="BM5" s="28">
        <v>1769.8401068271601</v>
      </c>
      <c r="BN5" s="28">
        <v>26637.284157035199</v>
      </c>
      <c r="BO5" s="28">
        <v>978.66914180569495</v>
      </c>
      <c r="BR5" s="32">
        <f t="shared" si="0"/>
        <v>5.9489194289891857E-3</v>
      </c>
      <c r="BS5" s="25">
        <f t="shared" si="1"/>
        <v>4.0679554846326706E-3</v>
      </c>
      <c r="BT5" s="25">
        <f t="shared" si="2"/>
        <v>4.6340570769992677E-3</v>
      </c>
      <c r="BU5" s="25">
        <f t="shared" si="3"/>
        <v>3.7518727246796049E-4</v>
      </c>
      <c r="BV5" s="25">
        <f t="shared" si="4"/>
        <v>4.7651045620663987E-3</v>
      </c>
      <c r="BW5" s="25">
        <f t="shared" si="4"/>
        <v>5.3619817059455737E-3</v>
      </c>
      <c r="BX5" s="25">
        <f t="shared" si="5"/>
        <v>3.2912739844793478E-3</v>
      </c>
      <c r="BY5" s="25">
        <f t="shared" si="6"/>
        <v>3.8204013731802547E-3</v>
      </c>
    </row>
    <row r="6" spans="1:77" x14ac:dyDescent="0.4">
      <c r="A6" s="6" t="s">
        <v>122</v>
      </c>
      <c r="B6" s="28">
        <v>63440.275647000002</v>
      </c>
      <c r="C6" s="28">
        <v>145.89682303999999</v>
      </c>
      <c r="D6" s="28">
        <v>6161.0390211000004</v>
      </c>
      <c r="E6" s="28">
        <v>14746.793132999999</v>
      </c>
      <c r="F6" s="28">
        <v>8337.7801424999998</v>
      </c>
      <c r="G6" s="28">
        <v>988.91086256000006</v>
      </c>
      <c r="H6" s="28">
        <v>25198.513278999999</v>
      </c>
      <c r="J6" s="30" t="s">
        <v>122</v>
      </c>
      <c r="K6" s="28">
        <v>815.46090807354597</v>
      </c>
      <c r="L6" s="28">
        <v>620.85627970277199</v>
      </c>
      <c r="M6" s="28">
        <v>620.27867219550603</v>
      </c>
      <c r="N6" s="28">
        <v>796.37257740703296</v>
      </c>
      <c r="O6" s="28">
        <v>2290.3113792303202</v>
      </c>
      <c r="P6" s="28">
        <v>45606.962050821799</v>
      </c>
      <c r="Q6" s="28">
        <v>63674.689985835299</v>
      </c>
      <c r="R6" s="28">
        <v>1846.04862083235</v>
      </c>
      <c r="S6" s="28">
        <v>1183.74878579606</v>
      </c>
      <c r="T6" s="28">
        <v>316.646401677607</v>
      </c>
      <c r="U6" s="28">
        <v>1421.36192397369</v>
      </c>
      <c r="V6" s="28">
        <v>458.82200088868302</v>
      </c>
      <c r="W6" s="28">
        <v>458.82200088868302</v>
      </c>
      <c r="X6" s="28">
        <v>30.489285867821899</v>
      </c>
      <c r="Y6" s="28">
        <v>347.11197152951098</v>
      </c>
      <c r="Z6" s="28">
        <v>18.946907406681099</v>
      </c>
      <c r="AA6" s="28">
        <v>138.70891574485901</v>
      </c>
      <c r="AB6" s="28">
        <v>114.683534270959</v>
      </c>
      <c r="AC6" s="28">
        <v>98.712018390515894</v>
      </c>
      <c r="AD6" s="28">
        <v>146.520438058389</v>
      </c>
      <c r="AE6" s="28">
        <v>0</v>
      </c>
      <c r="AF6" s="28">
        <v>5554.0332104256504</v>
      </c>
      <c r="AG6" s="28">
        <v>586.63298489282795</v>
      </c>
      <c r="AH6" s="28">
        <v>6171.1554811863098</v>
      </c>
      <c r="AI6" s="28">
        <v>113.623562039098</v>
      </c>
      <c r="AJ6" s="28">
        <v>921.31805816343899</v>
      </c>
      <c r="AK6" s="28">
        <v>12.1188433450729</v>
      </c>
      <c r="AL6" s="28">
        <v>10993.581641621</v>
      </c>
      <c r="AM6" s="28">
        <v>17.878328014682701</v>
      </c>
      <c r="AN6" s="28">
        <v>41.588872831891997</v>
      </c>
      <c r="AO6" s="28">
        <v>423.42963232416702</v>
      </c>
      <c r="AP6" s="28">
        <v>9.2121180354613301</v>
      </c>
      <c r="AQ6" s="28">
        <v>5.8978431080760698</v>
      </c>
      <c r="AR6" s="28">
        <v>226.949287521288</v>
      </c>
      <c r="AS6" s="28">
        <v>14787.076573386899</v>
      </c>
      <c r="AT6" s="28">
        <v>8376.5147816906101</v>
      </c>
      <c r="AU6" s="28">
        <v>6410.5617916962901</v>
      </c>
      <c r="AV6" s="28">
        <v>4.2307597678533</v>
      </c>
      <c r="AW6" s="28">
        <v>0.47894436085252701</v>
      </c>
      <c r="AX6" s="28">
        <v>867.82733003742101</v>
      </c>
      <c r="AY6" s="28">
        <v>9.7859994378213795</v>
      </c>
      <c r="AZ6" s="28">
        <v>2272.3107268087501</v>
      </c>
      <c r="BA6" s="28">
        <v>11.991382022410001</v>
      </c>
      <c r="BB6" s="28">
        <v>10.891182724582</v>
      </c>
      <c r="BC6" s="28">
        <v>3978.9996687555399</v>
      </c>
      <c r="BD6" s="28">
        <v>991.31525015956004</v>
      </c>
      <c r="BE6" s="28">
        <v>296.61284148216703</v>
      </c>
      <c r="BF6" s="28">
        <v>185.88635482288601</v>
      </c>
      <c r="BG6" s="28">
        <v>0.42466628967630599</v>
      </c>
      <c r="BH6" s="28">
        <v>989.90081185204804</v>
      </c>
      <c r="BI6" s="28">
        <v>7095.2190855686704</v>
      </c>
      <c r="BJ6" s="28">
        <v>0</v>
      </c>
      <c r="BK6" s="28">
        <v>131.494684366694</v>
      </c>
      <c r="BL6" s="28">
        <v>1304.01157326322</v>
      </c>
      <c r="BM6" s="28">
        <v>1360.0895594107001</v>
      </c>
      <c r="BN6" s="28">
        <v>25262.531999537001</v>
      </c>
      <c r="BO6" s="28">
        <v>725.44654435534198</v>
      </c>
      <c r="BR6" s="32">
        <f t="shared" si="0"/>
        <v>4.9406121691104761E-3</v>
      </c>
      <c r="BS6" s="25">
        <f>IF(Q6&lt;&gt;0,(Q6-B6)/B6,"")</f>
        <v>3.6950397274382258E-3</v>
      </c>
      <c r="BT6" s="25">
        <f>IF(AD6&lt;&gt;0,(AD6-C6)/C6,"")</f>
        <v>4.2743563937512417E-3</v>
      </c>
      <c r="BU6" s="25">
        <f>IF(AH6&lt;&gt;0,(AH6-D6)/D6,"")</f>
        <v>1.6420055207673737E-3</v>
      </c>
      <c r="BV6" s="25">
        <f>IF(AS6&lt;&gt;0,(AS6-E6)/E6,"")</f>
        <v>2.7316746104449549E-3</v>
      </c>
      <c r="BW6" s="25">
        <f>IF(AT6&lt;&gt;0,(AT6-F6)/F6,"")</f>
        <v>4.6456776898168642E-3</v>
      </c>
      <c r="BX6" s="25">
        <f>IF(BH6&lt;&gt;0,(BH6-G6)/G6,"")</f>
        <v>1.0010500739018008E-3</v>
      </c>
      <c r="BY6" s="25">
        <f>IF(BN6&lt;&gt;0,(BN6-H6)/H6,"")</f>
        <v>2.5405753041134443E-3</v>
      </c>
    </row>
    <row r="7" spans="1:77" x14ac:dyDescent="0.4">
      <c r="A7" s="6" t="s">
        <v>123</v>
      </c>
      <c r="B7" s="28">
        <v>823286.21302000002</v>
      </c>
      <c r="C7" s="28">
        <v>1522.8229899</v>
      </c>
      <c r="D7" s="28">
        <v>52283.210033000003</v>
      </c>
      <c r="E7" s="28">
        <v>99948.757345999999</v>
      </c>
      <c r="F7" s="28">
        <v>84999.193742999996</v>
      </c>
      <c r="G7" s="28">
        <v>3933.0761498000002</v>
      </c>
      <c r="H7" s="28">
        <v>224440.59705000001</v>
      </c>
      <c r="J7" s="30" t="s">
        <v>123</v>
      </c>
      <c r="K7" s="28">
        <v>11698.9313834522</v>
      </c>
      <c r="L7" s="28">
        <v>9754.2430749499108</v>
      </c>
      <c r="M7" s="28">
        <v>9747.7392798765304</v>
      </c>
      <c r="N7" s="28">
        <v>12554.330968799</v>
      </c>
      <c r="O7" s="28">
        <v>13151.292627954001</v>
      </c>
      <c r="P7" s="28">
        <v>356127.61117339198</v>
      </c>
      <c r="Q7" s="28">
        <v>825550.84519386804</v>
      </c>
      <c r="R7" s="28">
        <v>16629.183433718499</v>
      </c>
      <c r="S7" s="28">
        <v>7685.2959405046404</v>
      </c>
      <c r="T7" s="28">
        <v>4779.7066636763102</v>
      </c>
      <c r="U7" s="28">
        <v>12800.125448191</v>
      </c>
      <c r="V7" s="28">
        <v>7133.3088274111497</v>
      </c>
      <c r="W7" s="28">
        <v>7133.3088274111497</v>
      </c>
      <c r="X7" s="28">
        <v>265.85568125575202</v>
      </c>
      <c r="Y7" s="28">
        <v>4584.9780267729202</v>
      </c>
      <c r="Z7" s="28">
        <v>277.28782131717998</v>
      </c>
      <c r="AA7" s="28">
        <v>1928.44339985273</v>
      </c>
      <c r="AB7" s="28">
        <v>1563.5911237959101</v>
      </c>
      <c r="AC7" s="28">
        <v>1458.2636342601099</v>
      </c>
      <c r="AD7" s="28">
        <v>1528.2605575488999</v>
      </c>
      <c r="AE7" s="28">
        <v>0</v>
      </c>
      <c r="AF7" s="28">
        <v>47019.197324029803</v>
      </c>
      <c r="AG7" s="28">
        <v>4958.5937723838097</v>
      </c>
      <c r="AH7" s="28">
        <v>52243.646777669397</v>
      </c>
      <c r="AI7" s="28">
        <v>1746.7184801733399</v>
      </c>
      <c r="AJ7" s="28">
        <v>6014.59388750365</v>
      </c>
      <c r="AK7" s="28">
        <v>71.009257466889395</v>
      </c>
      <c r="AL7" s="28">
        <v>74776.748910226597</v>
      </c>
      <c r="AM7" s="28">
        <v>128.81750324354999</v>
      </c>
      <c r="AN7" s="28">
        <v>334.68789875273501</v>
      </c>
      <c r="AO7" s="28">
        <v>5369.8919110214501</v>
      </c>
      <c r="AP7" s="28">
        <v>222.929049697691</v>
      </c>
      <c r="AQ7" s="28">
        <v>71.123102344064307</v>
      </c>
      <c r="AR7" s="28">
        <v>1760.4464220484199</v>
      </c>
      <c r="AS7" s="28">
        <v>100130.589205799</v>
      </c>
      <c r="AT7" s="28">
        <v>85376.295668428196</v>
      </c>
      <c r="AU7" s="28">
        <v>14754.293537371001</v>
      </c>
      <c r="AV7" s="28">
        <v>31.0171236296896</v>
      </c>
      <c r="AW7" s="28">
        <v>12.317595802509899</v>
      </c>
      <c r="AX7" s="28">
        <v>6638.16130855338</v>
      </c>
      <c r="AY7" s="28">
        <v>97.842260821111495</v>
      </c>
      <c r="AZ7" s="28">
        <v>25745.410580972999</v>
      </c>
      <c r="BA7" s="28">
        <v>120.983847387908</v>
      </c>
      <c r="BB7" s="28">
        <v>162.191839591703</v>
      </c>
      <c r="BC7" s="28">
        <v>40706.314444021897</v>
      </c>
      <c r="BD7" s="28">
        <v>6717.0231844238997</v>
      </c>
      <c r="BE7" s="28">
        <v>1821.14191489056</v>
      </c>
      <c r="BF7" s="28">
        <v>2079.0157514729599</v>
      </c>
      <c r="BG7" s="28">
        <v>2.99385670871983</v>
      </c>
      <c r="BH7" s="28">
        <v>3940.45738093112</v>
      </c>
      <c r="BI7" s="28">
        <v>45730.4471954697</v>
      </c>
      <c r="BJ7" s="28">
        <v>0</v>
      </c>
      <c r="BK7" s="28">
        <v>1540.9989925533901</v>
      </c>
      <c r="BL7" s="28">
        <v>17208.564772585101</v>
      </c>
      <c r="BM7" s="28">
        <v>17756.5283916599</v>
      </c>
      <c r="BN7" s="28">
        <v>225084.31229793199</v>
      </c>
      <c r="BO7" s="28">
        <v>9358.8262048584493</v>
      </c>
      <c r="BR7" s="32">
        <f t="shared" si="0"/>
        <v>5.0887657668144872E-3</v>
      </c>
      <c r="BS7" s="25">
        <f t="shared" ref="BS7:BS47" si="7">IF(Q7&lt;&gt;0,(Q7-B7)/B7,"")</f>
        <v>2.7507228203917438E-3</v>
      </c>
      <c r="BT7" s="25">
        <f t="shared" ref="BT7:BT47" si="8">IF(AD7&lt;&gt;0,(AD7-C7)/C7,"")</f>
        <v>3.5707154967872723E-3</v>
      </c>
      <c r="BU7" s="25">
        <f t="shared" ref="BU7:BU47" si="9">IF(AH7&lt;&gt;0,(AH7-D7)/D7,"")</f>
        <v>-7.5671052534139447E-4</v>
      </c>
      <c r="BV7" s="25">
        <f t="shared" ref="BV7:BW47" si="10">IF(AS7&lt;&gt;0,(AS7-E7)/E7,"")</f>
        <v>1.819250830398414E-3</v>
      </c>
      <c r="BW7" s="25">
        <f t="shared" si="10"/>
        <v>4.4365353225395247E-3</v>
      </c>
      <c r="BX7" s="25">
        <f t="shared" ref="BX7:BX47" si="11">IF(BH7&lt;&gt;0,(BH7-G7)/G7,"")</f>
        <v>1.8767068955670276E-3</v>
      </c>
      <c r="BY7" s="25">
        <f t="shared" ref="BY7:BY47" si="12">IF(BN7&lt;&gt;0,(BN7-H7)/H7,"")</f>
        <v>2.868087397702712E-3</v>
      </c>
    </row>
    <row r="8" spans="1:77" x14ac:dyDescent="0.4">
      <c r="A8" s="6" t="s">
        <v>72</v>
      </c>
      <c r="B8" s="28">
        <v>924133.23100000003</v>
      </c>
      <c r="C8" s="28">
        <v>1267.1597838</v>
      </c>
      <c r="D8" s="28">
        <v>86078.542608000003</v>
      </c>
      <c r="E8" s="28">
        <v>86442.087744000004</v>
      </c>
      <c r="F8" s="28">
        <v>63557.342705000003</v>
      </c>
      <c r="G8" s="28">
        <v>3520.6083094999999</v>
      </c>
      <c r="H8" s="28">
        <v>275006.83175999997</v>
      </c>
      <c r="J8" s="30" t="s">
        <v>72</v>
      </c>
      <c r="K8" s="28">
        <v>17863.524243937201</v>
      </c>
      <c r="L8" s="28">
        <v>5656.1315484199804</v>
      </c>
      <c r="M8" s="28">
        <v>5650.9385826646503</v>
      </c>
      <c r="N8" s="28">
        <v>6847.27990578548</v>
      </c>
      <c r="O8" s="28">
        <v>9088.5716090409096</v>
      </c>
      <c r="P8" s="28">
        <v>562723.33430468198</v>
      </c>
      <c r="Q8" s="28">
        <v>925512.59419192304</v>
      </c>
      <c r="R8" s="28">
        <v>11558.101314273699</v>
      </c>
      <c r="S8" s="28">
        <v>7528.72048235287</v>
      </c>
      <c r="T8" s="28">
        <v>3965.2192579668899</v>
      </c>
      <c r="U8" s="28">
        <v>14297.345883714999</v>
      </c>
      <c r="V8" s="28">
        <v>4748.1584790515699</v>
      </c>
      <c r="W8" s="28">
        <v>4748.1584790515699</v>
      </c>
      <c r="X8" s="28">
        <v>437.24896796132998</v>
      </c>
      <c r="Y8" s="28">
        <v>7002.0514467732601</v>
      </c>
      <c r="Z8" s="28">
        <v>167.29246095919601</v>
      </c>
      <c r="AA8" s="28">
        <v>2307.6722726369999</v>
      </c>
      <c r="AB8" s="28">
        <v>3136.7222786084399</v>
      </c>
      <c r="AC8" s="28">
        <v>994.08090924197495</v>
      </c>
      <c r="AD8" s="28">
        <v>1271.2805476281001</v>
      </c>
      <c r="AE8" s="28">
        <v>0</v>
      </c>
      <c r="AF8" s="28">
        <v>77573.641955940504</v>
      </c>
      <c r="AG8" s="28">
        <v>8182.1128102867597</v>
      </c>
      <c r="AH8" s="28">
        <v>86193.003734188605</v>
      </c>
      <c r="AI8" s="28">
        <v>1380.9144403406799</v>
      </c>
      <c r="AJ8" s="28">
        <v>5941.9688278961903</v>
      </c>
      <c r="AK8" s="28">
        <v>142.36358590331599</v>
      </c>
      <c r="AL8" s="28">
        <v>119559.735035622</v>
      </c>
      <c r="AM8" s="28">
        <v>139.32532227715299</v>
      </c>
      <c r="AN8" s="28">
        <v>286.45998166856799</v>
      </c>
      <c r="AO8" s="28">
        <v>5035.9065672382103</v>
      </c>
      <c r="AP8" s="28">
        <v>587.97000903895002</v>
      </c>
      <c r="AQ8" s="28">
        <v>100.966519287686</v>
      </c>
      <c r="AR8" s="28">
        <v>1114.42570661882</v>
      </c>
      <c r="AS8" s="28">
        <v>86719.753993683393</v>
      </c>
      <c r="AT8" s="28">
        <v>63810.987691991897</v>
      </c>
      <c r="AU8" s="28">
        <v>22908.766301691499</v>
      </c>
      <c r="AV8" s="28">
        <v>25.3456449346053</v>
      </c>
      <c r="AW8" s="28">
        <v>32.120460135374799</v>
      </c>
      <c r="AX8" s="28">
        <v>6823.8822325104502</v>
      </c>
      <c r="AY8" s="28">
        <v>100.53276841879</v>
      </c>
      <c r="AZ8" s="28">
        <v>16516.998229468001</v>
      </c>
      <c r="BA8" s="28">
        <v>107.926981014677</v>
      </c>
      <c r="BB8" s="28">
        <v>207.66675011160899</v>
      </c>
      <c r="BC8" s="28">
        <v>28083.790067957401</v>
      </c>
      <c r="BD8" s="28">
        <v>10318.7365082588</v>
      </c>
      <c r="BE8" s="28">
        <v>1228.2220049934599</v>
      </c>
      <c r="BF8" s="28">
        <v>3269.5816245859401</v>
      </c>
      <c r="BG8" s="28">
        <v>7.5032358287449501</v>
      </c>
      <c r="BH8" s="28">
        <v>3524.7802448232701</v>
      </c>
      <c r="BI8" s="28">
        <v>78282.554559426499</v>
      </c>
      <c r="BJ8" s="28">
        <v>0</v>
      </c>
      <c r="BK8" s="28">
        <v>2683.9456200201898</v>
      </c>
      <c r="BL8" s="28">
        <v>23761.971824405799</v>
      </c>
      <c r="BM8" s="28">
        <v>21039.2376077646</v>
      </c>
      <c r="BN8" s="28">
        <v>275582.58794292202</v>
      </c>
      <c r="BO8" s="28">
        <v>16052.0346126881</v>
      </c>
      <c r="BR8" s="32">
        <f t="shared" si="0"/>
        <v>5.0729055609868992E-3</v>
      </c>
      <c r="BS8" s="25">
        <f t="shared" si="7"/>
        <v>1.4926020898852518E-3</v>
      </c>
      <c r="BT8" s="25">
        <f t="shared" si="8"/>
        <v>3.2519685999997348E-3</v>
      </c>
      <c r="BU8" s="25">
        <f t="shared" si="9"/>
        <v>1.3297289047963531E-3</v>
      </c>
      <c r="BV8" s="25">
        <f t="shared" si="10"/>
        <v>3.2121650104715536E-3</v>
      </c>
      <c r="BW8" s="25">
        <f t="shared" si="10"/>
        <v>3.9908054081049587E-3</v>
      </c>
      <c r="BX8" s="25">
        <f t="shared" si="11"/>
        <v>1.1850041119350458E-3</v>
      </c>
      <c r="BY8" s="25">
        <f t="shared" si="12"/>
        <v>2.0936068360094999E-3</v>
      </c>
    </row>
    <row r="9" spans="1:77" x14ac:dyDescent="0.4">
      <c r="A9" s="6" t="s">
        <v>124</v>
      </c>
      <c r="B9" s="28">
        <v>129402.78692</v>
      </c>
      <c r="C9" s="28">
        <v>188.17239991</v>
      </c>
      <c r="D9" s="28">
        <v>18374.234623</v>
      </c>
      <c r="E9" s="28">
        <v>13178.417324</v>
      </c>
      <c r="F9" s="28">
        <v>8076.6016643000003</v>
      </c>
      <c r="G9" s="28">
        <v>271.0278295</v>
      </c>
      <c r="H9" s="28">
        <v>33973.320094000002</v>
      </c>
      <c r="J9" s="30" t="s">
        <v>124</v>
      </c>
      <c r="K9" s="28">
        <v>1558.9850349276001</v>
      </c>
      <c r="L9" s="28">
        <v>550.27747205906098</v>
      </c>
      <c r="M9" s="28">
        <v>549.40591832960297</v>
      </c>
      <c r="N9" s="28">
        <v>627.782769837464</v>
      </c>
      <c r="O9" s="28">
        <v>1161.85791230481</v>
      </c>
      <c r="P9" s="28">
        <v>78028.703358862404</v>
      </c>
      <c r="Q9" s="28">
        <v>129379.132152758</v>
      </c>
      <c r="R9" s="28">
        <v>1533.03398991517</v>
      </c>
      <c r="S9" s="28">
        <v>1027.60414478546</v>
      </c>
      <c r="T9" s="28">
        <v>576.33937682269902</v>
      </c>
      <c r="U9" s="28">
        <v>758.67501435288295</v>
      </c>
      <c r="V9" s="28">
        <v>623.77958594906295</v>
      </c>
      <c r="W9" s="28">
        <v>623.77958594906295</v>
      </c>
      <c r="X9" s="28">
        <v>118.530680070768</v>
      </c>
      <c r="Y9" s="28">
        <v>1835.2364675650499</v>
      </c>
      <c r="Z9" s="28">
        <v>21.6754791201794</v>
      </c>
      <c r="AA9" s="28">
        <v>247.13493815704601</v>
      </c>
      <c r="AB9" s="28">
        <v>358.55153585696303</v>
      </c>
      <c r="AC9" s="28">
        <v>86.479532737545398</v>
      </c>
      <c r="AD9" s="28">
        <v>188.507502549094</v>
      </c>
      <c r="AE9" s="28">
        <v>0</v>
      </c>
      <c r="AF9" s="28">
        <v>16539.381092059499</v>
      </c>
      <c r="AG9" s="28">
        <v>1719.17139128182</v>
      </c>
      <c r="AH9" s="28">
        <v>18377.083163412099</v>
      </c>
      <c r="AI9" s="28">
        <v>91.137791031586701</v>
      </c>
      <c r="AJ9" s="28">
        <v>1048.38361891455</v>
      </c>
      <c r="AK9" s="28">
        <v>18.698896256000701</v>
      </c>
      <c r="AL9" s="28">
        <v>14720.328552343701</v>
      </c>
      <c r="AM9" s="28">
        <v>19.2377764182608</v>
      </c>
      <c r="AN9" s="28">
        <v>38.900000771617698</v>
      </c>
      <c r="AO9" s="28">
        <v>872.13576106306903</v>
      </c>
      <c r="AP9" s="28">
        <v>50.977397002816303</v>
      </c>
      <c r="AQ9" s="28">
        <v>14.190173999790501</v>
      </c>
      <c r="AR9" s="28">
        <v>98.596217199358406</v>
      </c>
      <c r="AS9" s="28">
        <v>13200.97609018</v>
      </c>
      <c r="AT9" s="28">
        <v>8094.6907090284803</v>
      </c>
      <c r="AU9" s="28">
        <v>5106.2853811515797</v>
      </c>
      <c r="AV9" s="28">
        <v>2.79294785517838</v>
      </c>
      <c r="AW9" s="28">
        <v>3.3408658652865699</v>
      </c>
      <c r="AX9" s="28">
        <v>940.49694836224103</v>
      </c>
      <c r="AY9" s="28">
        <v>11.650479560398299</v>
      </c>
      <c r="AZ9" s="28">
        <v>2056.6795042907402</v>
      </c>
      <c r="BA9" s="28">
        <v>19.1934140224981</v>
      </c>
      <c r="BB9" s="28">
        <v>37.520943247518403</v>
      </c>
      <c r="BC9" s="28">
        <v>3517.89079382926</v>
      </c>
      <c r="BD9" s="28">
        <v>1025.6664563157401</v>
      </c>
      <c r="BE9" s="28">
        <v>128.01870853243801</v>
      </c>
      <c r="BF9" s="28">
        <v>262.31955169011798</v>
      </c>
      <c r="BG9" s="28">
        <v>2.0503290618782199</v>
      </c>
      <c r="BH9" s="28">
        <v>271.55288502345098</v>
      </c>
      <c r="BI9" s="28">
        <v>10079.141722647</v>
      </c>
      <c r="BJ9" s="28">
        <v>0</v>
      </c>
      <c r="BK9" s="28">
        <v>246.50027700369799</v>
      </c>
      <c r="BL9" s="28">
        <v>3582.9296892073799</v>
      </c>
      <c r="BM9" s="28">
        <v>2078.98537853469</v>
      </c>
      <c r="BN9" s="28">
        <v>33987.137556286703</v>
      </c>
      <c r="BO9" s="28">
        <v>2327.49834274045</v>
      </c>
      <c r="BR9" s="32">
        <f t="shared" si="0"/>
        <v>6.4499180319734836E-3</v>
      </c>
      <c r="BS9" s="25">
        <f t="shared" si="7"/>
        <v>-1.8279951927636847E-4</v>
      </c>
      <c r="BT9" s="25">
        <f t="shared" si="8"/>
        <v>1.7808277901237271E-3</v>
      </c>
      <c r="BU9" s="25">
        <f t="shared" si="9"/>
        <v>1.5502906491314227E-4</v>
      </c>
      <c r="BV9" s="25">
        <f t="shared" si="10"/>
        <v>1.7117963125144709E-3</v>
      </c>
      <c r="BW9" s="25">
        <f t="shared" si="10"/>
        <v>2.2396851399069037E-3</v>
      </c>
      <c r="BX9" s="25">
        <f t="shared" si="11"/>
        <v>1.9372753138289346E-3</v>
      </c>
      <c r="BY9" s="25">
        <f t="shared" si="12"/>
        <v>4.0671510021598366E-4</v>
      </c>
    </row>
    <row r="10" spans="1:77" x14ac:dyDescent="0.4">
      <c r="A10" s="6" t="s">
        <v>125</v>
      </c>
      <c r="B10" s="28">
        <v>131109.13058</v>
      </c>
      <c r="C10" s="28">
        <v>197.09091968999999</v>
      </c>
      <c r="D10" s="28">
        <v>33946.606032000003</v>
      </c>
      <c r="E10" s="28">
        <v>16859.229982000001</v>
      </c>
      <c r="F10" s="28">
        <v>7789.1098089999996</v>
      </c>
      <c r="G10" s="28">
        <v>7788.0591130000003</v>
      </c>
      <c r="H10" s="28">
        <v>38016.422191999998</v>
      </c>
      <c r="J10" s="30" t="s">
        <v>125</v>
      </c>
      <c r="K10" s="28">
        <v>1225.11779923323</v>
      </c>
      <c r="L10" s="28">
        <v>493.786056416409</v>
      </c>
      <c r="M10" s="28">
        <v>492.99659765717001</v>
      </c>
      <c r="N10" s="28">
        <v>449.41410836819301</v>
      </c>
      <c r="O10" s="28">
        <v>1336.3055583186199</v>
      </c>
      <c r="P10" s="28">
        <v>57032.490013041803</v>
      </c>
      <c r="Q10" s="28">
        <v>130945.34480839</v>
      </c>
      <c r="R10" s="28">
        <v>1629.86185935448</v>
      </c>
      <c r="S10" s="28">
        <v>1660.0288621832301</v>
      </c>
      <c r="T10" s="28">
        <v>647.37583876519</v>
      </c>
      <c r="U10" s="28">
        <v>615.40507572933905</v>
      </c>
      <c r="V10" s="28">
        <v>680.51076532482296</v>
      </c>
      <c r="W10" s="28">
        <v>680.51076532482296</v>
      </c>
      <c r="X10" s="28">
        <v>223.73664555741101</v>
      </c>
      <c r="Y10" s="28">
        <v>3355.78855237686</v>
      </c>
      <c r="Z10" s="28">
        <v>19.079911201882702</v>
      </c>
      <c r="AA10" s="28">
        <v>193.99968792252901</v>
      </c>
      <c r="AB10" s="28">
        <v>326.64824200642602</v>
      </c>
      <c r="AC10" s="28">
        <v>67.781651136129994</v>
      </c>
      <c r="AD10" s="28">
        <v>196.99941467286101</v>
      </c>
      <c r="AE10" s="28">
        <v>0</v>
      </c>
      <c r="AF10" s="28">
        <v>30526.324856782201</v>
      </c>
      <c r="AG10" s="28">
        <v>3168.17422576431</v>
      </c>
      <c r="AH10" s="28">
        <v>33918.2357281039</v>
      </c>
      <c r="AI10" s="28">
        <v>67.739400124902801</v>
      </c>
      <c r="AJ10" s="28">
        <v>1415.4904060086899</v>
      </c>
      <c r="AK10" s="28">
        <v>11.1287271063785</v>
      </c>
      <c r="AL10" s="28">
        <v>16437.5566486879</v>
      </c>
      <c r="AM10" s="28">
        <v>24.423226794975601</v>
      </c>
      <c r="AN10" s="28">
        <v>39.097906380727103</v>
      </c>
      <c r="AO10" s="28">
        <v>1367.89485540435</v>
      </c>
      <c r="AP10" s="28">
        <v>67.908135165374105</v>
      </c>
      <c r="AQ10" s="28">
        <v>13.335378450922301</v>
      </c>
      <c r="AR10" s="28">
        <v>55.246802471381201</v>
      </c>
      <c r="AS10" s="28">
        <v>16881.327004932798</v>
      </c>
      <c r="AT10" s="28">
        <v>7797.8428556137897</v>
      </c>
      <c r="AU10" s="28">
        <v>9083.4841493190397</v>
      </c>
      <c r="AV10" s="28">
        <v>1.86358339258255</v>
      </c>
      <c r="AW10" s="28">
        <v>7.0434259825724501</v>
      </c>
      <c r="AX10" s="28">
        <v>1438.6911787562599</v>
      </c>
      <c r="AY10" s="28">
        <v>10.7453530426539</v>
      </c>
      <c r="AZ10" s="28">
        <v>1555.4382421446501</v>
      </c>
      <c r="BA10" s="28">
        <v>15.9572468680588</v>
      </c>
      <c r="BB10" s="28">
        <v>32.577264064110402</v>
      </c>
      <c r="BC10" s="28">
        <v>2909.6432541322802</v>
      </c>
      <c r="BD10" s="28">
        <v>1147.43704616985</v>
      </c>
      <c r="BE10" s="28">
        <v>121.57081598571401</v>
      </c>
      <c r="BF10" s="28">
        <v>123.72275180916699</v>
      </c>
      <c r="BG10" s="28">
        <v>1.5547076616125599</v>
      </c>
      <c r="BH10" s="28">
        <v>7746.3207156202798</v>
      </c>
      <c r="BI10" s="28">
        <v>11334.4744996421</v>
      </c>
      <c r="BJ10" s="28">
        <v>0</v>
      </c>
      <c r="BK10" s="28">
        <v>235.34159384579701</v>
      </c>
      <c r="BL10" s="28">
        <v>4259.39226293314</v>
      </c>
      <c r="BM10" s="28">
        <v>1913.03158709634</v>
      </c>
      <c r="BN10" s="28">
        <v>37988.935434337996</v>
      </c>
      <c r="BO10" s="28">
        <v>2378.2261689616698</v>
      </c>
      <c r="BR10" s="32">
        <f t="shared" si="0"/>
        <v>6.5963526921309695E-3</v>
      </c>
      <c r="BS10" s="25">
        <f t="shared" si="7"/>
        <v>-1.2492323828664125E-3</v>
      </c>
      <c r="BT10" s="25">
        <f t="shared" si="8"/>
        <v>-4.6427819852335822E-4</v>
      </c>
      <c r="BU10" s="25">
        <f t="shared" si="9"/>
        <v>-8.3573314720651408E-4</v>
      </c>
      <c r="BV10" s="25">
        <f t="shared" si="10"/>
        <v>1.3106780651542154E-3</v>
      </c>
      <c r="BW10" s="25">
        <f t="shared" si="10"/>
        <v>1.1211867373726566E-3</v>
      </c>
      <c r="BX10" s="25">
        <f t="shared" si="11"/>
        <v>-5.3592810190731385E-3</v>
      </c>
      <c r="BY10" s="25">
        <f t="shared" si="12"/>
        <v>-7.2302326408259297E-4</v>
      </c>
    </row>
    <row r="11" spans="1:77" x14ac:dyDescent="0.4">
      <c r="A11" s="6" t="s">
        <v>126</v>
      </c>
      <c r="B11" s="28">
        <v>306448.51958999998</v>
      </c>
      <c r="C11" s="28">
        <v>656.88512950999996</v>
      </c>
      <c r="D11" s="28">
        <v>85368.563513000001</v>
      </c>
      <c r="E11" s="28">
        <v>37615.312442000002</v>
      </c>
      <c r="F11" s="28">
        <v>22333.376692000002</v>
      </c>
      <c r="G11" s="28">
        <v>1948.0097344999999</v>
      </c>
      <c r="H11" s="28">
        <v>108043.95543</v>
      </c>
      <c r="J11" s="30" t="s">
        <v>126</v>
      </c>
      <c r="K11" s="28">
        <v>7102.1398790954299</v>
      </c>
      <c r="L11" s="28">
        <v>1730.57671497452</v>
      </c>
      <c r="M11" s="28">
        <v>1727.9106436684399</v>
      </c>
      <c r="N11" s="28">
        <v>1979.37048105954</v>
      </c>
      <c r="O11" s="28">
        <v>2545.4992980555398</v>
      </c>
      <c r="P11" s="28">
        <v>135376.98080988901</v>
      </c>
      <c r="Q11" s="28">
        <v>306058.87185524398</v>
      </c>
      <c r="R11" s="28">
        <v>3862.4603614438001</v>
      </c>
      <c r="S11" s="28">
        <v>2305.8210487984202</v>
      </c>
      <c r="T11" s="28">
        <v>1407.8682779328401</v>
      </c>
      <c r="U11" s="28">
        <v>2870.8764475973799</v>
      </c>
      <c r="V11" s="28">
        <v>1892.8418632585301</v>
      </c>
      <c r="W11" s="28">
        <v>1892.8418632585301</v>
      </c>
      <c r="X11" s="28">
        <v>536.34434696340804</v>
      </c>
      <c r="Y11" s="28">
        <v>3831.0165295523898</v>
      </c>
      <c r="Z11" s="28">
        <v>67.592020388454401</v>
      </c>
      <c r="AA11" s="28">
        <v>930.77973402337898</v>
      </c>
      <c r="AB11" s="28">
        <v>1841.1252422590701</v>
      </c>
      <c r="AC11" s="28">
        <v>352.88458124588698</v>
      </c>
      <c r="AD11" s="28">
        <v>657.67537029382095</v>
      </c>
      <c r="AE11" s="28">
        <v>0</v>
      </c>
      <c r="AF11" s="28">
        <v>76772.099390752701</v>
      </c>
      <c r="AG11" s="28">
        <v>7993.6002989467397</v>
      </c>
      <c r="AH11" s="28">
        <v>85302.044036662803</v>
      </c>
      <c r="AI11" s="28">
        <v>352.70435810881997</v>
      </c>
      <c r="AJ11" s="28">
        <v>2655.5525930929098</v>
      </c>
      <c r="AK11" s="28">
        <v>55.945088598246102</v>
      </c>
      <c r="AL11" s="28">
        <v>51618.890596587204</v>
      </c>
      <c r="AM11" s="28">
        <v>50.990518692438698</v>
      </c>
      <c r="AN11" s="28">
        <v>117.919059398027</v>
      </c>
      <c r="AO11" s="28">
        <v>3110.2670607428399</v>
      </c>
      <c r="AP11" s="28">
        <v>73.093236109503593</v>
      </c>
      <c r="AQ11" s="28">
        <v>48.892756383758503</v>
      </c>
      <c r="AR11" s="28">
        <v>196.449419688376</v>
      </c>
      <c r="AS11" s="28">
        <v>37661.942789949098</v>
      </c>
      <c r="AT11" s="28">
        <v>22366.805362632698</v>
      </c>
      <c r="AU11" s="28">
        <v>15295.1374273163</v>
      </c>
      <c r="AV11" s="28">
        <v>6.97345249315189</v>
      </c>
      <c r="AW11" s="28">
        <v>5.5672658829235502</v>
      </c>
      <c r="AX11" s="28">
        <v>2570.06281155442</v>
      </c>
      <c r="AY11" s="28">
        <v>38.421612019599102</v>
      </c>
      <c r="AZ11" s="28">
        <v>5604.7296239466004</v>
      </c>
      <c r="BA11" s="28">
        <v>55.748741326190398</v>
      </c>
      <c r="BB11" s="28">
        <v>100.900564383229</v>
      </c>
      <c r="BC11" s="28">
        <v>9576.5063068723503</v>
      </c>
      <c r="BD11" s="28">
        <v>3876.83900450382</v>
      </c>
      <c r="BE11" s="28">
        <v>270.25000876337202</v>
      </c>
      <c r="BF11" s="28">
        <v>479.25298037335199</v>
      </c>
      <c r="BG11" s="28">
        <v>4.8348554043552303</v>
      </c>
      <c r="BH11" s="28">
        <v>1950.87243991027</v>
      </c>
      <c r="BI11" s="28">
        <v>34721.207109020899</v>
      </c>
      <c r="BJ11" s="28">
        <v>0</v>
      </c>
      <c r="BK11" s="28">
        <v>1067.17573411531</v>
      </c>
      <c r="BL11" s="28">
        <v>9030.1229170590395</v>
      </c>
      <c r="BM11" s="28">
        <v>8484.5611171877808</v>
      </c>
      <c r="BN11" s="28">
        <v>107947.773633823</v>
      </c>
      <c r="BO11" s="28">
        <v>6008.0292449957797</v>
      </c>
      <c r="BR11" s="32">
        <f t="shared" si="0"/>
        <v>6.2875907959824189E-3</v>
      </c>
      <c r="BS11" s="25">
        <f t="shared" si="7"/>
        <v>-1.2714949162662373E-3</v>
      </c>
      <c r="BT11" s="25">
        <f t="shared" si="8"/>
        <v>1.203012137617527E-3</v>
      </c>
      <c r="BU11" s="25">
        <f t="shared" si="9"/>
        <v>-7.7920341633801345E-4</v>
      </c>
      <c r="BV11" s="25">
        <f t="shared" si="10"/>
        <v>1.2396639804865819E-3</v>
      </c>
      <c r="BW11" s="25">
        <f t="shared" si="10"/>
        <v>1.4968032417897207E-3</v>
      </c>
      <c r="BX11" s="25">
        <f t="shared" si="11"/>
        <v>1.469553955286002E-3</v>
      </c>
      <c r="BY11" s="25">
        <f t="shared" si="12"/>
        <v>-8.9020987610282406E-4</v>
      </c>
    </row>
    <row r="12" spans="1:77" x14ac:dyDescent="0.4">
      <c r="A12" s="6" t="s">
        <v>73</v>
      </c>
      <c r="B12" s="28">
        <v>242453.04870000001</v>
      </c>
      <c r="C12" s="28">
        <v>661.60436723999999</v>
      </c>
      <c r="D12" s="28">
        <v>42489.794692000003</v>
      </c>
      <c r="E12" s="28">
        <v>22822.361810999999</v>
      </c>
      <c r="F12" s="28">
        <v>17482.118501000001</v>
      </c>
      <c r="G12" s="28">
        <v>1545.0667229999999</v>
      </c>
      <c r="H12" s="28">
        <v>131174.15405000001</v>
      </c>
      <c r="J12" s="30" t="s">
        <v>73</v>
      </c>
      <c r="K12" s="28">
        <v>4986.9043492398196</v>
      </c>
      <c r="L12" s="28">
        <v>1564.9441154348399</v>
      </c>
      <c r="M12" s="28">
        <v>1560.90944337684</v>
      </c>
      <c r="N12" s="28">
        <v>1904.49143635311</v>
      </c>
      <c r="O12" s="28">
        <v>2394.0336050363699</v>
      </c>
      <c r="P12" s="28">
        <v>184340.17556041101</v>
      </c>
      <c r="Q12" s="28">
        <v>242055.007383499</v>
      </c>
      <c r="R12" s="28">
        <v>3111.1763664319801</v>
      </c>
      <c r="S12" s="28">
        <v>2494.3685030737902</v>
      </c>
      <c r="T12" s="28">
        <v>1140.56612776831</v>
      </c>
      <c r="U12" s="28">
        <v>2952.3772787143498</v>
      </c>
      <c r="V12" s="28">
        <v>1387.7087874638501</v>
      </c>
      <c r="W12" s="28">
        <v>1387.7087874638501</v>
      </c>
      <c r="X12" s="28">
        <v>265.45787507509402</v>
      </c>
      <c r="Y12" s="28">
        <v>4127.8721474451204</v>
      </c>
      <c r="Z12" s="28">
        <v>72.259602874314496</v>
      </c>
      <c r="AA12" s="28">
        <v>711.56635658592302</v>
      </c>
      <c r="AB12" s="28">
        <v>998.55714089298101</v>
      </c>
      <c r="AC12" s="28">
        <v>345.086396190171</v>
      </c>
      <c r="AD12" s="28">
        <v>662.86976382986802</v>
      </c>
      <c r="AE12" s="28">
        <v>0</v>
      </c>
      <c r="AF12" s="28">
        <v>38185.431451578203</v>
      </c>
      <c r="AG12" s="28">
        <v>3977.45696655037</v>
      </c>
      <c r="AH12" s="28">
        <v>42428.346293203598</v>
      </c>
      <c r="AI12" s="28">
        <v>371.72145079622101</v>
      </c>
      <c r="AJ12" s="28">
        <v>2288.6576373947901</v>
      </c>
      <c r="AK12" s="28">
        <v>30.1833533988105</v>
      </c>
      <c r="AL12" s="28">
        <v>80391.084306258301</v>
      </c>
      <c r="AM12" s="28">
        <v>29.249423788973498</v>
      </c>
      <c r="AN12" s="28">
        <v>76.222386878090006</v>
      </c>
      <c r="AO12" s="28">
        <v>1515.78315349129</v>
      </c>
      <c r="AP12" s="28">
        <v>38.529616009964897</v>
      </c>
      <c r="AQ12" s="28">
        <v>27.530915303934702</v>
      </c>
      <c r="AR12" s="28">
        <v>198.18141837331899</v>
      </c>
      <c r="AS12" s="28">
        <v>22876.487375535002</v>
      </c>
      <c r="AT12" s="28">
        <v>17531.489650374198</v>
      </c>
      <c r="AU12" s="28">
        <v>5344.9977251607997</v>
      </c>
      <c r="AV12" s="28">
        <v>7.0001888258734297</v>
      </c>
      <c r="AW12" s="28">
        <v>2.0211752463940602</v>
      </c>
      <c r="AX12" s="28">
        <v>1667.32068707044</v>
      </c>
      <c r="AY12" s="28">
        <v>28.840310385422999</v>
      </c>
      <c r="AZ12" s="28">
        <v>4806.8440278443704</v>
      </c>
      <c r="BA12" s="28">
        <v>27.996026564592601</v>
      </c>
      <c r="BB12" s="28">
        <v>44.733675501689198</v>
      </c>
      <c r="BC12" s="28">
        <v>8489.1495703742894</v>
      </c>
      <c r="BD12" s="28">
        <v>3066.2242243077599</v>
      </c>
      <c r="BE12" s="28">
        <v>199.012706834879</v>
      </c>
      <c r="BF12" s="28">
        <v>341.34854357159799</v>
      </c>
      <c r="BG12" s="28">
        <v>1.5424709103435299</v>
      </c>
      <c r="BH12" s="28">
        <v>1547.5662222810099</v>
      </c>
      <c r="BI12" s="28">
        <v>67478.382133787905</v>
      </c>
      <c r="BJ12" s="28">
        <v>7.3061201849677397</v>
      </c>
      <c r="BK12" s="28">
        <v>834.01519548337899</v>
      </c>
      <c r="BL12" s="28">
        <v>9017.6788711197805</v>
      </c>
      <c r="BM12" s="28">
        <v>7715.1405280642903</v>
      </c>
      <c r="BN12" s="28">
        <v>131265.29585090099</v>
      </c>
      <c r="BO12" s="28">
        <v>5804.2111809939497</v>
      </c>
      <c r="BR12" s="32">
        <f t="shared" si="0"/>
        <v>6.2566161132143038E-3</v>
      </c>
      <c r="BS12" s="25">
        <f t="shared" si="7"/>
        <v>-1.6417253510947929E-3</v>
      </c>
      <c r="BT12" s="25">
        <f t="shared" si="8"/>
        <v>1.9126182542398549E-3</v>
      </c>
      <c r="BU12" s="25">
        <f t="shared" si="9"/>
        <v>-1.4461919442499561E-3</v>
      </c>
      <c r="BV12" s="25">
        <f t="shared" si="10"/>
        <v>2.3716022462195521E-3</v>
      </c>
      <c r="BW12" s="25">
        <f t="shared" si="10"/>
        <v>2.8240941949554603E-3</v>
      </c>
      <c r="BX12" s="25">
        <f t="shared" si="11"/>
        <v>1.6177290234798507E-3</v>
      </c>
      <c r="BY12" s="25">
        <f t="shared" si="12"/>
        <v>6.9481523674426492E-4</v>
      </c>
    </row>
    <row r="13" spans="1:77" x14ac:dyDescent="0.4">
      <c r="A13" s="6" t="s">
        <v>86</v>
      </c>
      <c r="B13" s="28">
        <v>1511.7928946</v>
      </c>
      <c r="C13" s="28">
        <v>3.2178531750000001</v>
      </c>
      <c r="D13" s="28">
        <v>358.75208701999998</v>
      </c>
      <c r="E13" s="28">
        <v>95.920771395000003</v>
      </c>
      <c r="F13" s="28">
        <v>61.596309308999999</v>
      </c>
      <c r="G13" s="28">
        <v>15.937509217000001</v>
      </c>
      <c r="H13" s="28">
        <v>974.12903311000002</v>
      </c>
      <c r="J13" s="30" t="s">
        <v>86</v>
      </c>
      <c r="K13" s="28">
        <v>1.0086873213953001E-2</v>
      </c>
      <c r="L13" s="28">
        <v>9.42464486119812E-4</v>
      </c>
      <c r="M13" s="28">
        <v>9.4120625663122797E-4</v>
      </c>
      <c r="N13" s="28">
        <v>2.9867385654524701E-4</v>
      </c>
      <c r="O13" s="28">
        <v>4.1632337024650901E-3</v>
      </c>
      <c r="P13" s="28">
        <v>1.26441398217783E-2</v>
      </c>
      <c r="Q13" s="28">
        <v>0.51668794126886997</v>
      </c>
      <c r="R13" s="28">
        <v>5.5985968777261296E-3</v>
      </c>
      <c r="S13" s="28">
        <v>2.1280450306718E-3</v>
      </c>
      <c r="T13" s="28">
        <v>3.0791925022569801E-3</v>
      </c>
      <c r="U13" s="28">
        <v>3.62569685640745E-3</v>
      </c>
      <c r="V13" s="28">
        <v>1.21531569262719E-3</v>
      </c>
      <c r="W13" s="28">
        <v>1.21531569262719E-3</v>
      </c>
      <c r="X13" s="28">
        <v>8.9814497373743703E-5</v>
      </c>
      <c r="Y13" s="28">
        <v>2.9730874827075E-3</v>
      </c>
      <c r="Z13" s="28">
        <v>1.6448117235073299E-5</v>
      </c>
      <c r="AA13" s="28">
        <v>5.9396136598378402E-4</v>
      </c>
      <c r="AB13" s="28">
        <v>3.6837500833898202E-3</v>
      </c>
      <c r="AC13" s="28">
        <v>5.8786614829940795E-4</v>
      </c>
      <c r="AD13" s="28">
        <v>4.1773149908783699E-4</v>
      </c>
      <c r="AE13" s="28">
        <v>0</v>
      </c>
      <c r="AF13" s="28">
        <v>1.2857572600957899E-2</v>
      </c>
      <c r="AG13" s="28">
        <v>1.33884980461537E-3</v>
      </c>
      <c r="AH13" s="28">
        <v>1.4286236902946999E-2</v>
      </c>
      <c r="AI13" s="28">
        <v>2.2224216610724399E-5</v>
      </c>
      <c r="AJ13" s="28">
        <v>4.2547448827967901E-3</v>
      </c>
      <c r="AK13" s="28">
        <v>2.8452598874540401E-4</v>
      </c>
      <c r="AL13" s="28">
        <v>9.1107285348633299E-2</v>
      </c>
      <c r="AM13" s="28">
        <v>6.8644450690873499E-5</v>
      </c>
      <c r="AN13" s="28">
        <v>1.44437915088984E-5</v>
      </c>
      <c r="AO13" s="28">
        <v>2.5756212900345502E-4</v>
      </c>
      <c r="AP13" s="28">
        <v>1.0465621786074399E-4</v>
      </c>
      <c r="AQ13" s="28">
        <v>6.9287256733742197E-6</v>
      </c>
      <c r="AR13" s="28">
        <v>4.9800838307511703E-5</v>
      </c>
      <c r="AS13" s="28">
        <v>3.7524555915051501E-2</v>
      </c>
      <c r="AT13" s="28">
        <v>5.7534135350518203E-3</v>
      </c>
      <c r="AU13" s="28">
        <v>3.1771142379999603E-2</v>
      </c>
      <c r="AV13" s="28">
        <v>1.45290618782277E-5</v>
      </c>
      <c r="AW13" s="28">
        <v>4.5861160027998602E-6</v>
      </c>
      <c r="AX13" s="28">
        <v>3.0250671031818101E-3</v>
      </c>
      <c r="AY13" s="28">
        <v>1.9833064920605998E-5</v>
      </c>
      <c r="AZ13" s="28">
        <v>2.3008217728467701E-4</v>
      </c>
      <c r="BA13" s="28">
        <v>1.77269465434281E-6</v>
      </c>
      <c r="BB13" s="28">
        <v>7.9681101429146293E-6</v>
      </c>
      <c r="BC13" s="28">
        <v>9.3475123596620301E-4</v>
      </c>
      <c r="BD13" s="28">
        <v>3.6380725060489302E-3</v>
      </c>
      <c r="BE13" s="28">
        <v>6.7357440874793895E-4</v>
      </c>
      <c r="BF13" s="28">
        <v>4.6153750337582699E-5</v>
      </c>
      <c r="BG13" s="28">
        <v>8.5336701444578393E-6</v>
      </c>
      <c r="BH13" s="28">
        <v>3.79350187668447E-4</v>
      </c>
      <c r="BI13" s="28">
        <v>6.1476238057507598E-2</v>
      </c>
      <c r="BJ13" s="28">
        <v>0</v>
      </c>
      <c r="BK13" s="28">
        <v>1.8721897587592399E-3</v>
      </c>
      <c r="BL13" s="28">
        <v>1.6762314210001201E-2</v>
      </c>
      <c r="BM13" s="28">
        <v>1.20490933447973E-2</v>
      </c>
      <c r="BN13" s="28">
        <v>0.17486971235194501</v>
      </c>
      <c r="BO13" s="28">
        <v>1.94300024796486E-2</v>
      </c>
      <c r="BR13" s="32">
        <f t="shared" si="0"/>
        <v>6.2867848254158903E-3</v>
      </c>
      <c r="BS13" s="25">
        <f t="shared" si="7"/>
        <v>-0.99965822835712848</v>
      </c>
      <c r="BT13" s="25">
        <f t="shared" si="8"/>
        <v>-0.99987018316984344</v>
      </c>
      <c r="BU13" s="25">
        <f t="shared" si="9"/>
        <v>-0.99996017796851966</v>
      </c>
      <c r="BV13" s="25">
        <f t="shared" si="10"/>
        <v>-0.99960879634964017</v>
      </c>
      <c r="BW13" s="25">
        <f t="shared" si="10"/>
        <v>-0.99990659483336586</v>
      </c>
      <c r="BX13" s="25">
        <f t="shared" si="11"/>
        <v>-0.99997619764904899</v>
      </c>
      <c r="BY13" s="25">
        <f t="shared" si="12"/>
        <v>-0.99982048608920571</v>
      </c>
    </row>
    <row r="14" spans="1:77" x14ac:dyDescent="0.4">
      <c r="A14" s="6" t="s">
        <v>180</v>
      </c>
      <c r="B14" s="28">
        <v>3877.3514991000002</v>
      </c>
      <c r="C14" s="28">
        <v>11.709445812</v>
      </c>
      <c r="D14" s="28">
        <v>4079.1333507999998</v>
      </c>
      <c r="E14" s="28">
        <v>263.71699166000002</v>
      </c>
      <c r="F14" s="28">
        <v>659.15880917000004</v>
      </c>
      <c r="G14" s="28">
        <v>59.564047135999999</v>
      </c>
      <c r="H14" s="28">
        <v>1318.3979577</v>
      </c>
      <c r="J14" s="30" t="s">
        <v>180</v>
      </c>
      <c r="K14" s="28">
        <v>13.2710673452272</v>
      </c>
      <c r="L14" s="28">
        <v>7.6117265705980399</v>
      </c>
      <c r="M14" s="28">
        <v>7.6063116823161501</v>
      </c>
      <c r="N14" s="28">
        <v>3.3611676433142001</v>
      </c>
      <c r="O14" s="28">
        <v>8.5539561132404103</v>
      </c>
      <c r="P14" s="28">
        <v>154.61589711558301</v>
      </c>
      <c r="Q14" s="28">
        <v>1213.9602881440901</v>
      </c>
      <c r="R14" s="28">
        <v>34.210704391276202</v>
      </c>
      <c r="S14" s="28">
        <v>7.7537062242431398</v>
      </c>
      <c r="T14" s="28">
        <v>11.9786740312174</v>
      </c>
      <c r="U14" s="28">
        <v>8.1371500273615496</v>
      </c>
      <c r="V14" s="28">
        <v>12.021416665950101</v>
      </c>
      <c r="W14" s="28">
        <v>12.021416665950101</v>
      </c>
      <c r="X14" s="28">
        <v>6.7725725182845897</v>
      </c>
      <c r="Y14" s="28">
        <v>8.0699513148916697</v>
      </c>
      <c r="Z14" s="28">
        <v>0.222026354782872</v>
      </c>
      <c r="AA14" s="28">
        <v>2.2106337977369499</v>
      </c>
      <c r="AB14" s="28">
        <v>5.2206157028830997</v>
      </c>
      <c r="AC14" s="28">
        <v>0.42964393034623399</v>
      </c>
      <c r="AD14" s="28">
        <v>2.5781966302352899</v>
      </c>
      <c r="AE14" s="28">
        <v>0</v>
      </c>
      <c r="AF14" s="28">
        <v>1452.3351413438199</v>
      </c>
      <c r="AG14" s="28">
        <v>154.60427167556699</v>
      </c>
      <c r="AH14" s="28">
        <v>1613.71198553768</v>
      </c>
      <c r="AI14" s="28">
        <v>6.5946209365234001E-2</v>
      </c>
      <c r="AJ14" s="28">
        <v>16.670470389170902</v>
      </c>
      <c r="AK14" s="28">
        <v>0.51211946846563805</v>
      </c>
      <c r="AL14" s="28">
        <v>156.41919898146401</v>
      </c>
      <c r="AM14" s="28">
        <v>0.63811306403875701</v>
      </c>
      <c r="AN14" s="28">
        <v>3.5666221333024599</v>
      </c>
      <c r="AO14" s="28">
        <v>42.125477824258503</v>
      </c>
      <c r="AP14" s="28">
        <v>0.89330511417186098</v>
      </c>
      <c r="AQ14" s="28">
        <v>0.187009131544282</v>
      </c>
      <c r="AR14" s="28">
        <v>1.8186752426462101</v>
      </c>
      <c r="AS14" s="28">
        <v>256.456545581331</v>
      </c>
      <c r="AT14" s="28">
        <v>245.944963158782</v>
      </c>
      <c r="AU14" s="28">
        <v>10.5115824225488</v>
      </c>
      <c r="AV14" s="28">
        <v>0.121087650258767</v>
      </c>
      <c r="AW14" s="28">
        <v>1.20302275721049E-3</v>
      </c>
      <c r="AX14" s="28">
        <v>17.8260006503635</v>
      </c>
      <c r="AY14" s="28">
        <v>0.46352430871321698</v>
      </c>
      <c r="AZ14" s="28">
        <v>47.168189288843998</v>
      </c>
      <c r="BA14" s="28">
        <v>2.6164106549380799</v>
      </c>
      <c r="BB14" s="28">
        <v>1.5228202626806999</v>
      </c>
      <c r="BC14" s="28">
        <v>115.26910828552001</v>
      </c>
      <c r="BD14" s="28">
        <v>6.8532524219425897</v>
      </c>
      <c r="BE14" s="28">
        <v>1.61658889862597</v>
      </c>
      <c r="BF14" s="28">
        <v>9.5924315327083391</v>
      </c>
      <c r="BG14" s="28">
        <v>6.2766249441955002E-3</v>
      </c>
      <c r="BH14" s="28">
        <v>4.9638400987670703</v>
      </c>
      <c r="BI14" s="28">
        <v>108.177029604854</v>
      </c>
      <c r="BJ14" s="28">
        <v>0</v>
      </c>
      <c r="BK14" s="28">
        <v>1.91212295909213</v>
      </c>
      <c r="BL14" s="28">
        <v>21.3888456567513</v>
      </c>
      <c r="BM14" s="28">
        <v>15.687390419815101</v>
      </c>
      <c r="BN14" s="28">
        <v>338.54653957020901</v>
      </c>
      <c r="BO14" s="28">
        <v>20.509151504048202</v>
      </c>
      <c r="BR14" s="32">
        <f t="shared" si="0"/>
        <v>4.1968905101910153E-3</v>
      </c>
      <c r="BS14" s="25">
        <f t="shared" si="7"/>
        <v>-0.68690992074722368</v>
      </c>
      <c r="BT14" s="25">
        <f t="shared" si="8"/>
        <v>-0.77981907328243338</v>
      </c>
      <c r="BU14" s="25">
        <f t="shared" si="9"/>
        <v>-0.60439832514394298</v>
      </c>
      <c r="BV14" s="25">
        <f t="shared" si="10"/>
        <v>-2.7531203177190905E-2</v>
      </c>
      <c r="BW14" s="25">
        <f t="shared" si="10"/>
        <v>-0.62688056392893976</v>
      </c>
      <c r="BX14" s="25">
        <f t="shared" si="11"/>
        <v>-0.91666382092148047</v>
      </c>
      <c r="BY14" s="25">
        <f t="shared" si="12"/>
        <v>-0.74321369538464888</v>
      </c>
    </row>
    <row r="15" spans="1:77" x14ac:dyDescent="0.4">
      <c r="A15" s="13" t="s">
        <v>88</v>
      </c>
      <c r="B15" s="28">
        <v>446.59021242</v>
      </c>
      <c r="C15" s="28">
        <v>7.1617758610999998</v>
      </c>
      <c r="D15" s="28">
        <v>4470.0089125000004</v>
      </c>
      <c r="E15" s="28">
        <v>161.13771786000001</v>
      </c>
      <c r="F15" s="28">
        <v>121.41786254</v>
      </c>
      <c r="G15" s="28">
        <v>6203.8204599999999</v>
      </c>
      <c r="H15" s="28">
        <v>2718.5318075999999</v>
      </c>
      <c r="J15" s="30" t="s">
        <v>88</v>
      </c>
      <c r="K15" s="28">
        <v>1.81371724913551</v>
      </c>
      <c r="L15" s="28">
        <v>0.12521135929721</v>
      </c>
      <c r="M15" s="28">
        <v>0.123498791011822</v>
      </c>
      <c r="N15" s="28">
        <v>0.12045087069892001</v>
      </c>
      <c r="O15" s="28">
        <v>0.86911310368248995</v>
      </c>
      <c r="P15" s="28">
        <v>77.909505211395697</v>
      </c>
      <c r="Q15" s="28">
        <v>70.991593555890205</v>
      </c>
      <c r="R15" s="28">
        <v>1.9245814788670399</v>
      </c>
      <c r="S15" s="28">
        <v>1.29898616955306</v>
      </c>
      <c r="T15" s="28">
        <v>0.72744614393094997</v>
      </c>
      <c r="U15" s="28">
        <v>1.9100705588081699</v>
      </c>
      <c r="V15" s="28">
        <v>0.453456293771832</v>
      </c>
      <c r="W15" s="28">
        <v>0.453456293771832</v>
      </c>
      <c r="X15" s="28">
        <v>5.9678244018584996</v>
      </c>
      <c r="Y15" s="28">
        <v>0.82433125576370703</v>
      </c>
      <c r="Z15" s="28">
        <v>0.186472920207014</v>
      </c>
      <c r="AA15" s="28">
        <v>0.118562919768294</v>
      </c>
      <c r="AB15" s="28">
        <v>0.79880564542403298</v>
      </c>
      <c r="AC15" s="28">
        <v>4.9368710604507302E-2</v>
      </c>
      <c r="AD15" s="28">
        <v>1.18944606667879</v>
      </c>
      <c r="AE15" s="28">
        <v>0</v>
      </c>
      <c r="AF15" s="28">
        <v>671.84413565038994</v>
      </c>
      <c r="AG15" s="28">
        <v>68.681513693458399</v>
      </c>
      <c r="AH15" s="28">
        <v>746.49347374570698</v>
      </c>
      <c r="AI15" s="28">
        <v>1.5375014642878699E-2</v>
      </c>
      <c r="AJ15" s="28">
        <v>1.6906501726219001</v>
      </c>
      <c r="AK15" s="28">
        <v>2.10454890678307E-3</v>
      </c>
      <c r="AL15" s="28">
        <v>26.996442530465099</v>
      </c>
      <c r="AM15" s="28">
        <v>1.6308677943308099E-2</v>
      </c>
      <c r="AN15" s="28">
        <v>0.11107821447665001</v>
      </c>
      <c r="AO15" s="28">
        <v>8.4933153656641007</v>
      </c>
      <c r="AP15" s="28">
        <v>4.8674476540066097E-3</v>
      </c>
      <c r="AQ15" s="28">
        <v>1.53882151931524E-3</v>
      </c>
      <c r="AR15" s="28">
        <v>8.5281811317426903E-2</v>
      </c>
      <c r="AS15" s="28">
        <v>18.2544282751258</v>
      </c>
      <c r="AT15" s="28">
        <v>16.751965381669599</v>
      </c>
      <c r="AU15" s="28">
        <v>1.5024628934561299</v>
      </c>
      <c r="AV15" s="28">
        <v>1.3324466343689601E-3</v>
      </c>
      <c r="AW15" s="28">
        <v>1.55026339721225E-4</v>
      </c>
      <c r="AX15" s="28">
        <v>1.7006969912421399</v>
      </c>
      <c r="AY15" s="28">
        <v>8.14100982710253E-3</v>
      </c>
      <c r="AZ15" s="28">
        <v>1.4059781632191799</v>
      </c>
      <c r="BA15" s="28">
        <v>2.1750011298687699E-2</v>
      </c>
      <c r="BB15" s="28">
        <v>1.9713632831230701E-2</v>
      </c>
      <c r="BC15" s="28">
        <v>4.8069463229661</v>
      </c>
      <c r="BD15" s="28">
        <v>1.53995212777988</v>
      </c>
      <c r="BE15" s="28">
        <v>1.35862365449164E-2</v>
      </c>
      <c r="BF15" s="28">
        <v>5.8933745597645297E-2</v>
      </c>
      <c r="BG15" s="28">
        <v>2.3690768696572301E-4</v>
      </c>
      <c r="BH15" s="28">
        <v>34.880590838693301</v>
      </c>
      <c r="BI15" s="28">
        <v>17.195537403025799</v>
      </c>
      <c r="BJ15" s="28">
        <v>0</v>
      </c>
      <c r="BK15" s="28">
        <v>0.53237494843256805</v>
      </c>
      <c r="BL15" s="28">
        <v>4.4564198671891599</v>
      </c>
      <c r="BM15" s="28">
        <v>4.5663984212701898</v>
      </c>
      <c r="BN15" s="28">
        <v>52.363676978786003</v>
      </c>
      <c r="BO15" s="28">
        <v>4.2891068423695202</v>
      </c>
      <c r="BR15" s="32">
        <f t="shared" si="0"/>
        <v>7.9944763239704342E-3</v>
      </c>
      <c r="BS15" s="25">
        <f t="shared" si="7"/>
        <v>-0.84103638731534602</v>
      </c>
      <c r="BT15" s="25">
        <f t="shared" si="8"/>
        <v>-0.83391744034612958</v>
      </c>
      <c r="BU15" s="25">
        <f t="shared" si="9"/>
        <v>-0.83299955584916141</v>
      </c>
      <c r="BV15" s="25">
        <f t="shared" si="10"/>
        <v>-0.88671536051549615</v>
      </c>
      <c r="BW15" s="25">
        <f t="shared" si="10"/>
        <v>-0.86203047038362401</v>
      </c>
      <c r="BX15" s="25">
        <f t="shared" si="11"/>
        <v>-0.99437756281575351</v>
      </c>
      <c r="BY15" s="25">
        <f t="shared" si="12"/>
        <v>-0.98073825112790791</v>
      </c>
    </row>
    <row r="16" spans="1:77" x14ac:dyDescent="0.4">
      <c r="A16" s="30" t="s">
        <v>181</v>
      </c>
      <c r="B16" s="101">
        <v>5192.2285547066203</v>
      </c>
      <c r="C16" s="101">
        <v>11098.314806468699</v>
      </c>
      <c r="D16" s="101">
        <v>7837.7815604018397</v>
      </c>
      <c r="E16" s="101">
        <v>3644.4946348544499</v>
      </c>
      <c r="F16" s="101">
        <v>1504.0397440542499</v>
      </c>
      <c r="G16" s="101">
        <v>322.56839130154799</v>
      </c>
      <c r="H16" s="101">
        <v>25606.1990167849</v>
      </c>
      <c r="J16" s="30" t="s">
        <v>181</v>
      </c>
      <c r="K16" s="28">
        <v>2571.55835637679</v>
      </c>
      <c r="L16" s="28">
        <v>258.10812940696502</v>
      </c>
      <c r="M16" s="28">
        <v>258.10771762100302</v>
      </c>
      <c r="N16" s="28">
        <v>319.78497343408401</v>
      </c>
      <c r="O16" s="28">
        <v>480.81399033114297</v>
      </c>
      <c r="P16" s="28">
        <v>532.41470307508996</v>
      </c>
      <c r="Q16" s="28">
        <v>5212.9833879528396</v>
      </c>
      <c r="R16" s="28">
        <v>154.695318417903</v>
      </c>
      <c r="S16" s="28">
        <v>307.86248525001997</v>
      </c>
      <c r="T16" s="28">
        <v>92.545448247695902</v>
      </c>
      <c r="U16" s="28">
        <v>890.68804268458496</v>
      </c>
      <c r="V16" s="28">
        <v>193.63016356961299</v>
      </c>
      <c r="W16" s="28">
        <v>193.63016356961299</v>
      </c>
      <c r="X16" s="28">
        <v>21.621759635575899</v>
      </c>
      <c r="Y16" s="28">
        <v>118.47100580660999</v>
      </c>
      <c r="Z16" s="28">
        <v>4.9838217039564396</v>
      </c>
      <c r="AA16" s="28">
        <v>161.21143120055899</v>
      </c>
      <c r="AB16" s="28">
        <v>787.52171420416005</v>
      </c>
      <c r="AC16" s="28">
        <v>35.194250627786801</v>
      </c>
      <c r="AD16" s="28">
        <v>11122.147894310399</v>
      </c>
      <c r="AE16" s="28">
        <v>1102.82315448337</v>
      </c>
      <c r="AF16" s="28">
        <v>7074.3505038112398</v>
      </c>
      <c r="AG16" s="28">
        <v>764.41695363128804</v>
      </c>
      <c r="AH16" s="28">
        <v>7860.3892170781</v>
      </c>
      <c r="AI16" s="28">
        <v>161.20472890195401</v>
      </c>
      <c r="AJ16" s="28">
        <v>306.883468664605</v>
      </c>
      <c r="AK16" s="28">
        <v>33.097271339362898</v>
      </c>
      <c r="AL16" s="28">
        <v>10259.1322951272</v>
      </c>
      <c r="AM16" s="28">
        <v>35.522619994819102</v>
      </c>
      <c r="AN16" s="28">
        <v>4.2374440119710899</v>
      </c>
      <c r="AO16" s="28">
        <v>437.12098105678501</v>
      </c>
      <c r="AP16" s="28">
        <v>25.080606381278301</v>
      </c>
      <c r="AQ16" s="28">
        <v>1.10581023605989</v>
      </c>
      <c r="AR16" s="28">
        <v>12.4549863037858</v>
      </c>
      <c r="AS16" s="28">
        <v>3651.38155724025</v>
      </c>
      <c r="AT16" s="28">
        <v>1508.0824956376</v>
      </c>
      <c r="AU16" s="28">
        <v>2143.29906160264</v>
      </c>
      <c r="AV16" s="28">
        <v>0.30738077790086898</v>
      </c>
      <c r="AW16" s="28">
        <v>0.65225976399521501</v>
      </c>
      <c r="AX16" s="28">
        <v>326.40364886985498</v>
      </c>
      <c r="AY16" s="28">
        <v>2.2455807084552699</v>
      </c>
      <c r="AZ16" s="28">
        <v>163.56902947028399</v>
      </c>
      <c r="BA16" s="28">
        <v>1.44222012048259</v>
      </c>
      <c r="BB16" s="28">
        <v>4.5418123205299796</v>
      </c>
      <c r="BC16" s="28">
        <v>348.20244569740402</v>
      </c>
      <c r="BD16" s="28">
        <v>3476.0867686092602</v>
      </c>
      <c r="BE16" s="28">
        <v>94.796223923455599</v>
      </c>
      <c r="BF16" s="28">
        <v>14.886143609076401</v>
      </c>
      <c r="BG16" s="28">
        <v>2.41603105210072</v>
      </c>
      <c r="BH16" s="28">
        <v>323.45313646058901</v>
      </c>
      <c r="BI16" s="28">
        <v>5796.34071220031</v>
      </c>
      <c r="BJ16" s="28">
        <v>1.8150947198201001E-4</v>
      </c>
      <c r="BK16" s="28">
        <v>755.16854788651995</v>
      </c>
      <c r="BL16" s="28">
        <v>2261.8693363806001</v>
      </c>
      <c r="BM16" s="28">
        <v>3399.5718448453099</v>
      </c>
      <c r="BN16" s="28">
        <v>25680.941725778001</v>
      </c>
      <c r="BO16" s="28">
        <v>1682.5286015415199</v>
      </c>
      <c r="BR16" s="32">
        <f t="shared" si="0"/>
        <v>2.7507237922263141E-3</v>
      </c>
      <c r="BS16" s="25">
        <f t="shared" si="7"/>
        <v>3.9972880676459356E-3</v>
      </c>
      <c r="BT16" s="25">
        <f t="shared" si="8"/>
        <v>2.1474510551645933E-3</v>
      </c>
      <c r="BU16" s="25">
        <f t="shared" si="9"/>
        <v>2.8844458731127603E-3</v>
      </c>
      <c r="BV16" s="25">
        <f t="shared" si="10"/>
        <v>1.8896782889831598E-3</v>
      </c>
      <c r="BW16" s="25">
        <f t="shared" si="10"/>
        <v>2.6879286929297145E-3</v>
      </c>
      <c r="BX16" s="25">
        <f t="shared" si="11"/>
        <v>2.7428141842141228E-3</v>
      </c>
      <c r="BY16" s="25">
        <f t="shared" si="12"/>
        <v>2.918930253729057E-3</v>
      </c>
    </row>
    <row r="17" spans="1:77" x14ac:dyDescent="0.4">
      <c r="A17" s="30" t="s">
        <v>335</v>
      </c>
      <c r="B17" s="101">
        <v>20343.133999999998</v>
      </c>
      <c r="C17" s="101">
        <v>14094.2949358323</v>
      </c>
      <c r="D17" s="101">
        <v>22189.3479999999</v>
      </c>
      <c r="E17" s="101">
        <v>8260.3768216872995</v>
      </c>
      <c r="F17" s="101">
        <v>3517.1303820705998</v>
      </c>
      <c r="G17" s="101">
        <v>568.17062004203103</v>
      </c>
      <c r="H17" s="101">
        <v>84427.175301617099</v>
      </c>
      <c r="J17" s="30" t="s">
        <v>335</v>
      </c>
      <c r="K17" s="28">
        <v>9638.0918958214497</v>
      </c>
      <c r="L17" s="28">
        <v>303.59622274892803</v>
      </c>
      <c r="M17" s="28">
        <v>303.59311813528399</v>
      </c>
      <c r="N17" s="28">
        <v>365.13780531457098</v>
      </c>
      <c r="O17" s="28">
        <v>1666.13243039911</v>
      </c>
      <c r="P17" s="28">
        <v>549.51309547241101</v>
      </c>
      <c r="Q17" s="28">
        <v>20429.224451462502</v>
      </c>
      <c r="R17" s="28">
        <v>194.09785166621401</v>
      </c>
      <c r="S17" s="28">
        <v>1030.74699059971</v>
      </c>
      <c r="T17" s="28">
        <v>109.23724951645499</v>
      </c>
      <c r="U17" s="28">
        <v>2915.9811428908902</v>
      </c>
      <c r="V17" s="28">
        <v>268.88075326662101</v>
      </c>
      <c r="W17" s="28">
        <v>268.88075326662101</v>
      </c>
      <c r="X17" s="28">
        <v>45.069930422350403</v>
      </c>
      <c r="Y17" s="28">
        <v>307.71881535287702</v>
      </c>
      <c r="Z17" s="28">
        <v>4.9544440862211303</v>
      </c>
      <c r="AA17" s="28">
        <v>481.19477426346299</v>
      </c>
      <c r="AB17" s="28">
        <v>2478.9518387116</v>
      </c>
      <c r="AC17" s="28">
        <v>57.541436214882403</v>
      </c>
      <c r="AD17" s="28">
        <v>14130.688298307299</v>
      </c>
      <c r="AE17" s="28">
        <v>7375.4648593175598</v>
      </c>
      <c r="AF17" s="28">
        <v>20053.4304123193</v>
      </c>
      <c r="AG17" s="28">
        <v>2183.0876674548099</v>
      </c>
      <c r="AH17" s="28">
        <v>22281.588010196501</v>
      </c>
      <c r="AI17" s="28">
        <v>527.37703000963495</v>
      </c>
      <c r="AJ17" s="28">
        <v>886.37557315762399</v>
      </c>
      <c r="AK17" s="28">
        <v>85.772053682545305</v>
      </c>
      <c r="AL17" s="28">
        <v>33516.657384513601</v>
      </c>
      <c r="AM17" s="28">
        <v>70.399394335223903</v>
      </c>
      <c r="AN17" s="28">
        <v>34.387928349785298</v>
      </c>
      <c r="AO17" s="28">
        <v>828.50004387197703</v>
      </c>
      <c r="AP17" s="28">
        <v>61.000328951647298</v>
      </c>
      <c r="AQ17" s="28">
        <v>2.2894972253729899</v>
      </c>
      <c r="AR17" s="28">
        <v>27.054211092555501</v>
      </c>
      <c r="AS17" s="28">
        <v>8279.5653845857196</v>
      </c>
      <c r="AT17" s="28">
        <v>3528.1843489645398</v>
      </c>
      <c r="AU17" s="28">
        <v>4751.3810356211698</v>
      </c>
      <c r="AV17" s="28">
        <v>0.86490732099847201</v>
      </c>
      <c r="AW17" s="28">
        <v>1.6168441817269801</v>
      </c>
      <c r="AX17" s="28">
        <v>691.85989991016095</v>
      </c>
      <c r="AY17" s="28">
        <v>18.785205817997401</v>
      </c>
      <c r="AZ17" s="28">
        <v>378.86367179792398</v>
      </c>
      <c r="BA17" s="28">
        <v>7.3767475762936998</v>
      </c>
      <c r="BB17" s="28">
        <v>33.234706416001103</v>
      </c>
      <c r="BC17" s="28">
        <v>927.95831192094204</v>
      </c>
      <c r="BD17" s="28">
        <v>14112.1772092722</v>
      </c>
      <c r="BE17" s="28">
        <v>238.85724664759701</v>
      </c>
      <c r="BF17" s="28">
        <v>113.067044097951</v>
      </c>
      <c r="BG17" s="28">
        <v>6.2963057678422798</v>
      </c>
      <c r="BH17" s="28">
        <v>569.88166814927501</v>
      </c>
      <c r="BI17" s="28">
        <v>19127.185844840798</v>
      </c>
      <c r="BJ17" s="28">
        <v>4.18673109233507E-4</v>
      </c>
      <c r="BK17" s="28">
        <v>2804.21366404228</v>
      </c>
      <c r="BL17" s="28">
        <v>7607.0640528423601</v>
      </c>
      <c r="BM17" s="28">
        <v>10174.208265216001</v>
      </c>
      <c r="BN17" s="28">
        <v>84662.102635074407</v>
      </c>
      <c r="BO17" s="28">
        <v>5685.1532279595604</v>
      </c>
      <c r="BR17" s="32">
        <f t="shared" si="0"/>
        <v>2.0227431905538106E-3</v>
      </c>
      <c r="BS17" s="25">
        <f t="shared" si="7"/>
        <v>4.2319168453839786E-3</v>
      </c>
      <c r="BT17" s="25">
        <f t="shared" si="8"/>
        <v>2.5821343061634859E-3</v>
      </c>
      <c r="BU17" s="25">
        <f t="shared" si="9"/>
        <v>4.1569500012619467E-3</v>
      </c>
      <c r="BV17" s="25">
        <f t="shared" si="10"/>
        <v>2.322964595034119E-3</v>
      </c>
      <c r="BW17" s="25">
        <f t="shared" si="10"/>
        <v>3.1428936926223188E-3</v>
      </c>
      <c r="BX17" s="25">
        <f t="shared" si="11"/>
        <v>3.0115040216570962E-3</v>
      </c>
      <c r="BY17" s="25">
        <f t="shared" si="12"/>
        <v>2.7826032627294162E-3</v>
      </c>
    </row>
    <row r="18" spans="1:77" x14ac:dyDescent="0.4">
      <c r="A18" s="30" t="s">
        <v>182</v>
      </c>
      <c r="B18" s="101">
        <v>4589.1372139661298</v>
      </c>
      <c r="C18" s="101">
        <v>4444.5264438783597</v>
      </c>
      <c r="D18" s="101">
        <v>3468.0160000000001</v>
      </c>
      <c r="E18" s="101">
        <v>2374.5295843548902</v>
      </c>
      <c r="F18" s="101">
        <v>927.81936726355696</v>
      </c>
      <c r="G18" s="101">
        <v>197.99865188206999</v>
      </c>
      <c r="H18" s="101">
        <v>16366.1476844879</v>
      </c>
      <c r="J18" s="30" t="s">
        <v>182</v>
      </c>
      <c r="K18" s="28">
        <v>1112.49786882642</v>
      </c>
      <c r="L18" s="28">
        <v>207.164187511167</v>
      </c>
      <c r="M18" s="28">
        <v>207.16290495328599</v>
      </c>
      <c r="N18" s="28">
        <v>257.56631953719398</v>
      </c>
      <c r="O18" s="28">
        <v>437.23628568015903</v>
      </c>
      <c r="P18" s="28">
        <v>418.40117055829398</v>
      </c>
      <c r="Q18" s="28">
        <v>4604.1540250334701</v>
      </c>
      <c r="R18" s="28">
        <v>143.24808684804901</v>
      </c>
      <c r="S18" s="28">
        <v>221.73925342671001</v>
      </c>
      <c r="T18" s="28">
        <v>78.293435309452903</v>
      </c>
      <c r="U18" s="28">
        <v>386.60426337030299</v>
      </c>
      <c r="V18" s="28">
        <v>174.79838024459801</v>
      </c>
      <c r="W18" s="28">
        <v>174.79838024459801</v>
      </c>
      <c r="X18" s="28">
        <v>12.4533807419655</v>
      </c>
      <c r="Y18" s="28">
        <v>82.224838435479001</v>
      </c>
      <c r="Z18" s="28">
        <v>3.9451617974689501</v>
      </c>
      <c r="AA18" s="28">
        <v>102.220717760545</v>
      </c>
      <c r="AB18" s="28">
        <v>395.76274011195102</v>
      </c>
      <c r="AC18" s="28">
        <v>42.865000339375698</v>
      </c>
      <c r="AD18" s="28">
        <v>4454.9897754041303</v>
      </c>
      <c r="AE18" s="28">
        <v>1132.21285140296</v>
      </c>
      <c r="AF18" s="28">
        <v>3128.9428888264201</v>
      </c>
      <c r="AG18" s="28">
        <v>335.20697251387401</v>
      </c>
      <c r="AH18" s="28">
        <v>3476.6032420822598</v>
      </c>
      <c r="AI18" s="28">
        <v>96.812895652474396</v>
      </c>
      <c r="AJ18" s="28">
        <v>266.20632272854999</v>
      </c>
      <c r="AK18" s="28">
        <v>18.580417323919601</v>
      </c>
      <c r="AL18" s="28">
        <v>6458.3966456092203</v>
      </c>
      <c r="AM18" s="28">
        <v>28.106420210871999</v>
      </c>
      <c r="AN18" s="28">
        <v>1.4388384155381699</v>
      </c>
      <c r="AO18" s="28">
        <v>233.57516868113899</v>
      </c>
      <c r="AP18" s="28">
        <v>15.302108787071999</v>
      </c>
      <c r="AQ18" s="28">
        <v>0.87852507526028201</v>
      </c>
      <c r="AR18" s="28">
        <v>8.1767266434078891</v>
      </c>
      <c r="AS18" s="28">
        <v>2377.96736757485</v>
      </c>
      <c r="AT18" s="28">
        <v>930.04620485722205</v>
      </c>
      <c r="AU18" s="28">
        <v>1447.9211627176301</v>
      </c>
      <c r="AV18" s="28">
        <v>0.15738516113031001</v>
      </c>
      <c r="AW18" s="28">
        <v>0.41399779581893398</v>
      </c>
      <c r="AX18" s="28">
        <v>229.06559406295199</v>
      </c>
      <c r="AY18" s="28">
        <v>0.63135679602286099</v>
      </c>
      <c r="AZ18" s="28">
        <v>110.384267376555</v>
      </c>
      <c r="BA18" s="28">
        <v>0.84834490539415697</v>
      </c>
      <c r="BB18" s="28">
        <v>1.5557332506599999</v>
      </c>
      <c r="BC18" s="28">
        <v>218.689153039346</v>
      </c>
      <c r="BD18" s="28">
        <v>2322.0171067766801</v>
      </c>
      <c r="BE18" s="28">
        <v>54.820051312576801</v>
      </c>
      <c r="BF18" s="28">
        <v>5.9461580217926899</v>
      </c>
      <c r="BG18" s="28">
        <v>1.4759579977623001</v>
      </c>
      <c r="BH18" s="28">
        <v>198.523910267475</v>
      </c>
      <c r="BI18" s="28">
        <v>3099.4655319278399</v>
      </c>
      <c r="BJ18" s="28">
        <v>3.1685643655924599E-5</v>
      </c>
      <c r="BK18" s="28">
        <v>151.59681422535601</v>
      </c>
      <c r="BL18" s="28">
        <v>1327.42265090822</v>
      </c>
      <c r="BM18" s="28">
        <v>2415.0445785942202</v>
      </c>
      <c r="BN18" s="28">
        <v>16414.137470747399</v>
      </c>
      <c r="BO18" s="28">
        <v>1026.6724765393401</v>
      </c>
      <c r="BR18" s="32">
        <f t="shared" si="0"/>
        <v>3.5820540552987381E-3</v>
      </c>
      <c r="BS18" s="25">
        <f t="shared" si="7"/>
        <v>3.2722514858870692E-3</v>
      </c>
      <c r="BT18" s="25">
        <f t="shared" si="8"/>
        <v>2.35420615849462E-3</v>
      </c>
      <c r="BU18" s="25">
        <f t="shared" si="9"/>
        <v>2.4761252780436315E-3</v>
      </c>
      <c r="BV18" s="25">
        <f t="shared" si="10"/>
        <v>1.447774431875001E-3</v>
      </c>
      <c r="BW18" s="25">
        <f t="shared" si="10"/>
        <v>2.4000766444795913E-3</v>
      </c>
      <c r="BX18" s="25">
        <f t="shared" si="11"/>
        <v>2.652838190624951E-3</v>
      </c>
      <c r="BY18" s="25">
        <f t="shared" si="12"/>
        <v>2.9322591476419612E-3</v>
      </c>
    </row>
    <row r="19" spans="1:77" x14ac:dyDescent="0.4">
      <c r="A19" s="30" t="s">
        <v>183</v>
      </c>
      <c r="B19" s="101">
        <v>57397.615818778497</v>
      </c>
      <c r="C19" s="101">
        <v>9358.2662677227709</v>
      </c>
      <c r="D19" s="101">
        <v>34337.394087104301</v>
      </c>
      <c r="E19" s="101">
        <v>8678.5712330611495</v>
      </c>
      <c r="F19" s="101">
        <v>7210.7772270375699</v>
      </c>
      <c r="G19" s="101">
        <v>393.21712915014598</v>
      </c>
      <c r="H19" s="101">
        <v>44157.509578126599</v>
      </c>
      <c r="J19" s="30" t="s">
        <v>183</v>
      </c>
      <c r="K19" s="28">
        <v>2766.8294595925199</v>
      </c>
      <c r="L19" s="28">
        <v>3616.8070265168099</v>
      </c>
      <c r="M19" s="28">
        <v>3616.8068924921399</v>
      </c>
      <c r="N19" s="28">
        <v>4712.8504358355804</v>
      </c>
      <c r="O19" s="28">
        <v>1004.38777563385</v>
      </c>
      <c r="P19" s="28">
        <v>8614.8201624357607</v>
      </c>
      <c r="Q19" s="28">
        <v>57732.951073044598</v>
      </c>
      <c r="R19" s="28">
        <v>2349.28235651567</v>
      </c>
      <c r="S19" s="28">
        <v>1058.5895823173601</v>
      </c>
      <c r="T19" s="28">
        <v>1472.4608309392199</v>
      </c>
      <c r="U19" s="28">
        <v>429.90597712066102</v>
      </c>
      <c r="V19" s="28">
        <v>2481.1206696507902</v>
      </c>
      <c r="W19" s="28">
        <v>2481.1206696507902</v>
      </c>
      <c r="X19" s="28">
        <v>26.1008079829362</v>
      </c>
      <c r="Y19" s="28">
        <v>619.03159364471401</v>
      </c>
      <c r="Z19" s="28">
        <v>85.508995440834198</v>
      </c>
      <c r="AA19" s="28">
        <v>446.32662634875902</v>
      </c>
      <c r="AB19" s="28">
        <v>441.86906896328702</v>
      </c>
      <c r="AC19" s="28">
        <v>494.32321381284999</v>
      </c>
      <c r="AD19" s="28">
        <v>9380.4646067781105</v>
      </c>
      <c r="AE19" s="28">
        <v>2605.67841664049</v>
      </c>
      <c r="AF19" s="28">
        <v>31077.816546349401</v>
      </c>
      <c r="AG19" s="28">
        <v>3426.99124606337</v>
      </c>
      <c r="AH19" s="28">
        <v>34530.908600395698</v>
      </c>
      <c r="AI19" s="28">
        <v>511.104398648776</v>
      </c>
      <c r="AJ19" s="28">
        <v>1310.91674604022</v>
      </c>
      <c r="AK19" s="28">
        <v>29.262570809702499</v>
      </c>
      <c r="AL19" s="28">
        <v>9435.5763970964999</v>
      </c>
      <c r="AM19" s="28">
        <v>38.157480348550699</v>
      </c>
      <c r="AN19" s="28">
        <v>97.626337825250701</v>
      </c>
      <c r="AO19" s="28">
        <v>759.65770212249902</v>
      </c>
      <c r="AP19" s="28">
        <v>19.144095438085898</v>
      </c>
      <c r="AQ19" s="28">
        <v>0.62062064551331797</v>
      </c>
      <c r="AR19" s="28">
        <v>50.622237548019299</v>
      </c>
      <c r="AS19" s="28">
        <v>8721.5715746703208</v>
      </c>
      <c r="AT19" s="28">
        <v>7250.3073652753301</v>
      </c>
      <c r="AU19" s="28">
        <v>1471.2642093949901</v>
      </c>
      <c r="AV19" s="28">
        <v>0.71476013933210802</v>
      </c>
      <c r="AW19" s="28">
        <v>0.83688300842716601</v>
      </c>
      <c r="AX19" s="28">
        <v>291.05745432298698</v>
      </c>
      <c r="AY19" s="28">
        <v>50.865801495836003</v>
      </c>
      <c r="AZ19" s="28">
        <v>2016.31210866581</v>
      </c>
      <c r="BA19" s="28">
        <v>16.609537608095302</v>
      </c>
      <c r="BB19" s="28">
        <v>84.316521062407205</v>
      </c>
      <c r="BC19" s="28">
        <v>3421.2555150272501</v>
      </c>
      <c r="BD19" s="28">
        <v>2535.9706790707501</v>
      </c>
      <c r="BE19" s="28">
        <v>74.624484972745293</v>
      </c>
      <c r="BF19" s="28">
        <v>294.91516388608699</v>
      </c>
      <c r="BG19" s="28">
        <v>3.7080903487160799</v>
      </c>
      <c r="BH19" s="28">
        <v>395.02269512833601</v>
      </c>
      <c r="BI19" s="28">
        <v>3349.4436660230299</v>
      </c>
      <c r="BJ19" s="28">
        <v>3.4552959444876097E-5</v>
      </c>
      <c r="BK19" s="28">
        <v>218.33023821927699</v>
      </c>
      <c r="BL19" s="28">
        <v>3811.8082742691499</v>
      </c>
      <c r="BM19" s="28">
        <v>5053.9912778848802</v>
      </c>
      <c r="BN19" s="28">
        <v>44369.592886787097</v>
      </c>
      <c r="BO19" s="28">
        <v>1701.19565802598</v>
      </c>
      <c r="BR19" s="32">
        <f t="shared" si="0"/>
        <v>7.5586797570212512E-4</v>
      </c>
      <c r="BS19" s="25">
        <f t="shared" si="7"/>
        <v>5.8423202685779748E-3</v>
      </c>
      <c r="BT19" s="25">
        <f t="shared" si="8"/>
        <v>2.3720567913207411E-3</v>
      </c>
      <c r="BU19" s="25">
        <f t="shared" si="9"/>
        <v>5.6356784909333798E-3</v>
      </c>
      <c r="BV19" s="25">
        <f t="shared" si="10"/>
        <v>4.9547719842824873E-3</v>
      </c>
      <c r="BW19" s="25">
        <f t="shared" si="10"/>
        <v>5.4820911800655498E-3</v>
      </c>
      <c r="BX19" s="25">
        <f t="shared" si="11"/>
        <v>4.5917785476242432E-3</v>
      </c>
      <c r="BY19" s="25">
        <f t="shared" si="12"/>
        <v>4.8028820168235526E-3</v>
      </c>
    </row>
    <row r="20" spans="1:77" x14ac:dyDescent="0.4">
      <c r="A20" s="30" t="s">
        <v>184</v>
      </c>
      <c r="B20" s="101">
        <v>15562.1571871284</v>
      </c>
      <c r="C20" s="101">
        <v>22206.761156437398</v>
      </c>
      <c r="D20" s="101">
        <v>21244.1432971268</v>
      </c>
      <c r="E20" s="101">
        <v>6134.7193599613702</v>
      </c>
      <c r="F20" s="101">
        <v>3226.6295052309702</v>
      </c>
      <c r="G20" s="101">
        <v>441.136586244059</v>
      </c>
      <c r="H20" s="101">
        <v>63518.501897285103</v>
      </c>
      <c r="J20" s="30" t="s">
        <v>184</v>
      </c>
      <c r="K20" s="28">
        <v>6942.6488372884996</v>
      </c>
      <c r="L20" s="28">
        <v>952.21974930707404</v>
      </c>
      <c r="M20" s="28">
        <v>952.21872285286702</v>
      </c>
      <c r="N20" s="28">
        <v>1179.2302822608001</v>
      </c>
      <c r="O20" s="28">
        <v>922.00502265214402</v>
      </c>
      <c r="P20" s="28">
        <v>1968.67875140965</v>
      </c>
      <c r="Q20" s="28">
        <v>15633.372389534599</v>
      </c>
      <c r="R20" s="28">
        <v>563.28264521537199</v>
      </c>
      <c r="S20" s="28">
        <v>645.05579029709099</v>
      </c>
      <c r="T20" s="28">
        <v>344.55593085226201</v>
      </c>
      <c r="U20" s="28">
        <v>2228.4821350448601</v>
      </c>
      <c r="V20" s="28">
        <v>694.67594445867803</v>
      </c>
      <c r="W20" s="28">
        <v>694.67594445867803</v>
      </c>
      <c r="X20" s="28">
        <v>104.472848593237</v>
      </c>
      <c r="Y20" s="28">
        <v>332.47672896826202</v>
      </c>
      <c r="Z20" s="28">
        <v>18.904975212655</v>
      </c>
      <c r="AA20" s="28">
        <v>421.98426393079598</v>
      </c>
      <c r="AB20" s="28">
        <v>1904.7733845951</v>
      </c>
      <c r="AC20" s="28">
        <v>136.404114513297</v>
      </c>
      <c r="AD20" s="28">
        <v>22254.0722863583</v>
      </c>
      <c r="AE20" s="28">
        <v>1250.0051942723901</v>
      </c>
      <c r="AF20" s="28">
        <v>19180.0726375987</v>
      </c>
      <c r="AG20" s="28">
        <v>2026.64700246807</v>
      </c>
      <c r="AH20" s="28">
        <v>21311.192488659999</v>
      </c>
      <c r="AI20" s="28">
        <v>415.84604322399099</v>
      </c>
      <c r="AJ20" s="28">
        <v>757.61597273648601</v>
      </c>
      <c r="AK20" s="28">
        <v>64.506915447235002</v>
      </c>
      <c r="AL20" s="28">
        <v>25274.570493209201</v>
      </c>
      <c r="AM20" s="28">
        <v>21.887450916847101</v>
      </c>
      <c r="AN20" s="28">
        <v>15.912501047746501</v>
      </c>
      <c r="AO20" s="28">
        <v>896.043942812105</v>
      </c>
      <c r="AP20" s="28">
        <v>41.984683763510098</v>
      </c>
      <c r="AQ20" s="28">
        <v>1.01472568230294</v>
      </c>
      <c r="AR20" s="28">
        <v>25.272242129223802</v>
      </c>
      <c r="AS20" s="28">
        <v>6154.42922815566</v>
      </c>
      <c r="AT20" s="28">
        <v>3238.5209839717299</v>
      </c>
      <c r="AU20" s="28">
        <v>2915.90824418393</v>
      </c>
      <c r="AV20" s="28">
        <v>0.86576180977419104</v>
      </c>
      <c r="AW20" s="28">
        <v>0.98848374003097395</v>
      </c>
      <c r="AX20" s="28">
        <v>396.335521089964</v>
      </c>
      <c r="AY20" s="28">
        <v>8.6336959043634902</v>
      </c>
      <c r="AZ20" s="28">
        <v>517.97111495450201</v>
      </c>
      <c r="BA20" s="28">
        <v>4.7157926103275498</v>
      </c>
      <c r="BB20" s="28">
        <v>16.939920055997401</v>
      </c>
      <c r="BC20" s="28">
        <v>1000.29903103556</v>
      </c>
      <c r="BD20" s="28">
        <v>6676.2453762821797</v>
      </c>
      <c r="BE20" s="28">
        <v>175.597275770653</v>
      </c>
      <c r="BF20" s="28">
        <v>45.573676663524999</v>
      </c>
      <c r="BG20" s="28">
        <v>3.9782485380600399</v>
      </c>
      <c r="BH20" s="28">
        <v>442.39908105711601</v>
      </c>
      <c r="BI20" s="28">
        <v>13975.3706360448</v>
      </c>
      <c r="BJ20" s="28">
        <v>6.2719182421157598E-4</v>
      </c>
      <c r="BK20" s="28">
        <v>2034.62818957133</v>
      </c>
      <c r="BL20" s="28">
        <v>6062.8784919518503</v>
      </c>
      <c r="BM20" s="28">
        <v>8909.4356359655394</v>
      </c>
      <c r="BN20" s="28">
        <v>63710.679139095097</v>
      </c>
      <c r="BO20" s="28">
        <v>4436.6015445717903</v>
      </c>
      <c r="BR20" s="32">
        <f t="shared" si="0"/>
        <v>4.9022525909250998E-3</v>
      </c>
      <c r="BS20" s="25">
        <f t="shared" si="7"/>
        <v>4.5761780677233159E-3</v>
      </c>
      <c r="BT20" s="25">
        <f t="shared" si="8"/>
        <v>2.1304831257297745E-3</v>
      </c>
      <c r="BU20" s="25">
        <f t="shared" si="9"/>
        <v>3.1561259305884454E-3</v>
      </c>
      <c r="BV20" s="25">
        <f t="shared" si="10"/>
        <v>3.212839420646933E-3</v>
      </c>
      <c r="BW20" s="25">
        <f t="shared" si="10"/>
        <v>3.6854180876612829E-3</v>
      </c>
      <c r="BX20" s="25">
        <f t="shared" si="11"/>
        <v>2.861913639506036E-3</v>
      </c>
      <c r="BY20" s="25">
        <f t="shared" si="12"/>
        <v>3.0255317123310112E-3</v>
      </c>
    </row>
    <row r="21" spans="1:77" x14ac:dyDescent="0.4">
      <c r="A21" s="30" t="s">
        <v>185</v>
      </c>
      <c r="B21" s="101">
        <v>10874.7507073695</v>
      </c>
      <c r="C21" s="101">
        <v>4169.6651400273804</v>
      </c>
      <c r="D21" s="101">
        <v>3761.3241720593401</v>
      </c>
      <c r="E21" s="101">
        <v>3709.9285013230401</v>
      </c>
      <c r="F21" s="101">
        <v>2011.0282663533101</v>
      </c>
      <c r="G21" s="101">
        <v>146.873914250491</v>
      </c>
      <c r="H21" s="101">
        <v>21573.429405035698</v>
      </c>
      <c r="J21" s="30" t="s">
        <v>185</v>
      </c>
      <c r="K21" s="28">
        <v>1437.40294410451</v>
      </c>
      <c r="L21" s="28">
        <v>1107.678917015</v>
      </c>
      <c r="M21" s="28">
        <v>1107.6782629163099</v>
      </c>
      <c r="N21" s="28">
        <v>1435.4305365300299</v>
      </c>
      <c r="O21" s="28">
        <v>502.13407008230303</v>
      </c>
      <c r="P21" s="28">
        <v>2612.8964722035698</v>
      </c>
      <c r="Q21" s="28">
        <v>10932.7392970562</v>
      </c>
      <c r="R21" s="28">
        <v>715.92591044306198</v>
      </c>
      <c r="S21" s="28">
        <v>449.40303604494102</v>
      </c>
      <c r="T21" s="28">
        <v>446.90400655893802</v>
      </c>
      <c r="U21" s="28">
        <v>331.80124354234499</v>
      </c>
      <c r="V21" s="28">
        <v>776.36754991918997</v>
      </c>
      <c r="W21" s="28">
        <v>776.36754991918997</v>
      </c>
      <c r="X21" s="28">
        <v>15.118863751935899</v>
      </c>
      <c r="Y21" s="28">
        <v>212.27583350746499</v>
      </c>
      <c r="Z21" s="28">
        <v>25.829612106151899</v>
      </c>
      <c r="AA21" s="28">
        <v>184.35617971540501</v>
      </c>
      <c r="AB21" s="28">
        <v>343.258221991369</v>
      </c>
      <c r="AC21" s="28">
        <v>149.146979947538</v>
      </c>
      <c r="AD21" s="28">
        <v>4179.7075012263203</v>
      </c>
      <c r="AE21" s="28">
        <v>1433.3353335868601</v>
      </c>
      <c r="AF21" s="28">
        <v>3394.0818567326301</v>
      </c>
      <c r="AG21" s="28">
        <v>362.00121584902701</v>
      </c>
      <c r="AH21" s="28">
        <v>3771.2019363335999</v>
      </c>
      <c r="AI21" s="28">
        <v>187.20536163127599</v>
      </c>
      <c r="AJ21" s="28">
        <v>506.55498576365301</v>
      </c>
      <c r="AK21" s="28">
        <v>22.682742946587499</v>
      </c>
      <c r="AL21" s="28">
        <v>6261.0651386100899</v>
      </c>
      <c r="AM21" s="28">
        <v>30.759477019571499</v>
      </c>
      <c r="AN21" s="28">
        <v>4.5712134063063097</v>
      </c>
      <c r="AO21" s="28">
        <v>276.08903079305702</v>
      </c>
      <c r="AP21" s="28">
        <v>18.148803617784601</v>
      </c>
      <c r="AQ21" s="28">
        <v>0.96115376852571299</v>
      </c>
      <c r="AR21" s="28">
        <v>19.531708174187099</v>
      </c>
      <c r="AS21" s="28">
        <v>3720.3276796855098</v>
      </c>
      <c r="AT21" s="28">
        <v>2019.5114684386299</v>
      </c>
      <c r="AU21" s="28">
        <v>1700.8162112468699</v>
      </c>
      <c r="AV21" s="28">
        <v>0.29618992851513198</v>
      </c>
      <c r="AW21" s="28">
        <v>0.48180197390829799</v>
      </c>
      <c r="AX21" s="28">
        <v>284.69256138494302</v>
      </c>
      <c r="AY21" s="28">
        <v>1.66281673197859</v>
      </c>
      <c r="AZ21" s="28">
        <v>501.90653560188798</v>
      </c>
      <c r="BA21" s="28">
        <v>2.4506316396324901</v>
      </c>
      <c r="BB21" s="28">
        <v>3.67817262190181</v>
      </c>
      <c r="BC21" s="28">
        <v>773.20778165423701</v>
      </c>
      <c r="BD21" s="28">
        <v>2444.99918135189</v>
      </c>
      <c r="BE21" s="28">
        <v>66.342693937840593</v>
      </c>
      <c r="BF21" s="28">
        <v>10.314777603245201</v>
      </c>
      <c r="BG21" s="28">
        <v>1.73337563451776</v>
      </c>
      <c r="BH21" s="28">
        <v>147.310501368519</v>
      </c>
      <c r="BI21" s="28">
        <v>2612.06460847485</v>
      </c>
      <c r="BJ21" s="28">
        <v>3.1410776830304699E-5</v>
      </c>
      <c r="BK21" s="28">
        <v>157.29773502138801</v>
      </c>
      <c r="BL21" s="28">
        <v>1894.8416493090799</v>
      </c>
      <c r="BM21" s="28">
        <v>2948.3949264769499</v>
      </c>
      <c r="BN21" s="28">
        <v>21658.3142383306</v>
      </c>
      <c r="BO21" s="28">
        <v>1084.4045982753701</v>
      </c>
      <c r="BR21" s="32">
        <f t="shared" si="0"/>
        <v>4.0090305444196415E-3</v>
      </c>
      <c r="BS21" s="25">
        <f t="shared" si="7"/>
        <v>5.3324063463268869E-3</v>
      </c>
      <c r="BT21" s="25">
        <f t="shared" si="8"/>
        <v>2.4084334980611897E-3</v>
      </c>
      <c r="BU21" s="25">
        <f t="shared" si="9"/>
        <v>2.6261401098144842E-3</v>
      </c>
      <c r="BV21" s="25">
        <f t="shared" si="10"/>
        <v>2.8030670560796828E-3</v>
      </c>
      <c r="BW21" s="25">
        <f t="shared" si="10"/>
        <v>4.2183405510767867E-3</v>
      </c>
      <c r="BX21" s="25">
        <f t="shared" si="11"/>
        <v>2.9725300115812873E-3</v>
      </c>
      <c r="BY21" s="25">
        <f t="shared" si="12"/>
        <v>3.9346935390387203E-3</v>
      </c>
    </row>
    <row r="22" spans="1:77" x14ac:dyDescent="0.4">
      <c r="A22" s="30" t="s">
        <v>186</v>
      </c>
      <c r="B22" s="101">
        <v>373107.77812552499</v>
      </c>
      <c r="C22" s="101">
        <v>39765.792877694803</v>
      </c>
      <c r="D22" s="101">
        <v>23994.547842945201</v>
      </c>
      <c r="E22" s="101">
        <v>54342.298948183598</v>
      </c>
      <c r="F22" s="101">
        <v>49898.235918097002</v>
      </c>
      <c r="G22" s="101">
        <v>931.04340846239199</v>
      </c>
      <c r="H22" s="101">
        <v>384806.02328151901</v>
      </c>
      <c r="J22" s="30" t="s">
        <v>186</v>
      </c>
      <c r="K22" s="28">
        <v>19964.946400612102</v>
      </c>
      <c r="L22" s="28">
        <v>35073.861761553198</v>
      </c>
      <c r="M22" s="28">
        <v>35073.861233224001</v>
      </c>
      <c r="N22" s="28">
        <v>45966.377577032203</v>
      </c>
      <c r="O22" s="28">
        <v>8444.6615295257197</v>
      </c>
      <c r="P22" s="28">
        <v>84728.612376968798</v>
      </c>
      <c r="Q22" s="28">
        <v>322866.10838733398</v>
      </c>
      <c r="R22" s="28">
        <v>23028.2662323029</v>
      </c>
      <c r="S22" s="28">
        <v>9444.4526621727091</v>
      </c>
      <c r="T22" s="28">
        <v>14445.6184976818</v>
      </c>
      <c r="U22" s="28">
        <v>1602.3050750309501</v>
      </c>
      <c r="V22" s="28">
        <v>24005.7359633099</v>
      </c>
      <c r="W22" s="28">
        <v>24005.7359633099</v>
      </c>
      <c r="X22" s="28">
        <v>21.680830372973499</v>
      </c>
      <c r="Y22" s="28">
        <v>5783.3790907410803</v>
      </c>
      <c r="Z22" s="28">
        <v>842.19218091657899</v>
      </c>
      <c r="AA22" s="28">
        <v>3861.4884809298101</v>
      </c>
      <c r="AB22" s="28">
        <v>1862.9752886454901</v>
      </c>
      <c r="AC22" s="28">
        <v>4691.92072894384</v>
      </c>
      <c r="AD22" s="28">
        <v>34966.346822160798</v>
      </c>
      <c r="AE22" s="28">
        <v>6839.9272097814601</v>
      </c>
      <c r="AF22" s="28">
        <v>17127.148178700001</v>
      </c>
      <c r="AG22" s="28">
        <v>1881.3360051890099</v>
      </c>
      <c r="AH22" s="28">
        <v>19030.165014261998</v>
      </c>
      <c r="AI22" s="28">
        <v>4667.1674410653704</v>
      </c>
      <c r="AJ22" s="28">
        <v>11921.3923017899</v>
      </c>
      <c r="AK22" s="28">
        <v>47.880240292663501</v>
      </c>
      <c r="AL22" s="28">
        <v>55441.432338500097</v>
      </c>
      <c r="AM22" s="28">
        <v>25.1327529513825</v>
      </c>
      <c r="AN22" s="28">
        <v>152.67361879517401</v>
      </c>
      <c r="AO22" s="28">
        <v>2691.81812542535</v>
      </c>
      <c r="AP22" s="28">
        <v>31.755113641318999</v>
      </c>
      <c r="AQ22" s="28">
        <v>1.3920074683774499</v>
      </c>
      <c r="AR22" s="28">
        <v>410.071525869916</v>
      </c>
      <c r="AS22" s="28">
        <v>46915.971738518099</v>
      </c>
      <c r="AT22" s="28">
        <v>43115.359127469601</v>
      </c>
      <c r="AU22" s="28">
        <v>3800.6126110484602</v>
      </c>
      <c r="AV22" s="28">
        <v>5.3129352820538198</v>
      </c>
      <c r="AW22" s="28">
        <v>0.76736466187161301</v>
      </c>
      <c r="AX22" s="28">
        <v>1259.3460328142501</v>
      </c>
      <c r="AY22" s="28">
        <v>56.241604659358302</v>
      </c>
      <c r="AZ22" s="28">
        <v>15456.1570547054</v>
      </c>
      <c r="BA22" s="28">
        <v>67.467591471309504</v>
      </c>
      <c r="BB22" s="28">
        <v>110.392969161086</v>
      </c>
      <c r="BC22" s="28">
        <v>22398.7205045343</v>
      </c>
      <c r="BD22" s="28">
        <v>11823.966820118399</v>
      </c>
      <c r="BE22" s="28">
        <v>130.37834802361101</v>
      </c>
      <c r="BF22" s="28">
        <v>266.69615687527897</v>
      </c>
      <c r="BG22" s="28">
        <v>3.1551808367863199</v>
      </c>
      <c r="BH22" s="28">
        <v>756.540105489045</v>
      </c>
      <c r="BI22" s="28">
        <v>14071.5920107886</v>
      </c>
      <c r="BJ22" s="28">
        <v>7.6712628101103999E-5</v>
      </c>
      <c r="BK22" s="28">
        <v>578.89803900560003</v>
      </c>
      <c r="BL22" s="28">
        <v>29794.502275310198</v>
      </c>
      <c r="BM22" s="28">
        <v>35813.575033698799</v>
      </c>
      <c r="BN22" s="28">
        <v>331840.77109365701</v>
      </c>
      <c r="BO22" s="28">
        <v>10156.2594229674</v>
      </c>
      <c r="BR22" s="32">
        <f t="shared" si="0"/>
        <v>1.1392875656477484E-3</v>
      </c>
      <c r="BS22" s="25">
        <f t="shared" si="7"/>
        <v>-0.13465725638474402</v>
      </c>
      <c r="BT22" s="25">
        <f t="shared" si="8"/>
        <v>-0.12069282939473544</v>
      </c>
      <c r="BU22" s="25">
        <f t="shared" si="9"/>
        <v>-0.20689628582198163</v>
      </c>
      <c r="BV22" s="25">
        <f t="shared" si="10"/>
        <v>-0.13665831872049874</v>
      </c>
      <c r="BW22" s="25">
        <f t="shared" si="10"/>
        <v>-0.13593420019418762</v>
      </c>
      <c r="BX22" s="25">
        <f t="shared" si="11"/>
        <v>-0.18742767671975391</v>
      </c>
      <c r="BY22" s="25">
        <f t="shared" si="12"/>
        <v>-0.13764143226290748</v>
      </c>
    </row>
    <row r="23" spans="1:77" x14ac:dyDescent="0.4">
      <c r="A23" s="30" t="s">
        <v>187</v>
      </c>
      <c r="B23" s="101">
        <v>70746.709814070098</v>
      </c>
      <c r="C23" s="101">
        <v>38541.112298836502</v>
      </c>
      <c r="D23" s="101">
        <v>61546.220927931303</v>
      </c>
      <c r="E23" s="101">
        <v>28997.763455726101</v>
      </c>
      <c r="F23" s="101">
        <v>14997.3259362646</v>
      </c>
      <c r="G23" s="101">
        <v>2388.0150972368301</v>
      </c>
      <c r="H23" s="101">
        <v>124448.941566596</v>
      </c>
      <c r="J23" s="30" t="s">
        <v>187</v>
      </c>
      <c r="K23" s="28">
        <v>12607.571132052701</v>
      </c>
      <c r="L23" s="28">
        <v>5580.9518255129296</v>
      </c>
      <c r="M23" s="28">
        <v>5580.9498123263202</v>
      </c>
      <c r="N23" s="28">
        <v>7139.8023879921302</v>
      </c>
      <c r="O23" s="28">
        <v>1916.89719216046</v>
      </c>
      <c r="P23" s="28">
        <v>12513.279726123101</v>
      </c>
      <c r="Q23" s="28">
        <v>71077.327544128202</v>
      </c>
      <c r="R23" s="28">
        <v>3512.9057560122101</v>
      </c>
      <c r="S23" s="28">
        <v>1890.9757972362499</v>
      </c>
      <c r="T23" s="28">
        <v>2178.6944511678198</v>
      </c>
      <c r="U23" s="28">
        <v>3242.1690180744999</v>
      </c>
      <c r="V23" s="28">
        <v>3848.6926584401299</v>
      </c>
      <c r="W23" s="28">
        <v>3848.6926584401299</v>
      </c>
      <c r="X23" s="28">
        <v>195.40714217252199</v>
      </c>
      <c r="Y23" s="28">
        <v>1124.65106440197</v>
      </c>
      <c r="Z23" s="28">
        <v>123.727481247044</v>
      </c>
      <c r="AA23" s="28">
        <v>1003.5870482746</v>
      </c>
      <c r="AB23" s="28">
        <v>2688.89054553506</v>
      </c>
      <c r="AC23" s="28">
        <v>739.42980690493403</v>
      </c>
      <c r="AD23" s="28">
        <v>38631.744347624801</v>
      </c>
      <c r="AE23" s="28">
        <v>14981.609769385501</v>
      </c>
      <c r="AF23" s="28">
        <v>55555.313311198799</v>
      </c>
      <c r="AG23" s="28">
        <v>5977.4075421529196</v>
      </c>
      <c r="AH23" s="28">
        <v>61728.127995524301</v>
      </c>
      <c r="AI23" s="28">
        <v>1315.1319366800701</v>
      </c>
      <c r="AJ23" s="28">
        <v>2344.8425836935098</v>
      </c>
      <c r="AK23" s="28">
        <v>315.83671774544302</v>
      </c>
      <c r="AL23" s="28">
        <v>40010.696480857798</v>
      </c>
      <c r="AM23" s="28">
        <v>126.66970939124801</v>
      </c>
      <c r="AN23" s="28">
        <v>44.871296829202301</v>
      </c>
      <c r="AO23" s="28">
        <v>3804.3200892210498</v>
      </c>
      <c r="AP23" s="28">
        <v>209.257925239504</v>
      </c>
      <c r="AQ23" s="28">
        <v>3.4235280580917902</v>
      </c>
      <c r="AR23" s="28">
        <v>135.495097037649</v>
      </c>
      <c r="AS23" s="28">
        <v>29088.8726958273</v>
      </c>
      <c r="AT23" s="28">
        <v>15053.586331193799</v>
      </c>
      <c r="AU23" s="28">
        <v>14035.286364633401</v>
      </c>
      <c r="AV23" s="28">
        <v>3.5153325257802899</v>
      </c>
      <c r="AW23" s="28">
        <v>4.8722938329337397</v>
      </c>
      <c r="AX23" s="28">
        <v>2119.09795041915</v>
      </c>
      <c r="AY23" s="28">
        <v>22.2958904721749</v>
      </c>
      <c r="AZ23" s="28">
        <v>2657.4766039231199</v>
      </c>
      <c r="BA23" s="28">
        <v>15.8941196022861</v>
      </c>
      <c r="BB23" s="28">
        <v>41.770607076836498</v>
      </c>
      <c r="BC23" s="28">
        <v>4547.8096247182202</v>
      </c>
      <c r="BD23" s="28">
        <v>9952.3839202745294</v>
      </c>
      <c r="BE23" s="28">
        <v>867.71492339665997</v>
      </c>
      <c r="BF23" s="28">
        <v>113.953878997117</v>
      </c>
      <c r="BG23" s="28">
        <v>19.310742707386002</v>
      </c>
      <c r="BH23" s="28">
        <v>2394.7340121258599</v>
      </c>
      <c r="BI23" s="28">
        <v>20182.701561627498</v>
      </c>
      <c r="BJ23" s="28">
        <v>7.6695747435202399E-4</v>
      </c>
      <c r="BK23" s="28">
        <v>3385.8353964673502</v>
      </c>
      <c r="BL23" s="28">
        <v>11783.0565033774</v>
      </c>
      <c r="BM23" s="28">
        <v>15759.6407554655</v>
      </c>
      <c r="BN23" s="28">
        <v>124902.31716904401</v>
      </c>
      <c r="BO23" s="28">
        <v>7229.7788922473701</v>
      </c>
      <c r="BR23" s="32">
        <f t="shared" si="0"/>
        <v>3.1656093991168873E-3</v>
      </c>
      <c r="BS23" s="25">
        <f t="shared" si="7"/>
        <v>4.67325944806483E-3</v>
      </c>
      <c r="BT23" s="25">
        <f t="shared" si="8"/>
        <v>2.3515680628406412E-3</v>
      </c>
      <c r="BU23" s="25">
        <f t="shared" si="9"/>
        <v>2.9556171743835482E-3</v>
      </c>
      <c r="BV23" s="25">
        <f t="shared" si="10"/>
        <v>3.1419402479196438E-3</v>
      </c>
      <c r="BW23" s="25">
        <f t="shared" si="10"/>
        <v>3.7513617539748985E-3</v>
      </c>
      <c r="BX23" s="25">
        <f t="shared" si="11"/>
        <v>2.8135981622579341E-3</v>
      </c>
      <c r="BY23" s="25">
        <f t="shared" si="12"/>
        <v>3.6430651537955935E-3</v>
      </c>
    </row>
    <row r="24" spans="1:77" x14ac:dyDescent="0.4">
      <c r="A24" s="30" t="s">
        <v>188</v>
      </c>
      <c r="B24" s="101">
        <v>15625.397870967699</v>
      </c>
      <c r="C24" s="101">
        <v>14650.909478879101</v>
      </c>
      <c r="D24" s="101">
        <v>11883.518</v>
      </c>
      <c r="E24" s="101">
        <v>1294.6085244507101</v>
      </c>
      <c r="F24" s="101">
        <v>788.55926168796304</v>
      </c>
      <c r="G24" s="101">
        <v>559.63947907197803</v>
      </c>
      <c r="H24" s="101">
        <v>114626.483609221</v>
      </c>
      <c r="J24" s="30" t="s">
        <v>188</v>
      </c>
      <c r="K24" s="28">
        <v>12170.1172603626</v>
      </c>
      <c r="L24" s="28">
        <v>125.676038340593</v>
      </c>
      <c r="M24" s="28">
        <v>125.65484840798899</v>
      </c>
      <c r="N24" s="28">
        <v>159.946350321929</v>
      </c>
      <c r="O24" s="28">
        <v>302.05386854463097</v>
      </c>
      <c r="P24" s="28">
        <v>113.053249362412</v>
      </c>
      <c r="Q24" s="28">
        <v>15661.870357644801</v>
      </c>
      <c r="R24" s="28">
        <v>159.40851841410699</v>
      </c>
      <c r="S24" s="28">
        <v>2163.8206193164501</v>
      </c>
      <c r="T24" s="28">
        <v>45.3389165621521</v>
      </c>
      <c r="U24" s="28">
        <v>6094.8916110029504</v>
      </c>
      <c r="V24" s="28">
        <v>171.923734889223</v>
      </c>
      <c r="W24" s="28">
        <v>171.923734889223</v>
      </c>
      <c r="X24" s="28">
        <v>68.847128722807597</v>
      </c>
      <c r="Y24" s="28">
        <v>451.37358583453198</v>
      </c>
      <c r="Z24" s="28">
        <v>0.16096640317875599</v>
      </c>
      <c r="AA24" s="28">
        <v>849.98847904451702</v>
      </c>
      <c r="AB24" s="28">
        <v>4208.3917130918098</v>
      </c>
      <c r="AC24" s="28">
        <v>19.785127008562601</v>
      </c>
      <c r="AD24" s="28">
        <v>14690.696772653801</v>
      </c>
      <c r="AE24" s="28">
        <v>87.899877815439993</v>
      </c>
      <c r="AF24" s="28">
        <v>10723.0064921708</v>
      </c>
      <c r="AG24" s="28">
        <v>1122.59726984022</v>
      </c>
      <c r="AH24" s="28">
        <v>11914.4508907338</v>
      </c>
      <c r="AI24" s="28">
        <v>328.65024694660798</v>
      </c>
      <c r="AJ24" s="28">
        <v>489.346333605604</v>
      </c>
      <c r="AK24" s="28">
        <v>8.2777663861285102</v>
      </c>
      <c r="AL24" s="28">
        <v>40685.992961285701</v>
      </c>
      <c r="AM24" s="28">
        <v>9.7424797544051103</v>
      </c>
      <c r="AN24" s="28">
        <v>6.4218491156709998</v>
      </c>
      <c r="AO24" s="28">
        <v>315.77034342499002</v>
      </c>
      <c r="AP24" s="28">
        <v>6.57587276685571</v>
      </c>
      <c r="AQ24" s="28">
        <v>0.44921262708267901</v>
      </c>
      <c r="AR24" s="28">
        <v>2.83232202582714</v>
      </c>
      <c r="AS24" s="28">
        <v>1297.07003338922</v>
      </c>
      <c r="AT24" s="28">
        <v>790.31678427244697</v>
      </c>
      <c r="AU24" s="28">
        <v>506.75324911677302</v>
      </c>
      <c r="AV24" s="28">
        <v>0.13357389242546999</v>
      </c>
      <c r="AW24" s="28">
        <v>0.17269510761310999</v>
      </c>
      <c r="AX24" s="28">
        <v>89.654186323627499</v>
      </c>
      <c r="AY24" s="28">
        <v>3.03701525047261</v>
      </c>
      <c r="AZ24" s="28">
        <v>76.292271036227405</v>
      </c>
      <c r="BA24" s="28">
        <v>2.3249824853806</v>
      </c>
      <c r="BB24" s="28">
        <v>5.9551328009171201</v>
      </c>
      <c r="BC24" s="28">
        <v>216.37030098601701</v>
      </c>
      <c r="BD24" s="28">
        <v>28871.896784127599</v>
      </c>
      <c r="BE24" s="28">
        <v>23.3100646395167</v>
      </c>
      <c r="BF24" s="28">
        <v>22.322944680522699</v>
      </c>
      <c r="BG24" s="28">
        <v>0.67377096876601705</v>
      </c>
      <c r="BH24" s="28">
        <v>561.06723834454897</v>
      </c>
      <c r="BI24" s="28">
        <v>25762.6693465764</v>
      </c>
      <c r="BJ24" s="28">
        <v>6.9278173157624799E-4</v>
      </c>
      <c r="BK24" s="28">
        <v>2213.3327777644399</v>
      </c>
      <c r="BL24" s="28">
        <v>8641.2992570304796</v>
      </c>
      <c r="BM24" s="28">
        <v>10875.075489508699</v>
      </c>
      <c r="BN24" s="28">
        <v>114938.341400816</v>
      </c>
      <c r="BO24" s="28">
        <v>6794.9872416122398</v>
      </c>
      <c r="BR24" s="32">
        <f t="shared" si="0"/>
        <v>5.778455872972872E-3</v>
      </c>
      <c r="BS24" s="25">
        <f t="shared" si="7"/>
        <v>2.3341797103847059E-3</v>
      </c>
      <c r="BT24" s="25">
        <f t="shared" si="8"/>
        <v>2.7156876391911016E-3</v>
      </c>
      <c r="BU24" s="25">
        <f t="shared" si="9"/>
        <v>2.6030078579256056E-3</v>
      </c>
      <c r="BV24" s="25">
        <f t="shared" si="10"/>
        <v>1.9013538780415071E-3</v>
      </c>
      <c r="BW24" s="25">
        <f t="shared" si="10"/>
        <v>2.2287767956993233E-3</v>
      </c>
      <c r="BX24" s="25">
        <f t="shared" si="11"/>
        <v>2.5512125680241852E-3</v>
      </c>
      <c r="BY24" s="25">
        <f t="shared" si="12"/>
        <v>2.7206434479676721E-3</v>
      </c>
    </row>
    <row r="25" spans="1:77" x14ac:dyDescent="0.4">
      <c r="A25" s="30" t="s">
        <v>189</v>
      </c>
      <c r="B25" s="101">
        <v>44961.575165228198</v>
      </c>
      <c r="C25" s="101">
        <v>32331.213721783301</v>
      </c>
      <c r="D25" s="101">
        <v>29691.714647050001</v>
      </c>
      <c r="E25" s="101">
        <v>14659.614360323299</v>
      </c>
      <c r="F25" s="101">
        <v>8604.8060506017391</v>
      </c>
      <c r="G25" s="101">
        <v>1164.87684554832</v>
      </c>
      <c r="H25" s="101">
        <v>62216.442443915003</v>
      </c>
      <c r="J25" s="30" t="s">
        <v>189</v>
      </c>
      <c r="K25" s="28">
        <v>5212.3764694587599</v>
      </c>
      <c r="L25" s="28">
        <v>3997.6631063671002</v>
      </c>
      <c r="M25" s="28">
        <v>3997.66219927255</v>
      </c>
      <c r="N25" s="28">
        <v>5134.5322516136102</v>
      </c>
      <c r="O25" s="28">
        <v>1239.8492583443399</v>
      </c>
      <c r="P25" s="28">
        <v>9140.9653026308497</v>
      </c>
      <c r="Q25" s="28">
        <v>45188.827160501998</v>
      </c>
      <c r="R25" s="28">
        <v>2531.3541885669501</v>
      </c>
      <c r="S25" s="28">
        <v>1267.1499674378199</v>
      </c>
      <c r="T25" s="28">
        <v>1579.71037857889</v>
      </c>
      <c r="U25" s="28">
        <v>935.11142433442399</v>
      </c>
      <c r="V25" s="28">
        <v>2744.8419800576899</v>
      </c>
      <c r="W25" s="28">
        <v>2744.8419800576899</v>
      </c>
      <c r="X25" s="28">
        <v>95.5362473797517</v>
      </c>
      <c r="Y25" s="28">
        <v>713.70873499034894</v>
      </c>
      <c r="Z25" s="28">
        <v>90.578519318292393</v>
      </c>
      <c r="AA25" s="28">
        <v>587.91396151792605</v>
      </c>
      <c r="AB25" s="28">
        <v>886.38521694742406</v>
      </c>
      <c r="AC25" s="28">
        <v>542.34492345037802</v>
      </c>
      <c r="AD25" s="28">
        <v>32401.461487238001</v>
      </c>
      <c r="AE25" s="28">
        <v>6329.9608922105199</v>
      </c>
      <c r="AF25" s="28">
        <v>26799.579410197399</v>
      </c>
      <c r="AG25" s="28">
        <v>2882.1960683388702</v>
      </c>
      <c r="AH25" s="28">
        <v>29777.311725916101</v>
      </c>
      <c r="AI25" s="28">
        <v>618.99343218949105</v>
      </c>
      <c r="AJ25" s="28">
        <v>1554.2531395122801</v>
      </c>
      <c r="AK25" s="28">
        <v>130.259700932003</v>
      </c>
      <c r="AL25" s="28">
        <v>16771.437334459799</v>
      </c>
      <c r="AM25" s="28">
        <v>50.878410798238498</v>
      </c>
      <c r="AN25" s="28">
        <v>24.406316127360999</v>
      </c>
      <c r="AO25" s="28">
        <v>2047.64275434448</v>
      </c>
      <c r="AP25" s="28">
        <v>86.251758957654701</v>
      </c>
      <c r="AQ25" s="28">
        <v>2.0307812868378501</v>
      </c>
      <c r="AR25" s="28">
        <v>75.017760864652701</v>
      </c>
      <c r="AS25" s="28">
        <v>14711.1588171722</v>
      </c>
      <c r="AT25" s="28">
        <v>8640.8743977869999</v>
      </c>
      <c r="AU25" s="28">
        <v>6070.2844193852397</v>
      </c>
      <c r="AV25" s="28">
        <v>1.68584989577649</v>
      </c>
      <c r="AW25" s="28">
        <v>1.9986675374923499</v>
      </c>
      <c r="AX25" s="28">
        <v>914.13484746771599</v>
      </c>
      <c r="AY25" s="28">
        <v>11.200978955780799</v>
      </c>
      <c r="AZ25" s="28">
        <v>1838.47822957831</v>
      </c>
      <c r="BA25" s="28">
        <v>10.624754213308201</v>
      </c>
      <c r="BB25" s="28">
        <v>24.819706851413901</v>
      </c>
      <c r="BC25" s="28">
        <v>2998.5638302000102</v>
      </c>
      <c r="BD25" s="28">
        <v>5318.1200967913701</v>
      </c>
      <c r="BE25" s="28">
        <v>357.68493769187103</v>
      </c>
      <c r="BF25" s="28">
        <v>57.294106494265101</v>
      </c>
      <c r="BG25" s="28">
        <v>7.9010055898190599</v>
      </c>
      <c r="BH25" s="28">
        <v>1168.1955196349099</v>
      </c>
      <c r="BI25" s="28">
        <v>6900.0826397104602</v>
      </c>
      <c r="BJ25" s="28">
        <v>1.8411028439843999E-4</v>
      </c>
      <c r="BK25" s="28">
        <v>631.89258865025795</v>
      </c>
      <c r="BL25" s="28">
        <v>5836.3702873365</v>
      </c>
      <c r="BM25" s="28">
        <v>7687.2905801861798</v>
      </c>
      <c r="BN25" s="28">
        <v>62477.1967608591</v>
      </c>
      <c r="BO25" s="28">
        <v>3137.6033553316702</v>
      </c>
      <c r="BR25" s="32">
        <f t="shared" si="0"/>
        <v>3.2083570289726188E-3</v>
      </c>
      <c r="BS25" s="25">
        <f t="shared" si="7"/>
        <v>5.0543601828600855E-3</v>
      </c>
      <c r="BT25" s="25">
        <f t="shared" si="8"/>
        <v>2.1727537375861141E-3</v>
      </c>
      <c r="BU25" s="25">
        <f t="shared" si="9"/>
        <v>2.8828607537020163E-3</v>
      </c>
      <c r="BV25" s="25">
        <f t="shared" si="10"/>
        <v>3.516085456409196E-3</v>
      </c>
      <c r="BW25" s="25">
        <f t="shared" si="10"/>
        <v>4.1916513833264741E-3</v>
      </c>
      <c r="BX25" s="25">
        <f t="shared" si="11"/>
        <v>2.8489484525960965E-3</v>
      </c>
      <c r="BY25" s="25">
        <f t="shared" si="12"/>
        <v>4.1910836862643621E-3</v>
      </c>
    </row>
    <row r="26" spans="1:77" x14ac:dyDescent="0.4">
      <c r="A26" s="30" t="s">
        <v>190</v>
      </c>
      <c r="B26" s="101">
        <v>86540.704773671503</v>
      </c>
      <c r="C26" s="101">
        <v>45464.5522057056</v>
      </c>
      <c r="D26" s="101">
        <v>51848.7511804889</v>
      </c>
      <c r="E26" s="101">
        <v>27885.282113388501</v>
      </c>
      <c r="F26" s="101">
        <v>16047.992187781299</v>
      </c>
      <c r="G26" s="101">
        <v>1882.38878796125</v>
      </c>
      <c r="H26" s="101">
        <v>148737.66233464301</v>
      </c>
      <c r="J26" s="30" t="s">
        <v>190</v>
      </c>
      <c r="K26" s="28">
        <v>12317.856354663099</v>
      </c>
      <c r="L26" s="28">
        <v>7280.3325009652499</v>
      </c>
      <c r="M26" s="28">
        <v>7280.3306231629904</v>
      </c>
      <c r="N26" s="28">
        <v>9412.82174979911</v>
      </c>
      <c r="O26" s="28">
        <v>3032.6416542513798</v>
      </c>
      <c r="P26" s="28">
        <v>16943.172529785399</v>
      </c>
      <c r="Q26" s="28">
        <v>86993.180941042898</v>
      </c>
      <c r="R26" s="28">
        <v>4661.4577894726999</v>
      </c>
      <c r="S26" s="28">
        <v>2780.32942954992</v>
      </c>
      <c r="T26" s="28">
        <v>2908.2203377942301</v>
      </c>
      <c r="U26" s="28">
        <v>3425.0588839813399</v>
      </c>
      <c r="V26" s="28">
        <v>5016.2276110215198</v>
      </c>
      <c r="W26" s="28">
        <v>5016.2276110215198</v>
      </c>
      <c r="X26" s="28">
        <v>120.292474589416</v>
      </c>
      <c r="Y26" s="28">
        <v>1447.6552304833299</v>
      </c>
      <c r="Z26" s="28">
        <v>167.35616034252701</v>
      </c>
      <c r="AA26" s="28">
        <v>1238.5796865201901</v>
      </c>
      <c r="AB26" s="28">
        <v>3107.7449441991398</v>
      </c>
      <c r="AC26" s="28">
        <v>951.46357529218801</v>
      </c>
      <c r="AD26" s="28">
        <v>45570.731792853701</v>
      </c>
      <c r="AE26" s="28">
        <v>12760.943166388301</v>
      </c>
      <c r="AF26" s="28">
        <v>46823.528253487399</v>
      </c>
      <c r="AG26" s="28">
        <v>5082.3227952798998</v>
      </c>
      <c r="AH26" s="28">
        <v>52026.143523356703</v>
      </c>
      <c r="AI26" s="28">
        <v>1477.7428201386699</v>
      </c>
      <c r="AJ26" s="28">
        <v>3173.26412076919</v>
      </c>
      <c r="AK26" s="28">
        <v>258.71836876712001</v>
      </c>
      <c r="AL26" s="28">
        <v>45763.098308083703</v>
      </c>
      <c r="AM26" s="28">
        <v>122.886308762821</v>
      </c>
      <c r="AN26" s="28">
        <v>67.675157357099096</v>
      </c>
      <c r="AO26" s="28">
        <v>3162.6034911732399</v>
      </c>
      <c r="AP26" s="28">
        <v>173.075446672949</v>
      </c>
      <c r="AQ26" s="28">
        <v>2.8619925373545598</v>
      </c>
      <c r="AR26" s="28">
        <v>143.94196723931699</v>
      </c>
      <c r="AS26" s="28">
        <v>27982.689414332399</v>
      </c>
      <c r="AT26" s="28">
        <v>16116.885944698301</v>
      </c>
      <c r="AU26" s="28">
        <v>11865.803469634</v>
      </c>
      <c r="AV26" s="28">
        <v>3.3566308163163998</v>
      </c>
      <c r="AW26" s="28">
        <v>4.1598252937383204</v>
      </c>
      <c r="AX26" s="28">
        <v>1876.2582533882201</v>
      </c>
      <c r="AY26" s="28">
        <v>33.0691035378671</v>
      </c>
      <c r="AZ26" s="28">
        <v>3513.55474550395</v>
      </c>
      <c r="BA26" s="28">
        <v>19.655275270203902</v>
      </c>
      <c r="BB26" s="28">
        <v>56.9024718938253</v>
      </c>
      <c r="BC26" s="28">
        <v>5775.5850010747499</v>
      </c>
      <c r="BD26" s="28">
        <v>14383.861227241199</v>
      </c>
      <c r="BE26" s="28">
        <v>711.52186601409801</v>
      </c>
      <c r="BF26" s="28">
        <v>174.54538849517999</v>
      </c>
      <c r="BG26" s="28">
        <v>16.5146509003125</v>
      </c>
      <c r="BH26" s="28">
        <v>1887.96571249833</v>
      </c>
      <c r="BI26" s="28">
        <v>22722.797501355701</v>
      </c>
      <c r="BJ26" s="28">
        <v>5.4179453945292196E-4</v>
      </c>
      <c r="BK26" s="28">
        <v>2779.9344072979002</v>
      </c>
      <c r="BL26" s="28">
        <v>13040.4636598824</v>
      </c>
      <c r="BM26" s="28">
        <v>18439.760184042701</v>
      </c>
      <c r="BN26" s="28">
        <v>149313.58689914399</v>
      </c>
      <c r="BO26" s="28">
        <v>7563.67227538509</v>
      </c>
      <c r="BR26" s="32">
        <f t="shared" si="0"/>
        <v>2.3121543601518665E-3</v>
      </c>
      <c r="BS26" s="25">
        <f t="shared" si="7"/>
        <v>5.2284779579129638E-3</v>
      </c>
      <c r="BT26" s="25">
        <f t="shared" si="8"/>
        <v>2.3354367742959045E-3</v>
      </c>
      <c r="BU26" s="25">
        <f t="shared" si="9"/>
        <v>3.4213426327335886E-3</v>
      </c>
      <c r="BV26" s="25">
        <f t="shared" si="10"/>
        <v>3.4931438221716985E-3</v>
      </c>
      <c r="BW26" s="25">
        <f t="shared" si="10"/>
        <v>4.2929829545565101E-3</v>
      </c>
      <c r="BX26" s="25">
        <f t="shared" si="11"/>
        <v>2.962684740127557E-3</v>
      </c>
      <c r="BY26" s="25">
        <f t="shared" si="12"/>
        <v>3.8720829375764568E-3</v>
      </c>
    </row>
    <row r="27" spans="1:77" x14ac:dyDescent="0.4">
      <c r="A27" s="30" t="s">
        <v>191</v>
      </c>
      <c r="B27" s="101">
        <v>171033.40243517101</v>
      </c>
      <c r="C27" s="101">
        <v>33340.587706967199</v>
      </c>
      <c r="D27" s="101">
        <v>5529.4017083274803</v>
      </c>
      <c r="E27" s="101">
        <v>27197.122198998401</v>
      </c>
      <c r="F27" s="101">
        <v>23477.052298406601</v>
      </c>
      <c r="G27" s="101">
        <v>403.85933217640201</v>
      </c>
      <c r="H27" s="101">
        <v>196728.547918333</v>
      </c>
      <c r="J27" s="30" t="s">
        <v>191</v>
      </c>
      <c r="K27" s="28">
        <v>12465.290177696001</v>
      </c>
      <c r="L27" s="28">
        <v>18811.495277096201</v>
      </c>
      <c r="M27" s="28">
        <v>18811.494508032501</v>
      </c>
      <c r="N27" s="28">
        <v>24654.250366628301</v>
      </c>
      <c r="O27" s="28">
        <v>4837.8924064591001</v>
      </c>
      <c r="P27" s="28">
        <v>45459.2723449642</v>
      </c>
      <c r="Q27" s="28">
        <v>169392.35449333899</v>
      </c>
      <c r="R27" s="28">
        <v>12361.238243096999</v>
      </c>
      <c r="S27" s="28">
        <v>5335.8981740715599</v>
      </c>
      <c r="T27" s="28">
        <v>7749.2606916899504</v>
      </c>
      <c r="U27" s="28">
        <v>1383.74543428676</v>
      </c>
      <c r="V27" s="28">
        <v>12906.1097174323</v>
      </c>
      <c r="W27" s="28">
        <v>12906.1097174323</v>
      </c>
      <c r="X27" s="28">
        <v>9.5949312507592097</v>
      </c>
      <c r="Y27" s="28">
        <v>3154.7880441666798</v>
      </c>
      <c r="Z27" s="28">
        <v>451.66226298231697</v>
      </c>
      <c r="AA27" s="28">
        <v>2164.4227322412498</v>
      </c>
      <c r="AB27" s="28">
        <v>1449.06658256578</v>
      </c>
      <c r="AC27" s="28">
        <v>2534.2735830940501</v>
      </c>
      <c r="AD27" s="28">
        <v>32493.436517799499</v>
      </c>
      <c r="AE27" s="28">
        <v>5109.9013718480801</v>
      </c>
      <c r="AF27" s="28">
        <v>4945.8690366132496</v>
      </c>
      <c r="AG27" s="28">
        <v>539.94604020128202</v>
      </c>
      <c r="AH27" s="28">
        <v>5495.4100080652897</v>
      </c>
      <c r="AI27" s="28">
        <v>2521.0927084334298</v>
      </c>
      <c r="AJ27" s="28">
        <v>6558.3290858165601</v>
      </c>
      <c r="AK27" s="28">
        <v>64.832380473662994</v>
      </c>
      <c r="AL27" s="28">
        <v>36178.1735989054</v>
      </c>
      <c r="AM27" s="28">
        <v>23.478251936484799</v>
      </c>
      <c r="AN27" s="28">
        <v>68.568079812827605</v>
      </c>
      <c r="AO27" s="28">
        <v>1387.10028847478</v>
      </c>
      <c r="AP27" s="28">
        <v>42.8989900626663</v>
      </c>
      <c r="AQ27" s="28">
        <v>0.85763553266422998</v>
      </c>
      <c r="AR27" s="28">
        <v>228.699439309512</v>
      </c>
      <c r="AS27" s="28">
        <v>26885.1660298364</v>
      </c>
      <c r="AT27" s="28">
        <v>23239.731140039999</v>
      </c>
      <c r="AU27" s="28">
        <v>3645.4348897964501</v>
      </c>
      <c r="AV27" s="28">
        <v>3.2409025647469898</v>
      </c>
      <c r="AW27" s="28">
        <v>0.93501513759596999</v>
      </c>
      <c r="AX27" s="28">
        <v>915.38451837276796</v>
      </c>
      <c r="AY27" s="28">
        <v>23.078489641032402</v>
      </c>
      <c r="AZ27" s="28">
        <v>8237.8757467330197</v>
      </c>
      <c r="BA27" s="28">
        <v>34.815272591257497</v>
      </c>
      <c r="BB27" s="28">
        <v>46.307386463620901</v>
      </c>
      <c r="BC27" s="28">
        <v>11881.625938920901</v>
      </c>
      <c r="BD27" s="28">
        <v>10136.0488327107</v>
      </c>
      <c r="BE27" s="28">
        <v>178.62457669604299</v>
      </c>
      <c r="BF27" s="28">
        <v>97.708178549028105</v>
      </c>
      <c r="BG27" s="28">
        <v>3.7000487673407298</v>
      </c>
      <c r="BH27" s="28">
        <v>401.262663127807</v>
      </c>
      <c r="BI27" s="28">
        <v>10975.992376451701</v>
      </c>
      <c r="BJ27" s="28">
        <v>1.07780715364936E-4</v>
      </c>
      <c r="BK27" s="28">
        <v>676.29948206767097</v>
      </c>
      <c r="BL27" s="28">
        <v>17520.498616774999</v>
      </c>
      <c r="BM27" s="28">
        <v>21401.935779050498</v>
      </c>
      <c r="BN27" s="28">
        <v>194686.06830756599</v>
      </c>
      <c r="BO27" s="28">
        <v>6629.7761670161499</v>
      </c>
      <c r="BR27" s="32">
        <f t="shared" si="0"/>
        <v>1.7459900601915588E-3</v>
      </c>
      <c r="BS27" s="25">
        <f t="shared" si="7"/>
        <v>-9.5948973619585497E-3</v>
      </c>
      <c r="BT27" s="25">
        <f t="shared" si="8"/>
        <v>-2.5409005882360929E-2</v>
      </c>
      <c r="BU27" s="25">
        <f t="shared" si="9"/>
        <v>-6.1474463342024504E-3</v>
      </c>
      <c r="BV27" s="25">
        <f t="shared" si="10"/>
        <v>-1.1470190370858013E-2</v>
      </c>
      <c r="BW27" s="25">
        <f t="shared" si="10"/>
        <v>-1.0108643766266547E-2</v>
      </c>
      <c r="BX27" s="25">
        <f t="shared" si="11"/>
        <v>-6.4296373556642318E-3</v>
      </c>
      <c r="BY27" s="25">
        <f t="shared" si="12"/>
        <v>-1.0382222775389451E-2</v>
      </c>
    </row>
    <row r="28" spans="1:77" x14ac:dyDescent="0.4">
      <c r="A28" s="30" t="s">
        <v>192</v>
      </c>
      <c r="B28" s="101">
        <v>116068.08863597301</v>
      </c>
      <c r="C28" s="101">
        <v>27683.949646644</v>
      </c>
      <c r="D28" s="101">
        <v>22652.6971192901</v>
      </c>
      <c r="E28" s="101">
        <v>20874.621407055602</v>
      </c>
      <c r="F28" s="101">
        <v>16848.3985468469</v>
      </c>
      <c r="G28" s="101">
        <v>689.18593040460098</v>
      </c>
      <c r="H28" s="101">
        <v>135421.645375527</v>
      </c>
      <c r="J28" s="30" t="s">
        <v>192</v>
      </c>
      <c r="K28" s="28">
        <v>9160.4088799502297</v>
      </c>
      <c r="L28" s="28">
        <v>12017.600976425399</v>
      </c>
      <c r="M28" s="28">
        <v>12017.600380112701</v>
      </c>
      <c r="N28" s="28">
        <v>15682.333901624101</v>
      </c>
      <c r="O28" s="28">
        <v>3227.0913806295598</v>
      </c>
      <c r="P28" s="28">
        <v>28705.225208371299</v>
      </c>
      <c r="Q28" s="28">
        <v>116719.15739876599</v>
      </c>
      <c r="R28" s="28">
        <v>7823.71018084556</v>
      </c>
      <c r="S28" s="28">
        <v>3522.68434933763</v>
      </c>
      <c r="T28" s="28">
        <v>4904.6982615217903</v>
      </c>
      <c r="U28" s="28">
        <v>1453.6425905206199</v>
      </c>
      <c r="V28" s="28">
        <v>8218.3326499318391</v>
      </c>
      <c r="W28" s="28">
        <v>8218.3326499318391</v>
      </c>
      <c r="X28" s="28">
        <v>68.151182429915295</v>
      </c>
      <c r="Y28" s="28">
        <v>2040.2827337362601</v>
      </c>
      <c r="Z28" s="28">
        <v>285.039740947334</v>
      </c>
      <c r="AA28" s="28">
        <v>1464.7352239438001</v>
      </c>
      <c r="AB28" s="28">
        <v>1388.16350330761</v>
      </c>
      <c r="AC28" s="28">
        <v>1593.2903086742999</v>
      </c>
      <c r="AD28" s="28">
        <v>27744.3435154902</v>
      </c>
      <c r="AE28" s="28">
        <v>3075.4513021268999</v>
      </c>
      <c r="AF28" s="28">
        <v>20462.055335657002</v>
      </c>
      <c r="AG28" s="28">
        <v>2205.4109682765902</v>
      </c>
      <c r="AH28" s="28">
        <v>22735.617486363499</v>
      </c>
      <c r="AI28" s="28">
        <v>1654.5597163171799</v>
      </c>
      <c r="AJ28" s="28">
        <v>4252.9944247645099</v>
      </c>
      <c r="AK28" s="28">
        <v>85.925093051582493</v>
      </c>
      <c r="AL28" s="28">
        <v>28096.655777248201</v>
      </c>
      <c r="AM28" s="28">
        <v>30.6074366099527</v>
      </c>
      <c r="AN28" s="28">
        <v>63.022615541482701</v>
      </c>
      <c r="AO28" s="28">
        <v>1876.77321767886</v>
      </c>
      <c r="AP28" s="28">
        <v>55.882907104945502</v>
      </c>
      <c r="AQ28" s="28">
        <v>0.72642058213043503</v>
      </c>
      <c r="AR28" s="28">
        <v>155.29796474809399</v>
      </c>
      <c r="AS28" s="28">
        <v>20976.3351045237</v>
      </c>
      <c r="AT28" s="28">
        <v>16937.603096278399</v>
      </c>
      <c r="AU28" s="28">
        <v>4038.7320082452802</v>
      </c>
      <c r="AV28" s="28">
        <v>2.4867880468702599</v>
      </c>
      <c r="AW28" s="28">
        <v>1.31248277550885</v>
      </c>
      <c r="AX28" s="28">
        <v>824.05769801087899</v>
      </c>
      <c r="AY28" s="28">
        <v>25.672518816999801</v>
      </c>
      <c r="AZ28" s="28">
        <v>5369.7940248130199</v>
      </c>
      <c r="BA28" s="28">
        <v>24.430391912344199</v>
      </c>
      <c r="BB28" s="28">
        <v>47.633683140704399</v>
      </c>
      <c r="BC28" s="28">
        <v>8008.5376645336901</v>
      </c>
      <c r="BD28" s="28">
        <v>8365.9132488541509</v>
      </c>
      <c r="BE28" s="28">
        <v>233.85835604645101</v>
      </c>
      <c r="BF28" s="28">
        <v>126.243498936821</v>
      </c>
      <c r="BG28" s="28">
        <v>5.3403339281403399</v>
      </c>
      <c r="BH28" s="28">
        <v>691.64305045784499</v>
      </c>
      <c r="BI28" s="28">
        <v>10316.2862289736</v>
      </c>
      <c r="BJ28" s="28">
        <v>1.4824199965360899E-4</v>
      </c>
      <c r="BK28" s="28">
        <v>900.46286573957002</v>
      </c>
      <c r="BL28" s="28">
        <v>12126.984969847899</v>
      </c>
      <c r="BM28" s="28">
        <v>14889.348008205799</v>
      </c>
      <c r="BN28" s="28">
        <v>136080.42141404399</v>
      </c>
      <c r="BO28" s="28">
        <v>5028.1444070068001</v>
      </c>
      <c r="BR28" s="32">
        <f t="shared" si="0"/>
        <v>2.9975514177607628E-3</v>
      </c>
      <c r="BS28" s="25">
        <f t="shared" si="7"/>
        <v>5.6093692111614689E-3</v>
      </c>
      <c r="BT28" s="25">
        <f t="shared" si="8"/>
        <v>2.1815481395199557E-3</v>
      </c>
      <c r="BU28" s="25">
        <f t="shared" si="9"/>
        <v>3.6605074723215681E-3</v>
      </c>
      <c r="BV28" s="25">
        <f t="shared" si="10"/>
        <v>4.8726008239708164E-3</v>
      </c>
      <c r="BW28" s="25">
        <f t="shared" si="10"/>
        <v>5.2945417443364734E-3</v>
      </c>
      <c r="BX28" s="25">
        <f t="shared" si="11"/>
        <v>3.5652498764760158E-3</v>
      </c>
      <c r="BY28" s="25">
        <f t="shared" si="12"/>
        <v>4.8646288168348768E-3</v>
      </c>
    </row>
    <row r="29" spans="1:77" x14ac:dyDescent="0.4">
      <c r="A29" s="30" t="s">
        <v>193</v>
      </c>
      <c r="B29" s="101">
        <v>73911.407725595302</v>
      </c>
      <c r="C29" s="101">
        <v>80512.184746362094</v>
      </c>
      <c r="D29" s="101">
        <v>51580.716643693399</v>
      </c>
      <c r="E29" s="101">
        <v>25044.402105572</v>
      </c>
      <c r="F29" s="101">
        <v>14214.3637500758</v>
      </c>
      <c r="G29" s="101">
        <v>2027.4417085585601</v>
      </c>
      <c r="H29" s="101">
        <v>185693.26682813501</v>
      </c>
      <c r="J29" s="30" t="s">
        <v>193</v>
      </c>
      <c r="K29" s="28">
        <v>16293.4980488207</v>
      </c>
      <c r="L29" s="28">
        <v>5692.11465857641</v>
      </c>
      <c r="M29" s="28">
        <v>5692.1105834493001</v>
      </c>
      <c r="N29" s="28">
        <v>7243.1347601703101</v>
      </c>
      <c r="O29" s="28">
        <v>3696.48502906162</v>
      </c>
      <c r="P29" s="28">
        <v>12580.861213133399</v>
      </c>
      <c r="Q29" s="28">
        <v>73745.083237487401</v>
      </c>
      <c r="R29" s="28">
        <v>3582.5681102195099</v>
      </c>
      <c r="S29" s="28">
        <v>2933.7163550782898</v>
      </c>
      <c r="T29" s="28">
        <v>2197.2781972542002</v>
      </c>
      <c r="U29" s="28">
        <v>4831.6429958097697</v>
      </c>
      <c r="V29" s="28">
        <v>3984.95073239561</v>
      </c>
      <c r="W29" s="28">
        <v>3984.95073239561</v>
      </c>
      <c r="X29" s="28">
        <v>205.32118376472201</v>
      </c>
      <c r="Y29" s="28">
        <v>1336.2335108059401</v>
      </c>
      <c r="Z29" s="28">
        <v>123.34939957172</v>
      </c>
      <c r="AA29" s="28">
        <v>1364.97552940284</v>
      </c>
      <c r="AB29" s="28">
        <v>4423.1737547149996</v>
      </c>
      <c r="AC29" s="28">
        <v>737.93492265300301</v>
      </c>
      <c r="AD29" s="28">
        <v>80653.119166542703</v>
      </c>
      <c r="AE29" s="28">
        <v>10132.009774411999</v>
      </c>
      <c r="AF29" s="28">
        <v>46456.646487761602</v>
      </c>
      <c r="AG29" s="28">
        <v>4956.5290922358699</v>
      </c>
      <c r="AH29" s="28">
        <v>51618.496763762203</v>
      </c>
      <c r="AI29" s="28">
        <v>1747.4407675218699</v>
      </c>
      <c r="AJ29" s="28">
        <v>3172.64661089932</v>
      </c>
      <c r="AK29" s="28">
        <v>205.31782429162701</v>
      </c>
      <c r="AL29" s="28">
        <v>64698.166743987102</v>
      </c>
      <c r="AM29" s="28">
        <v>119.10755537183699</v>
      </c>
      <c r="AN29" s="28">
        <v>35.024662192386302</v>
      </c>
      <c r="AO29" s="28">
        <v>3878.3599896382698</v>
      </c>
      <c r="AP29" s="28">
        <v>141.892948130756</v>
      </c>
      <c r="AQ29" s="28">
        <v>4.5625650740477299</v>
      </c>
      <c r="AR29" s="28">
        <v>113.225260602853</v>
      </c>
      <c r="AS29" s="28">
        <v>25048.2614629698</v>
      </c>
      <c r="AT29" s="28">
        <v>14198.0656606803</v>
      </c>
      <c r="AU29" s="28">
        <v>10850.1958022895</v>
      </c>
      <c r="AV29" s="28">
        <v>2.77683420592271</v>
      </c>
      <c r="AW29" s="28">
        <v>3.38287471959964</v>
      </c>
      <c r="AX29" s="28">
        <v>1624.44048259175</v>
      </c>
      <c r="AY29" s="28">
        <v>16.245600910508799</v>
      </c>
      <c r="AZ29" s="28">
        <v>2689.0696535987699</v>
      </c>
      <c r="BA29" s="28">
        <v>16.121773446430399</v>
      </c>
      <c r="BB29" s="28">
        <v>37.663566811620498</v>
      </c>
      <c r="BC29" s="28">
        <v>4639.5078147235599</v>
      </c>
      <c r="BD29" s="28">
        <v>22730.350332095099</v>
      </c>
      <c r="BE29" s="28">
        <v>570.77265871900397</v>
      </c>
      <c r="BF29" s="28">
        <v>87.523436689319098</v>
      </c>
      <c r="BG29" s="28">
        <v>13.0701589620639</v>
      </c>
      <c r="BH29" s="28">
        <v>2029.67335504004</v>
      </c>
      <c r="BI29" s="28">
        <v>33243.171481202298</v>
      </c>
      <c r="BJ29" s="28">
        <v>7.4509612763548605E-4</v>
      </c>
      <c r="BK29" s="28">
        <v>3848.1792527472999</v>
      </c>
      <c r="BL29" s="28">
        <v>15930.3555690834</v>
      </c>
      <c r="BM29" s="28">
        <v>23710.8639606713</v>
      </c>
      <c r="BN29" s="28">
        <v>185573.603719087</v>
      </c>
      <c r="BO29" s="28">
        <v>10477.9227515975</v>
      </c>
      <c r="BR29" s="32">
        <f t="shared" si="0"/>
        <v>3.9776668565998201E-3</v>
      </c>
      <c r="BS29" s="25">
        <f t="shared" si="7"/>
        <v>-2.2503222875337437E-3</v>
      </c>
      <c r="BT29" s="25">
        <f t="shared" si="8"/>
        <v>1.7504731814767568E-3</v>
      </c>
      <c r="BU29" s="25">
        <f t="shared" si="9"/>
        <v>7.3244659103478707E-4</v>
      </c>
      <c r="BV29" s="25">
        <f t="shared" si="10"/>
        <v>1.5410060026711374E-4</v>
      </c>
      <c r="BW29" s="25">
        <f t="shared" si="10"/>
        <v>-1.1465929592108693E-3</v>
      </c>
      <c r="BX29" s="25">
        <f t="shared" si="11"/>
        <v>1.1007204163055711E-3</v>
      </c>
      <c r="BY29" s="25">
        <f t="shared" si="12"/>
        <v>-6.4441275169529837E-4</v>
      </c>
    </row>
    <row r="30" spans="1:77" x14ac:dyDescent="0.4">
      <c r="A30" s="30" t="s">
        <v>194</v>
      </c>
      <c r="B30" s="101">
        <v>234778.275501189</v>
      </c>
      <c r="C30" s="101">
        <v>50020.5644610323</v>
      </c>
      <c r="D30" s="101">
        <v>40092.019332176897</v>
      </c>
      <c r="E30" s="101">
        <v>40571.225584416497</v>
      </c>
      <c r="F30" s="101">
        <v>33565.541678205402</v>
      </c>
      <c r="G30" s="101">
        <v>1215.84918163881</v>
      </c>
      <c r="H30" s="101">
        <v>445701.80967319099</v>
      </c>
      <c r="J30" s="30" t="s">
        <v>194</v>
      </c>
      <c r="K30" s="28">
        <v>35143.242274791301</v>
      </c>
      <c r="L30" s="28">
        <v>23536.8020462069</v>
      </c>
      <c r="M30" s="28">
        <v>23536.798486589101</v>
      </c>
      <c r="N30" s="28">
        <v>30768.850122438202</v>
      </c>
      <c r="O30" s="28">
        <v>8142.6633829187804</v>
      </c>
      <c r="P30" s="28">
        <v>56665.726002203402</v>
      </c>
      <c r="Q30" s="28">
        <v>229765.05884673999</v>
      </c>
      <c r="R30" s="28">
        <v>15409.196767269201</v>
      </c>
      <c r="S30" s="28">
        <v>9063.6679299384505</v>
      </c>
      <c r="T30" s="28">
        <v>9636.3475282029995</v>
      </c>
      <c r="U30" s="28">
        <v>8937.2687169569399</v>
      </c>
      <c r="V30" s="28">
        <v>16305.2816578724</v>
      </c>
      <c r="W30" s="28">
        <v>16305.2816578724</v>
      </c>
      <c r="X30" s="28">
        <v>94.741684104673197</v>
      </c>
      <c r="Y30" s="28">
        <v>4654.0679075477401</v>
      </c>
      <c r="Z30" s="28">
        <v>559.94380219515403</v>
      </c>
      <c r="AA30" s="28">
        <v>3866.8240462601998</v>
      </c>
      <c r="AB30" s="28">
        <v>8715.57798533594</v>
      </c>
      <c r="AC30" s="28">
        <v>3127.5589841189399</v>
      </c>
      <c r="AD30" s="28">
        <v>48545.770897997601</v>
      </c>
      <c r="AE30" s="28">
        <v>6805.7711966203096</v>
      </c>
      <c r="AF30" s="28">
        <v>35762.281271890497</v>
      </c>
      <c r="AG30" s="28">
        <v>3878.8449595043999</v>
      </c>
      <c r="AH30" s="28">
        <v>39735.867915499599</v>
      </c>
      <c r="AI30" s="28">
        <v>4399.4152762202702</v>
      </c>
      <c r="AJ30" s="28">
        <v>9606.2236089060498</v>
      </c>
      <c r="AK30" s="28">
        <v>131.15160597232</v>
      </c>
      <c r="AL30" s="28">
        <v>128091.549957383</v>
      </c>
      <c r="AM30" s="28">
        <v>58.135375135170797</v>
      </c>
      <c r="AN30" s="28">
        <v>128.51124604132499</v>
      </c>
      <c r="AO30" s="28">
        <v>2920.0066363200399</v>
      </c>
      <c r="AP30" s="28">
        <v>86.667056982864594</v>
      </c>
      <c r="AQ30" s="28">
        <v>1.214269134752</v>
      </c>
      <c r="AR30" s="28">
        <v>299.02142030236399</v>
      </c>
      <c r="AS30" s="28">
        <v>39585.003610013096</v>
      </c>
      <c r="AT30" s="28">
        <v>32827.453333498401</v>
      </c>
      <c r="AU30" s="28">
        <v>6757.5502765147103</v>
      </c>
      <c r="AV30" s="28">
        <v>5.4078710027171901</v>
      </c>
      <c r="AW30" s="28">
        <v>2.07965802311546</v>
      </c>
      <c r="AX30" s="28">
        <v>1444.89283364473</v>
      </c>
      <c r="AY30" s="28">
        <v>53.372482451649802</v>
      </c>
      <c r="AZ30" s="28">
        <v>10755.211724675701</v>
      </c>
      <c r="BA30" s="28">
        <v>48.245238927671799</v>
      </c>
      <c r="BB30" s="28">
        <v>93.844976870208299</v>
      </c>
      <c r="BC30" s="28">
        <v>16180.6739926255</v>
      </c>
      <c r="BD30" s="28">
        <v>45058.641189704998</v>
      </c>
      <c r="BE30" s="28">
        <v>357.41513396936602</v>
      </c>
      <c r="BF30" s="28">
        <v>253.121246707121</v>
      </c>
      <c r="BG30" s="28">
        <v>8.4805647117181095</v>
      </c>
      <c r="BH30" s="28">
        <v>1189.81107851651</v>
      </c>
      <c r="BI30" s="28">
        <v>61616.401985850098</v>
      </c>
      <c r="BJ30" s="28">
        <v>9.0536039913270304E-4</v>
      </c>
      <c r="BK30" s="28">
        <v>5737.9963673983602</v>
      </c>
      <c r="BL30" s="28">
        <v>38240.870663683301</v>
      </c>
      <c r="BM30" s="28">
        <v>54164.740641484801</v>
      </c>
      <c r="BN30" s="28">
        <v>440427.907224436</v>
      </c>
      <c r="BO30" s="28">
        <v>20923.444423366702</v>
      </c>
      <c r="BR30" s="32">
        <f t="shared" si="0"/>
        <v>2.3842862651483124E-3</v>
      </c>
      <c r="BS30" s="25">
        <f t="shared" si="7"/>
        <v>-2.1352983549040569E-2</v>
      </c>
      <c r="BT30" s="25">
        <f t="shared" si="8"/>
        <v>-2.9483744914226468E-2</v>
      </c>
      <c r="BU30" s="25">
        <f t="shared" si="9"/>
        <v>-8.8833494199046011E-3</v>
      </c>
      <c r="BV30" s="25">
        <f t="shared" si="10"/>
        <v>-2.4308409721352148E-2</v>
      </c>
      <c r="BW30" s="25">
        <f t="shared" si="10"/>
        <v>-2.1989466214580786E-2</v>
      </c>
      <c r="BX30" s="25">
        <f t="shared" si="11"/>
        <v>-2.141556988770928E-2</v>
      </c>
      <c r="BY30" s="25">
        <f t="shared" si="12"/>
        <v>-1.1832804656149047E-2</v>
      </c>
    </row>
    <row r="31" spans="1:77" x14ac:dyDescent="0.4">
      <c r="A31" s="30" t="s">
        <v>195</v>
      </c>
      <c r="B31" s="101">
        <v>136242.97336289799</v>
      </c>
      <c r="C31" s="101">
        <v>36245.056836779499</v>
      </c>
      <c r="D31" s="101">
        <v>38628.141223967599</v>
      </c>
      <c r="E31" s="101">
        <v>28853.0328425068</v>
      </c>
      <c r="F31" s="101">
        <v>21064.4973194595</v>
      </c>
      <c r="G31" s="101">
        <v>1398.7500291067399</v>
      </c>
      <c r="H31" s="101">
        <v>177840.943357312</v>
      </c>
      <c r="J31" s="30" t="s">
        <v>195</v>
      </c>
      <c r="K31" s="28">
        <v>13047.273617806501</v>
      </c>
      <c r="L31" s="28">
        <v>13689.070893992</v>
      </c>
      <c r="M31" s="28">
        <v>13689.069469494299</v>
      </c>
      <c r="N31" s="28">
        <v>17818.360447071002</v>
      </c>
      <c r="O31" s="28">
        <v>4264.70437064613</v>
      </c>
      <c r="P31" s="28">
        <v>32501.2667991534</v>
      </c>
      <c r="Q31" s="28">
        <v>136991.481799192</v>
      </c>
      <c r="R31" s="28">
        <v>8881.2868374172904</v>
      </c>
      <c r="S31" s="28">
        <v>4247.6858115908999</v>
      </c>
      <c r="T31" s="28">
        <v>5561.1095881562896</v>
      </c>
      <c r="U31" s="28">
        <v>2122.3842653043698</v>
      </c>
      <c r="V31" s="28">
        <v>9400.5771130099492</v>
      </c>
      <c r="W31" s="28">
        <v>9400.5771130099492</v>
      </c>
      <c r="X31" s="28">
        <v>112.31039488990599</v>
      </c>
      <c r="Y31" s="28">
        <v>2377.92809345858</v>
      </c>
      <c r="Z31" s="28">
        <v>322.480212555641</v>
      </c>
      <c r="AA31" s="28">
        <v>1806.71819431055</v>
      </c>
      <c r="AB31" s="28">
        <v>2023.41411231201</v>
      </c>
      <c r="AC31" s="28">
        <v>1834.1224479100399</v>
      </c>
      <c r="AD31" s="28">
        <v>36328.547776032399</v>
      </c>
      <c r="AE31" s="28">
        <v>9574.3771946626002</v>
      </c>
      <c r="AF31" s="28">
        <v>34880.275468774198</v>
      </c>
      <c r="AG31" s="28">
        <v>3763.2765981007101</v>
      </c>
      <c r="AH31" s="28">
        <v>38755.862461764897</v>
      </c>
      <c r="AI31" s="28">
        <v>1993.5163597621299</v>
      </c>
      <c r="AJ31" s="28">
        <v>5153.7949997370897</v>
      </c>
      <c r="AK31" s="28">
        <v>164.43790600594099</v>
      </c>
      <c r="AL31" s="28">
        <v>41680.170874296797</v>
      </c>
      <c r="AM31" s="28">
        <v>67.130088802173702</v>
      </c>
      <c r="AN31" s="28">
        <v>73.585819498779102</v>
      </c>
      <c r="AO31" s="28">
        <v>2933.3841304695202</v>
      </c>
      <c r="AP31" s="28">
        <v>108.738596107739</v>
      </c>
      <c r="AQ31" s="28">
        <v>2.0083014420432401</v>
      </c>
      <c r="AR31" s="28">
        <v>192.84284745669299</v>
      </c>
      <c r="AS31" s="28">
        <v>28979.8963679023</v>
      </c>
      <c r="AT31" s="28">
        <v>21170.036065428201</v>
      </c>
      <c r="AU31" s="28">
        <v>7809.8603024741296</v>
      </c>
      <c r="AV31" s="28">
        <v>3.4128359025998001</v>
      </c>
      <c r="AW31" s="28">
        <v>2.5507767847792899</v>
      </c>
      <c r="AX31" s="28">
        <v>1387.31981591406</v>
      </c>
      <c r="AY31" s="28">
        <v>30.7006168664605</v>
      </c>
      <c r="AZ31" s="28">
        <v>6160.5379402216604</v>
      </c>
      <c r="BA31" s="28">
        <v>29.182547146392402</v>
      </c>
      <c r="BB31" s="28">
        <v>58.656423241124898</v>
      </c>
      <c r="BC31" s="28">
        <v>9342.8732643286603</v>
      </c>
      <c r="BD31" s="28">
        <v>13807.5960835387</v>
      </c>
      <c r="BE31" s="28">
        <v>450.68080303355902</v>
      </c>
      <c r="BF31" s="28">
        <v>151.80863602793201</v>
      </c>
      <c r="BG31" s="28">
        <v>10.184716178067299</v>
      </c>
      <c r="BH31" s="28">
        <v>1403.19439630946</v>
      </c>
      <c r="BI31" s="28">
        <v>15772.9302256423</v>
      </c>
      <c r="BJ31" s="28">
        <v>2.7481956945892997E-4</v>
      </c>
      <c r="BK31" s="28">
        <v>1174.09679074156</v>
      </c>
      <c r="BL31" s="28">
        <v>16225.209242793901</v>
      </c>
      <c r="BM31" s="28">
        <v>20691.640312777599</v>
      </c>
      <c r="BN31" s="28">
        <v>178652.87729206201</v>
      </c>
      <c r="BO31" s="28">
        <v>7529.5609255457903</v>
      </c>
      <c r="BR31" s="32">
        <f t="shared" si="0"/>
        <v>2.8978943508406576E-3</v>
      </c>
      <c r="BS31" s="25">
        <f t="shared" si="7"/>
        <v>5.4939232300830441E-3</v>
      </c>
      <c r="BT31" s="25">
        <f t="shared" si="8"/>
        <v>2.3035124383686627E-3</v>
      </c>
      <c r="BU31" s="25">
        <f t="shared" si="9"/>
        <v>3.3064298138697438E-3</v>
      </c>
      <c r="BV31" s="25">
        <f t="shared" si="10"/>
        <v>4.3968870131600966E-3</v>
      </c>
      <c r="BW31" s="25">
        <f t="shared" si="10"/>
        <v>5.0102665336904826E-3</v>
      </c>
      <c r="BX31" s="25">
        <f t="shared" si="11"/>
        <v>3.1773848866750625E-3</v>
      </c>
      <c r="BY31" s="25">
        <f t="shared" si="12"/>
        <v>4.5655062294552504E-3</v>
      </c>
    </row>
    <row r="32" spans="1:77" x14ac:dyDescent="0.4">
      <c r="A32" s="30" t="s">
        <v>196</v>
      </c>
      <c r="B32" s="101">
        <v>28536.251550993002</v>
      </c>
      <c r="C32" s="101">
        <v>7236.0407385888202</v>
      </c>
      <c r="D32" s="101">
        <v>5657.0301917717898</v>
      </c>
      <c r="E32" s="101">
        <v>5690.3090064380003</v>
      </c>
      <c r="F32" s="101">
        <v>4343.8409564458898</v>
      </c>
      <c r="G32" s="101">
        <v>224.10350087990301</v>
      </c>
      <c r="H32" s="101">
        <v>55582.776675274399</v>
      </c>
      <c r="J32" s="30" t="s">
        <v>196</v>
      </c>
      <c r="K32" s="28">
        <v>3987.1521838321501</v>
      </c>
      <c r="L32" s="28">
        <v>3011.1541189797099</v>
      </c>
      <c r="M32" s="28">
        <v>3011.1534214201201</v>
      </c>
      <c r="N32" s="28">
        <v>3918.5596846692201</v>
      </c>
      <c r="O32" s="28">
        <v>1091.5710712750599</v>
      </c>
      <c r="P32" s="28">
        <v>7177.1109366805604</v>
      </c>
      <c r="Q32" s="28">
        <v>28692.5037927214</v>
      </c>
      <c r="R32" s="28">
        <v>1960.1161715559699</v>
      </c>
      <c r="S32" s="28">
        <v>1158.9557846769201</v>
      </c>
      <c r="T32" s="28">
        <v>1224.5664905507399</v>
      </c>
      <c r="U32" s="28">
        <v>967.158382866892</v>
      </c>
      <c r="V32" s="28">
        <v>2109.2829857747502</v>
      </c>
      <c r="W32" s="28">
        <v>2109.2829857747502</v>
      </c>
      <c r="X32" s="28">
        <v>21.039219070421101</v>
      </c>
      <c r="Y32" s="28">
        <v>576.46228681391301</v>
      </c>
      <c r="Z32" s="28">
        <v>70.976092921361797</v>
      </c>
      <c r="AA32" s="28">
        <v>474.97809997830598</v>
      </c>
      <c r="AB32" s="28">
        <v>933.98232047136798</v>
      </c>
      <c r="AC32" s="28">
        <v>401.14310242825798</v>
      </c>
      <c r="AD32" s="28">
        <v>7253.5239006376796</v>
      </c>
      <c r="AE32" s="28">
        <v>1554.72806693232</v>
      </c>
      <c r="AF32" s="28">
        <v>5104.7969675424501</v>
      </c>
      <c r="AG32" s="28">
        <v>546.15994484035696</v>
      </c>
      <c r="AH32" s="28">
        <v>5671.9961314532302</v>
      </c>
      <c r="AI32" s="28">
        <v>509.40144601633398</v>
      </c>
      <c r="AJ32" s="28">
        <v>1276.16032492914</v>
      </c>
      <c r="AK32" s="28">
        <v>28.105457283795399</v>
      </c>
      <c r="AL32" s="28">
        <v>15822.1676505464</v>
      </c>
      <c r="AM32" s="28">
        <v>10.511483242117</v>
      </c>
      <c r="AN32" s="28">
        <v>11.9916437937135</v>
      </c>
      <c r="AO32" s="28">
        <v>517.84370585933402</v>
      </c>
      <c r="AP32" s="28">
        <v>18.645727773276601</v>
      </c>
      <c r="AQ32" s="28">
        <v>0.25033952589604003</v>
      </c>
      <c r="AR32" s="28">
        <v>40.439230854786999</v>
      </c>
      <c r="AS32" s="28">
        <v>5716.2442858126997</v>
      </c>
      <c r="AT32" s="28">
        <v>4365.9542868599001</v>
      </c>
      <c r="AU32" s="28">
        <v>1350.2899989528</v>
      </c>
      <c r="AV32" s="28">
        <v>0.76034855580725003</v>
      </c>
      <c r="AW32" s="28">
        <v>0.417642533331128</v>
      </c>
      <c r="AX32" s="28">
        <v>255.54422491553501</v>
      </c>
      <c r="AY32" s="28">
        <v>4.4255096931717297</v>
      </c>
      <c r="AZ32" s="28">
        <v>1345.50044985311</v>
      </c>
      <c r="BA32" s="28">
        <v>5.7515076594079497</v>
      </c>
      <c r="BB32" s="28">
        <v>8.3164892100288199</v>
      </c>
      <c r="BC32" s="28">
        <v>2019.9664477476999</v>
      </c>
      <c r="BD32" s="28">
        <v>5801.5398757974099</v>
      </c>
      <c r="BE32" s="28">
        <v>77.253840043651493</v>
      </c>
      <c r="BF32" s="28">
        <v>18.570434227858701</v>
      </c>
      <c r="BG32" s="28">
        <v>1.65980408736917</v>
      </c>
      <c r="BH32" s="28">
        <v>224.82227518312101</v>
      </c>
      <c r="BI32" s="28">
        <v>6761.4080865528704</v>
      </c>
      <c r="BJ32" s="28">
        <v>8.9074783723275603E-5</v>
      </c>
      <c r="BK32" s="28">
        <v>565.66123418676705</v>
      </c>
      <c r="BL32" s="28">
        <v>4958.0536742444501</v>
      </c>
      <c r="BM32" s="28">
        <v>7617.8898756262397</v>
      </c>
      <c r="BN32" s="28">
        <v>55806.099521156</v>
      </c>
      <c r="BO32" s="28">
        <v>2757.5999331296798</v>
      </c>
      <c r="BR32" s="32">
        <f t="shared" si="0"/>
        <v>3.7093147778700288E-3</v>
      </c>
      <c r="BS32" s="25">
        <f t="shared" si="7"/>
        <v>5.4755699587656888E-3</v>
      </c>
      <c r="BT32" s="25">
        <f t="shared" si="8"/>
        <v>2.4161226671408978E-3</v>
      </c>
      <c r="BU32" s="25">
        <f t="shared" si="9"/>
        <v>2.6455470757798939E-3</v>
      </c>
      <c r="BV32" s="25">
        <f t="shared" si="10"/>
        <v>4.5577980642802071E-3</v>
      </c>
      <c r="BW32" s="25">
        <f t="shared" si="10"/>
        <v>5.0907320585013615E-3</v>
      </c>
      <c r="BX32" s="25">
        <f t="shared" si="11"/>
        <v>3.2073318819021437E-3</v>
      </c>
      <c r="BY32" s="25">
        <f t="shared" si="12"/>
        <v>4.0178425627474031E-3</v>
      </c>
    </row>
    <row r="33" spans="1:77" x14ac:dyDescent="0.4">
      <c r="A33" s="30" t="s">
        <v>197</v>
      </c>
      <c r="B33" s="101">
        <v>28156.894057915801</v>
      </c>
      <c r="C33" s="101">
        <v>13348.279795127801</v>
      </c>
      <c r="D33" s="101">
        <v>13284.889478839499</v>
      </c>
      <c r="E33" s="101">
        <v>7432.8085987764698</v>
      </c>
      <c r="F33" s="101">
        <v>5088.8168686886702</v>
      </c>
      <c r="G33" s="101">
        <v>449.84180314034302</v>
      </c>
      <c r="H33" s="101">
        <v>39324.362097453602</v>
      </c>
      <c r="J33" s="30" t="s">
        <v>197</v>
      </c>
      <c r="K33" s="28">
        <v>2557.4155633731998</v>
      </c>
      <c r="L33" s="28">
        <v>2708.79576911918</v>
      </c>
      <c r="M33" s="28">
        <v>2708.79543502868</v>
      </c>
      <c r="N33" s="28">
        <v>3459.2571244944402</v>
      </c>
      <c r="O33" s="28">
        <v>932.487995096742</v>
      </c>
      <c r="P33" s="28">
        <v>6104.3115329092498</v>
      </c>
      <c r="Q33" s="28">
        <v>28292.421353527599</v>
      </c>
      <c r="R33" s="28">
        <v>1692.7494283142501</v>
      </c>
      <c r="S33" s="28">
        <v>877.07108414414904</v>
      </c>
      <c r="T33" s="28">
        <v>1057.7251375461799</v>
      </c>
      <c r="U33" s="28">
        <v>517.43829745425501</v>
      </c>
      <c r="V33" s="28">
        <v>1842.9922666924299</v>
      </c>
      <c r="W33" s="28">
        <v>1842.9922666924299</v>
      </c>
      <c r="X33" s="28">
        <v>62.923077163092401</v>
      </c>
      <c r="Y33" s="28">
        <v>471.20686417060398</v>
      </c>
      <c r="Z33" s="28">
        <v>60.458037442012902</v>
      </c>
      <c r="AA33" s="28">
        <v>384.13208720864998</v>
      </c>
      <c r="AB33" s="28">
        <v>547.28957762729499</v>
      </c>
      <c r="AC33" s="28">
        <v>353.54166527094799</v>
      </c>
      <c r="AD33" s="28">
        <v>13379.497308817899</v>
      </c>
      <c r="AE33" s="28">
        <v>4574.6577972519299</v>
      </c>
      <c r="AF33" s="28">
        <v>11985.410141701999</v>
      </c>
      <c r="AG33" s="28">
        <v>1268.7905280841201</v>
      </c>
      <c r="AH33" s="28">
        <v>13317.123746949201</v>
      </c>
      <c r="AI33" s="28">
        <v>410.38497129740801</v>
      </c>
      <c r="AJ33" s="28">
        <v>1064.53546432039</v>
      </c>
      <c r="AK33" s="28">
        <v>49.895880035494301</v>
      </c>
      <c r="AL33" s="28">
        <v>10342.052990538799</v>
      </c>
      <c r="AM33" s="28">
        <v>18.382811807955299</v>
      </c>
      <c r="AN33" s="28">
        <v>10.594106271598401</v>
      </c>
      <c r="AO33" s="28">
        <v>1296.1812624767799</v>
      </c>
      <c r="AP33" s="28">
        <v>33.147293826507202</v>
      </c>
      <c r="AQ33" s="28">
        <v>0.67308172114838605</v>
      </c>
      <c r="AR33" s="28">
        <v>40.764341088091101</v>
      </c>
      <c r="AS33" s="28">
        <v>7460.1202508787001</v>
      </c>
      <c r="AT33" s="28">
        <v>5109.9208828336004</v>
      </c>
      <c r="AU33" s="28">
        <v>2350.1993680451001</v>
      </c>
      <c r="AV33" s="28">
        <v>0.83588144094093197</v>
      </c>
      <c r="AW33" s="28">
        <v>0.74521345392615501</v>
      </c>
      <c r="AX33" s="28">
        <v>378.92216141139897</v>
      </c>
      <c r="AY33" s="28">
        <v>4.0630545875427799</v>
      </c>
      <c r="AZ33" s="28">
        <v>1192.0869703533399</v>
      </c>
      <c r="BA33" s="28">
        <v>5.54692200929248</v>
      </c>
      <c r="BB33" s="28">
        <v>9.7887134597684007</v>
      </c>
      <c r="BC33" s="28">
        <v>1908.59683449351</v>
      </c>
      <c r="BD33" s="28">
        <v>3444.0654174132101</v>
      </c>
      <c r="BE33" s="28">
        <v>137.11727321329101</v>
      </c>
      <c r="BF33" s="28">
        <v>19.6337792622232</v>
      </c>
      <c r="BG33" s="28">
        <v>2.9453019207768998</v>
      </c>
      <c r="BH33" s="28">
        <v>451.10844187238501</v>
      </c>
      <c r="BI33" s="28">
        <v>4202.9988235610399</v>
      </c>
      <c r="BJ33" s="28">
        <v>3.9930962024283801E-5</v>
      </c>
      <c r="BK33" s="28">
        <v>195.34144231498499</v>
      </c>
      <c r="BL33" s="28">
        <v>3392.7241350825202</v>
      </c>
      <c r="BM33" s="28">
        <v>4766.5577539840197</v>
      </c>
      <c r="BN33" s="28">
        <v>39486.889558469302</v>
      </c>
      <c r="BO33" s="28">
        <v>1755.9357531999999</v>
      </c>
      <c r="BR33" s="32">
        <f t="shared" si="0"/>
        <v>4.7249750290491478E-3</v>
      </c>
      <c r="BS33" s="25">
        <f t="shared" si="7"/>
        <v>4.8132899649028487E-3</v>
      </c>
      <c r="BT33" s="25">
        <f t="shared" si="8"/>
        <v>2.3386918890847107E-3</v>
      </c>
      <c r="BU33" s="25">
        <f t="shared" si="9"/>
        <v>2.4263858695283184E-3</v>
      </c>
      <c r="BV33" s="25">
        <f t="shared" si="10"/>
        <v>3.6744726760118756E-3</v>
      </c>
      <c r="BW33" s="25">
        <f t="shared" si="10"/>
        <v>4.147135707473105E-3</v>
      </c>
      <c r="BX33" s="25">
        <f t="shared" si="11"/>
        <v>2.8157426081782517E-3</v>
      </c>
      <c r="BY33" s="25">
        <f t="shared" si="12"/>
        <v>4.1329967568939571E-3</v>
      </c>
    </row>
    <row r="34" spans="1:77" x14ac:dyDescent="0.4">
      <c r="A34" s="30" t="s">
        <v>198</v>
      </c>
      <c r="B34" s="101">
        <v>41332.780717265101</v>
      </c>
      <c r="C34" s="101">
        <v>18541.483948785899</v>
      </c>
      <c r="D34" s="101">
        <v>32672.51580682</v>
      </c>
      <c r="E34" s="101">
        <v>12928.0318365121</v>
      </c>
      <c r="F34" s="101">
        <v>6889.3354131784099</v>
      </c>
      <c r="G34" s="101">
        <v>705.63052960227196</v>
      </c>
      <c r="H34" s="101">
        <v>117684.81584744</v>
      </c>
      <c r="J34" s="30" t="s">
        <v>198</v>
      </c>
      <c r="K34" s="28">
        <v>13251.4371352295</v>
      </c>
      <c r="L34" s="28">
        <v>2412.6285441147502</v>
      </c>
      <c r="M34" s="28">
        <v>2412.6279872810701</v>
      </c>
      <c r="N34" s="28">
        <v>3109.7464499901698</v>
      </c>
      <c r="O34" s="28">
        <v>1873.83880157884</v>
      </c>
      <c r="P34" s="28">
        <v>5536.4663741418199</v>
      </c>
      <c r="Q34" s="28">
        <v>41545.129978074998</v>
      </c>
      <c r="R34" s="28">
        <v>1545.1541295940001</v>
      </c>
      <c r="S34" s="28">
        <v>1343.85047644773</v>
      </c>
      <c r="T34" s="28">
        <v>949.87624875302697</v>
      </c>
      <c r="U34" s="28">
        <v>3837.12208301398</v>
      </c>
      <c r="V34" s="28">
        <v>1715.0695303105499</v>
      </c>
      <c r="W34" s="28">
        <v>1715.0695303105499</v>
      </c>
      <c r="X34" s="28">
        <v>89.071342982743204</v>
      </c>
      <c r="Y34" s="28">
        <v>719.63266327177098</v>
      </c>
      <c r="Z34" s="28">
        <v>53.841271971314697</v>
      </c>
      <c r="AA34" s="28">
        <v>832.20295900571102</v>
      </c>
      <c r="AB34" s="28">
        <v>3318.4462637617098</v>
      </c>
      <c r="AC34" s="28">
        <v>329.70054035177799</v>
      </c>
      <c r="AD34" s="28">
        <v>18583.143347916899</v>
      </c>
      <c r="AE34" s="28">
        <v>720.68838116899997</v>
      </c>
      <c r="AF34" s="28">
        <v>29528.387279661802</v>
      </c>
      <c r="AG34" s="28">
        <v>3191.8606925489198</v>
      </c>
      <c r="AH34" s="28">
        <v>32809.319315193403</v>
      </c>
      <c r="AI34" s="28">
        <v>1109.5574454939001</v>
      </c>
      <c r="AJ34" s="28">
        <v>1551.7174409194599</v>
      </c>
      <c r="AK34" s="28">
        <v>83.3933550272546</v>
      </c>
      <c r="AL34" s="28">
        <v>44946.040423638296</v>
      </c>
      <c r="AM34" s="28">
        <v>120.55929084255099</v>
      </c>
      <c r="AN34" s="28">
        <v>56.074099702486201</v>
      </c>
      <c r="AO34" s="28">
        <v>1154.4494998043399</v>
      </c>
      <c r="AP34" s="28">
        <v>65.756790500394004</v>
      </c>
      <c r="AQ34" s="28">
        <v>3.4444679202367698</v>
      </c>
      <c r="AR34" s="28">
        <v>54.035613102178701</v>
      </c>
      <c r="AS34" s="28">
        <v>12962.265937837999</v>
      </c>
      <c r="AT34" s="28">
        <v>6916.8958849712199</v>
      </c>
      <c r="AU34" s="28">
        <v>6045.3700528668296</v>
      </c>
      <c r="AV34" s="28">
        <v>1.0336378023225601</v>
      </c>
      <c r="AW34" s="28">
        <v>1.9397332278421699</v>
      </c>
      <c r="AX34" s="28">
        <v>969.77871080099396</v>
      </c>
      <c r="AY34" s="28">
        <v>29.060739730595099</v>
      </c>
      <c r="AZ34" s="28">
        <v>1387.5319377083999</v>
      </c>
      <c r="BA34" s="28">
        <v>11.561002932037001</v>
      </c>
      <c r="BB34" s="28">
        <v>49.612477780166003</v>
      </c>
      <c r="BC34" s="28">
        <v>2507.1499039115502</v>
      </c>
      <c r="BD34" s="28">
        <v>12223.569776640299</v>
      </c>
      <c r="BE34" s="28">
        <v>239.44378837844499</v>
      </c>
      <c r="BF34" s="28">
        <v>174.76285264526999</v>
      </c>
      <c r="BG34" s="28">
        <v>7.3079831541526801</v>
      </c>
      <c r="BH34" s="28">
        <v>707.883371524881</v>
      </c>
      <c r="BI34" s="28">
        <v>24739.186550857601</v>
      </c>
      <c r="BJ34" s="28">
        <v>9.6664238883200195E-4</v>
      </c>
      <c r="BK34" s="28">
        <v>3572.5923082910799</v>
      </c>
      <c r="BL34" s="28">
        <v>11008.800151687599</v>
      </c>
      <c r="BM34" s="28">
        <v>15130.930219473799</v>
      </c>
      <c r="BN34" s="28">
        <v>118062.251670607</v>
      </c>
      <c r="BO34" s="28">
        <v>7547.1860764487501</v>
      </c>
      <c r="BR34" s="32">
        <f t="shared" si="0"/>
        <v>2.714818376054997E-3</v>
      </c>
      <c r="BS34" s="25">
        <f t="shared" si="7"/>
        <v>5.1375508041053832E-3</v>
      </c>
      <c r="BT34" s="25">
        <f t="shared" si="8"/>
        <v>2.246821195437702E-3</v>
      </c>
      <c r="BU34" s="25">
        <f t="shared" si="9"/>
        <v>4.1871127764470132E-3</v>
      </c>
      <c r="BV34" s="25">
        <f t="shared" si="10"/>
        <v>2.6480520591860941E-3</v>
      </c>
      <c r="BW34" s="25">
        <f t="shared" si="10"/>
        <v>4.0004543457254705E-3</v>
      </c>
      <c r="BX34" s="25">
        <f t="shared" si="11"/>
        <v>3.1926650394206281E-3</v>
      </c>
      <c r="BY34" s="25">
        <f t="shared" si="12"/>
        <v>3.2071752030974968E-3</v>
      </c>
    </row>
    <row r="35" spans="1:77" x14ac:dyDescent="0.4">
      <c r="A35" s="30" t="s">
        <v>199</v>
      </c>
      <c r="B35" s="101">
        <v>260780.13370884</v>
      </c>
      <c r="C35" s="101">
        <v>38172.273369992698</v>
      </c>
      <c r="D35" s="101">
        <v>13608.525816806199</v>
      </c>
      <c r="E35" s="101">
        <v>41357.629775799702</v>
      </c>
      <c r="F35" s="101">
        <v>36018.601163804902</v>
      </c>
      <c r="G35" s="101">
        <v>691.78042867377803</v>
      </c>
      <c r="H35" s="101">
        <v>277308.80167153903</v>
      </c>
      <c r="J35" s="30" t="s">
        <v>199</v>
      </c>
      <c r="K35" s="28">
        <v>17146.151740680099</v>
      </c>
      <c r="L35" s="28">
        <v>28999.3726475699</v>
      </c>
      <c r="M35" s="28">
        <v>28999.3719496704</v>
      </c>
      <c r="N35" s="28">
        <v>37962.102946090803</v>
      </c>
      <c r="O35" s="28">
        <v>7047.1956629691203</v>
      </c>
      <c r="P35" s="28">
        <v>69835.967314976806</v>
      </c>
      <c r="Q35" s="28">
        <v>262265.62309282197</v>
      </c>
      <c r="R35" s="28">
        <v>19004.873562096102</v>
      </c>
      <c r="S35" s="28">
        <v>7947.8256564020903</v>
      </c>
      <c r="T35" s="28">
        <v>11917.905472578301</v>
      </c>
      <c r="U35" s="28">
        <v>1525.45023760298</v>
      </c>
      <c r="V35" s="28">
        <v>19842.697345715202</v>
      </c>
      <c r="W35" s="28">
        <v>19842.697345715202</v>
      </c>
      <c r="X35" s="28">
        <v>51.649849328520403</v>
      </c>
      <c r="Y35" s="28">
        <v>4782.1876264172997</v>
      </c>
      <c r="Z35" s="28">
        <v>694.20441798071795</v>
      </c>
      <c r="AA35" s="28">
        <v>3212.7636535483198</v>
      </c>
      <c r="AB35" s="28">
        <v>1608.6361525950099</v>
      </c>
      <c r="AC35" s="28">
        <v>3890.1738784060199</v>
      </c>
      <c r="AD35" s="28">
        <v>38257.235718628399</v>
      </c>
      <c r="AE35" s="28">
        <v>7236.5550233700897</v>
      </c>
      <c r="AF35" s="28">
        <v>12285.420646606301</v>
      </c>
      <c r="AG35" s="28">
        <v>1313.3971400272201</v>
      </c>
      <c r="AH35" s="28">
        <v>13650.467635962101</v>
      </c>
      <c r="AI35" s="28">
        <v>3826.7712105655801</v>
      </c>
      <c r="AJ35" s="28">
        <v>9866.0686473114802</v>
      </c>
      <c r="AK35" s="28">
        <v>95.924289213997099</v>
      </c>
      <c r="AL35" s="28">
        <v>47163.118366033101</v>
      </c>
      <c r="AM35" s="28">
        <v>33.739816320375702</v>
      </c>
      <c r="AN35" s="28">
        <v>104.709541248477</v>
      </c>
      <c r="AO35" s="28">
        <v>2643.8621336882702</v>
      </c>
      <c r="AP35" s="28">
        <v>63.434385566008999</v>
      </c>
      <c r="AQ35" s="28">
        <v>1.0670771782822699</v>
      </c>
      <c r="AR35" s="28">
        <v>350.11698540496099</v>
      </c>
      <c r="AS35" s="28">
        <v>41576.376309059502</v>
      </c>
      <c r="AT35" s="28">
        <v>36219.384625455801</v>
      </c>
      <c r="AU35" s="28">
        <v>5356.99168360367</v>
      </c>
      <c r="AV35" s="28">
        <v>4.8635945511885703</v>
      </c>
      <c r="AW35" s="28">
        <v>1.37173558827251</v>
      </c>
      <c r="AX35" s="28">
        <v>1379.3720963993001</v>
      </c>
      <c r="AY35" s="28">
        <v>34.934748461339197</v>
      </c>
      <c r="AZ35" s="28">
        <v>12659.7543257615</v>
      </c>
      <c r="BA35" s="28">
        <v>52.972352061784399</v>
      </c>
      <c r="BB35" s="28">
        <v>70.532783600698806</v>
      </c>
      <c r="BC35" s="28">
        <v>18303.008229515399</v>
      </c>
      <c r="BD35" s="28">
        <v>12110.9842603904</v>
      </c>
      <c r="BE35" s="28">
        <v>264.12553368728499</v>
      </c>
      <c r="BF35" s="28">
        <v>150.14905202885799</v>
      </c>
      <c r="BG35" s="28">
        <v>5.4459451797152703</v>
      </c>
      <c r="BH35" s="28">
        <v>694.837414779759</v>
      </c>
      <c r="BI35" s="28">
        <v>12368.765167637999</v>
      </c>
      <c r="BJ35" s="28">
        <v>1.29522928404724E-4</v>
      </c>
      <c r="BK35" s="28">
        <v>596.471606225409</v>
      </c>
      <c r="BL35" s="28">
        <v>25030.452256566099</v>
      </c>
      <c r="BM35" s="28">
        <v>29711.532288552102</v>
      </c>
      <c r="BN35" s="28">
        <v>278768.40368546598</v>
      </c>
      <c r="BO35" s="28">
        <v>8726.9454673583896</v>
      </c>
      <c r="BR35" s="32">
        <f t="shared" si="0"/>
        <v>3.7837421182882473E-3</v>
      </c>
      <c r="BS35" s="25">
        <f t="shared" si="7"/>
        <v>5.6963287918262735E-3</v>
      </c>
      <c r="BT35" s="25">
        <f t="shared" si="8"/>
        <v>2.2257607717566653E-3</v>
      </c>
      <c r="BU35" s="25">
        <f t="shared" si="9"/>
        <v>3.082025174549361E-3</v>
      </c>
      <c r="BV35" s="25">
        <f t="shared" si="10"/>
        <v>5.2891457862945341E-3</v>
      </c>
      <c r="BW35" s="25">
        <f t="shared" si="10"/>
        <v>5.5744380726441512E-3</v>
      </c>
      <c r="BX35" s="25">
        <f t="shared" si="11"/>
        <v>4.4190121305419973E-3</v>
      </c>
      <c r="BY35" s="25">
        <f t="shared" si="12"/>
        <v>5.2634536124669864E-3</v>
      </c>
    </row>
    <row r="36" spans="1:77" x14ac:dyDescent="0.4">
      <c r="A36" s="30" t="s">
        <v>200</v>
      </c>
      <c r="B36" s="101">
        <v>236103.72905497201</v>
      </c>
      <c r="C36" s="101">
        <v>61214.887580103998</v>
      </c>
      <c r="D36" s="101">
        <v>22176.878030123102</v>
      </c>
      <c r="E36" s="101">
        <v>38348.993056971703</v>
      </c>
      <c r="F36" s="101">
        <v>32917.716079327802</v>
      </c>
      <c r="G36" s="101">
        <v>907.10549925106295</v>
      </c>
      <c r="H36" s="101">
        <v>296003.15040964901</v>
      </c>
      <c r="J36" s="30" t="s">
        <v>200</v>
      </c>
      <c r="K36" s="28">
        <v>20715.5195560961</v>
      </c>
      <c r="L36" s="28">
        <v>25773.652752905498</v>
      </c>
      <c r="M36" s="28">
        <v>25773.651188182001</v>
      </c>
      <c r="N36" s="28">
        <v>33749.231653364201</v>
      </c>
      <c r="O36" s="28">
        <v>6687.3626577417699</v>
      </c>
      <c r="P36" s="28">
        <v>62132.093001102599</v>
      </c>
      <c r="Q36" s="28">
        <v>237447.08095164699</v>
      </c>
      <c r="R36" s="28">
        <v>16895.387747110501</v>
      </c>
      <c r="S36" s="28">
        <v>7683.1176592612701</v>
      </c>
      <c r="T36" s="28">
        <v>10592.0180371567</v>
      </c>
      <c r="U36" s="28">
        <v>3410.4911129308002</v>
      </c>
      <c r="V36" s="28">
        <v>17668.407452974101</v>
      </c>
      <c r="W36" s="28">
        <v>17668.407452974101</v>
      </c>
      <c r="X36" s="28">
        <v>59.7369935998369</v>
      </c>
      <c r="Y36" s="28">
        <v>4427.1429545699402</v>
      </c>
      <c r="Z36" s="28">
        <v>616.92107188659998</v>
      </c>
      <c r="AA36" s="28">
        <v>3140.85837611445</v>
      </c>
      <c r="AB36" s="28">
        <v>3206.8156159197201</v>
      </c>
      <c r="AC36" s="28">
        <v>3440.8583811025001</v>
      </c>
      <c r="AD36" s="28">
        <v>61353.173522798497</v>
      </c>
      <c r="AE36" s="28">
        <v>14746.895904568501</v>
      </c>
      <c r="AF36" s="28">
        <v>20029.463074686999</v>
      </c>
      <c r="AG36" s="28">
        <v>2165.75915393266</v>
      </c>
      <c r="AH36" s="28">
        <v>22254.959222219499</v>
      </c>
      <c r="AI36" s="28">
        <v>3720.0598196402002</v>
      </c>
      <c r="AJ36" s="28">
        <v>9072.3177362635597</v>
      </c>
      <c r="AK36" s="28">
        <v>105.628530559918</v>
      </c>
      <c r="AL36" s="28">
        <v>62096.592805108601</v>
      </c>
      <c r="AM36" s="28">
        <v>35.458673502097099</v>
      </c>
      <c r="AN36" s="28">
        <v>105.99590416563299</v>
      </c>
      <c r="AO36" s="28">
        <v>2524.7239462623302</v>
      </c>
      <c r="AP36" s="28">
        <v>68.999754297083797</v>
      </c>
      <c r="AQ36" s="28">
        <v>0.82858209152488105</v>
      </c>
      <c r="AR36" s="28">
        <v>316.376863461146</v>
      </c>
      <c r="AS36" s="28">
        <v>38549.3099540107</v>
      </c>
      <c r="AT36" s="28">
        <v>33099.785291565902</v>
      </c>
      <c r="AU36" s="28">
        <v>5449.52466244481</v>
      </c>
      <c r="AV36" s="28">
        <v>4.7186072772367202</v>
      </c>
      <c r="AW36" s="28">
        <v>1.5429151078335701</v>
      </c>
      <c r="AX36" s="28">
        <v>1323.8245031719</v>
      </c>
      <c r="AY36" s="28">
        <v>38.442659524132303</v>
      </c>
      <c r="AZ36" s="28">
        <v>11380.9066202593</v>
      </c>
      <c r="BA36" s="28">
        <v>48.460641612460499</v>
      </c>
      <c r="BB36" s="28">
        <v>73.142057829880301</v>
      </c>
      <c r="BC36" s="28">
        <v>16603.4869870533</v>
      </c>
      <c r="BD36" s="28">
        <v>19068.7148977914</v>
      </c>
      <c r="BE36" s="28">
        <v>288.79590908138903</v>
      </c>
      <c r="BF36" s="28">
        <v>172.21718908535701</v>
      </c>
      <c r="BG36" s="28">
        <v>6.2349472232234797</v>
      </c>
      <c r="BH36" s="28">
        <v>910.70222961799402</v>
      </c>
      <c r="BI36" s="28">
        <v>23361.5063132625</v>
      </c>
      <c r="BJ36" s="28">
        <v>4.0273113549977002E-4</v>
      </c>
      <c r="BK36" s="28">
        <v>2353.5535403318199</v>
      </c>
      <c r="BL36" s="28">
        <v>26483.777258792499</v>
      </c>
      <c r="BM36" s="28">
        <v>32791.585673445901</v>
      </c>
      <c r="BN36" s="28">
        <v>297435.985627738</v>
      </c>
      <c r="BO36" s="28">
        <v>11002.623266140299</v>
      </c>
      <c r="BR36" s="32">
        <f t="shared" si="0"/>
        <v>2.684210427139093E-3</v>
      </c>
      <c r="BS36" s="25">
        <f t="shared" si="7"/>
        <v>5.6896682744142979E-3</v>
      </c>
      <c r="BT36" s="25">
        <f t="shared" si="8"/>
        <v>2.2590246941733378E-3</v>
      </c>
      <c r="BU36" s="25">
        <f t="shared" si="9"/>
        <v>3.5208378740388267E-3</v>
      </c>
      <c r="BV36" s="25">
        <f t="shared" si="10"/>
        <v>5.223524298054007E-3</v>
      </c>
      <c r="BW36" s="25">
        <f t="shared" si="10"/>
        <v>5.5310402398312001E-3</v>
      </c>
      <c r="BX36" s="25">
        <f t="shared" si="11"/>
        <v>3.9650629060243294E-3</v>
      </c>
      <c r="BY36" s="25">
        <f t="shared" si="12"/>
        <v>4.8406080006447296E-3</v>
      </c>
    </row>
    <row r="37" spans="1:77" x14ac:dyDescent="0.4">
      <c r="A37" s="30" t="s">
        <v>201</v>
      </c>
      <c r="B37" s="101">
        <v>36787.352259252802</v>
      </c>
      <c r="C37" s="101">
        <v>17155.662949860602</v>
      </c>
      <c r="D37" s="101">
        <v>13998.583665300401</v>
      </c>
      <c r="E37" s="101">
        <v>6494.54870113177</v>
      </c>
      <c r="F37" s="101">
        <v>5186.5245529597296</v>
      </c>
      <c r="G37" s="101">
        <v>321.75973001617899</v>
      </c>
      <c r="H37" s="101">
        <v>66221.633376007594</v>
      </c>
      <c r="J37" s="30" t="s">
        <v>201</v>
      </c>
      <c r="K37" s="28">
        <v>5704.5858678540299</v>
      </c>
      <c r="L37" s="28">
        <v>3266.88623396496</v>
      </c>
      <c r="M37" s="28">
        <v>3266.8851782778302</v>
      </c>
      <c r="N37" s="28">
        <v>4261.1830875080605</v>
      </c>
      <c r="O37" s="28">
        <v>1397.0068129686099</v>
      </c>
      <c r="P37" s="28">
        <v>7790.6858998010302</v>
      </c>
      <c r="Q37" s="28">
        <v>36991.726296179899</v>
      </c>
      <c r="R37" s="28">
        <v>2129.8829951083499</v>
      </c>
      <c r="S37" s="28">
        <v>1200.1587190218399</v>
      </c>
      <c r="T37" s="28">
        <v>1330.0741430150599</v>
      </c>
      <c r="U37" s="28">
        <v>1394.2660423223999</v>
      </c>
      <c r="V37" s="28">
        <v>2261.4112696024699</v>
      </c>
      <c r="W37" s="28">
        <v>2261.4112696024699</v>
      </c>
      <c r="X37" s="28">
        <v>32.349884483098798</v>
      </c>
      <c r="Y37" s="28">
        <v>648.72450570574904</v>
      </c>
      <c r="Z37" s="28">
        <v>77.028561335680905</v>
      </c>
      <c r="AA37" s="28">
        <v>543.95674255372398</v>
      </c>
      <c r="AB37" s="28">
        <v>1237.56221564313</v>
      </c>
      <c r="AC37" s="28">
        <v>438.15161244925099</v>
      </c>
      <c r="AD37" s="28">
        <v>17193.528212878198</v>
      </c>
      <c r="AE37" s="28">
        <v>1829.2876811234701</v>
      </c>
      <c r="AF37" s="28">
        <v>12652.908147092299</v>
      </c>
      <c r="AG37" s="28">
        <v>1373.52873104383</v>
      </c>
      <c r="AH37" s="28">
        <v>14058.7867626193</v>
      </c>
      <c r="AI37" s="28">
        <v>859.12946757661302</v>
      </c>
      <c r="AJ37" s="28">
        <v>1421.0687193306701</v>
      </c>
      <c r="AK37" s="28">
        <v>27.297565028081301</v>
      </c>
      <c r="AL37" s="28">
        <v>20282.714111192301</v>
      </c>
      <c r="AM37" s="28">
        <v>13.2892429460363</v>
      </c>
      <c r="AN37" s="28">
        <v>31.936831358543099</v>
      </c>
      <c r="AO37" s="28">
        <v>627.93251530834402</v>
      </c>
      <c r="AP37" s="28">
        <v>17.653336081394599</v>
      </c>
      <c r="AQ37" s="28">
        <v>0.38970753969697502</v>
      </c>
      <c r="AR37" s="28">
        <v>43.751607268638701</v>
      </c>
      <c r="AS37" s="28">
        <v>6525.55708115786</v>
      </c>
      <c r="AT37" s="28">
        <v>5213.6072574725104</v>
      </c>
      <c r="AU37" s="28">
        <v>1311.9498236853501</v>
      </c>
      <c r="AV37" s="28">
        <v>0.795338222413289</v>
      </c>
      <c r="AW37" s="28">
        <v>0.47680701389462998</v>
      </c>
      <c r="AX37" s="28">
        <v>244.958330439766</v>
      </c>
      <c r="AY37" s="28">
        <v>15.1986485093999</v>
      </c>
      <c r="AZ37" s="28">
        <v>1558.0111459073901</v>
      </c>
      <c r="BA37" s="28">
        <v>8.7164021748595992</v>
      </c>
      <c r="BB37" s="28">
        <v>26.702249721942</v>
      </c>
      <c r="BC37" s="28">
        <v>2439.38334893103</v>
      </c>
      <c r="BD37" s="28">
        <v>5927.2879215948196</v>
      </c>
      <c r="BE37" s="28">
        <v>73.164549976024702</v>
      </c>
      <c r="BF37" s="28">
        <v>81.950603030252907</v>
      </c>
      <c r="BG37" s="28">
        <v>1.99902801479301</v>
      </c>
      <c r="BH37" s="28">
        <v>322.88602613138403</v>
      </c>
      <c r="BI37" s="28">
        <v>9494.6938370211301</v>
      </c>
      <c r="BJ37" s="28">
        <v>2.9317399989968901E-4</v>
      </c>
      <c r="BK37" s="28">
        <v>1206.80171124919</v>
      </c>
      <c r="BL37" s="28">
        <v>5839.0694138228</v>
      </c>
      <c r="BM37" s="28">
        <v>8291.3513981977194</v>
      </c>
      <c r="BN37" s="28">
        <v>66481.274366198704</v>
      </c>
      <c r="BO37" s="28">
        <v>3274.14587901392</v>
      </c>
      <c r="BR37" s="32">
        <f t="shared" si="0"/>
        <v>2.3010438261367918E-3</v>
      </c>
      <c r="BS37" s="25">
        <f t="shared" si="7"/>
        <v>5.5555516876236149E-3</v>
      </c>
      <c r="BT37" s="25">
        <f t="shared" si="8"/>
        <v>2.2071582502094017E-3</v>
      </c>
      <c r="BU37" s="25">
        <f t="shared" si="9"/>
        <v>4.3006563205483734E-3</v>
      </c>
      <c r="BV37" s="25">
        <f t="shared" si="10"/>
        <v>4.7745242130044106E-3</v>
      </c>
      <c r="BW37" s="25">
        <f t="shared" si="10"/>
        <v>5.2217442019677346E-3</v>
      </c>
      <c r="BX37" s="25">
        <f t="shared" si="11"/>
        <v>3.5004259704855024E-3</v>
      </c>
      <c r="BY37" s="25">
        <f t="shared" si="12"/>
        <v>3.9207880711257014E-3</v>
      </c>
    </row>
    <row r="38" spans="1:77" x14ac:dyDescent="0.4">
      <c r="A38" s="30" t="s">
        <v>202</v>
      </c>
      <c r="B38" s="101">
        <v>39363.672385944097</v>
      </c>
      <c r="C38" s="101">
        <v>5022.1893405379697</v>
      </c>
      <c r="D38" s="101">
        <v>4500.5653367772102</v>
      </c>
      <c r="E38" s="101">
        <v>7032.0192253427404</v>
      </c>
      <c r="F38" s="101">
        <v>5448.0092029161797</v>
      </c>
      <c r="G38" s="101">
        <v>255.565943445936</v>
      </c>
      <c r="H38" s="101">
        <v>59151.922612609596</v>
      </c>
      <c r="J38" s="30" t="s">
        <v>202</v>
      </c>
      <c r="K38" s="28">
        <v>3572.7847703724101</v>
      </c>
      <c r="L38" s="28">
        <v>3662.6073816504399</v>
      </c>
      <c r="M38" s="28">
        <v>3662.6068701423501</v>
      </c>
      <c r="N38" s="28">
        <v>4784.4417835157101</v>
      </c>
      <c r="O38" s="28">
        <v>1293.37029974867</v>
      </c>
      <c r="P38" s="28">
        <v>8775.8193834003305</v>
      </c>
      <c r="Q38" s="28">
        <v>36018.3281627451</v>
      </c>
      <c r="R38" s="28">
        <v>2411.5757046051399</v>
      </c>
      <c r="S38" s="28">
        <v>1244.74406510567</v>
      </c>
      <c r="T38" s="28">
        <v>1500.6930432731499</v>
      </c>
      <c r="U38" s="28">
        <v>669.07295567804101</v>
      </c>
      <c r="V38" s="28">
        <v>2543.8421800855599</v>
      </c>
      <c r="W38" s="28">
        <v>2543.8421800855599</v>
      </c>
      <c r="X38" s="28">
        <v>22.1524839187156</v>
      </c>
      <c r="Y38" s="28">
        <v>674.09463393322096</v>
      </c>
      <c r="Z38" s="28">
        <v>86.8539078579267</v>
      </c>
      <c r="AA38" s="28">
        <v>523.48335206336003</v>
      </c>
      <c r="AB38" s="28">
        <v>783.85758416583099</v>
      </c>
      <c r="AC38" s="28">
        <v>494.92929722933599</v>
      </c>
      <c r="AD38" s="28">
        <v>4794.8213204583399</v>
      </c>
      <c r="AE38" s="28">
        <v>529.12641483490199</v>
      </c>
      <c r="AF38" s="28">
        <v>3852.5831720321598</v>
      </c>
      <c r="AG38" s="28">
        <v>405.91292841702602</v>
      </c>
      <c r="AH38" s="28">
        <v>4280.6485843679002</v>
      </c>
      <c r="AI38" s="28">
        <v>610.91873956256597</v>
      </c>
      <c r="AJ38" s="28">
        <v>1464.75537644306</v>
      </c>
      <c r="AK38" s="28">
        <v>16.896313060070401</v>
      </c>
      <c r="AL38" s="28">
        <v>14265.9568949486</v>
      </c>
      <c r="AM38" s="28">
        <v>25.975314755094001</v>
      </c>
      <c r="AN38" s="28">
        <v>14.102683017245599</v>
      </c>
      <c r="AO38" s="28">
        <v>424.23110805403502</v>
      </c>
      <c r="AP38" s="28">
        <v>14.0773817444071</v>
      </c>
      <c r="AQ38" s="28">
        <v>0.77211280675937</v>
      </c>
      <c r="AR38" s="28">
        <v>46.809168643661401</v>
      </c>
      <c r="AS38" s="28">
        <v>6438.5013099463104</v>
      </c>
      <c r="AT38" s="28">
        <v>4970.6268910571098</v>
      </c>
      <c r="AU38" s="28">
        <v>1467.8744188891999</v>
      </c>
      <c r="AV38" s="28">
        <v>0.67450428236798399</v>
      </c>
      <c r="AW38" s="28">
        <v>0.36947687346020902</v>
      </c>
      <c r="AX38" s="28">
        <v>304.96131352480398</v>
      </c>
      <c r="AY38" s="28">
        <v>4.7570121210116998</v>
      </c>
      <c r="AZ38" s="28">
        <v>1625.0560832685701</v>
      </c>
      <c r="BA38" s="28">
        <v>7.2182985851838399</v>
      </c>
      <c r="BB38" s="28">
        <v>9.5438080501771996</v>
      </c>
      <c r="BC38" s="28">
        <v>2400.3051591461499</v>
      </c>
      <c r="BD38" s="28">
        <v>4710.1676900283801</v>
      </c>
      <c r="BE38" s="28">
        <v>49.975960596791197</v>
      </c>
      <c r="BF38" s="28">
        <v>23.582427102520398</v>
      </c>
      <c r="BG38" s="28">
        <v>1.3187654248031</v>
      </c>
      <c r="BH38" s="28">
        <v>243.86703178381401</v>
      </c>
      <c r="BI38" s="28">
        <v>5815.5817136901696</v>
      </c>
      <c r="BJ38" s="28">
        <v>2.73258808291583E-5</v>
      </c>
      <c r="BK38" s="28">
        <v>225.513135754519</v>
      </c>
      <c r="BL38" s="28">
        <v>4671.4232932424502</v>
      </c>
      <c r="BM38" s="28">
        <v>6700.2496474941599</v>
      </c>
      <c r="BN38" s="28">
        <v>55136.835144430297</v>
      </c>
      <c r="BO38" s="28">
        <v>2308.3883443219902</v>
      </c>
      <c r="BR38" s="32">
        <f t="shared" si="0"/>
        <v>5.1750297839472693E-3</v>
      </c>
      <c r="BS38" s="25">
        <f t="shared" si="7"/>
        <v>-8.4985572240296015E-2</v>
      </c>
      <c r="BT38" s="25">
        <f t="shared" si="8"/>
        <v>-4.5272689789762975E-2</v>
      </c>
      <c r="BU38" s="25">
        <f t="shared" si="9"/>
        <v>-4.886425058919136E-2</v>
      </c>
      <c r="BV38" s="25">
        <f t="shared" si="10"/>
        <v>-8.4402203176215287E-2</v>
      </c>
      <c r="BW38" s="25">
        <f t="shared" si="10"/>
        <v>-8.7625092777658925E-2</v>
      </c>
      <c r="BX38" s="25">
        <f t="shared" si="11"/>
        <v>-4.5776489247272678E-2</v>
      </c>
      <c r="BY38" s="25">
        <f t="shared" si="12"/>
        <v>-6.7877548029578183E-2</v>
      </c>
    </row>
    <row r="39" spans="1:77" x14ac:dyDescent="0.4">
      <c r="A39" s="30" t="s">
        <v>203</v>
      </c>
      <c r="B39" s="101">
        <v>102676.129646273</v>
      </c>
      <c r="C39" s="101">
        <v>22452.2192501553</v>
      </c>
      <c r="D39" s="101">
        <v>29528.287621649499</v>
      </c>
      <c r="E39" s="101">
        <v>19952.967080939201</v>
      </c>
      <c r="F39" s="101">
        <v>15258.5247796356</v>
      </c>
      <c r="G39" s="101">
        <v>822.49867618948804</v>
      </c>
      <c r="H39" s="101">
        <v>123926.30757264599</v>
      </c>
      <c r="J39" s="30" t="s">
        <v>203</v>
      </c>
      <c r="K39" s="28">
        <v>8905.7210118919102</v>
      </c>
      <c r="L39" s="28">
        <v>10137.974564788799</v>
      </c>
      <c r="M39" s="28">
        <v>10137.973879612</v>
      </c>
      <c r="N39" s="28">
        <v>13209.9323271061</v>
      </c>
      <c r="O39" s="28">
        <v>2958.2588640456302</v>
      </c>
      <c r="P39" s="28">
        <v>24115.819254865601</v>
      </c>
      <c r="Q39" s="28">
        <v>103248.60972701199</v>
      </c>
      <c r="R39" s="28">
        <v>6581.7846177458996</v>
      </c>
      <c r="S39" s="28">
        <v>3024.5293143127001</v>
      </c>
      <c r="T39" s="28">
        <v>4124.3561937348304</v>
      </c>
      <c r="U39" s="28">
        <v>1532.5842791959001</v>
      </c>
      <c r="V39" s="28">
        <v>6935.6601381521295</v>
      </c>
      <c r="W39" s="28">
        <v>6935.6601381521295</v>
      </c>
      <c r="X39" s="28">
        <v>85.519277005241506</v>
      </c>
      <c r="Y39" s="28">
        <v>1745.67900719668</v>
      </c>
      <c r="Z39" s="28">
        <v>239.37622322985899</v>
      </c>
      <c r="AA39" s="28">
        <v>1272.40902088092</v>
      </c>
      <c r="AB39" s="28">
        <v>1427.4013919567701</v>
      </c>
      <c r="AC39" s="28">
        <v>1356.7084607358099</v>
      </c>
      <c r="AD39" s="28">
        <v>22501.674937857199</v>
      </c>
      <c r="AE39" s="28">
        <v>2863.3713477405299</v>
      </c>
      <c r="AF39" s="28">
        <v>26676.215634253102</v>
      </c>
      <c r="AG39" s="28">
        <v>2878.5048486053001</v>
      </c>
      <c r="AH39" s="28">
        <v>29640.2397598637</v>
      </c>
      <c r="AI39" s="28">
        <v>1494.1963451527099</v>
      </c>
      <c r="AJ39" s="28">
        <v>3692.8219502406801</v>
      </c>
      <c r="AK39" s="28">
        <v>101.42576642029999</v>
      </c>
      <c r="AL39" s="28">
        <v>27871.643547776901</v>
      </c>
      <c r="AM39" s="28">
        <v>40.672728970386402</v>
      </c>
      <c r="AN39" s="28">
        <v>65.905648865446295</v>
      </c>
      <c r="AO39" s="28">
        <v>1918.5383946603999</v>
      </c>
      <c r="AP39" s="28">
        <v>66.275331712936094</v>
      </c>
      <c r="AQ39" s="28">
        <v>1.0556079497566599</v>
      </c>
      <c r="AR39" s="28">
        <v>138.05038989070499</v>
      </c>
      <c r="AS39" s="28">
        <v>20045.338353258001</v>
      </c>
      <c r="AT39" s="28">
        <v>15337.2660213742</v>
      </c>
      <c r="AU39" s="28">
        <v>4708.07233188379</v>
      </c>
      <c r="AV39" s="28">
        <v>2.3440451873653099</v>
      </c>
      <c r="AW39" s="28">
        <v>1.6042064392599</v>
      </c>
      <c r="AX39" s="28">
        <v>876.51204373969995</v>
      </c>
      <c r="AY39" s="28">
        <v>28.8472714396732</v>
      </c>
      <c r="AZ39" s="28">
        <v>4603.0559732138399</v>
      </c>
      <c r="BA39" s="28">
        <v>22.565194053693499</v>
      </c>
      <c r="BB39" s="28">
        <v>52.539472243257997</v>
      </c>
      <c r="BC39" s="28">
        <v>6986.6938198934004</v>
      </c>
      <c r="BD39" s="28">
        <v>8155.2053737262304</v>
      </c>
      <c r="BE39" s="28">
        <v>276.03303320711802</v>
      </c>
      <c r="BF39" s="28">
        <v>148.62748922987001</v>
      </c>
      <c r="BG39" s="28">
        <v>6.5196042571250601</v>
      </c>
      <c r="BH39" s="28">
        <v>825.30265557036296</v>
      </c>
      <c r="BI39" s="28">
        <v>10855.8303489722</v>
      </c>
      <c r="BJ39" s="28">
        <v>2.27786978949651E-4</v>
      </c>
      <c r="BK39" s="28">
        <v>1099.9420968575</v>
      </c>
      <c r="BL39" s="28">
        <v>11110.104374806901</v>
      </c>
      <c r="BM39" s="28">
        <v>13849.667493922099</v>
      </c>
      <c r="BN39" s="28">
        <v>124507.87396319299</v>
      </c>
      <c r="BO39" s="28">
        <v>4927.6363513697497</v>
      </c>
      <c r="BR39" s="32">
        <f t="shared" si="0"/>
        <v>2.8852424170011087E-3</v>
      </c>
      <c r="BS39" s="25">
        <f t="shared" si="7"/>
        <v>5.5755907698433454E-3</v>
      </c>
      <c r="BT39" s="25">
        <f t="shared" si="8"/>
        <v>2.2027082111963827E-3</v>
      </c>
      <c r="BU39" s="25">
        <f t="shared" si="9"/>
        <v>3.7913521992423375E-3</v>
      </c>
      <c r="BV39" s="25">
        <f t="shared" si="10"/>
        <v>4.6294504443422386E-3</v>
      </c>
      <c r="BW39" s="25">
        <f t="shared" si="10"/>
        <v>5.1604753982305252E-3</v>
      </c>
      <c r="BX39" s="25">
        <f t="shared" si="11"/>
        <v>3.4090989591197074E-3</v>
      </c>
      <c r="BY39" s="25">
        <f t="shared" si="12"/>
        <v>4.6928404625150568E-3</v>
      </c>
    </row>
    <row r="40" spans="1:77" x14ac:dyDescent="0.4">
      <c r="A40" s="30" t="s">
        <v>204</v>
      </c>
      <c r="B40" s="101">
        <v>61820.218930525203</v>
      </c>
      <c r="C40" s="101">
        <v>29580.711459962298</v>
      </c>
      <c r="D40" s="101">
        <v>37107.753341796597</v>
      </c>
      <c r="E40" s="101">
        <v>24495.2949474181</v>
      </c>
      <c r="F40" s="101">
        <v>12613.008719083</v>
      </c>
      <c r="G40" s="101">
        <v>1672.11830523194</v>
      </c>
      <c r="H40" s="101">
        <v>88974.5575313109</v>
      </c>
      <c r="J40" s="30" t="s">
        <v>204</v>
      </c>
      <c r="K40" s="28">
        <v>5879.0314947591096</v>
      </c>
      <c r="L40" s="28">
        <v>5329.2270417653699</v>
      </c>
      <c r="M40" s="28">
        <v>5329.2261472963401</v>
      </c>
      <c r="N40" s="28">
        <v>6834.5318539625396</v>
      </c>
      <c r="O40" s="28">
        <v>2192.29737263573</v>
      </c>
      <c r="P40" s="28">
        <v>12011.872917992199</v>
      </c>
      <c r="Q40" s="28">
        <v>62102.187053357302</v>
      </c>
      <c r="R40" s="28">
        <v>3419.9747200593902</v>
      </c>
      <c r="S40" s="28">
        <v>1943.7938366808901</v>
      </c>
      <c r="T40" s="28">
        <v>2101.49815830536</v>
      </c>
      <c r="U40" s="28">
        <v>1303.4705201689301</v>
      </c>
      <c r="V40" s="28">
        <v>3701.5560758662</v>
      </c>
      <c r="W40" s="28">
        <v>3701.5560758662</v>
      </c>
      <c r="X40" s="28">
        <v>142.174044201524</v>
      </c>
      <c r="Y40" s="28">
        <v>977.313117785347</v>
      </c>
      <c r="Z40" s="28">
        <v>118.870224997855</v>
      </c>
      <c r="AA40" s="28">
        <v>792.19543380016103</v>
      </c>
      <c r="AB40" s="28">
        <v>1342.0795813042901</v>
      </c>
      <c r="AC40" s="28">
        <v>686.52600670688696</v>
      </c>
      <c r="AD40" s="28">
        <v>29649.862917486498</v>
      </c>
      <c r="AE40" s="28">
        <v>10703.822815191999</v>
      </c>
      <c r="AF40" s="28">
        <v>33481.104990514599</v>
      </c>
      <c r="AG40" s="28">
        <v>3577.9483820676001</v>
      </c>
      <c r="AH40" s="28">
        <v>37201.227416783702</v>
      </c>
      <c r="AI40" s="28">
        <v>894.78885562065</v>
      </c>
      <c r="AJ40" s="28">
        <v>2295.1355082948799</v>
      </c>
      <c r="AK40" s="28">
        <v>276.60363828766901</v>
      </c>
      <c r="AL40" s="28">
        <v>24631.653839378901</v>
      </c>
      <c r="AM40" s="28">
        <v>93.138124748535304</v>
      </c>
      <c r="AN40" s="28">
        <v>24.0444859097096</v>
      </c>
      <c r="AO40" s="28">
        <v>2951.4720564162699</v>
      </c>
      <c r="AP40" s="28">
        <v>181.40493449516899</v>
      </c>
      <c r="AQ40" s="28">
        <v>2.50745811604027</v>
      </c>
      <c r="AR40" s="28">
        <v>121.925176342201</v>
      </c>
      <c r="AS40" s="28">
        <v>24574.565743537401</v>
      </c>
      <c r="AT40" s="28">
        <v>12661.119774854</v>
      </c>
      <c r="AU40" s="28">
        <v>11913.4459686833</v>
      </c>
      <c r="AV40" s="28">
        <v>3.17039717698154</v>
      </c>
      <c r="AW40" s="28">
        <v>4.1114308514801197</v>
      </c>
      <c r="AX40" s="28">
        <v>1800.47483875945</v>
      </c>
      <c r="AY40" s="28">
        <v>11.0154378324156</v>
      </c>
      <c r="AZ40" s="28">
        <v>2402.78928267112</v>
      </c>
      <c r="BA40" s="28">
        <v>12.338519331779001</v>
      </c>
      <c r="BB40" s="28">
        <v>22.029307803810699</v>
      </c>
      <c r="BC40" s="28">
        <v>3934.2556600913799</v>
      </c>
      <c r="BD40" s="28">
        <v>9530.4476832787095</v>
      </c>
      <c r="BE40" s="28">
        <v>758.91801495835898</v>
      </c>
      <c r="BF40" s="28">
        <v>44.609620639671</v>
      </c>
      <c r="BG40" s="28">
        <v>16.311390422019699</v>
      </c>
      <c r="BH40" s="28">
        <v>1676.7437457365299</v>
      </c>
      <c r="BI40" s="28">
        <v>10356.557519751899</v>
      </c>
      <c r="BJ40" s="28">
        <v>1.6343175625699199E-4</v>
      </c>
      <c r="BK40" s="28">
        <v>681.45815018626797</v>
      </c>
      <c r="BL40" s="28">
        <v>7545.8793639344303</v>
      </c>
      <c r="BM40" s="28">
        <v>11007.187346053999</v>
      </c>
      <c r="BN40" s="28">
        <v>89325.888542138593</v>
      </c>
      <c r="BO40" s="28">
        <v>4074.2374697995401</v>
      </c>
      <c r="BR40" s="32">
        <f t="shared" si="0"/>
        <v>3.8217568094912045E-3</v>
      </c>
      <c r="BS40" s="25">
        <f t="shared" si="7"/>
        <v>4.5610987426133211E-3</v>
      </c>
      <c r="BT40" s="25">
        <f t="shared" si="8"/>
        <v>2.3377212416880819E-3</v>
      </c>
      <c r="BU40" s="25">
        <f t="shared" si="9"/>
        <v>2.5189904149174143E-3</v>
      </c>
      <c r="BV40" s="25">
        <f t="shared" si="10"/>
        <v>3.2361641813035769E-3</v>
      </c>
      <c r="BW40" s="25">
        <f t="shared" si="10"/>
        <v>3.8143996283939528E-3</v>
      </c>
      <c r="BX40" s="25">
        <f t="shared" si="11"/>
        <v>2.7662160566733129E-3</v>
      </c>
      <c r="BY40" s="25">
        <f t="shared" si="12"/>
        <v>3.9486682550127486E-3</v>
      </c>
    </row>
    <row r="41" spans="1:77" x14ac:dyDescent="0.4">
      <c r="A41" s="30" t="s">
        <v>205</v>
      </c>
      <c r="B41" s="101">
        <v>32490.450916033598</v>
      </c>
      <c r="C41" s="101">
        <v>41865.928797260603</v>
      </c>
      <c r="D41" s="101">
        <v>28966.7378120225</v>
      </c>
      <c r="E41" s="101">
        <v>14872.1330091033</v>
      </c>
      <c r="F41" s="101">
        <v>6984.8311982261803</v>
      </c>
      <c r="G41" s="101">
        <v>924.46529978824901</v>
      </c>
      <c r="H41" s="101">
        <v>77897.737640302803</v>
      </c>
      <c r="J41" s="30" t="s">
        <v>205</v>
      </c>
      <c r="K41" s="28">
        <v>6587.14736913448</v>
      </c>
      <c r="L41" s="28">
        <v>2358.01936221295</v>
      </c>
      <c r="M41" s="28">
        <v>2358.01784263535</v>
      </c>
      <c r="N41" s="28">
        <v>2998.2272068346701</v>
      </c>
      <c r="O41" s="28">
        <v>1695.3146452951</v>
      </c>
      <c r="P41" s="28">
        <v>5223.0619254255998</v>
      </c>
      <c r="Q41" s="28">
        <v>32638.892339842401</v>
      </c>
      <c r="R41" s="28">
        <v>1486.47211236921</v>
      </c>
      <c r="S41" s="28">
        <v>1204.37796059486</v>
      </c>
      <c r="T41" s="28">
        <v>910.47049140952095</v>
      </c>
      <c r="U41" s="28">
        <v>2098.4667232891302</v>
      </c>
      <c r="V41" s="28">
        <v>1681.7316025072</v>
      </c>
      <c r="W41" s="28">
        <v>1681.7316025072</v>
      </c>
      <c r="X41" s="28">
        <v>114.32845079063</v>
      </c>
      <c r="Y41" s="28">
        <v>544.85892379471898</v>
      </c>
      <c r="Z41" s="28">
        <v>51.1001759940917</v>
      </c>
      <c r="AA41" s="28">
        <v>545.40694222328796</v>
      </c>
      <c r="AB41" s="28">
        <v>1729.8217118426901</v>
      </c>
      <c r="AC41" s="28">
        <v>324.41047531279497</v>
      </c>
      <c r="AD41" s="28">
        <v>41966.340195538898</v>
      </c>
      <c r="AE41" s="28">
        <v>20080.268573098001</v>
      </c>
      <c r="AF41" s="28">
        <v>26150.4012518284</v>
      </c>
      <c r="AG41" s="28">
        <v>2791.27158686045</v>
      </c>
      <c r="AH41" s="28">
        <v>29056.0012894795</v>
      </c>
      <c r="AI41" s="28">
        <v>588.77503603648802</v>
      </c>
      <c r="AJ41" s="28">
        <v>1410.1252124989401</v>
      </c>
      <c r="AK41" s="28">
        <v>186.80877105441499</v>
      </c>
      <c r="AL41" s="28">
        <v>26856.5484985773</v>
      </c>
      <c r="AM41" s="28">
        <v>56.944599874336497</v>
      </c>
      <c r="AN41" s="28">
        <v>25.124879826275698</v>
      </c>
      <c r="AO41" s="28">
        <v>1570.8465748992701</v>
      </c>
      <c r="AP41" s="28">
        <v>121.24783166167801</v>
      </c>
      <c r="AQ41" s="28">
        <v>1.90320388487463</v>
      </c>
      <c r="AR41" s="28">
        <v>68.923318253718804</v>
      </c>
      <c r="AS41" s="28">
        <v>14919.5276017713</v>
      </c>
      <c r="AT41" s="28">
        <v>7010.74308207576</v>
      </c>
      <c r="AU41" s="28">
        <v>7908.7845196955304</v>
      </c>
      <c r="AV41" s="28">
        <v>2.0838730637080598</v>
      </c>
      <c r="AW41" s="28">
        <v>2.7748737776748902</v>
      </c>
      <c r="AX41" s="28">
        <v>1133.25904029497</v>
      </c>
      <c r="AY41" s="28">
        <v>13.1926450472615</v>
      </c>
      <c r="AZ41" s="28">
        <v>1164.03321937642</v>
      </c>
      <c r="BA41" s="28">
        <v>9.4973385175019391</v>
      </c>
      <c r="BB41" s="28">
        <v>25.472964417952198</v>
      </c>
      <c r="BC41" s="28">
        <v>2042.7720550163399</v>
      </c>
      <c r="BD41" s="28">
        <v>9292.0712634104602</v>
      </c>
      <c r="BE41" s="28">
        <v>509.98365000413298</v>
      </c>
      <c r="BF41" s="28">
        <v>64.757817641274897</v>
      </c>
      <c r="BG41" s="28">
        <v>11.1164254639351</v>
      </c>
      <c r="BH41" s="28">
        <v>927.08022230878998</v>
      </c>
      <c r="BI41" s="28">
        <v>13231.0278331305</v>
      </c>
      <c r="BJ41" s="28">
        <v>4.4644610864886299E-4</v>
      </c>
      <c r="BK41" s="28">
        <v>1588.31405175499</v>
      </c>
      <c r="BL41" s="28">
        <v>6891.9510398320799</v>
      </c>
      <c r="BM41" s="28">
        <v>10562.3176204212</v>
      </c>
      <c r="BN41" s="28">
        <v>78156.990776192295</v>
      </c>
      <c r="BO41" s="28">
        <v>4615.2466319021696</v>
      </c>
      <c r="BR41" s="32">
        <f t="shared" si="0"/>
        <v>3.9347620359593549E-3</v>
      </c>
      <c r="BS41" s="25">
        <f t="shared" si="7"/>
        <v>4.568770811843338E-3</v>
      </c>
      <c r="BT41" s="25">
        <f t="shared" si="8"/>
        <v>2.3984036939570974E-3</v>
      </c>
      <c r="BU41" s="25">
        <f t="shared" si="9"/>
        <v>3.0815854390048476E-3</v>
      </c>
      <c r="BV41" s="25">
        <f t="shared" si="10"/>
        <v>3.1868053250324164E-3</v>
      </c>
      <c r="BW41" s="25">
        <f t="shared" si="10"/>
        <v>3.7097365869285552E-3</v>
      </c>
      <c r="BX41" s="25">
        <f t="shared" si="11"/>
        <v>2.8285783372722874E-3</v>
      </c>
      <c r="BY41" s="25">
        <f t="shared" si="12"/>
        <v>3.3281215057439548E-3</v>
      </c>
    </row>
    <row r="42" spans="1:77" x14ac:dyDescent="0.4">
      <c r="A42" s="30" t="s">
        <v>206</v>
      </c>
      <c r="B42" s="101">
        <v>105864.98282290201</v>
      </c>
      <c r="C42" s="101">
        <v>15150.005276763401</v>
      </c>
      <c r="D42" s="101">
        <v>11338.952557254999</v>
      </c>
      <c r="E42" s="101">
        <v>16531.7256894317</v>
      </c>
      <c r="F42" s="101">
        <v>14499.588802340801</v>
      </c>
      <c r="G42" s="101">
        <v>311.82429387492402</v>
      </c>
      <c r="H42" s="101">
        <v>122581.400436668</v>
      </c>
      <c r="J42" s="30" t="s">
        <v>206</v>
      </c>
      <c r="K42" s="28">
        <v>7382.2546108813503</v>
      </c>
      <c r="L42" s="28">
        <v>11301.418564936201</v>
      </c>
      <c r="M42" s="28">
        <v>11301.416884771799</v>
      </c>
      <c r="N42" s="28">
        <v>14773.1408367449</v>
      </c>
      <c r="O42" s="28">
        <v>3059.93938345182</v>
      </c>
      <c r="P42" s="28">
        <v>27164.409491194601</v>
      </c>
      <c r="Q42" s="28">
        <v>106467.418657936</v>
      </c>
      <c r="R42" s="28">
        <v>7390.7921490315002</v>
      </c>
      <c r="S42" s="28">
        <v>3230.6707850498801</v>
      </c>
      <c r="T42" s="28">
        <v>4634.1839515925503</v>
      </c>
      <c r="U42" s="28">
        <v>863.65514253366496</v>
      </c>
      <c r="V42" s="28">
        <v>7772.0250463680404</v>
      </c>
      <c r="W42" s="28">
        <v>7772.0250463680404</v>
      </c>
      <c r="X42" s="28">
        <v>30.9087793129295</v>
      </c>
      <c r="Y42" s="28">
        <v>1899.85242033344</v>
      </c>
      <c r="Z42" s="28">
        <v>269.81323235413402</v>
      </c>
      <c r="AA42" s="28">
        <v>1318.33148167639</v>
      </c>
      <c r="AB42" s="28">
        <v>984.63105125741799</v>
      </c>
      <c r="AC42" s="28">
        <v>1504.08211985362</v>
      </c>
      <c r="AD42" s="28">
        <v>15183.333923841299</v>
      </c>
      <c r="AE42" s="28">
        <v>1397.93875599794</v>
      </c>
      <c r="AF42" s="28">
        <v>10247.943342317099</v>
      </c>
      <c r="AG42" s="28">
        <v>1107.7512555432399</v>
      </c>
      <c r="AH42" s="28">
        <v>11386.6033771733</v>
      </c>
      <c r="AI42" s="28">
        <v>1558.8261117926299</v>
      </c>
      <c r="AJ42" s="28">
        <v>4036.2089598472198</v>
      </c>
      <c r="AK42" s="28">
        <v>25.183893726196899</v>
      </c>
      <c r="AL42" s="28">
        <v>24579.6095359877</v>
      </c>
      <c r="AM42" s="28">
        <v>22.224291561258099</v>
      </c>
      <c r="AN42" s="28">
        <v>54.587091497324003</v>
      </c>
      <c r="AO42" s="28">
        <v>1162.6975884742301</v>
      </c>
      <c r="AP42" s="28">
        <v>18.001437803755501</v>
      </c>
      <c r="AQ42" s="28">
        <v>1.1413300482261</v>
      </c>
      <c r="AR42" s="28">
        <v>135.06437835722599</v>
      </c>
      <c r="AS42" s="28">
        <v>16617.665677456502</v>
      </c>
      <c r="AT42" s="28">
        <v>14579.8308841122</v>
      </c>
      <c r="AU42" s="28">
        <v>2037.8347933442401</v>
      </c>
      <c r="AV42" s="28">
        <v>1.80963007435087</v>
      </c>
      <c r="AW42" s="28">
        <v>0.474952601398832</v>
      </c>
      <c r="AX42" s="28">
        <v>511.52187977093899</v>
      </c>
      <c r="AY42" s="28">
        <v>21.178494022718599</v>
      </c>
      <c r="AZ42" s="28">
        <v>5017.6888890358596</v>
      </c>
      <c r="BA42" s="28">
        <v>23.043504941108999</v>
      </c>
      <c r="BB42" s="28">
        <v>42.236919812386702</v>
      </c>
      <c r="BC42" s="28">
        <v>7365.5869476457401</v>
      </c>
      <c r="BD42" s="28">
        <v>6394.8725418449403</v>
      </c>
      <c r="BE42" s="28">
        <v>70.034466134250394</v>
      </c>
      <c r="BF42" s="28">
        <v>105.495174115533</v>
      </c>
      <c r="BG42" s="28">
        <v>1.8600144897677999</v>
      </c>
      <c r="BH42" s="28">
        <v>313.215970581524</v>
      </c>
      <c r="BI42" s="28">
        <v>7390.3921963252596</v>
      </c>
      <c r="BJ42" s="28">
        <v>4.7733048727657399E-5</v>
      </c>
      <c r="BK42" s="28">
        <v>333.33569615178601</v>
      </c>
      <c r="BL42" s="28">
        <v>11048.8015007097</v>
      </c>
      <c r="BM42" s="28">
        <v>14752.701036571299</v>
      </c>
      <c r="BN42" s="28">
        <v>123189.563824578</v>
      </c>
      <c r="BO42" s="28">
        <v>4401.8866304085604</v>
      </c>
      <c r="BR42" s="32">
        <f t="shared" si="0"/>
        <v>2.7144863388227137E-3</v>
      </c>
      <c r="BS42" s="25">
        <f t="shared" si="7"/>
        <v>5.6906053254812752E-3</v>
      </c>
      <c r="BT42" s="25">
        <f t="shared" si="8"/>
        <v>2.1999099319798205E-3</v>
      </c>
      <c r="BU42" s="25">
        <f t="shared" si="9"/>
        <v>4.2024005019592773E-3</v>
      </c>
      <c r="BV42" s="25">
        <f t="shared" si="10"/>
        <v>5.1984886296378117E-3</v>
      </c>
      <c r="BW42" s="25">
        <f t="shared" si="10"/>
        <v>5.5340936122578151E-3</v>
      </c>
      <c r="BX42" s="25">
        <f t="shared" si="11"/>
        <v>4.4630156595758912E-3</v>
      </c>
      <c r="BY42" s="25">
        <f t="shared" si="12"/>
        <v>4.961302332519903E-3</v>
      </c>
    </row>
    <row r="43" spans="1:77" x14ac:dyDescent="0.4">
      <c r="A43" s="30" t="s">
        <v>207</v>
      </c>
      <c r="B43" s="101">
        <v>53768.808015321898</v>
      </c>
      <c r="C43" s="101">
        <v>21074.9665420233</v>
      </c>
      <c r="D43" s="101">
        <v>55289.926381356803</v>
      </c>
      <c r="E43" s="101">
        <v>30553.405083250102</v>
      </c>
      <c r="F43" s="101">
        <v>13111.1158604231</v>
      </c>
      <c r="G43" s="101">
        <v>1378.91633080059</v>
      </c>
      <c r="H43" s="101">
        <v>89446.316491718593</v>
      </c>
      <c r="J43" s="30" t="s">
        <v>207</v>
      </c>
      <c r="K43" s="28">
        <v>8331.1992483308204</v>
      </c>
      <c r="L43" s="28">
        <v>2755.7501315107702</v>
      </c>
      <c r="M43" s="28">
        <v>2755.7473978881098</v>
      </c>
      <c r="N43" s="28">
        <v>3400.2520686134999</v>
      </c>
      <c r="O43" s="28">
        <v>1650.3450014902901</v>
      </c>
      <c r="P43" s="28">
        <v>5571.09669301344</v>
      </c>
      <c r="Q43" s="28">
        <v>54020.581589113499</v>
      </c>
      <c r="R43" s="28">
        <v>1621.6343609195501</v>
      </c>
      <c r="S43" s="28">
        <v>1171.7152925789801</v>
      </c>
      <c r="T43" s="28">
        <v>999.18215719636498</v>
      </c>
      <c r="U43" s="28">
        <v>2505.1731970414398</v>
      </c>
      <c r="V43" s="28">
        <v>1891.6341547086199</v>
      </c>
      <c r="W43" s="28">
        <v>1891.6341547086199</v>
      </c>
      <c r="X43" s="28">
        <v>173.15506013547301</v>
      </c>
      <c r="Y43" s="28">
        <v>621.60286538653804</v>
      </c>
      <c r="Z43" s="28">
        <v>54.819093997521897</v>
      </c>
      <c r="AA43" s="28">
        <v>651.44433196895795</v>
      </c>
      <c r="AB43" s="28">
        <v>2216.0392890022199</v>
      </c>
      <c r="AC43" s="28">
        <v>346.60210683971002</v>
      </c>
      <c r="AD43" s="28">
        <v>21123.763570065599</v>
      </c>
      <c r="AE43" s="28">
        <v>4996.6916159790999</v>
      </c>
      <c r="AF43" s="28">
        <v>49942.242112956003</v>
      </c>
      <c r="AG43" s="28">
        <v>5375.9847010334097</v>
      </c>
      <c r="AH43" s="28">
        <v>55491.381874124898</v>
      </c>
      <c r="AI43" s="28">
        <v>760.80167824187902</v>
      </c>
      <c r="AJ43" s="28">
        <v>1481.25219860844</v>
      </c>
      <c r="AK43" s="28">
        <v>435.61060903123399</v>
      </c>
      <c r="AL43" s="28">
        <v>32006.942944582399</v>
      </c>
      <c r="AM43" s="28">
        <v>136.43262982081899</v>
      </c>
      <c r="AN43" s="28">
        <v>71.352671485970305</v>
      </c>
      <c r="AO43" s="28">
        <v>3291.4420554903299</v>
      </c>
      <c r="AP43" s="28">
        <v>281.29823778721999</v>
      </c>
      <c r="AQ43" s="28">
        <v>2.61317815969179</v>
      </c>
      <c r="AR43" s="28">
        <v>128.66793150019001</v>
      </c>
      <c r="AS43" s="28">
        <v>30646.813665938502</v>
      </c>
      <c r="AT43" s="28">
        <v>13156.7318196779</v>
      </c>
      <c r="AU43" s="28">
        <v>17490.0818462606</v>
      </c>
      <c r="AV43" s="28">
        <v>4.2626917880035498</v>
      </c>
      <c r="AW43" s="28">
        <v>6.5708866311722396</v>
      </c>
      <c r="AX43" s="28">
        <v>2548.1290662874699</v>
      </c>
      <c r="AY43" s="28">
        <v>40.266996087677697</v>
      </c>
      <c r="AZ43" s="28">
        <v>1572.60869820378</v>
      </c>
      <c r="BA43" s="28">
        <v>14.529428944482101</v>
      </c>
      <c r="BB43" s="28">
        <v>64.219351143372094</v>
      </c>
      <c r="BC43" s="28">
        <v>3137.0657258442302</v>
      </c>
      <c r="BD43" s="28">
        <v>8653.9238294763709</v>
      </c>
      <c r="BE43" s="28">
        <v>1186.5101998600001</v>
      </c>
      <c r="BF43" s="28">
        <v>208.60000118718901</v>
      </c>
      <c r="BG43" s="28">
        <v>26.551460425051101</v>
      </c>
      <c r="BH43" s="28">
        <v>1382.97955331448</v>
      </c>
      <c r="BI43" s="28">
        <v>16705.573740643998</v>
      </c>
      <c r="BJ43" s="28">
        <v>5.19378517120101E-4</v>
      </c>
      <c r="BK43" s="28">
        <v>2271.3482822350702</v>
      </c>
      <c r="BL43" s="28">
        <v>8023.7222681674702</v>
      </c>
      <c r="BM43" s="28">
        <v>11701.397971906899</v>
      </c>
      <c r="BN43" s="28">
        <v>89746.623532135098</v>
      </c>
      <c r="BO43" s="28">
        <v>5452.6139721446998</v>
      </c>
      <c r="BR43" s="32">
        <f t="shared" si="0"/>
        <v>3.1203955332785387E-3</v>
      </c>
      <c r="BS43" s="25">
        <f t="shared" si="7"/>
        <v>4.6825210207348438E-3</v>
      </c>
      <c r="BT43" s="25">
        <f t="shared" si="8"/>
        <v>2.3154023967249865E-3</v>
      </c>
      <c r="BU43" s="25">
        <f t="shared" si="9"/>
        <v>3.6436202026853019E-3</v>
      </c>
      <c r="BV43" s="25">
        <f t="shared" si="10"/>
        <v>3.0572233253179492E-3</v>
      </c>
      <c r="BW43" s="25">
        <f t="shared" si="10"/>
        <v>3.4791820727093472E-3</v>
      </c>
      <c r="BX43" s="25">
        <f t="shared" si="11"/>
        <v>2.9466780711277004E-3</v>
      </c>
      <c r="BY43" s="25">
        <f t="shared" si="12"/>
        <v>3.3573997476386698E-3</v>
      </c>
    </row>
    <row r="44" spans="1:77" x14ac:dyDescent="0.4">
      <c r="A44" s="30" t="s">
        <v>208</v>
      </c>
      <c r="B44" s="101">
        <v>26431.070655768799</v>
      </c>
      <c r="C44" s="101">
        <v>10261.9401996086</v>
      </c>
      <c r="D44" s="101">
        <v>7681.5383470251099</v>
      </c>
      <c r="E44" s="101">
        <v>6738.8366408147003</v>
      </c>
      <c r="F44" s="101">
        <v>4430.2387977279996</v>
      </c>
      <c r="G44" s="101">
        <v>279.76132052530198</v>
      </c>
      <c r="H44" s="101">
        <v>41155.266171950199</v>
      </c>
      <c r="J44" s="30" t="s">
        <v>208</v>
      </c>
      <c r="K44" s="28">
        <v>3287.07027957128</v>
      </c>
      <c r="L44" s="28">
        <v>2703.2310313429798</v>
      </c>
      <c r="M44" s="28">
        <v>2703.2302130640601</v>
      </c>
      <c r="N44" s="28">
        <v>3515.3890568053698</v>
      </c>
      <c r="O44" s="28">
        <v>798.65827731519403</v>
      </c>
      <c r="P44" s="28">
        <v>6399.8756207894303</v>
      </c>
      <c r="Q44" s="28">
        <v>26574.8142298649</v>
      </c>
      <c r="R44" s="28">
        <v>1747.1996595263299</v>
      </c>
      <c r="S44" s="28">
        <v>894.95236635869298</v>
      </c>
      <c r="T44" s="28">
        <v>1094.2804158831</v>
      </c>
      <c r="U44" s="28">
        <v>854.86812081160599</v>
      </c>
      <c r="V44" s="28">
        <v>1852.3008594376799</v>
      </c>
      <c r="W44" s="28">
        <v>1852.3008594376799</v>
      </c>
      <c r="X44" s="28">
        <v>26.958848543351099</v>
      </c>
      <c r="Y44" s="28">
        <v>497.34560161216802</v>
      </c>
      <c r="Z44" s="28">
        <v>63.402963667393202</v>
      </c>
      <c r="AA44" s="28">
        <v>392.50477953546402</v>
      </c>
      <c r="AB44" s="28">
        <v>717.58077751520204</v>
      </c>
      <c r="AC44" s="28">
        <v>362.18563326915699</v>
      </c>
      <c r="AD44" s="28">
        <v>10287.1224191317</v>
      </c>
      <c r="AE44" s="28">
        <v>4450.7292414887697</v>
      </c>
      <c r="AF44" s="28">
        <v>6933.4404998539403</v>
      </c>
      <c r="AG44" s="28">
        <v>743.42380982930695</v>
      </c>
      <c r="AH44" s="28">
        <v>7703.8231582265998</v>
      </c>
      <c r="AI44" s="28">
        <v>416.83752815378199</v>
      </c>
      <c r="AJ44" s="28">
        <v>1019.34552954165</v>
      </c>
      <c r="AK44" s="28">
        <v>53.820552598422502</v>
      </c>
      <c r="AL44" s="28">
        <v>10935.6417904462</v>
      </c>
      <c r="AM44" s="28">
        <v>16.033666419749</v>
      </c>
      <c r="AN44" s="28">
        <v>12.711022038173001</v>
      </c>
      <c r="AO44" s="28">
        <v>641.39318172147796</v>
      </c>
      <c r="AP44" s="28">
        <v>34.9142071231336</v>
      </c>
      <c r="AQ44" s="28">
        <v>0.38543449142126501</v>
      </c>
      <c r="AR44" s="28">
        <v>42.635616016578702</v>
      </c>
      <c r="AS44" s="28">
        <v>6766.7692776072099</v>
      </c>
      <c r="AT44" s="28">
        <v>4451.5459404709</v>
      </c>
      <c r="AU44" s="28">
        <v>2315.2233371363</v>
      </c>
      <c r="AV44" s="28">
        <v>0.90301138731350195</v>
      </c>
      <c r="AW44" s="28">
        <v>0.78796669224028004</v>
      </c>
      <c r="AX44" s="28">
        <v>382.69139592255101</v>
      </c>
      <c r="AY44" s="28">
        <v>5.2832272794413404</v>
      </c>
      <c r="AZ44" s="28">
        <v>1216.2851463372899</v>
      </c>
      <c r="BA44" s="28">
        <v>5.5208678997117397</v>
      </c>
      <c r="BB44" s="28">
        <v>9.7145737613606897</v>
      </c>
      <c r="BC44" s="28">
        <v>1855.46752973208</v>
      </c>
      <c r="BD44" s="28">
        <v>3399.3075367861602</v>
      </c>
      <c r="BE44" s="28">
        <v>147.06690571052201</v>
      </c>
      <c r="BF44" s="28">
        <v>22.771632218345701</v>
      </c>
      <c r="BG44" s="28">
        <v>3.1600031210833501</v>
      </c>
      <c r="BH44" s="28">
        <v>280.62743946074897</v>
      </c>
      <c r="BI44" s="28">
        <v>5130.6806487773601</v>
      </c>
      <c r="BJ44" s="28">
        <v>9.9051969885965998E-5</v>
      </c>
      <c r="BK44" s="28">
        <v>571.69946568743296</v>
      </c>
      <c r="BL44" s="28">
        <v>3674.9826395114801</v>
      </c>
      <c r="BM44" s="28">
        <v>4785.3334279720202</v>
      </c>
      <c r="BN44" s="28">
        <v>41331.589360053302</v>
      </c>
      <c r="BO44" s="28">
        <v>1900.6923779169799</v>
      </c>
      <c r="BR44" s="32">
        <f t="shared" si="0"/>
        <v>3.4994116544021184E-3</v>
      </c>
      <c r="BS44" s="25">
        <f t="shared" si="7"/>
        <v>5.4384317596581242E-3</v>
      </c>
      <c r="BT44" s="25">
        <f t="shared" si="8"/>
        <v>2.4539433122072033E-3</v>
      </c>
      <c r="BU44" s="25">
        <f t="shared" si="9"/>
        <v>2.9010870212110985E-3</v>
      </c>
      <c r="BV44" s="25">
        <f t="shared" si="10"/>
        <v>4.1450235821613021E-3</v>
      </c>
      <c r="BW44" s="25">
        <f t="shared" si="10"/>
        <v>4.8094795146996442E-3</v>
      </c>
      <c r="BX44" s="25">
        <f t="shared" si="11"/>
        <v>3.0959209579819601E-3</v>
      </c>
      <c r="BY44" s="25">
        <f t="shared" si="12"/>
        <v>4.284340851214743E-3</v>
      </c>
    </row>
    <row r="45" spans="1:77" x14ac:dyDescent="0.4">
      <c r="A45" s="30" t="s">
        <v>209</v>
      </c>
      <c r="B45" s="101">
        <v>400971.690073926</v>
      </c>
      <c r="C45" s="101">
        <v>68620.680509216196</v>
      </c>
      <c r="D45" s="101">
        <v>49235.097852863102</v>
      </c>
      <c r="E45" s="101">
        <v>63794.580408252099</v>
      </c>
      <c r="F45" s="101">
        <v>55430.061290527599</v>
      </c>
      <c r="G45" s="101">
        <v>1551.3932648892001</v>
      </c>
      <c r="H45" s="101">
        <v>447330.75408465299</v>
      </c>
      <c r="J45" s="30" t="s">
        <v>209</v>
      </c>
      <c r="K45" s="28">
        <v>27673.459770036799</v>
      </c>
      <c r="L45" s="28">
        <v>42616.7599525642</v>
      </c>
      <c r="M45" s="28">
        <v>42616.7577987974</v>
      </c>
      <c r="N45" s="28">
        <v>55729.769184236502</v>
      </c>
      <c r="O45" s="28">
        <v>10899.926673237</v>
      </c>
      <c r="P45" s="28">
        <v>102421.399047012</v>
      </c>
      <c r="Q45" s="28">
        <v>402032.44493253197</v>
      </c>
      <c r="R45" s="28">
        <v>27868.9477831763</v>
      </c>
      <c r="S45" s="28">
        <v>12199.327386200401</v>
      </c>
      <c r="T45" s="28">
        <v>17477.1639148715</v>
      </c>
      <c r="U45" s="28">
        <v>3307.77024386824</v>
      </c>
      <c r="V45" s="28">
        <v>29208.6528671452</v>
      </c>
      <c r="W45" s="28">
        <v>29208.6528671452</v>
      </c>
      <c r="X45" s="28">
        <v>121.793217580537</v>
      </c>
      <c r="Y45" s="28">
        <v>7124.8148973671496</v>
      </c>
      <c r="Z45" s="28">
        <v>1017.54220834951</v>
      </c>
      <c r="AA45" s="28">
        <v>4919.3794995245298</v>
      </c>
      <c r="AB45" s="28">
        <v>3427.98837746251</v>
      </c>
      <c r="AC45" s="28">
        <v>5681.4077274371803</v>
      </c>
      <c r="AD45" s="28">
        <v>68703.975581496605</v>
      </c>
      <c r="AE45" s="28">
        <v>20559.516894723802</v>
      </c>
      <c r="AF45" s="28">
        <v>44112.313936738297</v>
      </c>
      <c r="AG45" s="28">
        <v>4779.5747250560698</v>
      </c>
      <c r="AH45" s="28">
        <v>49013.681879374999</v>
      </c>
      <c r="AI45" s="28">
        <v>5816.2699486392303</v>
      </c>
      <c r="AJ45" s="28">
        <v>14873.4187229864</v>
      </c>
      <c r="AK45" s="28">
        <v>142.48166800685601</v>
      </c>
      <c r="AL45" s="28">
        <v>84474.569631329796</v>
      </c>
      <c r="AM45" s="28">
        <v>59.871252058400401</v>
      </c>
      <c r="AN45" s="28">
        <v>205.42001742533199</v>
      </c>
      <c r="AO45" s="28">
        <v>4708.4098639858403</v>
      </c>
      <c r="AP45" s="28">
        <v>93.429439306866797</v>
      </c>
      <c r="AQ45" s="28">
        <v>3.1458638657715898</v>
      </c>
      <c r="AR45" s="28">
        <v>516.922179334975</v>
      </c>
      <c r="AS45" s="28">
        <v>63949.240977403999</v>
      </c>
      <c r="AT45" s="28">
        <v>55563.162365985103</v>
      </c>
      <c r="AU45" s="28">
        <v>8386.0786114188395</v>
      </c>
      <c r="AV45" s="28">
        <v>7.3017145323169901</v>
      </c>
      <c r="AW45" s="28">
        <v>2.2427345481902798</v>
      </c>
      <c r="AX45" s="28">
        <v>2010.58687449638</v>
      </c>
      <c r="AY45" s="28">
        <v>80.018339879848</v>
      </c>
      <c r="AZ45" s="28">
        <v>18915.019148189102</v>
      </c>
      <c r="BA45" s="28">
        <v>86.620926589835506</v>
      </c>
      <c r="BB45" s="28">
        <v>157.97456902065099</v>
      </c>
      <c r="BC45" s="28">
        <v>27785.643287091301</v>
      </c>
      <c r="BD45" s="28">
        <v>24581.081287072699</v>
      </c>
      <c r="BE45" s="28">
        <v>387.52861352425299</v>
      </c>
      <c r="BF45" s="28">
        <v>391.42651873101897</v>
      </c>
      <c r="BG45" s="28">
        <v>9.1193553980720505</v>
      </c>
      <c r="BH45" s="28">
        <v>1535.0435760873399</v>
      </c>
      <c r="BI45" s="28">
        <v>25673.323593355599</v>
      </c>
      <c r="BJ45" s="28">
        <v>2.65434118224198E-4</v>
      </c>
      <c r="BK45" s="28">
        <v>1483.60427148394</v>
      </c>
      <c r="BL45" s="28">
        <v>39858.510104565401</v>
      </c>
      <c r="BM45" s="28">
        <v>50264.9164036859</v>
      </c>
      <c r="BN45" s="28">
        <v>448177.14003626601</v>
      </c>
      <c r="BO45" s="28">
        <v>15265.2663855191</v>
      </c>
      <c r="BR45" s="32">
        <f t="shared" si="0"/>
        <v>2.4848820351891926E-3</v>
      </c>
      <c r="BS45" s="25">
        <f t="shared" si="7"/>
        <v>2.6454607266922082E-3</v>
      </c>
      <c r="BT45" s="25">
        <f t="shared" si="8"/>
        <v>1.2138479487859622E-3</v>
      </c>
      <c r="BU45" s="25">
        <f t="shared" si="9"/>
        <v>-4.4971165518913961E-3</v>
      </c>
      <c r="BV45" s="25">
        <f t="shared" si="10"/>
        <v>2.4243527923869506E-3</v>
      </c>
      <c r="BW45" s="25">
        <f t="shared" si="10"/>
        <v>2.4012435194663796E-3</v>
      </c>
      <c r="BX45" s="25">
        <f t="shared" si="11"/>
        <v>-1.0538713279142539E-2</v>
      </c>
      <c r="BY45" s="25">
        <f t="shared" si="12"/>
        <v>1.8920808459613476E-3</v>
      </c>
    </row>
    <row r="46" spans="1:77" x14ac:dyDescent="0.4">
      <c r="A46" s="30" t="s">
        <v>210</v>
      </c>
      <c r="B46" s="101">
        <v>119735.048297801</v>
      </c>
      <c r="C46" s="101">
        <v>16372.2462156274</v>
      </c>
      <c r="D46" s="101">
        <v>8065.9801869190096</v>
      </c>
      <c r="E46" s="101">
        <v>17543.516220772701</v>
      </c>
      <c r="F46" s="101">
        <v>16005.6069192062</v>
      </c>
      <c r="G46" s="101">
        <v>265.74833238914999</v>
      </c>
      <c r="H46" s="101">
        <v>139293.45110761601</v>
      </c>
      <c r="J46" s="30" t="s">
        <v>210</v>
      </c>
      <c r="K46" s="28">
        <v>9088.0380631923708</v>
      </c>
      <c r="L46" s="28">
        <v>13075.6231746012</v>
      </c>
      <c r="M46" s="28">
        <v>13075.621873202101</v>
      </c>
      <c r="N46" s="28">
        <v>17127.5314231185</v>
      </c>
      <c r="O46" s="28">
        <v>3408.7105709890502</v>
      </c>
      <c r="P46" s="28">
        <v>31551.049896366301</v>
      </c>
      <c r="Q46" s="28">
        <v>120420.761871062</v>
      </c>
      <c r="R46" s="28">
        <v>8582.6311195446597</v>
      </c>
      <c r="S46" s="28">
        <v>3659.4472803634299</v>
      </c>
      <c r="T46" s="28">
        <v>5380.29741917301</v>
      </c>
      <c r="U46" s="28">
        <v>1261.5622889738599</v>
      </c>
      <c r="V46" s="28">
        <v>8978.1255784002897</v>
      </c>
      <c r="W46" s="28">
        <v>8978.1255784002897</v>
      </c>
      <c r="X46" s="28">
        <v>23.026882320796702</v>
      </c>
      <c r="Y46" s="28">
        <v>2202.1620325457202</v>
      </c>
      <c r="Z46" s="28">
        <v>313.49254323991602</v>
      </c>
      <c r="AA46" s="28">
        <v>1519.80706606692</v>
      </c>
      <c r="AB46" s="28">
        <v>1140.07318788252</v>
      </c>
      <c r="AC46" s="28">
        <v>1757.2096775831501</v>
      </c>
      <c r="AD46" s="28">
        <v>16408.180530156402</v>
      </c>
      <c r="AE46" s="28">
        <v>134.807669454852</v>
      </c>
      <c r="AF46" s="28">
        <v>7291.5526884902101</v>
      </c>
      <c r="AG46" s="28">
        <v>787.14499432045204</v>
      </c>
      <c r="AH46" s="28">
        <v>8101.7245651314597</v>
      </c>
      <c r="AI46" s="28">
        <v>1860.6909360080399</v>
      </c>
      <c r="AJ46" s="28">
        <v>4586.18241953091</v>
      </c>
      <c r="AK46" s="28">
        <v>12.4948567491746</v>
      </c>
      <c r="AL46" s="28">
        <v>27334.7490890755</v>
      </c>
      <c r="AM46" s="28">
        <v>20.1770867573868</v>
      </c>
      <c r="AN46" s="28">
        <v>56.040069146866401</v>
      </c>
      <c r="AO46" s="28">
        <v>1000.05486754079</v>
      </c>
      <c r="AP46" s="28">
        <v>10.193540222887201</v>
      </c>
      <c r="AQ46" s="28">
        <v>0.77330054767219503</v>
      </c>
      <c r="AR46" s="28">
        <v>152.370163244542</v>
      </c>
      <c r="AS46" s="28">
        <v>17638.590323942299</v>
      </c>
      <c r="AT46" s="28">
        <v>16096.296381747499</v>
      </c>
      <c r="AU46" s="28">
        <v>1542.2939421948099</v>
      </c>
      <c r="AV46" s="28">
        <v>1.9253566574623699</v>
      </c>
      <c r="AW46" s="28">
        <v>0.28161223000821201</v>
      </c>
      <c r="AX46" s="28">
        <v>503.78274789265703</v>
      </c>
      <c r="AY46" s="28">
        <v>20.3446805539112</v>
      </c>
      <c r="AZ46" s="28">
        <v>5760.9479820653996</v>
      </c>
      <c r="BA46" s="28">
        <v>24.970835703963299</v>
      </c>
      <c r="BB46" s="28">
        <v>39.740720345905203</v>
      </c>
      <c r="BC46" s="28">
        <v>8356.9738423805393</v>
      </c>
      <c r="BD46" s="28">
        <v>6453.1861691928398</v>
      </c>
      <c r="BE46" s="28">
        <v>36.244672732463599</v>
      </c>
      <c r="BF46" s="28">
        <v>97.917226128077502</v>
      </c>
      <c r="BG46" s="28">
        <v>1.06282084778738</v>
      </c>
      <c r="BH46" s="28">
        <v>267.076359105584</v>
      </c>
      <c r="BI46" s="28">
        <v>8715.5984073007403</v>
      </c>
      <c r="BJ46" s="28">
        <v>1.6966944993204199E-4</v>
      </c>
      <c r="BK46" s="28">
        <v>814.48239268940495</v>
      </c>
      <c r="BL46" s="28">
        <v>12643.073672979201</v>
      </c>
      <c r="BM46" s="28">
        <v>15882.623127506</v>
      </c>
      <c r="BN46" s="28">
        <v>139991.55864691301</v>
      </c>
      <c r="BO46" s="28">
        <v>4989.2554713726004</v>
      </c>
      <c r="BR46" s="32">
        <f t="shared" si="0"/>
        <v>2.8422198429086023E-3</v>
      </c>
      <c r="BS46" s="25">
        <f t="shared" si="7"/>
        <v>5.7269244303098307E-3</v>
      </c>
      <c r="BT46" s="25">
        <f t="shared" si="8"/>
        <v>2.1948310607925454E-3</v>
      </c>
      <c r="BU46" s="25">
        <f t="shared" si="9"/>
        <v>4.4314983900429717E-3</v>
      </c>
      <c r="BV46" s="25">
        <f t="shared" si="10"/>
        <v>5.4193299663053765E-3</v>
      </c>
      <c r="BW46" s="25">
        <f t="shared" si="10"/>
        <v>5.6661058214839957E-3</v>
      </c>
      <c r="BX46" s="25">
        <f t="shared" si="11"/>
        <v>4.9973096895648897E-3</v>
      </c>
      <c r="BY46" s="25">
        <f t="shared" si="12"/>
        <v>5.0117757421176022E-3</v>
      </c>
    </row>
    <row r="47" spans="1:77" x14ac:dyDescent="0.4">
      <c r="A47" s="30" t="s">
        <v>211</v>
      </c>
      <c r="B47" s="101">
        <v>33328.6532417903</v>
      </c>
      <c r="C47" s="101">
        <v>26965.743702342999</v>
      </c>
      <c r="D47" s="101">
        <v>40764.597774584501</v>
      </c>
      <c r="E47" s="101">
        <v>19030.707240433199</v>
      </c>
      <c r="F47" s="101">
        <v>9096.8288563304995</v>
      </c>
      <c r="G47" s="101">
        <v>1979.7826970077799</v>
      </c>
      <c r="H47" s="101">
        <v>42324.029901254602</v>
      </c>
      <c r="J47" s="30" t="s">
        <v>211</v>
      </c>
      <c r="K47" s="28">
        <v>2778.8408836110898</v>
      </c>
      <c r="L47" s="28">
        <v>2463.6158444695602</v>
      </c>
      <c r="M47" s="28">
        <v>2463.6149284400299</v>
      </c>
      <c r="N47" s="28">
        <v>3087.4300686575398</v>
      </c>
      <c r="O47" s="28">
        <v>978.01847173226099</v>
      </c>
      <c r="P47" s="28">
        <v>5246.1120475808202</v>
      </c>
      <c r="Q47" s="28">
        <v>33368.151480723303</v>
      </c>
      <c r="R47" s="28">
        <v>1487.79239324019</v>
      </c>
      <c r="S47" s="28">
        <v>854.77243256892802</v>
      </c>
      <c r="T47" s="28">
        <v>924.299922536179</v>
      </c>
      <c r="U47" s="28">
        <v>642.63408826965599</v>
      </c>
      <c r="V47" s="28">
        <v>1675.7558977015001</v>
      </c>
      <c r="W47" s="28">
        <v>1675.7558977015001</v>
      </c>
      <c r="X47" s="28">
        <v>105.67056412771301</v>
      </c>
      <c r="Y47" s="28">
        <v>434.126522195142</v>
      </c>
      <c r="Z47" s="28">
        <v>51.880968012017803</v>
      </c>
      <c r="AA47" s="28">
        <v>372.50532056019398</v>
      </c>
      <c r="AB47" s="28">
        <v>663.13996841809501</v>
      </c>
      <c r="AC47" s="28">
        <v>317.20275683172002</v>
      </c>
      <c r="AD47" s="28">
        <v>26976.0257509769</v>
      </c>
      <c r="AE47" s="28">
        <v>9656.0898904854093</v>
      </c>
      <c r="AF47" s="28">
        <v>36748.6183957627</v>
      </c>
      <c r="AG47" s="28">
        <v>3977.5093734442198</v>
      </c>
      <c r="AH47" s="28">
        <v>40831.798333334598</v>
      </c>
      <c r="AI47" s="28">
        <v>372.77219480366</v>
      </c>
      <c r="AJ47" s="28">
        <v>1055.34558982511</v>
      </c>
      <c r="AK47" s="28">
        <v>242.960616335146</v>
      </c>
      <c r="AL47" s="28">
        <v>12248.1841367945</v>
      </c>
      <c r="AM47" s="28">
        <v>69.644443192954</v>
      </c>
      <c r="AN47" s="28">
        <v>12.935277407144</v>
      </c>
      <c r="AO47" s="28">
        <v>3011.9474711111802</v>
      </c>
      <c r="AP47" s="28">
        <v>157.712538952914</v>
      </c>
      <c r="AQ47" s="28">
        <v>1.67899149037958</v>
      </c>
      <c r="AR47" s="28">
        <v>81.1037747427482</v>
      </c>
      <c r="AS47" s="28">
        <v>19061.4361383209</v>
      </c>
      <c r="AT47" s="28">
        <v>9109.8219557672292</v>
      </c>
      <c r="AU47" s="28">
        <v>9951.6141825537197</v>
      </c>
      <c r="AV47" s="28">
        <v>2.4695664071826502</v>
      </c>
      <c r="AW47" s="28">
        <v>3.5363826377199801</v>
      </c>
      <c r="AX47" s="28">
        <v>1459.2953775690701</v>
      </c>
      <c r="AY47" s="28">
        <v>6.8894580185959899</v>
      </c>
      <c r="AZ47" s="28">
        <v>1168.67038745129</v>
      </c>
      <c r="BA47" s="28">
        <v>6.5239039402106496</v>
      </c>
      <c r="BB47" s="28">
        <v>14.1363980610349</v>
      </c>
      <c r="BC47" s="28">
        <v>2164.3607943253</v>
      </c>
      <c r="BD47" s="28">
        <v>4302.6541666264702</v>
      </c>
      <c r="BE47" s="28">
        <v>664.37271085831401</v>
      </c>
      <c r="BF47" s="28">
        <v>27.453323394897399</v>
      </c>
      <c r="BG47" s="28">
        <v>14.130539871139799</v>
      </c>
      <c r="BH47" s="28">
        <v>1982.7601987528401</v>
      </c>
      <c r="BI47" s="28">
        <v>5117.1177150393596</v>
      </c>
      <c r="BJ47" s="28">
        <v>7.2208082739242795E-5</v>
      </c>
      <c r="BK47" s="28">
        <v>286.34501590308298</v>
      </c>
      <c r="BL47" s="28">
        <v>3634.3082077156701</v>
      </c>
      <c r="BM47" s="28">
        <v>5506.8184006091296</v>
      </c>
      <c r="BN47" s="28">
        <v>42373.149143008297</v>
      </c>
      <c r="BO47" s="28">
        <v>2107.3655663795098</v>
      </c>
      <c r="BR47" s="32">
        <f t="shared" si="0"/>
        <v>2.5879478357788812E-3</v>
      </c>
      <c r="BS47" s="25">
        <f t="shared" si="7"/>
        <v>1.1851135611887611E-3</v>
      </c>
      <c r="BT47" s="25">
        <f t="shared" si="8"/>
        <v>3.8130039161527639E-4</v>
      </c>
      <c r="BU47" s="25">
        <f t="shared" si="9"/>
        <v>1.6485029270175858E-3</v>
      </c>
      <c r="BV47" s="25">
        <f t="shared" si="10"/>
        <v>1.6147007832905402E-3</v>
      </c>
      <c r="BW47" s="25">
        <f t="shared" si="10"/>
        <v>1.4283108588645907E-3</v>
      </c>
      <c r="BX47" s="25">
        <f t="shared" si="11"/>
        <v>1.5039538175378245E-3</v>
      </c>
      <c r="BY47" s="25">
        <f t="shared" si="12"/>
        <v>1.1605520993226337E-3</v>
      </c>
    </row>
    <row r="48" spans="1:77" x14ac:dyDescent="0.4">
      <c r="A48" s="3"/>
      <c r="BS48" s="25"/>
      <c r="BT48" s="25" t="str">
        <f>IF(AD48&lt;&gt;0,(AD48-C48)/C48,"")</f>
        <v/>
      </c>
      <c r="BU48" s="25" t="str">
        <f>IF(AH48&lt;&gt;0,(AH48-D48)/D48,"")</f>
        <v/>
      </c>
      <c r="BV48" s="25" t="str">
        <f t="shared" ref="BV48:BW51" si="13">IF(AS48&lt;&gt;0,(AS48-E48)/E48,"")</f>
        <v/>
      </c>
      <c r="BW48" s="25" t="str">
        <f t="shared" si="13"/>
        <v/>
      </c>
      <c r="BX48" s="25" t="str">
        <f>IF(BH48&lt;&gt;0,(BH48-G48)/G48,"")</f>
        <v/>
      </c>
      <c r="BY48" s="25" t="str">
        <f>IF(BN48&lt;&gt;0,(BN48-H48)/H48,"")</f>
        <v/>
      </c>
    </row>
    <row r="49" spans="1:77" x14ac:dyDescent="0.4">
      <c r="A49" s="4" t="s">
        <v>55</v>
      </c>
      <c r="B49" s="1">
        <f>SUM(B3:B47)</f>
        <v>5949606.1112398813</v>
      </c>
      <c r="C49" s="1">
        <f t="shared" ref="C49:H49" si="14">SUM(C3:C47)</f>
        <v>882007.1602200272</v>
      </c>
      <c r="D49" s="1">
        <f t="shared" si="14"/>
        <v>1171699.7353783934</v>
      </c>
      <c r="E49" s="1">
        <f>SUM(E3:E47)</f>
        <v>949816.22723096632</v>
      </c>
      <c r="F49" s="1">
        <f t="shared" si="14"/>
        <v>693783.70099767856</v>
      </c>
      <c r="G49" s="1">
        <f t="shared" si="14"/>
        <v>54979.697652504336</v>
      </c>
      <c r="H49" s="1">
        <f t="shared" si="14"/>
        <v>5224493.0060211327</v>
      </c>
      <c r="K49" s="1">
        <f t="shared" ref="K49:BO49" si="15">SUM(K3:K47)</f>
        <v>366884.29153463483</v>
      </c>
      <c r="L49" s="1">
        <f t="shared" si="15"/>
        <v>317219.93372376222</v>
      </c>
      <c r="M49" s="1">
        <f t="shared" si="15"/>
        <v>317198.50960264902</v>
      </c>
      <c r="N49" s="1">
        <f t="shared" si="15"/>
        <v>411657.10667892802</v>
      </c>
      <c r="O49" s="1">
        <f t="shared" si="15"/>
        <v>129069.28125312454</v>
      </c>
      <c r="P49" s="1">
        <f t="shared" si="15"/>
        <v>2216428.4396037268</v>
      </c>
      <c r="Q49" s="1">
        <f t="shared" si="15"/>
        <v>5897665.0210174611</v>
      </c>
      <c r="R49" s="1">
        <f t="shared" si="15"/>
        <v>237973.7196375241</v>
      </c>
      <c r="S49" s="1">
        <f t="shared" si="15"/>
        <v>122442.60453904442</v>
      </c>
      <c r="T49" s="1">
        <f t="shared" si="15"/>
        <v>134514.23043650234</v>
      </c>
      <c r="U49" s="1">
        <f t="shared" si="15"/>
        <v>107154.38836567165</v>
      </c>
      <c r="V49" s="1">
        <f t="shared" si="15"/>
        <v>221484.57727821721</v>
      </c>
      <c r="W49" s="1">
        <f t="shared" si="15"/>
        <v>221484.57727821721</v>
      </c>
      <c r="X49" s="1">
        <f t="shared" si="15"/>
        <v>4423.0487245055974</v>
      </c>
      <c r="Y49" s="1">
        <f t="shared" si="15"/>
        <v>79652.023151081841</v>
      </c>
      <c r="Z49" s="1">
        <f t="shared" si="15"/>
        <v>7645.5610200992178</v>
      </c>
      <c r="AA49" s="1">
        <f t="shared" si="15"/>
        <v>47680.888569242619</v>
      </c>
      <c r="AB49" s="1">
        <f t="shared" si="15"/>
        <v>71003.657318741709</v>
      </c>
      <c r="AC49" s="1">
        <f t="shared" si="15"/>
        <v>43057.078221597629</v>
      </c>
      <c r="AD49" s="1">
        <f t="shared" si="15"/>
        <v>876197.51605447032</v>
      </c>
      <c r="AE49" s="1">
        <f t="shared" si="15"/>
        <v>196632.54763836536</v>
      </c>
      <c r="AF49" s="1">
        <f t="shared" si="15"/>
        <v>1042681.1833002081</v>
      </c>
      <c r="AG49" s="1">
        <f t="shared" si="15"/>
        <v>111430.49068242233</v>
      </c>
      <c r="AH49" s="1">
        <f t="shared" si="15"/>
        <v>1158534.7227071363</v>
      </c>
      <c r="AI49" s="1">
        <f t="shared" si="15"/>
        <v>51807.664068579754</v>
      </c>
      <c r="AJ49" s="1">
        <f t="shared" si="15"/>
        <v>135011.23052895832</v>
      </c>
      <c r="AK49" s="1">
        <f t="shared" si="15"/>
        <v>3915.8705139622039</v>
      </c>
      <c r="AL49" s="1">
        <f t="shared" si="15"/>
        <v>1466911.6972612913</v>
      </c>
      <c r="AM49" s="1">
        <f t="shared" si="15"/>
        <v>2086.3352015992459</v>
      </c>
      <c r="AN49" s="1">
        <f t="shared" si="15"/>
        <v>2707.8180669400253</v>
      </c>
      <c r="AO49" s="1">
        <f t="shared" si="15"/>
        <v>76857.075696655447</v>
      </c>
      <c r="AP49" s="1">
        <f t="shared" si="15"/>
        <v>3432.8187699481855</v>
      </c>
      <c r="AQ49" s="1">
        <f t="shared" si="15"/>
        <v>343.17243317056085</v>
      </c>
      <c r="AR49" s="1">
        <f t="shared" si="15"/>
        <v>8423.7602608703364</v>
      </c>
      <c r="AS49" s="1">
        <f t="shared" si="15"/>
        <v>942730.0194399592</v>
      </c>
      <c r="AT49" s="1">
        <f t="shared" si="15"/>
        <v>687195.24974589737</v>
      </c>
      <c r="AU49" s="1">
        <f t="shared" si="15"/>
        <v>255534.76969406151</v>
      </c>
      <c r="AV49" s="1">
        <f t="shared" si="15"/>
        <v>164.55028862604291</v>
      </c>
      <c r="AW49" s="1">
        <f t="shared" si="15"/>
        <v>119.87884720439874</v>
      </c>
      <c r="AX49" s="1">
        <f t="shared" si="15"/>
        <v>53715.078341520217</v>
      </c>
      <c r="AY49" s="1">
        <f t="shared" si="15"/>
        <v>1038.0549639171261</v>
      </c>
      <c r="AZ49" s="1">
        <f t="shared" si="15"/>
        <v>197152.5361567548</v>
      </c>
      <c r="BA49" s="1">
        <f t="shared" si="15"/>
        <v>1031.6985937392371</v>
      </c>
      <c r="BB49" s="1">
        <f t="shared" si="15"/>
        <v>1969.9493946938567</v>
      </c>
      <c r="BC49" s="1">
        <f t="shared" si="15"/>
        <v>308585.88632603135</v>
      </c>
      <c r="BD49" s="1">
        <f t="shared" si="15"/>
        <v>374496.37158305355</v>
      </c>
      <c r="BE49" s="1">
        <f t="shared" si="15"/>
        <v>14599.349164140687</v>
      </c>
      <c r="BF49" s="1">
        <f t="shared" si="15"/>
        <v>10805.00480481156</v>
      </c>
      <c r="BG49" s="1">
        <f t="shared" si="15"/>
        <v>246.41192131207765</v>
      </c>
      <c r="BH49" s="1">
        <f t="shared" si="15"/>
        <v>48512.345025620336</v>
      </c>
      <c r="BI49" s="1">
        <f t="shared" si="15"/>
        <v>730368.79356348491</v>
      </c>
      <c r="BJ49" s="1">
        <f t="shared" si="15"/>
        <v>12.438507180451833</v>
      </c>
      <c r="BK49" s="1">
        <f t="shared" si="15"/>
        <v>52923.070704072452</v>
      </c>
      <c r="BL49" s="1">
        <f t="shared" si="15"/>
        <v>452285.97984571912</v>
      </c>
      <c r="BM49" s="1">
        <f t="shared" si="15"/>
        <v>563271.77483114228</v>
      </c>
      <c r="BN49" s="1">
        <f t="shared" si="15"/>
        <v>5168277.3962451657</v>
      </c>
      <c r="BO49" s="1">
        <f t="shared" si="15"/>
        <v>234186.843209415</v>
      </c>
      <c r="BP49" s="1"/>
      <c r="BS49" s="25">
        <f>+(P49-B49)/B49</f>
        <v>-0.6274663569044524</v>
      </c>
      <c r="BT49" s="25">
        <f>IF(AD49&lt;&gt;0,(AD49-C49)/C49,"")</f>
        <v>-6.5868446738092156E-3</v>
      </c>
      <c r="BU49" s="25">
        <f>IF(AH49&lt;&gt;0,(AH49-D49)/D49,"")</f>
        <v>-1.1235824566441141E-2</v>
      </c>
      <c r="BV49" s="25">
        <f t="shared" si="13"/>
        <v>-7.4606093135151019E-3</v>
      </c>
      <c r="BW49" s="25">
        <f t="shared" si="13"/>
        <v>-9.4964053527156027E-3</v>
      </c>
      <c r="BX49" s="25">
        <f>IF(BH49&lt;&gt;0,(BH49-G49)/G49,"")</f>
        <v>-0.11763165137357591</v>
      </c>
      <c r="BY49" s="25">
        <f>IF(BN49&lt;&gt;0,(BN49-H49)/H49,"")</f>
        <v>-1.0760012447366568E-2</v>
      </c>
    </row>
    <row r="50" spans="1:77" x14ac:dyDescent="0.4">
      <c r="A50" s="4" t="s">
        <v>74</v>
      </c>
      <c r="B50" s="1">
        <f>SUM(B3:B15)</f>
        <v>2904482.9080121205</v>
      </c>
      <c r="C50" s="1">
        <f t="shared" ref="C50:H50" si="16">SUM(C3:C15)</f>
        <v>5044.1478130180994</v>
      </c>
      <c r="D50" s="1">
        <f t="shared" si="16"/>
        <v>367536.13943392009</v>
      </c>
      <c r="E50" s="1">
        <f>SUM(E3:E15)</f>
        <v>314496.129033715</v>
      </c>
      <c r="F50" s="1">
        <f t="shared" si="16"/>
        <v>232556.85409741895</v>
      </c>
      <c r="G50" s="1">
        <f t="shared" si="16"/>
        <v>27506.386603761999</v>
      </c>
      <c r="H50" s="1">
        <f t="shared" si="16"/>
        <v>908414.9931213099</v>
      </c>
      <c r="K50" s="1">
        <f t="shared" ref="K50:BO50" si="17">SUM(K3:K15)</f>
        <v>47184.872007564023</v>
      </c>
      <c r="L50" s="1">
        <f t="shared" si="17"/>
        <v>22392.073289723812</v>
      </c>
      <c r="M50" s="1">
        <f t="shared" si="17"/>
        <v>22370.710843896773</v>
      </c>
      <c r="N50" s="1">
        <f t="shared" si="17"/>
        <v>27485.969655612676</v>
      </c>
      <c r="O50" s="1">
        <f t="shared" si="17"/>
        <v>36987.329044233244</v>
      </c>
      <c r="P50" s="1">
        <f t="shared" si="17"/>
        <v>1515323.1291586228</v>
      </c>
      <c r="Q50" s="1">
        <f t="shared" si="17"/>
        <v>2902592.4707180415</v>
      </c>
      <c r="R50" s="1">
        <f t="shared" si="17"/>
        <v>46074.826190803076</v>
      </c>
      <c r="S50" s="1">
        <f t="shared" si="17"/>
        <v>26439.516205610169</v>
      </c>
      <c r="T50" s="1">
        <f t="shared" si="17"/>
        <v>14545.365488892583</v>
      </c>
      <c r="U50" s="1">
        <f t="shared" si="17"/>
        <v>39251.521829693585</v>
      </c>
      <c r="V50" s="1">
        <f t="shared" si="17"/>
        <v>18611.284747305228</v>
      </c>
      <c r="W50" s="1">
        <f t="shared" si="17"/>
        <v>18611.284747305228</v>
      </c>
      <c r="X50" s="1">
        <f t="shared" si="17"/>
        <v>2043.8699591355251</v>
      </c>
      <c r="Y50" s="1">
        <f t="shared" si="17"/>
        <v>26548.549416100577</v>
      </c>
      <c r="Z50" s="1">
        <f t="shared" si="17"/>
        <v>694.36228803423114</v>
      </c>
      <c r="AA50" s="1">
        <f t="shared" si="17"/>
        <v>6778.002046868065</v>
      </c>
      <c r="AB50" s="1">
        <f t="shared" si="17"/>
        <v>8612.3916366831927</v>
      </c>
      <c r="AC50" s="1">
        <f t="shared" si="17"/>
        <v>3684.6453762835331</v>
      </c>
      <c r="AD50" s="1">
        <f t="shared" si="17"/>
        <v>5034.0434370054018</v>
      </c>
      <c r="AE50" s="1">
        <f t="shared" si="17"/>
        <v>0</v>
      </c>
      <c r="AF50" s="1">
        <f t="shared" si="17"/>
        <v>322213.98292608093</v>
      </c>
      <c r="AG50" s="1">
        <f t="shared" si="17"/>
        <v>33757.749489667985</v>
      </c>
      <c r="AH50" s="1">
        <f t="shared" si="17"/>
        <v>358015.6023748843</v>
      </c>
      <c r="AI50" s="1">
        <f t="shared" si="17"/>
        <v>4374.2211706348853</v>
      </c>
      <c r="AJ50" s="1">
        <f t="shared" si="17"/>
        <v>22583.130449481156</v>
      </c>
      <c r="AK50" s="1">
        <f t="shared" si="17"/>
        <v>364.79917607633342</v>
      </c>
      <c r="AL50" s="1">
        <f t="shared" si="17"/>
        <v>392430.73827616306</v>
      </c>
      <c r="AM50" s="1">
        <f t="shared" si="17"/>
        <v>454.67853243959564</v>
      </c>
      <c r="AN50" s="1">
        <f t="shared" si="17"/>
        <v>1021.3571694121812</v>
      </c>
      <c r="AO50" s="1">
        <f t="shared" si="17"/>
        <v>18962.283535394075</v>
      </c>
      <c r="AP50" s="1">
        <f t="shared" si="17"/>
        <v>1062.9693584859212</v>
      </c>
      <c r="AQ50" s="1">
        <f t="shared" si="17"/>
        <v>294.14564945676489</v>
      </c>
      <c r="AR50" s="1">
        <f t="shared" si="17"/>
        <v>4246.2458060159288</v>
      </c>
      <c r="AS50" s="1">
        <f t="shared" si="17"/>
        <v>314906.02848562261</v>
      </c>
      <c r="AT50" s="1">
        <f t="shared" si="17"/>
        <v>232767.99165112528</v>
      </c>
      <c r="AU50" s="1">
        <f t="shared" si="17"/>
        <v>82138.036834497514</v>
      </c>
      <c r="AV50" s="1">
        <f t="shared" si="17"/>
        <v>90.062150946220271</v>
      </c>
      <c r="AW50" s="1">
        <f t="shared" si="17"/>
        <v>63.408352658537737</v>
      </c>
      <c r="AX50" s="1">
        <f t="shared" si="17"/>
        <v>22957.462437535316</v>
      </c>
      <c r="AY50" s="1">
        <f t="shared" si="17"/>
        <v>322.39728211143137</v>
      </c>
      <c r="AZ50" s="1">
        <f t="shared" si="17"/>
        <v>63739.135174442905</v>
      </c>
      <c r="BA50" s="1">
        <f t="shared" si="17"/>
        <v>383.65572525511436</v>
      </c>
      <c r="BB50" s="1">
        <f t="shared" si="17"/>
        <v>626.03274839260848</v>
      </c>
      <c r="BC50" s="1">
        <f t="shared" si="17"/>
        <v>106095.2895781921</v>
      </c>
      <c r="BD50" s="1">
        <f t="shared" si="17"/>
        <v>28431.017035163084</v>
      </c>
      <c r="BE50" s="1">
        <f t="shared" si="17"/>
        <v>4845.7803973793461</v>
      </c>
      <c r="BF50" s="1">
        <f t="shared" si="17"/>
        <v>7216.5592278090799</v>
      </c>
      <c r="BG50" s="1">
        <f t="shared" si="17"/>
        <v>21.729349121863248</v>
      </c>
      <c r="BH50" s="1">
        <f t="shared" si="17"/>
        <v>21204.730389833137</v>
      </c>
      <c r="BI50" s="1">
        <f t="shared" si="17"/>
        <v>270924.05470991437</v>
      </c>
      <c r="BJ50" s="1">
        <f t="shared" si="17"/>
        <v>12.42877895908765</v>
      </c>
      <c r="BK50" s="1">
        <f t="shared" si="17"/>
        <v>7028.4431459230391</v>
      </c>
      <c r="BL50" s="1">
        <f t="shared" si="17"/>
        <v>74364.850989276631</v>
      </c>
      <c r="BM50" s="1">
        <f t="shared" si="17"/>
        <v>63614.197871645199</v>
      </c>
      <c r="BN50" s="1">
        <f t="shared" si="17"/>
        <v>904910.41947009496</v>
      </c>
      <c r="BO50" s="1">
        <f t="shared" si="17"/>
        <v>47992.111663998803</v>
      </c>
      <c r="BP50" s="1"/>
      <c r="BS50" s="25">
        <f>+(P50-B50)/B50</f>
        <v>-0.4782812716926137</v>
      </c>
      <c r="BT50" s="25">
        <f>IF(AD50&lt;&gt;0,(AD50-C50)/C50,"")</f>
        <v>-2.0031879293108709E-3</v>
      </c>
      <c r="BU50" s="25">
        <f>IF(AH50&lt;&gt;0,(AH50-D50)/D50,"")</f>
        <v>-2.5903675958776035E-2</v>
      </c>
      <c r="BV50" s="25">
        <f t="shared" si="13"/>
        <v>1.3033529320917816E-3</v>
      </c>
      <c r="BW50" s="25">
        <f t="shared" si="13"/>
        <v>9.0789649922716226E-4</v>
      </c>
      <c r="BX50" s="25">
        <f>IF(BH50&lt;&gt;0,(BH50-G50)/G50,"")</f>
        <v>-0.22909792931751333</v>
      </c>
      <c r="BY50" s="25">
        <f>IF(BN50&lt;&gt;0,(BN50-H50)/H50,"")</f>
        <v>-3.8578993937266994E-3</v>
      </c>
    </row>
    <row r="51" spans="1:77" x14ac:dyDescent="0.4">
      <c r="A51" s="4" t="s">
        <v>127</v>
      </c>
      <c r="B51" s="1">
        <f>SUM(B16:B47)</f>
        <v>3045123.2032277626</v>
      </c>
      <c r="C51" s="1">
        <f t="shared" ref="C51:H51" si="18">SUM(C16:C47)</f>
        <v>876963.01240700926</v>
      </c>
      <c r="D51" s="1">
        <f t="shared" si="18"/>
        <v>804163.5959444734</v>
      </c>
      <c r="E51" s="1">
        <f>SUM(E16:E47)</f>
        <v>635320.09819725133</v>
      </c>
      <c r="F51" s="1">
        <f t="shared" si="18"/>
        <v>461226.84690025949</v>
      </c>
      <c r="G51" s="1">
        <f t="shared" si="18"/>
        <v>27473.311048742329</v>
      </c>
      <c r="H51" s="1">
        <f t="shared" si="18"/>
        <v>4316078.0128998235</v>
      </c>
      <c r="K51" s="1">
        <f t="shared" ref="K51:BO51" si="19">SUM(K16:K47)</f>
        <v>319699.41952707089</v>
      </c>
      <c r="L51" s="1">
        <f t="shared" si="19"/>
        <v>294827.86043403845</v>
      </c>
      <c r="M51" s="1">
        <f t="shared" si="19"/>
        <v>294827.79875875224</v>
      </c>
      <c r="N51" s="1">
        <f t="shared" si="19"/>
        <v>384171.13702331542</v>
      </c>
      <c r="O51" s="1">
        <f t="shared" si="19"/>
        <v>92081.952208891307</v>
      </c>
      <c r="P51" s="1">
        <f t="shared" si="19"/>
        <v>701105.31044510333</v>
      </c>
      <c r="Q51" s="1">
        <f t="shared" si="19"/>
        <v>2995072.5502994223</v>
      </c>
      <c r="R51" s="1">
        <f t="shared" si="19"/>
        <v>191898.89344672102</v>
      </c>
      <c r="S51" s="1">
        <f t="shared" si="19"/>
        <v>96003.088333434251</v>
      </c>
      <c r="T51" s="1">
        <f t="shared" si="19"/>
        <v>119968.86494760972</v>
      </c>
      <c r="U51" s="1">
        <f t="shared" si="19"/>
        <v>67902.866535978028</v>
      </c>
      <c r="V51" s="1">
        <f t="shared" si="19"/>
        <v>202873.292530912</v>
      </c>
      <c r="W51" s="1">
        <f t="shared" si="19"/>
        <v>202873.292530912</v>
      </c>
      <c r="X51" s="1">
        <f t="shared" si="19"/>
        <v>2379.1787653700721</v>
      </c>
      <c r="Y51" s="1">
        <f t="shared" si="19"/>
        <v>53103.473734981279</v>
      </c>
      <c r="Z51" s="1">
        <f t="shared" si="19"/>
        <v>6951.1987320649878</v>
      </c>
      <c r="AA51" s="1">
        <f t="shared" si="19"/>
        <v>40902.88652237456</v>
      </c>
      <c r="AB51" s="1">
        <f t="shared" si="19"/>
        <v>62391.265682058518</v>
      </c>
      <c r="AC51" s="1">
        <f t="shared" si="19"/>
        <v>39372.432845314084</v>
      </c>
      <c r="AD51" s="1">
        <f t="shared" si="19"/>
        <v>871163.47261746495</v>
      </c>
      <c r="AE51" s="1">
        <f t="shared" si="19"/>
        <v>196632.54763836536</v>
      </c>
      <c r="AF51" s="1">
        <f t="shared" si="19"/>
        <v>720467.20037412713</v>
      </c>
      <c r="AG51" s="1">
        <f t="shared" si="19"/>
        <v>77672.741192754402</v>
      </c>
      <c r="AH51" s="1">
        <f t="shared" si="19"/>
        <v>800519.120332252</v>
      </c>
      <c r="AI51" s="1">
        <f t="shared" si="19"/>
        <v>47433.442897944871</v>
      </c>
      <c r="AJ51" s="1">
        <f t="shared" si="19"/>
        <v>112428.10007947718</v>
      </c>
      <c r="AK51" s="1">
        <f t="shared" si="19"/>
        <v>3551.07133788587</v>
      </c>
      <c r="AL51" s="1">
        <f t="shared" si="19"/>
        <v>1074480.9589851287</v>
      </c>
      <c r="AM51" s="1">
        <f t="shared" si="19"/>
        <v>1631.6566691596499</v>
      </c>
      <c r="AN51" s="1">
        <f t="shared" si="19"/>
        <v>1686.4608975278443</v>
      </c>
      <c r="AO51" s="1">
        <f t="shared" si="19"/>
        <v>57894.792161261372</v>
      </c>
      <c r="AP51" s="1">
        <f t="shared" si="19"/>
        <v>2369.8494114622649</v>
      </c>
      <c r="AQ51" s="1">
        <f t="shared" si="19"/>
        <v>49.026783713795865</v>
      </c>
      <c r="AR51" s="1">
        <f t="shared" si="19"/>
        <v>4177.5144548544058</v>
      </c>
      <c r="AS51" s="1">
        <f t="shared" si="19"/>
        <v>627823.99095433671</v>
      </c>
      <c r="AT51" s="1">
        <f t="shared" si="19"/>
        <v>454427.25809477241</v>
      </c>
      <c r="AU51" s="1">
        <f t="shared" si="19"/>
        <v>173396.73285956404</v>
      </c>
      <c r="AV51" s="1">
        <f t="shared" si="19"/>
        <v>74.488137679822657</v>
      </c>
      <c r="AW51" s="1">
        <f t="shared" si="19"/>
        <v>56.470494545861023</v>
      </c>
      <c r="AX51" s="1">
        <f t="shared" si="19"/>
        <v>30757.615903984904</v>
      </c>
      <c r="AY51" s="1">
        <f t="shared" si="19"/>
        <v>715.65768180569455</v>
      </c>
      <c r="AZ51" s="1">
        <f t="shared" si="19"/>
        <v>133413.40098231187</v>
      </c>
      <c r="BA51" s="1">
        <f t="shared" si="19"/>
        <v>648.04286848412289</v>
      </c>
      <c r="BB51" s="1">
        <f t="shared" si="19"/>
        <v>1343.9166463012484</v>
      </c>
      <c r="BC51" s="1">
        <f t="shared" si="19"/>
        <v>202490.59674783933</v>
      </c>
      <c r="BD51" s="1">
        <f t="shared" si="19"/>
        <v>346065.35454789043</v>
      </c>
      <c r="BE51" s="1">
        <f t="shared" si="19"/>
        <v>9753.5687667613383</v>
      </c>
      <c r="BF51" s="1">
        <f t="shared" si="19"/>
        <v>3588.4455770024792</v>
      </c>
      <c r="BG51" s="1">
        <f t="shared" si="19"/>
        <v>224.68257219021439</v>
      </c>
      <c r="BH51" s="1">
        <f t="shared" si="19"/>
        <v>27307.614635787206</v>
      </c>
      <c r="BI51" s="1">
        <f t="shared" si="19"/>
        <v>459444.73885357042</v>
      </c>
      <c r="BJ51" s="1">
        <f t="shared" si="19"/>
        <v>9.7282213641822161E-3</v>
      </c>
      <c r="BK51" s="1">
        <f t="shared" si="19"/>
        <v>45894.627558149412</v>
      </c>
      <c r="BL51" s="1">
        <f t="shared" si="19"/>
        <v>377921.12885644258</v>
      </c>
      <c r="BM51" s="1">
        <f t="shared" si="19"/>
        <v>499657.57695949712</v>
      </c>
      <c r="BN51" s="1">
        <f t="shared" si="19"/>
        <v>4263366.9767750707</v>
      </c>
      <c r="BO51" s="1">
        <f t="shared" si="19"/>
        <v>186194.7315454162</v>
      </c>
      <c r="BP51" s="1"/>
      <c r="BS51" s="25">
        <f>+(P51-B51)/B51</f>
        <v>-0.76976126624303831</v>
      </c>
      <c r="BT51" s="25">
        <f>IF(AD51&lt;&gt;0,(AD51-C51)/C51,"")</f>
        <v>-6.6132091177098186E-3</v>
      </c>
      <c r="BU51" s="25">
        <f>IF(AH51&lt;&gt;0,(AH51-D51)/D51,"")</f>
        <v>-4.5320077041550747E-3</v>
      </c>
      <c r="BV51" s="25">
        <f t="shared" si="13"/>
        <v>-1.1798945546009246E-2</v>
      </c>
      <c r="BW51" s="25">
        <f t="shared" si="13"/>
        <v>-1.4742395962387468E-2</v>
      </c>
      <c r="BX51" s="25">
        <f>IF(BH51&lt;&gt;0,(BH51-G51)/G51,"")</f>
        <v>-6.0311774092736675E-3</v>
      </c>
      <c r="BY51" s="25">
        <f>IF(BN51&lt;&gt;0,(BN51-H51)/H51,"")</f>
        <v>-1.2212716259347247E-2</v>
      </c>
    </row>
    <row r="52" spans="1:77" x14ac:dyDescent="0.4">
      <c r="A52" s="6"/>
    </row>
    <row r="53" spans="1:77" x14ac:dyDescent="0.4">
      <c r="A53" s="6"/>
    </row>
    <row r="54" spans="1:77" x14ac:dyDescent="0.4">
      <c r="A54" s="6"/>
    </row>
    <row r="55" spans="1:77" x14ac:dyDescent="0.4">
      <c r="A55" s="1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C91"/>
  <sheetViews>
    <sheetView workbookViewId="0">
      <pane xSplit="1" ySplit="4" topLeftCell="B5" activePane="bottomRight" state="frozen"/>
      <selection activeCell="A89" sqref="A89"/>
      <selection pane="topRight" activeCell="A89" sqref="A89"/>
      <selection pane="bottomLeft" activeCell="A89" sqref="A89"/>
      <selection pane="bottomRight" activeCell="D9" sqref="D9"/>
    </sheetView>
  </sheetViews>
  <sheetFormatPr defaultRowHeight="14.6" x14ac:dyDescent="0.4"/>
  <cols>
    <col min="1" max="1" width="17.3046875" customWidth="1"/>
    <col min="2" max="2" width="10.07421875" bestFit="1" customWidth="1"/>
    <col min="3" max="3" width="10.07421875" customWidth="1"/>
    <col min="4" max="5" width="10.07421875" bestFit="1" customWidth="1"/>
    <col min="8" max="8" width="11.53515625" customWidth="1"/>
    <col min="9" max="9" width="9.07421875" style="48"/>
    <col min="13" max="13" width="18.53515625" customWidth="1"/>
    <col min="14" max="14" width="10.07421875" bestFit="1" customWidth="1"/>
    <col min="16" max="17" width="10.07421875" bestFit="1" customWidth="1"/>
    <col min="20" max="20" width="10.07421875" bestFit="1" customWidth="1"/>
    <col min="22" max="22" width="18.53515625" style="30" customWidth="1"/>
    <col min="23" max="23" width="10.07421875" style="30" bestFit="1" customWidth="1"/>
    <col min="24" max="24" width="9.07421875" style="30"/>
    <col min="25" max="26" width="10.07421875" style="30" bestFit="1" customWidth="1"/>
    <col min="27" max="28" width="9.07421875" style="30"/>
    <col min="29" max="29" width="10.07421875" style="30" bestFit="1" customWidth="1"/>
  </cols>
  <sheetData>
    <row r="1" spans="1:29" s="100" customFormat="1" x14ac:dyDescent="0.4">
      <c r="A1" s="107" t="s">
        <v>507</v>
      </c>
      <c r="B1" s="107"/>
      <c r="C1" s="107"/>
      <c r="I1" s="48"/>
    </row>
    <row r="2" spans="1:29" x14ac:dyDescent="0.4">
      <c r="A2" s="108" t="s">
        <v>497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30" t="s">
        <v>476</v>
      </c>
      <c r="V2" s="30" t="s">
        <v>343</v>
      </c>
    </row>
    <row r="3" spans="1:29" s="30" customFormat="1" x14ac:dyDescent="0.4">
      <c r="A3" s="108"/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</row>
    <row r="4" spans="1:29" x14ac:dyDescent="0.4">
      <c r="A4" s="30" t="s">
        <v>52</v>
      </c>
      <c r="B4" s="30" t="s">
        <v>59</v>
      </c>
      <c r="C4" s="30" t="s">
        <v>57</v>
      </c>
      <c r="D4" s="30" t="s">
        <v>60</v>
      </c>
      <c r="E4" s="30" t="s">
        <v>54</v>
      </c>
      <c r="F4" s="30" t="s">
        <v>53</v>
      </c>
      <c r="G4" s="30" t="s">
        <v>61</v>
      </c>
      <c r="H4" s="30" t="s">
        <v>62</v>
      </c>
      <c r="I4" s="50" t="s">
        <v>237</v>
      </c>
      <c r="M4" s="30" t="s">
        <v>52</v>
      </c>
      <c r="N4" s="30" t="s">
        <v>59</v>
      </c>
      <c r="O4" s="30" t="s">
        <v>57</v>
      </c>
      <c r="P4" s="30" t="s">
        <v>60</v>
      </c>
      <c r="Q4" s="30" t="s">
        <v>54</v>
      </c>
      <c r="R4" s="30" t="s">
        <v>53</v>
      </c>
      <c r="S4" s="30" t="s">
        <v>61</v>
      </c>
      <c r="T4" s="30" t="s">
        <v>62</v>
      </c>
      <c r="V4" s="30" t="s">
        <v>52</v>
      </c>
      <c r="W4" s="30" t="s">
        <v>59</v>
      </c>
      <c r="X4" s="30" t="s">
        <v>57</v>
      </c>
      <c r="Y4" s="30" t="s">
        <v>60</v>
      </c>
      <c r="Z4" s="30" t="s">
        <v>54</v>
      </c>
      <c r="AA4" s="30" t="s">
        <v>53</v>
      </c>
      <c r="AB4" s="30" t="s">
        <v>61</v>
      </c>
      <c r="AC4" s="30" t="s">
        <v>62</v>
      </c>
    </row>
    <row r="5" spans="1:29" x14ac:dyDescent="0.4">
      <c r="A5" s="30" t="s">
        <v>0</v>
      </c>
      <c r="B5" s="28">
        <f>rail!B3+cmv_c1c2!B3+nonpt!B3+nonroad!B3+'onroad all'!P3+ptegu_summer!B3+ptnonipm!B3+pt_oilgas!B3+np_oilgas!B3+rwc!B3+ptfire!B3+ptagfire!B3+'cmv_c3 36'!B3</f>
        <v>1101676.861248537</v>
      </c>
      <c r="C5" s="28">
        <f>rail!C3+cmv_c1c2!C3+nonpt!C3+nonroad!C3+'onroad all'!AP3+ptegu_summer!C3+ptnonipm!C3+pt_oilgas!C3+np_oilgas!C3+rwc!C3+ag!B3+ptfire!C3+ptagfire!C3+'cmv_c3 36'!C3</f>
        <v>64351.704626717867</v>
      </c>
      <c r="D5" s="28">
        <f>rail!D3+cmv_c1c2!D3+nonpt!D3+nonroad!D3+'onroad all'!AF3+'onroad all'!AR3+'onroad all'!AS3+ptegu_summer!AT3+ptnonipm!D3+pt_oilgas!D3+np_oilgas!D3+rwc!D3+ptfire!D3+ptagfire!D3+'cmv_c3 36'!D3</f>
        <v>163679.24393302717</v>
      </c>
      <c r="E5" s="28">
        <f>rail!E3+cmv_c1c2!E3+nonpt!E3+nonroad!E3+ptegu_summer!E3+ptnonipm!E3+pt_oilgas!E3+np_oilgas!E3+rwc!E3+'onroad all'!BG3+afdust!BA3+ptfire!E3+ptagfire!E3+'cmv_c3 36'!E3</f>
        <v>299059.76245589199</v>
      </c>
      <c r="F5" s="28">
        <f>rail!F3+cmv_c1c2!F3+nonpt!F3+nonroad!F3+ptegu_summer!F3+ptnonipm!F3+pt_oilgas!F3+np_oilgas!F3+rwc!F3+'onroad all'!BJ3+afdust!BB3+ptfire!F3+ptagfire!F3+'cmv_c3 36'!F3</f>
        <v>126421.03707583401</v>
      </c>
      <c r="G5" s="28">
        <f>rail!G3+cmv_c1c2!G3+nonpt!G3+nonroad!G3+'onroad all'!BZ3+ptegu_summer!BT3+ptnonipm!G3+pt_oilgas!G3+np_oilgas!G3+rwc!G3+ptfire!G3+ptagfire!G3+'cmv_c3 36'!G3</f>
        <v>81301.462476277055</v>
      </c>
      <c r="H5" s="28">
        <f>rail!H3+cmv_c1c2!H3+nonpt!H3+nonroad!H3+'onroad all'!CK3+ptegu_summer!H3+ptnonipm!H3+pt_oilgas!H3+np_oilgas!H3+rwc!H3+ptfire!H3+ptagfire!H3+'cmv_c3 36'!H3+ag!C3</f>
        <v>258147.24046610648</v>
      </c>
      <c r="I5" s="48" t="s">
        <v>238</v>
      </c>
      <c r="M5" s="30" t="s">
        <v>0</v>
      </c>
      <c r="N5" s="28">
        <f>B5+'biogenics 12'!H3</f>
        <v>1313661.120848537</v>
      </c>
      <c r="O5" s="28">
        <f>C5</f>
        <v>64351.704626717867</v>
      </c>
      <c r="P5" s="28">
        <f>D5+'biogenics 12'!R3</f>
        <v>176253.98547302707</v>
      </c>
      <c r="Q5" s="28">
        <f t="shared" ref="Q5:S5" si="0">E5</f>
        <v>299059.76245589199</v>
      </c>
      <c r="R5" s="28">
        <f t="shared" si="0"/>
        <v>126421.03707583401</v>
      </c>
      <c r="S5" s="28">
        <f t="shared" si="0"/>
        <v>81301.462476277055</v>
      </c>
      <c r="T5" s="28">
        <f>H5+'biogenics 12'!X3</f>
        <v>2176116.4789660964</v>
      </c>
      <c r="V5" s="30" t="s">
        <v>0</v>
      </c>
      <c r="W5" s="28">
        <f>B5-ptfire!B3</f>
        <v>711910.88429853693</v>
      </c>
      <c r="X5" s="28">
        <f>C5-ptfire!C3</f>
        <v>57907.379563617869</v>
      </c>
      <c r="Y5" s="28">
        <f>D5-ptfire!D3</f>
        <v>155927.90215902717</v>
      </c>
      <c r="Z5" s="28">
        <f>E5-ptfire!E3</f>
        <v>257236.433226892</v>
      </c>
      <c r="AA5" s="28">
        <f>F5-ptfire!F3</f>
        <v>90977.540750834014</v>
      </c>
      <c r="AB5" s="28">
        <f>G5-ptfire!G3</f>
        <v>77628.383055577055</v>
      </c>
      <c r="AC5" s="28">
        <f>H5-ptfire!H3</f>
        <v>165510.03626910649</v>
      </c>
    </row>
    <row r="6" spans="1:29" x14ac:dyDescent="0.4">
      <c r="A6" s="30" t="s">
        <v>2</v>
      </c>
      <c r="B6" s="28">
        <f>rail!B4+cmv_c1c2!B4+nonpt!B4+nonroad!B4+'onroad all'!P4+ptegu_summer!B4+ptnonipm!B4+pt_oilgas!B4+np_oilgas!B4+rwc!B4+ptfire!B4+ptagfire!B4+'cmv_c3 36'!B4</f>
        <v>1010112.236892476</v>
      </c>
      <c r="C6" s="28">
        <f>rail!C4+cmv_c1c2!C4+nonpt!C4+nonroad!C4+'onroad all'!AP4+ptegu_summer!C4+ptnonipm!C4+pt_oilgas!C4+np_oilgas!C4+rwc!C4+ag!B4+ptfire!C4+ptagfire!C4+'cmv_c3 36'!C4</f>
        <v>36868.389761527971</v>
      </c>
      <c r="D6" s="28">
        <f>rail!D4+cmv_c1c2!D4+nonpt!D4+nonroad!D4+'onroad all'!AF4+'onroad all'!AR4+'onroad all'!AS4+ptegu_summer!AT4+ptnonipm!D4+pt_oilgas!D4+np_oilgas!D4+rwc!D4+ptfire!D4+ptagfire!D4+'cmv_c3 36'!D4</f>
        <v>96561.533770403767</v>
      </c>
      <c r="E6" s="28">
        <f>rail!E4+cmv_c1c2!E4+nonpt!E4+nonroad!E4+ptegu_summer!E4+ptnonipm!E4+pt_oilgas!E4+np_oilgas!E4+rwc!E4+'onroad all'!BG4+afdust!BA4+ptfire!E4+ptagfire!E4+'cmv_c3 36'!E4</f>
        <v>234266.27779916555</v>
      </c>
      <c r="F6" s="28">
        <f>rail!F4+cmv_c1c2!F4+nonpt!F4+nonroad!F4+ptegu_summer!F4+ptnonipm!F4+pt_oilgas!F4+np_oilgas!F4+rwc!F4+'onroad all'!BJ4+afdust!BB4+ptfire!F4+ptagfire!F4+'cmv_c3 36'!F4</f>
        <v>71703.426200536152</v>
      </c>
      <c r="G6" s="28">
        <f>rail!G4+cmv_c1c2!G4+nonpt!G4+nonroad!G4+'onroad all'!BZ4+ptegu_summer!BT4+ptnonipm!G4+pt_oilgas!G4+np_oilgas!G4+rwc!G4+ptfire!G4+ptagfire!G4+'cmv_c3 36'!G4</f>
        <v>17857.215261382153</v>
      </c>
      <c r="H6" s="28">
        <f>rail!H4+cmv_c1c2!H4+nonpt!H4+nonroad!H4+'onroad all'!CK4+ptegu_summer!H4+ptnonipm!H4+pt_oilgas!H4+np_oilgas!H4+rwc!H4+ptfire!H4+ptagfire!H4+'cmv_c3 36'!H4+ag!C4</f>
        <v>222538.29012532198</v>
      </c>
      <c r="M6" s="30" t="s">
        <v>2</v>
      </c>
      <c r="N6" s="28">
        <f>B6+'biogenics 12'!H4</f>
        <v>1409665.1494924759</v>
      </c>
      <c r="O6" s="28">
        <f t="shared" ref="O6:O54" si="1">C6</f>
        <v>36868.389761527971</v>
      </c>
      <c r="P6" s="28">
        <f>D6+'biogenics 12'!R4</f>
        <v>110456.84767040366</v>
      </c>
      <c r="Q6" s="28">
        <f t="shared" ref="Q6:Q54" si="2">E6</f>
        <v>234266.27779916555</v>
      </c>
      <c r="R6" s="28">
        <f t="shared" ref="R6:R54" si="3">F6</f>
        <v>71703.426200536152</v>
      </c>
      <c r="S6" s="28">
        <f t="shared" ref="S6:S54" si="4">G6</f>
        <v>17857.215261382153</v>
      </c>
      <c r="T6" s="28">
        <f>H6+'biogenics 12'!X4</f>
        <v>2099311.028125322</v>
      </c>
      <c r="V6" s="30" t="s">
        <v>2</v>
      </c>
      <c r="W6" s="28">
        <f>B6-ptfire!B4</f>
        <v>619365.98338247603</v>
      </c>
      <c r="X6" s="28">
        <f>C6-ptfire!C4</f>
        <v>30457.435933527973</v>
      </c>
      <c r="Y6" s="28">
        <f>D6-ptfire!D4</f>
        <v>91343.133579403773</v>
      </c>
      <c r="Z6" s="28">
        <f>E6-ptfire!E4</f>
        <v>194617.21579016553</v>
      </c>
      <c r="AA6" s="28">
        <f>F6-ptfire!F4</f>
        <v>38102.527241536154</v>
      </c>
      <c r="AB6" s="28">
        <f>G6-ptfire!G4</f>
        <v>14955.400212382152</v>
      </c>
      <c r="AC6" s="28">
        <f>H6-ptfire!H4</f>
        <v>130380.79140032198</v>
      </c>
    </row>
    <row r="7" spans="1:29" x14ac:dyDescent="0.4">
      <c r="A7" s="30" t="s">
        <v>3</v>
      </c>
      <c r="B7" s="28">
        <f>rail!B5+cmv_c1c2!B5+nonpt!B5+nonroad!B5+'onroad all'!P5+ptegu_summer!B5+ptnonipm!B5+pt_oilgas!B5+np_oilgas!B5+rwc!B5+ptfire!B5+ptagfire!B5+'cmv_c3 36'!B5</f>
        <v>1098731.9304846409</v>
      </c>
      <c r="C7" s="28">
        <f>rail!C5+cmv_c1c2!C5+nonpt!C5+nonroad!C5+'onroad all'!AP5+ptegu_summer!C5+ptnonipm!C5+pt_oilgas!C5+np_oilgas!C5+rwc!C5+ag!B5+ptfire!C5+ptagfire!C5+'cmv_c3 36'!C5</f>
        <v>86093.033871605367</v>
      </c>
      <c r="D7" s="28">
        <f>rail!D5+cmv_c1c2!D5+nonpt!D5+nonroad!D5+'onroad all'!AF5+'onroad all'!AR5+'onroad all'!AS5+ptegu_summer!AT5+ptnonipm!D5+pt_oilgas!D5+np_oilgas!D5+rwc!D5+ptfire!D5+ptagfire!D5+'cmv_c3 36'!D5</f>
        <v>105479.32058595761</v>
      </c>
      <c r="E7" s="28">
        <f>rail!E5+cmv_c1c2!E5+nonpt!E5+nonroad!E5+ptegu_summer!E5+ptnonipm!E5+pt_oilgas!E5+np_oilgas!E5+rwc!E5+'onroad all'!BG5+afdust!BA5+ptfire!E5+ptagfire!E5+'cmv_c3 36'!E5</f>
        <v>227204.46686284785</v>
      </c>
      <c r="F7" s="28">
        <f>rail!F5+cmv_c1c2!F5+nonpt!F5+nonroad!F5+ptegu_summer!F5+ptnonipm!F5+pt_oilgas!F5+np_oilgas!F5+rwc!F5+'onroad all'!BJ5+afdust!BB5+ptfire!F5+ptagfire!F5+'cmv_c3 36'!F5</f>
        <v>109075.748533684</v>
      </c>
      <c r="G7" s="28">
        <f>rail!G5+cmv_c1c2!G5+nonpt!G5+nonroad!G5+'onroad all'!BZ5+ptegu_summer!BT5+ptnonipm!G5+pt_oilgas!G5+np_oilgas!G5+rwc!G5+ptfire!G5+ptagfire!G5+'cmv_c3 36'!G5</f>
        <v>34172.209201775571</v>
      </c>
      <c r="H7" s="28">
        <f>rail!H5+cmv_c1c2!H5+nonpt!H5+nonroad!H5+'onroad all'!CK5+ptegu_summer!H5+ptnonipm!H5+pt_oilgas!H5+np_oilgas!H5+rwc!H5+ptfire!H5+ptagfire!H5+'cmv_c3 36'!H5+ag!C5</f>
        <v>285856.44809662207</v>
      </c>
      <c r="I7" s="48" t="s">
        <v>238</v>
      </c>
      <c r="M7" s="30" t="s">
        <v>3</v>
      </c>
      <c r="N7" s="28">
        <f>B7+'biogenics 12'!H5</f>
        <v>1272385.2783946409</v>
      </c>
      <c r="O7" s="28">
        <f t="shared" si="1"/>
        <v>86093.033871605367</v>
      </c>
      <c r="P7" s="28">
        <f>D7+'biogenics 12'!R5</f>
        <v>125147.44746195761</v>
      </c>
      <c r="Q7" s="28">
        <f t="shared" si="2"/>
        <v>227204.46686284785</v>
      </c>
      <c r="R7" s="28">
        <f t="shared" si="3"/>
        <v>109075.748533684</v>
      </c>
      <c r="S7" s="28">
        <f t="shared" si="4"/>
        <v>34172.209201775571</v>
      </c>
      <c r="T7" s="28">
        <f>H7+'biogenics 12'!X5</f>
        <v>1829991.135896622</v>
      </c>
      <c r="V7" s="30" t="s">
        <v>3</v>
      </c>
      <c r="W7" s="28">
        <f>B7-ptfire!B5</f>
        <v>389483.79981464089</v>
      </c>
      <c r="X7" s="28">
        <f>C7-ptfire!C5</f>
        <v>74409.954654605361</v>
      </c>
      <c r="Y7" s="28">
        <f>D7-ptfire!D5</f>
        <v>93614.590410957608</v>
      </c>
      <c r="Z7" s="28">
        <f>E7-ptfire!E5</f>
        <v>153100.14332984784</v>
      </c>
      <c r="AA7" s="28">
        <f>F7-ptfire!F5</f>
        <v>46275.476780684003</v>
      </c>
      <c r="AB7" s="28">
        <f>G7-ptfire!G5</f>
        <v>28173.410812775572</v>
      </c>
      <c r="AC7" s="28">
        <f>H7-ptfire!H5</f>
        <v>117912.18414662208</v>
      </c>
    </row>
    <row r="8" spans="1:29" x14ac:dyDescent="0.4">
      <c r="A8" s="30" t="s">
        <v>4</v>
      </c>
      <c r="B8" s="28">
        <f>rail!B6+cmv_c1c2!B6+nonpt!B6+nonroad!B6+'onroad all'!P6+ptegu_summer!B6+ptnonipm!B6+pt_oilgas!B6+np_oilgas!B6+rwc!B6+ptfire!B6+ptagfire!B6+'cmv_c3 36'!B6</f>
        <v>2971496.5708185923</v>
      </c>
      <c r="C8" s="28">
        <f>rail!C6+cmv_c1c2!C6+nonpt!C6+nonroad!C6+'onroad all'!AP6+ptegu_summer!C6+ptnonipm!C6+pt_oilgas!C6+np_oilgas!C6+rwc!C6+ag!B6+ptfire!C6+ptagfire!C6+'cmv_c3 36'!C6</f>
        <v>365574.7680227969</v>
      </c>
      <c r="D8" s="28">
        <f>rail!D6+cmv_c1c2!D6+nonpt!D6+nonroad!D6+'onroad all'!AF6+'onroad all'!AR6+'onroad all'!AS6+ptegu_summer!AT6+ptnonipm!D6+pt_oilgas!D6+np_oilgas!D6+rwc!D6+ptfire!D6+ptagfire!D6+'cmv_c3 36'!D6</f>
        <v>312326.3981605806</v>
      </c>
      <c r="E8" s="28">
        <f>rail!E6+cmv_c1c2!E6+nonpt!E6+nonroad!E6+ptegu_summer!E6+ptnonipm!E6+pt_oilgas!E6+np_oilgas!E6+rwc!E6+'onroad all'!BG6+afdust!BA6+ptfire!E6+ptagfire!E6+'cmv_c3 36'!E6</f>
        <v>465078.83654000587</v>
      </c>
      <c r="F8" s="28">
        <f>rail!F6+cmv_c1c2!F6+nonpt!F6+nonroad!F6+ptegu_summer!F6+ptnonipm!F6+pt_oilgas!F6+np_oilgas!F6+rwc!F6+'onroad all'!BJ6+afdust!BB6+ptfire!F6+ptagfire!F6+'cmv_c3 36'!F6</f>
        <v>238249.47319104994</v>
      </c>
      <c r="G8" s="28">
        <f>rail!G6+cmv_c1c2!G6+nonpt!G6+nonroad!G6+'onroad all'!BZ6+ptegu_summer!BT6+ptnonipm!G6+pt_oilgas!G6+np_oilgas!G6+rwc!G6+ptfire!G6+ptagfire!G6+'cmv_c3 36'!G6</f>
        <v>34929.650065217895</v>
      </c>
      <c r="H8" s="28">
        <f>rail!H6+cmv_c1c2!H6+nonpt!H6+nonroad!H6+'onroad all'!CK6+ptegu_summer!H6+ptnonipm!H6+pt_oilgas!H6+np_oilgas!H6+rwc!H6+ptfire!H6+ptagfire!H6+'cmv_c3 36'!H6+ag!C6</f>
        <v>815255.51160414692</v>
      </c>
      <c r="M8" s="30" t="s">
        <v>4</v>
      </c>
      <c r="N8" s="28">
        <f>B8+'biogenics 12'!H6</f>
        <v>3448560.1272185915</v>
      </c>
      <c r="O8" s="28">
        <f t="shared" si="1"/>
        <v>365574.7680227969</v>
      </c>
      <c r="P8" s="28">
        <f>D8+'biogenics 12'!R6</f>
        <v>344815.4390116806</v>
      </c>
      <c r="Q8" s="28">
        <f t="shared" si="2"/>
        <v>465078.83654000587</v>
      </c>
      <c r="R8" s="28">
        <f t="shared" si="3"/>
        <v>238249.47319104994</v>
      </c>
      <c r="S8" s="28">
        <f t="shared" si="4"/>
        <v>34929.650065217895</v>
      </c>
      <c r="T8" s="28">
        <f>H8+'biogenics 12'!X6</f>
        <v>3370632.2245041369</v>
      </c>
      <c r="V8" s="30" t="s">
        <v>4</v>
      </c>
      <c r="W8" s="28">
        <f>B8-ptfire!B6</f>
        <v>1424915.6317185923</v>
      </c>
      <c r="X8" s="28">
        <f>C8-ptfire!C6</f>
        <v>340184.82344679692</v>
      </c>
      <c r="Y8" s="28">
        <f>D8-ptfire!D6</f>
        <v>290885.56950258062</v>
      </c>
      <c r="Z8" s="28">
        <f>E8-ptfire!E6</f>
        <v>307444.89751000586</v>
      </c>
      <c r="AA8" s="28">
        <f>F8-ptfire!F6</f>
        <v>104661.39155104995</v>
      </c>
      <c r="AB8" s="28">
        <f>G8-ptfire!G6</f>
        <v>23203.772082217896</v>
      </c>
      <c r="AC8" s="28">
        <f>H8-ptfire!H6</f>
        <v>450274.87294414692</v>
      </c>
    </row>
    <row r="9" spans="1:29" x14ac:dyDescent="0.4">
      <c r="A9" s="30" t="s">
        <v>5</v>
      </c>
      <c r="B9" s="28">
        <f>rail!B7+cmv_c1c2!B7+nonpt!B7+nonroad!B7+'onroad all'!P7+ptegu_summer!B7+ptnonipm!B7+pt_oilgas!B7+np_oilgas!B7+rwc!B7+ptfire!B7+ptagfire!B7+'cmv_c3 36'!B7</f>
        <v>1084973.511856335</v>
      </c>
      <c r="C9" s="28">
        <f>rail!C7+cmv_c1c2!C7+nonpt!C7+nonroad!C7+'onroad all'!AP7+ptegu_summer!C7+ptnonipm!C7+pt_oilgas!C7+np_oilgas!C7+rwc!C7+ag!B7+ptfire!C7+ptagfire!C7+'cmv_c3 36'!C7</f>
        <v>61724.129433685041</v>
      </c>
      <c r="D9" s="28">
        <f>rail!D7+cmv_c1c2!D7+nonpt!D7+nonroad!D7+'onroad all'!AF7+'onroad all'!AR7+'onroad all'!AS7+ptegu_summer!AT7+ptnonipm!D7+pt_oilgas!D7+np_oilgas!D7+rwc!D7+ptfire!D7+ptagfire!D7+'cmv_c3 36'!D7</f>
        <v>134660.18239679691</v>
      </c>
      <c r="E9" s="28">
        <f>rail!E7+cmv_c1c2!E7+nonpt!E7+nonroad!E7+ptegu_summer!E7+ptnonipm!E7+pt_oilgas!E7+np_oilgas!E7+rwc!E7+'onroad all'!BG7+afdust!BA7+ptfire!E7+ptagfire!E7+'cmv_c3 36'!E7</f>
        <v>197784.14464751779</v>
      </c>
      <c r="F9" s="28">
        <f>rail!F7+cmv_c1c2!F7+nonpt!F7+nonroad!F7+ptegu_summer!F7+ptnonipm!F7+pt_oilgas!F7+np_oilgas!F7+rwc!F7+'onroad all'!BJ7+afdust!BB7+ptfire!F7+ptagfire!F7+'cmv_c3 36'!F7</f>
        <v>77383.682363526706</v>
      </c>
      <c r="G9" s="28">
        <f>rail!G7+cmv_c1c2!G7+nonpt!G7+nonroad!G7+'onroad all'!BZ7+ptegu_summer!BT7+ptnonipm!G7+pt_oilgas!G7+np_oilgas!G7+rwc!G7+ptfire!G7+ptagfire!G7+'cmv_c3 36'!G7</f>
        <v>13403.220478336581</v>
      </c>
      <c r="H9" s="28">
        <f>rail!H7+cmv_c1c2!H7+nonpt!H7+nonroad!H7+'onroad all'!CK7+ptegu_summer!H7+ptnonipm!H7+pt_oilgas!H7+np_oilgas!H7+rwc!H7+ptfire!H7+ptagfire!H7+'cmv_c3 36'!H7+ag!C7</f>
        <v>332128.60875395854</v>
      </c>
      <c r="M9" s="30" t="s">
        <v>5</v>
      </c>
      <c r="N9" s="28">
        <f>B9+'biogenics 12'!H7</f>
        <v>1250930.564316334</v>
      </c>
      <c r="O9" s="28">
        <f t="shared" si="1"/>
        <v>61724.129433685041</v>
      </c>
      <c r="P9" s="28">
        <f>D9+'biogenics 12'!R7</f>
        <v>167987.90646211591</v>
      </c>
      <c r="Q9" s="28">
        <f t="shared" si="2"/>
        <v>197784.14464751779</v>
      </c>
      <c r="R9" s="28">
        <f t="shared" si="3"/>
        <v>77383.682363526706</v>
      </c>
      <c r="S9" s="28">
        <f t="shared" si="4"/>
        <v>13403.220478336581</v>
      </c>
      <c r="T9" s="28">
        <f>H9+'biogenics 12'!X7</f>
        <v>1113842.3099239585</v>
      </c>
      <c r="V9" s="30" t="s">
        <v>5</v>
      </c>
      <c r="W9" s="28">
        <f>B9-ptfire!B7</f>
        <v>605265.27512633498</v>
      </c>
      <c r="X9" s="28">
        <f>C9-ptfire!C7</f>
        <v>53863.466334685043</v>
      </c>
      <c r="Y9" s="28">
        <f>D9-ptfire!D7</f>
        <v>128762.44706079691</v>
      </c>
      <c r="Z9" s="28">
        <f>E9-ptfire!E7</f>
        <v>149562.4285705178</v>
      </c>
      <c r="AA9" s="28">
        <f>F9-ptfire!F7</f>
        <v>36517.822600526706</v>
      </c>
      <c r="AB9" s="28">
        <f>G9-ptfire!G7</f>
        <v>9996.3249603365821</v>
      </c>
      <c r="AC9" s="28">
        <f>H9-ptfire!H7</f>
        <v>219131.48683395854</v>
      </c>
    </row>
    <row r="10" spans="1:29" x14ac:dyDescent="0.4">
      <c r="A10" s="30" t="s">
        <v>6</v>
      </c>
      <c r="B10" s="28">
        <f>rail!B8+cmv_c1c2!B8+nonpt!B8+nonroad!B8+'onroad all'!P8+ptegu_summer!B8+ptnonipm!B8+pt_oilgas!B8+np_oilgas!B8+rwc!B8+ptfire!B8+ptagfire!B8+'cmv_c3 36'!B8</f>
        <v>259704.33267982924</v>
      </c>
      <c r="C10" s="28">
        <f>rail!C8+cmv_c1c2!C8+nonpt!C8+nonroad!C8+'onroad all'!AP8+ptegu_summer!C8+ptnonipm!C8+pt_oilgas!C8+np_oilgas!C8+rwc!C8+ag!B8+ptfire!C8+ptagfire!C8+'cmv_c3 36'!C8</f>
        <v>4019.1281117381454</v>
      </c>
      <c r="D10" s="28">
        <f>rail!D8+cmv_c1c2!D8+nonpt!D8+nonroad!D8+'onroad all'!AF8+'onroad all'!AR8+'onroad all'!AS8+ptegu_summer!AT8+ptnonipm!D8+pt_oilgas!D8+np_oilgas!D8+rwc!D8+ptfire!D8+ptagfire!D8+'cmv_c3 36'!D8</f>
        <v>30707.585924935705</v>
      </c>
      <c r="E10" s="28">
        <f>rail!E8+cmv_c1c2!E8+nonpt!E8+nonroad!E8+ptegu_summer!E8+ptnonipm!E8+pt_oilgas!E8+np_oilgas!E8+rwc!E8+'onroad all'!BG8+afdust!BA8+ptfire!E8+ptagfire!E8+'cmv_c3 36'!E8</f>
        <v>17529.704951812211</v>
      </c>
      <c r="F10" s="28">
        <f>rail!F8+cmv_c1c2!F8+nonpt!F8+nonroad!F8+ptegu_summer!F8+ptnonipm!F8+pt_oilgas!F8+np_oilgas!F8+rwc!F8+'onroad all'!BJ8+afdust!BB8+ptfire!F8+ptagfire!F8+'cmv_c3 36'!F8</f>
        <v>10422.034719369238</v>
      </c>
      <c r="G10" s="28">
        <f>rail!G8+cmv_c1c2!G8+nonpt!G8+nonroad!G8+'onroad all'!BZ8+ptegu_summer!BT8+ptnonipm!G8+pt_oilgas!G8+np_oilgas!G8+rwc!G8+ptfire!G8+ptagfire!G8+'cmv_c3 36'!G8</f>
        <v>1171.4323235465449</v>
      </c>
      <c r="H10" s="28">
        <f>rail!H8+cmv_c1c2!H8+nonpt!H8+nonroad!H8+'onroad all'!CK8+ptegu_summer!H8+ptnonipm!H8+pt_oilgas!H8+np_oilgas!H8+rwc!H8+ptfire!H8+ptagfire!H8+'cmv_c3 36'!H8+ag!C8</f>
        <v>65767.276965240148</v>
      </c>
      <c r="I10" s="48" t="s">
        <v>238</v>
      </c>
      <c r="M10" s="30" t="s">
        <v>6</v>
      </c>
      <c r="N10" s="28">
        <f>B10+'biogenics 12'!H8</f>
        <v>267259.00958982925</v>
      </c>
      <c r="O10" s="28">
        <f t="shared" si="1"/>
        <v>4019.1281117381454</v>
      </c>
      <c r="P10" s="28">
        <f>D10+'biogenics 12'!R8</f>
        <v>31306.016135949703</v>
      </c>
      <c r="Q10" s="28">
        <f t="shared" si="2"/>
        <v>17529.704951812211</v>
      </c>
      <c r="R10" s="28">
        <f t="shared" si="3"/>
        <v>10422.034719369238</v>
      </c>
      <c r="S10" s="28">
        <f t="shared" si="4"/>
        <v>1171.4323235465449</v>
      </c>
      <c r="T10" s="28">
        <f>H10+'biogenics 12'!X8</f>
        <v>134444.17277524015</v>
      </c>
      <c r="V10" s="30" t="s">
        <v>6</v>
      </c>
      <c r="W10" s="28">
        <f>B10-ptfire!B8</f>
        <v>256915.50865482923</v>
      </c>
      <c r="X10" s="28">
        <f>C10-ptfire!C8</f>
        <v>3973.2680207381454</v>
      </c>
      <c r="Y10" s="28">
        <f>D10-ptfire!D8</f>
        <v>30664.935783935707</v>
      </c>
      <c r="Z10" s="28">
        <f>E10-ptfire!E8</f>
        <v>17241.893396812211</v>
      </c>
      <c r="AA10" s="28">
        <f>F10-ptfire!F8</f>
        <v>10178.126706369238</v>
      </c>
      <c r="AB10" s="28">
        <f>G10-ptfire!G8</f>
        <v>1149.071206546545</v>
      </c>
      <c r="AC10" s="28">
        <f>H10-ptfire!H8</f>
        <v>65108.024026240149</v>
      </c>
    </row>
    <row r="11" spans="1:29" x14ac:dyDescent="0.4">
      <c r="A11" s="30" t="s">
        <v>7</v>
      </c>
      <c r="B11" s="28">
        <f>rail!B9+cmv_c1c2!B9+nonpt!B9+nonroad!B9+'onroad all'!P9+ptegu_summer!B9+ptnonipm!B9+pt_oilgas!B9+np_oilgas!B9+rwc!B9+ptfire!B9+ptagfire!B9+'cmv_c3 36'!B9</f>
        <v>102466.98475718389</v>
      </c>
      <c r="C11" s="28">
        <f>rail!C9+cmv_c1c2!C9+nonpt!C9+nonroad!C9+'onroad all'!AP9+ptegu_summer!C9+ptnonipm!C9+pt_oilgas!C9+np_oilgas!C9+rwc!C9+ag!B9+ptfire!C9+ptagfire!C9+'cmv_c3 36'!C9</f>
        <v>7839.0569280903255</v>
      </c>
      <c r="D11" s="28">
        <f>rail!D9+cmv_c1c2!D9+nonpt!D9+nonroad!D9+'onroad all'!AF9+'onroad all'!AR9+'onroad all'!AS9+ptegu_summer!AT9+ptnonipm!D9+pt_oilgas!D9+np_oilgas!D9+rwc!D9+ptfire!D9+ptagfire!D9+'cmv_c3 36'!D9</f>
        <v>14591.567814331058</v>
      </c>
      <c r="E11" s="28">
        <f>rail!E9+cmv_c1c2!E9+nonpt!E9+nonroad!E9+ptegu_summer!E9+ptnonipm!E9+pt_oilgas!E9+np_oilgas!E9+rwc!E9+'onroad all'!BG9+afdust!BA9+ptfire!E9+ptagfire!E9+'cmv_c3 36'!E9</f>
        <v>8432.940599396843</v>
      </c>
      <c r="F11" s="28">
        <f>rail!F9+cmv_c1c2!F9+nonpt!F9+nonroad!F9+ptegu_summer!F9+ptnonipm!F9+pt_oilgas!F9+np_oilgas!F9+rwc!F9+'onroad all'!BJ9+afdust!BB9+ptfire!F9+ptagfire!F9+'cmv_c3 36'!F9</f>
        <v>3009.9267757807052</v>
      </c>
      <c r="G11" s="28">
        <f>rail!G9+cmv_c1c2!G9+nonpt!G9+nonroad!G9+'onroad all'!BZ9+ptegu_summer!BT9+ptnonipm!G9+pt_oilgas!G9+np_oilgas!G9+rwc!G9+ptfire!G9+ptagfire!G9+'cmv_c3 36'!G9</f>
        <v>1188.4506512485207</v>
      </c>
      <c r="H11" s="28">
        <f>rail!H9+cmv_c1c2!H9+nonpt!H9+nonroad!H9+'onroad all'!CK9+ptegu_summer!H9+ptnonipm!H9+pt_oilgas!H9+np_oilgas!H9+rwc!H9+ptfire!H9+ptagfire!H9+'cmv_c3 36'!H9+ag!C9</f>
        <v>16031.72123789199</v>
      </c>
      <c r="I11" s="48" t="s">
        <v>238</v>
      </c>
      <c r="M11" s="30" t="s">
        <v>7</v>
      </c>
      <c r="N11" s="28">
        <f>B11+'biogenics 12'!H9</f>
        <v>106180.01134718388</v>
      </c>
      <c r="O11" s="28">
        <f t="shared" si="1"/>
        <v>7839.0569280903255</v>
      </c>
      <c r="P11" s="28">
        <f>D11+'biogenics 12'!R9</f>
        <v>15327.703884331058</v>
      </c>
      <c r="Q11" s="28">
        <f t="shared" si="2"/>
        <v>8432.940599396843</v>
      </c>
      <c r="R11" s="28">
        <f t="shared" si="3"/>
        <v>3009.9267757807052</v>
      </c>
      <c r="S11" s="28">
        <f t="shared" si="4"/>
        <v>1188.4506512485207</v>
      </c>
      <c r="T11" s="28">
        <f>H11+'biogenics 12'!X9</f>
        <v>41286.400137891993</v>
      </c>
      <c r="V11" s="30" t="s">
        <v>7</v>
      </c>
      <c r="W11" s="28">
        <f>B11-ptfire!B9</f>
        <v>101009.02655228389</v>
      </c>
      <c r="X11" s="28">
        <f>C11-ptfire!C9</f>
        <v>7815.1338867303257</v>
      </c>
      <c r="Y11" s="28">
        <f>D11-ptfire!D9</f>
        <v>14571.973265281058</v>
      </c>
      <c r="Z11" s="28">
        <f>E11-ptfire!E9</f>
        <v>8284.8910566268423</v>
      </c>
      <c r="AA11" s="28">
        <f>F11-ptfire!F9</f>
        <v>2884.4610776307049</v>
      </c>
      <c r="AB11" s="28">
        <f>G11-ptfire!G9</f>
        <v>1177.5855496785207</v>
      </c>
      <c r="AC11" s="28">
        <f>H11-ptfire!H9</f>
        <v>15687.827314491989</v>
      </c>
    </row>
    <row r="12" spans="1:29" x14ac:dyDescent="0.4">
      <c r="A12" s="30" t="s">
        <v>8</v>
      </c>
      <c r="B12" s="28">
        <f>rail!B10+cmv_c1c2!B10+nonpt!B10+nonroad!B10+'onroad all'!P10+ptegu_summer!B10+ptnonipm!B10+pt_oilgas!B10+np_oilgas!B10+rwc!B10+ptfire!B10+ptagfire!B10+'cmv_c3 36'!B10</f>
        <v>23781.569404377602</v>
      </c>
      <c r="C12" s="28">
        <f>rail!C10+cmv_c1c2!C10+nonpt!C10+nonroad!C10+'onroad all'!AP10+ptegu_summer!C10+ptnonipm!C10+pt_oilgas!C10+np_oilgas!C10+rwc!C10+ag!B10+ptfire!C10+ptagfire!C10+'cmv_c3 36'!C10</f>
        <v>281.57314179108465</v>
      </c>
      <c r="D12" s="28">
        <f>rail!D10+cmv_c1c2!D10+nonpt!D10+nonroad!D10+'onroad all'!AF10+'onroad all'!AR10+'onroad all'!AS10+ptegu_summer!AT10+ptnonipm!D10+pt_oilgas!D10+np_oilgas!D10+rwc!D10+ptfire!D10+ptagfire!D10+'cmv_c3 36'!D10</f>
        <v>3957.2359046962983</v>
      </c>
      <c r="E12" s="28">
        <f>rail!E10+cmv_c1c2!E10+nonpt!E10+nonroad!E10+ptegu_summer!E10+ptnonipm!E10+pt_oilgas!E10+np_oilgas!E10+rwc!E10+'onroad all'!BG10+afdust!BA10+ptfire!E10+ptagfire!E10+'cmv_c3 36'!E10</f>
        <v>2062.1750625205518</v>
      </c>
      <c r="F12" s="28">
        <f>rail!F10+cmv_c1c2!F10+nonpt!F10+nonroad!F10+ptegu_summer!F10+ptnonipm!F10+pt_oilgas!F10+np_oilgas!F10+rwc!F10+'onroad all'!BJ10+afdust!BB10+ptfire!F10+ptagfire!F10+'cmv_c3 36'!F10</f>
        <v>815.28534457345768</v>
      </c>
      <c r="G12" s="28">
        <f>rail!G10+cmv_c1c2!G10+nonpt!G10+nonroad!G10+'onroad all'!BZ10+ptegu_summer!BT10+ptnonipm!G10+pt_oilgas!G10+np_oilgas!G10+rwc!G10+ptfire!G10+ptagfire!G10+'cmv_c3 36'!G10</f>
        <v>193.68869523300125</v>
      </c>
      <c r="H12" s="28">
        <f>rail!H10+cmv_c1c2!H10+nonpt!H10+nonroad!H10+'onroad all'!CK10+ptegu_summer!H10+ptnonipm!H10+pt_oilgas!H10+np_oilgas!H10+rwc!H10+ptfire!H10+ptagfire!H10+'cmv_c3 36'!H10+ag!C10</f>
        <v>6723.6283157704893</v>
      </c>
      <c r="I12" s="48" t="s">
        <v>238</v>
      </c>
      <c r="M12" s="30" t="s">
        <v>8</v>
      </c>
      <c r="N12" s="28">
        <f>B12+'biogenics 12'!H10</f>
        <v>23914.843817377601</v>
      </c>
      <c r="O12" s="28">
        <f t="shared" si="1"/>
        <v>281.57314179108465</v>
      </c>
      <c r="P12" s="28">
        <f>D12+'biogenics 12'!R10</f>
        <v>3970.1152465962982</v>
      </c>
      <c r="Q12" s="28">
        <f t="shared" si="2"/>
        <v>2062.1750625205518</v>
      </c>
      <c r="R12" s="28">
        <f t="shared" si="3"/>
        <v>815.28534457345768</v>
      </c>
      <c r="S12" s="28">
        <f t="shared" si="4"/>
        <v>193.68869523300125</v>
      </c>
      <c r="T12" s="28">
        <f>H12+'biogenics 12'!X10</f>
        <v>8201.1354957704789</v>
      </c>
      <c r="V12" s="30" t="s">
        <v>8</v>
      </c>
      <c r="W12" s="28">
        <f>B12-ptfire!B10</f>
        <v>23781.569404377602</v>
      </c>
      <c r="X12" s="28">
        <f>C12-ptfire!C10</f>
        <v>281.57314179108465</v>
      </c>
      <c r="Y12" s="28">
        <f>D12-ptfire!D10</f>
        <v>3957.2359046962983</v>
      </c>
      <c r="Z12" s="28">
        <f>E12-ptfire!E10</f>
        <v>2062.1750625205518</v>
      </c>
      <c r="AA12" s="28">
        <f>F12-ptfire!F10</f>
        <v>815.28534457345768</v>
      </c>
      <c r="AB12" s="28">
        <f>G12-ptfire!G10</f>
        <v>193.68869523300125</v>
      </c>
      <c r="AC12" s="28">
        <f>H12-ptfire!H10</f>
        <v>6723.6283157704893</v>
      </c>
    </row>
    <row r="13" spans="1:29" x14ac:dyDescent="0.4">
      <c r="A13" s="30" t="s">
        <v>9</v>
      </c>
      <c r="B13" s="28">
        <f>rail!B11+cmv_c1c2!B11+nonpt!B11+nonroad!B11+'onroad all'!P11+ptegu_summer!B11+ptnonipm!B11+pt_oilgas!B11+np_oilgas!B11+rwc!B11+ptfire!B11+ptagfire!B11+'cmv_c3 36'!B11</f>
        <v>2542391.7950860634</v>
      </c>
      <c r="C13" s="28">
        <f>rail!C11+cmv_c1c2!C11+nonpt!C11+nonroad!C11+'onroad all'!AP11+ptegu_summer!C11+ptnonipm!C11+pt_oilgas!C11+np_oilgas!C11+rwc!C11+ag!B11+ptfire!C11+ptagfire!C11+'cmv_c3 36'!C11</f>
        <v>59927.353547620907</v>
      </c>
      <c r="D13" s="28">
        <f>rail!D11+cmv_c1c2!D11+nonpt!D11+nonroad!D11+'onroad all'!AF11+'onroad all'!AR11+'onroad all'!AS11+ptegu_summer!AT11+ptnonipm!D11+pt_oilgas!D11+np_oilgas!D11+rwc!D11+ptfire!D11+ptagfire!D11+'cmv_c3 36'!D11</f>
        <v>250099.28427813356</v>
      </c>
      <c r="E13" s="28">
        <f>rail!E11+cmv_c1c2!E11+nonpt!E11+nonroad!E11+ptegu_summer!E11+ptnonipm!E11+pt_oilgas!E11+np_oilgas!E11+rwc!E11+'onroad all'!BG11+afdust!BA11+ptfire!E11+ptagfire!E11+'cmv_c3 36'!E11</f>
        <v>450599.39197971823</v>
      </c>
      <c r="F13" s="28">
        <f>rail!F11+cmv_c1c2!F11+nonpt!F11+nonroad!F11+ptegu_summer!F11+ptnonipm!F11+pt_oilgas!F11+np_oilgas!F11+rwc!F11+'onroad all'!BJ11+afdust!BB11+ptfire!F11+ptagfire!F11+'cmv_c3 36'!F11</f>
        <v>142037.23344768278</v>
      </c>
      <c r="G13" s="28">
        <f>rail!G11+cmv_c1c2!G11+nonpt!G11+nonroad!G11+'onroad all'!BZ11+ptegu_summer!BT11+ptnonipm!G11+pt_oilgas!G11+np_oilgas!G11+rwc!G11+ptfire!G11+ptagfire!G11+'cmv_c3 36'!G11</f>
        <v>63392.283197717217</v>
      </c>
      <c r="H13" s="28">
        <f>rail!H11+cmv_c1c2!H11+nonpt!H11+nonroad!H11+'onroad all'!CK11+ptegu_summer!H11+ptnonipm!H11+pt_oilgas!H11+np_oilgas!H11+rwc!H11+ptfire!H11+ptagfire!H11+'cmv_c3 36'!H11+ag!C11</f>
        <v>503707.99779085192</v>
      </c>
      <c r="I13" s="48" t="s">
        <v>238</v>
      </c>
      <c r="M13" s="30" t="s">
        <v>9</v>
      </c>
      <c r="N13" s="28">
        <f>B13+'biogenics 12'!H11</f>
        <v>2792137.6025860636</v>
      </c>
      <c r="O13" s="28">
        <f t="shared" si="1"/>
        <v>59927.353547620907</v>
      </c>
      <c r="P13" s="28">
        <f>D13+'biogenics 12'!R11</f>
        <v>264729.65909813356</v>
      </c>
      <c r="Q13" s="28">
        <f t="shared" si="2"/>
        <v>450599.39197971823</v>
      </c>
      <c r="R13" s="28">
        <f t="shared" si="3"/>
        <v>142037.23344768278</v>
      </c>
      <c r="S13" s="28">
        <f t="shared" si="4"/>
        <v>63392.283197717217</v>
      </c>
      <c r="T13" s="28">
        <f>H13+'biogenics 12'!X11</f>
        <v>2208825.2691908521</v>
      </c>
      <c r="V13" s="30" t="s">
        <v>9</v>
      </c>
      <c r="W13" s="28">
        <f>B13-ptfire!B11</f>
        <v>2163419.2508360636</v>
      </c>
      <c r="X13" s="28">
        <f>C13-ptfire!C11</f>
        <v>53674.620298120906</v>
      </c>
      <c r="Y13" s="28">
        <f>D13-ptfire!D11</f>
        <v>243238.57593873356</v>
      </c>
      <c r="Z13" s="28">
        <f>E13-ptfire!E11</f>
        <v>410537.92033471825</v>
      </c>
      <c r="AA13" s="28">
        <f>F13-ptfire!F11</f>
        <v>108086.84041768278</v>
      </c>
      <c r="AB13" s="28">
        <f>G13-ptfire!G11</f>
        <v>60027.628686917218</v>
      </c>
      <c r="AC13" s="28">
        <f>H13-ptfire!H11</f>
        <v>413824.8565368519</v>
      </c>
    </row>
    <row r="14" spans="1:29" x14ac:dyDescent="0.4">
      <c r="A14" s="30" t="s">
        <v>10</v>
      </c>
      <c r="B14" s="28">
        <f>rail!B12+cmv_c1c2!B12+nonpt!B12+nonroad!B12+'onroad all'!P12+ptegu_summer!B12+ptnonipm!B12+pt_oilgas!B12+np_oilgas!B12+rwc!B12+ptfire!B12+ptagfire!B12+'cmv_c3 36'!B12</f>
        <v>1648078.1132437768</v>
      </c>
      <c r="C14" s="28">
        <f>rail!C12+cmv_c1c2!C12+nonpt!C12+nonroad!C12+'onroad all'!AP12+ptegu_summer!C12+ptnonipm!C12+pt_oilgas!C12+np_oilgas!C12+rwc!C12+ag!B12+ptfire!C12+ptagfire!C12+'cmv_c3 36'!C12</f>
        <v>94534.734793571042</v>
      </c>
      <c r="D14" s="28">
        <f>rail!D12+cmv_c1c2!D12+nonpt!D12+nonroad!D12+'onroad all'!AF12+'onroad all'!AR12+'onroad all'!AS12+ptegu_summer!AT12+ptnonipm!D12+pt_oilgas!D12+np_oilgas!D12+rwc!D12+ptfire!D12+ptagfire!D12+'cmv_c3 36'!D12</f>
        <v>178862.95062788154</v>
      </c>
      <c r="E14" s="28">
        <f>rail!E12+cmv_c1c2!E12+nonpt!E12+nonroad!E12+ptegu_summer!E12+ptnonipm!E12+pt_oilgas!E12+np_oilgas!E12+rwc!E12+'onroad all'!BG12+afdust!BA12+ptfire!E12+ptagfire!E12+'cmv_c3 36'!E12</f>
        <v>299245.61373874993</v>
      </c>
      <c r="F14" s="28">
        <f>rail!F12+cmv_c1c2!F12+nonpt!F12+nonroad!F12+ptegu_summer!F12+ptnonipm!F12+pt_oilgas!F12+np_oilgas!F12+rwc!F12+'onroad all'!BJ12+afdust!BB12+ptfire!F12+ptagfire!F12+'cmv_c3 36'!F12</f>
        <v>130655.97451355323</v>
      </c>
      <c r="G14" s="28">
        <f>rail!G12+cmv_c1c2!G12+nonpt!G12+nonroad!G12+'onroad all'!BZ12+ptegu_summer!BT12+ptnonipm!G12+pt_oilgas!G12+np_oilgas!G12+rwc!G12+ptfire!G12+ptagfire!G12+'cmv_c3 36'!G12</f>
        <v>44614.888922973347</v>
      </c>
      <c r="H14" s="28">
        <f>rail!H12+cmv_c1c2!H12+nonpt!H12+nonroad!H12+'onroad all'!CK12+ptegu_summer!H12+ptnonipm!H12+pt_oilgas!H12+np_oilgas!H12+rwc!H12+ptfire!H12+ptagfire!H12+'cmv_c3 36'!H12+ag!C12</f>
        <v>280604.17865903617</v>
      </c>
      <c r="I14" s="48" t="s">
        <v>238</v>
      </c>
      <c r="M14" s="30" t="s">
        <v>10</v>
      </c>
      <c r="N14" s="28">
        <f>B14+'biogenics 12'!H12</f>
        <v>1892383.7601637759</v>
      </c>
      <c r="O14" s="28">
        <f t="shared" si="1"/>
        <v>94534.734793571042</v>
      </c>
      <c r="P14" s="28">
        <f>D14+'biogenics 12'!R12</f>
        <v>196455.28753488153</v>
      </c>
      <c r="Q14" s="28">
        <f t="shared" si="2"/>
        <v>299245.61373874993</v>
      </c>
      <c r="R14" s="28">
        <f t="shared" si="3"/>
        <v>130655.97451355323</v>
      </c>
      <c r="S14" s="28">
        <f t="shared" si="4"/>
        <v>44614.888922973347</v>
      </c>
      <c r="T14" s="28">
        <f>H14+'biogenics 12'!X12</f>
        <v>2313291.9020590363</v>
      </c>
      <c r="V14" s="30" t="s">
        <v>10</v>
      </c>
      <c r="W14" s="28">
        <f>B14-ptfire!B12</f>
        <v>1208252.4432037768</v>
      </c>
      <c r="X14" s="28">
        <f>C14-ptfire!C12</f>
        <v>91338.216294471044</v>
      </c>
      <c r="Y14" s="28">
        <f>D14-ptfire!D12</f>
        <v>163618.01588188153</v>
      </c>
      <c r="Z14" s="28">
        <f>E14-ptfire!E12</f>
        <v>237495.85945374993</v>
      </c>
      <c r="AA14" s="28">
        <f>F14-ptfire!F12</f>
        <v>76232.931488553237</v>
      </c>
      <c r="AB14" s="28">
        <f>G14-ptfire!G12</f>
        <v>40434.826189773346</v>
      </c>
      <c r="AC14" s="28">
        <f>H14-ptfire!H12</f>
        <v>250640.60855903616</v>
      </c>
    </row>
    <row r="15" spans="1:29" x14ac:dyDescent="0.4">
      <c r="A15" s="30" t="s">
        <v>12</v>
      </c>
      <c r="B15" s="28">
        <f>rail!B13+cmv_c1c2!B13+nonpt!B13+nonroad!B13+'onroad all'!P13+ptegu_summer!B13+ptnonipm!B13+pt_oilgas!B13+np_oilgas!B13+rwc!B13+ptfire!B13+ptagfire!B13+'cmv_c3 36'!B13</f>
        <v>1262863.5268718975</v>
      </c>
      <c r="C15" s="28">
        <f>rail!C13+cmv_c1c2!C13+nonpt!C13+nonroad!C13+'onroad all'!AP13+ptegu_summer!C13+ptnonipm!C13+pt_oilgas!C13+np_oilgas!C13+rwc!C13+ag!B13+ptfire!C13+ptagfire!C13+'cmv_c3 36'!C13</f>
        <v>87301.026308976885</v>
      </c>
      <c r="D15" s="28">
        <f>rail!D13+cmv_c1c2!D13+nonpt!D13+nonroad!D13+'onroad all'!AF13+'onroad all'!AR13+'onroad all'!AS13+ptegu_summer!AT13+ptnonipm!D13+pt_oilgas!D13+np_oilgas!D13+rwc!D13+ptfire!D13+ptagfire!D13+'cmv_c3 36'!D13</f>
        <v>54132.149873020295</v>
      </c>
      <c r="E15" s="28">
        <f>rail!E13+cmv_c1c2!E13+nonpt!E13+nonroad!E13+ptegu_summer!E13+ptnonipm!E13+pt_oilgas!E13+np_oilgas!E13+rwc!E13+'onroad all'!BG13+afdust!BA13+ptfire!E13+ptagfire!E13+'cmv_c3 36'!E13</f>
        <v>333716.77870960563</v>
      </c>
      <c r="F15" s="28">
        <f>rail!F13+cmv_c1c2!F13+nonpt!F13+nonroad!F13+ptegu_summer!F13+ptnonipm!F13+pt_oilgas!F13+np_oilgas!F13+rwc!F13+'onroad all'!BJ13+afdust!BB13+ptfire!F13+ptagfire!F13+'cmv_c3 36'!F13</f>
        <v>125887.72124563665</v>
      </c>
      <c r="G15" s="28">
        <f>rail!G13+cmv_c1c2!G13+nonpt!G13+nonroad!G13+'onroad all'!BZ13+ptegu_summer!BT13+ptnonipm!G13+pt_oilgas!G13+np_oilgas!G13+rwc!G13+ptfire!G13+ptagfire!G13+'cmv_c3 36'!G13</f>
        <v>10653.451349896288</v>
      </c>
      <c r="H15" s="28">
        <f>rail!H13+cmv_c1c2!H13+nonpt!H13+nonroad!H13+'onroad all'!CK13+ptegu_summer!H13+ptnonipm!H13+pt_oilgas!H13+np_oilgas!H13+rwc!H13+ptfire!H13+ptagfire!H13+'cmv_c3 36'!H13+ag!C13</f>
        <v>313838.69087169482</v>
      </c>
      <c r="M15" s="30" t="s">
        <v>12</v>
      </c>
      <c r="N15" s="28">
        <f>B15+'biogenics 12'!H13</f>
        <v>1424052.5387918975</v>
      </c>
      <c r="O15" s="28">
        <f t="shared" si="1"/>
        <v>87301.026308976885</v>
      </c>
      <c r="P15" s="28">
        <f>D15+'biogenics 12'!R13</f>
        <v>69484.82020936429</v>
      </c>
      <c r="Q15" s="28">
        <f t="shared" si="2"/>
        <v>333716.77870960563</v>
      </c>
      <c r="R15" s="28">
        <f t="shared" si="3"/>
        <v>125887.72124563665</v>
      </c>
      <c r="S15" s="28">
        <f t="shared" si="4"/>
        <v>10653.451349896288</v>
      </c>
      <c r="T15" s="28">
        <f>H15+'biogenics 12'!X13</f>
        <v>1036088.4287716948</v>
      </c>
      <c r="V15" s="30" t="s">
        <v>12</v>
      </c>
      <c r="W15" s="28">
        <f>B15-ptfire!B13</f>
        <v>221415.79687189753</v>
      </c>
      <c r="X15" s="28">
        <f>C15-ptfire!C13</f>
        <v>70244.927864976882</v>
      </c>
      <c r="Y15" s="28">
        <f>D15-ptfire!D13</f>
        <v>41813.896215020293</v>
      </c>
      <c r="Z15" s="28">
        <f>E15-ptfire!E13</f>
        <v>229461.13819960563</v>
      </c>
      <c r="AA15" s="28">
        <f>F15-ptfire!F13</f>
        <v>37535.483293636658</v>
      </c>
      <c r="AB15" s="28">
        <f>G15-ptfire!G13</f>
        <v>3405.5632702962876</v>
      </c>
      <c r="AC15" s="28">
        <f>H15-ptfire!H13</f>
        <v>68657.289781694824</v>
      </c>
    </row>
    <row r="16" spans="1:29" x14ac:dyDescent="0.4">
      <c r="A16" s="30" t="s">
        <v>13</v>
      </c>
      <c r="B16" s="28">
        <f>rail!B14+cmv_c1c2!B14+nonpt!B14+nonroad!B14+'onroad all'!P14+ptegu_summer!B14+ptnonipm!B14+pt_oilgas!B14+np_oilgas!B14+rwc!B14+ptfire!B14+ptagfire!B14+'cmv_c3 36'!B14</f>
        <v>1113839.4263931271</v>
      </c>
      <c r="C16" s="28">
        <f>rail!C14+cmv_c1c2!C14+nonpt!C14+nonroad!C14+'onroad all'!AP14+ptegu_summer!C14+ptnonipm!C14+pt_oilgas!C14+np_oilgas!C14+rwc!C14+ag!B14+ptfire!C14+ptagfire!C14+'cmv_c3 36'!C14</f>
        <v>87941.235413969698</v>
      </c>
      <c r="D16" s="28">
        <f>rail!D14+cmv_c1c2!D14+nonpt!D14+nonroad!D14+'onroad all'!AF14+'onroad all'!AR14+'onroad all'!AS14+ptegu_summer!AT14+ptnonipm!D14+pt_oilgas!D14+np_oilgas!D14+rwc!D14+ptfire!D14+ptagfire!D14+'cmv_c3 36'!D14</f>
        <v>245632.14285780548</v>
      </c>
      <c r="E16" s="28">
        <f>rail!E14+cmv_c1c2!E14+nonpt!E14+nonroad!E14+ptegu_summer!E14+ptnonipm!E14+pt_oilgas!E14+np_oilgas!E14+rwc!E14+'onroad all'!BG14+afdust!BA14+ptfire!E14+ptagfire!E14+'cmv_c3 36'!E14</f>
        <v>441732.15445629874</v>
      </c>
      <c r="F16" s="28">
        <f>rail!F14+cmv_c1c2!F14+nonpt!F14+nonroad!F14+ptegu_summer!F14+ptnonipm!F14+pt_oilgas!F14+np_oilgas!F14+rwc!F14+'onroad all'!BJ14+afdust!BB14+ptfire!F14+ptagfire!F14+'cmv_c3 36'!F14</f>
        <v>103027.97487064141</v>
      </c>
      <c r="G16" s="28">
        <f>rail!G14+cmv_c1c2!G14+nonpt!G14+nonroad!G14+'onroad all'!BZ14+ptegu_summer!BT14+ptnonipm!G14+pt_oilgas!G14+np_oilgas!G14+rwc!G14+ptfire!G14+ptagfire!G14+'cmv_c3 36'!G14</f>
        <v>51675.45167512785</v>
      </c>
      <c r="H16" s="28">
        <f>rail!H14+cmv_c1c2!H14+nonpt!H14+nonroad!H14+'onroad all'!CK14+ptegu_summer!H14+ptnonipm!H14+pt_oilgas!H14+np_oilgas!H14+rwc!H14+ptfire!H14+ptagfire!H14+'cmv_c3 36'!H14+ag!C14</f>
        <v>387765.08620092552</v>
      </c>
      <c r="I16" s="48" t="s">
        <v>238</v>
      </c>
      <c r="M16" s="30" t="s">
        <v>13</v>
      </c>
      <c r="N16" s="28">
        <f>B16+'biogenics 12'!H14</f>
        <v>1201358.085415127</v>
      </c>
      <c r="O16" s="28">
        <f t="shared" si="1"/>
        <v>87941.235413969698</v>
      </c>
      <c r="P16" s="28">
        <f>D16+'biogenics 12'!R14</f>
        <v>284553.40586027229</v>
      </c>
      <c r="Q16" s="28">
        <f t="shared" si="2"/>
        <v>441732.15445629874</v>
      </c>
      <c r="R16" s="28">
        <f t="shared" si="3"/>
        <v>103027.97487064141</v>
      </c>
      <c r="S16" s="28">
        <f t="shared" si="4"/>
        <v>51675.45167512785</v>
      </c>
      <c r="T16" s="28">
        <f>H16+'biogenics 12'!X14</f>
        <v>810501.07628492545</v>
      </c>
      <c r="V16" s="30" t="s">
        <v>13</v>
      </c>
      <c r="W16" s="28">
        <f>B16-ptfire!B14</f>
        <v>1032879.9948921271</v>
      </c>
      <c r="X16" s="28">
        <f>C16-ptfire!C14</f>
        <v>86610.066646869702</v>
      </c>
      <c r="Y16" s="28">
        <f>D16-ptfire!D14</f>
        <v>244403.13242260547</v>
      </c>
      <c r="Z16" s="28">
        <f>E16-ptfire!E14</f>
        <v>433385.19988339872</v>
      </c>
      <c r="AA16" s="28">
        <f>F16-ptfire!F14</f>
        <v>95954.283831141409</v>
      </c>
      <c r="AB16" s="28">
        <f>G16-ptfire!G14</f>
        <v>51029.022950547849</v>
      </c>
      <c r="AC16" s="28">
        <f>H16-ptfire!H14</f>
        <v>368629.53687492554</v>
      </c>
    </row>
    <row r="17" spans="1:29" x14ac:dyDescent="0.4">
      <c r="A17" s="30" t="s">
        <v>14</v>
      </c>
      <c r="B17" s="28">
        <f>rail!B15+cmv_c1c2!B15+nonpt!B15+nonroad!B15+'onroad all'!P15+ptegu_summer!B15+ptnonipm!B15+pt_oilgas!B15+np_oilgas!B15+rwc!B15+ptfire!B15+ptagfire!B15+'cmv_c3 36'!B15</f>
        <v>962600.43751425645</v>
      </c>
      <c r="C17" s="28">
        <f>rail!C15+cmv_c1c2!C15+nonpt!C15+nonroad!C15+'onroad all'!AP15+ptegu_summer!C15+ptnonipm!C15+pt_oilgas!C15+np_oilgas!C15+rwc!C15+ag!B15+ptfire!C15+ptagfire!C15+'cmv_c3 36'!C15</f>
        <v>76102.532761006805</v>
      </c>
      <c r="D17" s="28">
        <f>rail!D15+cmv_c1c2!D15+nonpt!D15+nonroad!D15+'onroad all'!AF15+'onroad all'!AR15+'onroad all'!AS15+ptegu_summer!AT15+ptnonipm!D15+pt_oilgas!D15+np_oilgas!D15+rwc!D15+ptfire!D15+ptagfire!D15+'cmv_c3 36'!D15</f>
        <v>161594.39092842021</v>
      </c>
      <c r="E17" s="28">
        <f>rail!E15+cmv_c1c2!E15+nonpt!E15+nonroad!E15+ptegu_summer!E15+ptnonipm!E15+pt_oilgas!E15+np_oilgas!E15+rwc!E15+'onroad all'!BG15+afdust!BA15+ptfire!E15+ptagfire!E15+'cmv_c3 36'!E15</f>
        <v>280949.50728112966</v>
      </c>
      <c r="F17" s="28">
        <f>rail!F15+cmv_c1c2!F15+nonpt!F15+nonroad!F15+ptegu_summer!F15+ptnonipm!F15+pt_oilgas!F15+np_oilgas!F15+rwc!F15+'onroad all'!BJ15+afdust!BB15+ptfire!F15+ptagfire!F15+'cmv_c3 36'!F15</f>
        <v>74257.383771854453</v>
      </c>
      <c r="G17" s="28">
        <f>rail!G15+cmv_c1c2!G15+nonpt!G15+nonroad!G15+'onroad all'!BZ15+ptegu_summer!BT15+ptnonipm!G15+pt_oilgas!G15+np_oilgas!G15+rwc!G15+ptfire!G15+ptagfire!G15+'cmv_c3 36'!G15</f>
        <v>73133.055665350839</v>
      </c>
      <c r="H17" s="28">
        <f>rail!H15+cmv_c1c2!H15+nonpt!H15+nonroad!H15+'onroad all'!CK15+ptegu_summer!H15+ptnonipm!H15+pt_oilgas!H15+np_oilgas!H15+rwc!H15+ptfire!H15+ptagfire!H15+'cmv_c3 36'!H15+ag!C15</f>
        <v>212216.65755719724</v>
      </c>
      <c r="I17" s="48" t="s">
        <v>238</v>
      </c>
      <c r="M17" s="30" t="s">
        <v>14</v>
      </c>
      <c r="N17" s="28">
        <f>B17+'biogenics 12'!H15</f>
        <v>1018554.0552782564</v>
      </c>
      <c r="O17" s="28">
        <f t="shared" si="1"/>
        <v>76102.532761006805</v>
      </c>
      <c r="P17" s="28">
        <f>D17+'biogenics 12'!R15</f>
        <v>182975.81759086781</v>
      </c>
      <c r="Q17" s="28">
        <f t="shared" si="2"/>
        <v>280949.50728112966</v>
      </c>
      <c r="R17" s="28">
        <f t="shared" si="3"/>
        <v>74257.383771854453</v>
      </c>
      <c r="S17" s="28">
        <f t="shared" si="4"/>
        <v>73133.055665350839</v>
      </c>
      <c r="T17" s="28">
        <f>H17+'biogenics 12'!X15</f>
        <v>492192.89753319719</v>
      </c>
      <c r="V17" s="30" t="s">
        <v>14</v>
      </c>
      <c r="W17" s="28">
        <f>B17-ptfire!B15</f>
        <v>924688.76277825644</v>
      </c>
      <c r="X17" s="28">
        <f>C17-ptfire!C15</f>
        <v>75479.434245126802</v>
      </c>
      <c r="Y17" s="28">
        <f>D17-ptfire!D15</f>
        <v>161032.26773345022</v>
      </c>
      <c r="Z17" s="28">
        <f>E17-ptfire!E15</f>
        <v>277052.76122962963</v>
      </c>
      <c r="AA17" s="28">
        <f>F17-ptfire!F15</f>
        <v>70955.055952554452</v>
      </c>
      <c r="AB17" s="28">
        <f>G17-ptfire!G15</f>
        <v>72834.442837170835</v>
      </c>
      <c r="AC17" s="28">
        <f>H17-ptfire!H15</f>
        <v>203259.60452769723</v>
      </c>
    </row>
    <row r="18" spans="1:29" x14ac:dyDescent="0.4">
      <c r="A18" s="30" t="s">
        <v>15</v>
      </c>
      <c r="B18" s="28">
        <f>rail!B16+cmv_c1c2!B16+nonpt!B16+nonroad!B16+'onroad all'!P16+ptegu_summer!B16+ptnonipm!B16+pt_oilgas!B16+np_oilgas!B16+rwc!B16+ptfire!B16+ptagfire!B16+'cmv_c3 36'!B16</f>
        <v>470376.31780185702</v>
      </c>
      <c r="C18" s="28">
        <f>rail!C16+cmv_c1c2!C16+nonpt!C16+nonroad!C16+'onroad all'!AP16+ptegu_summer!C16+ptnonipm!C16+pt_oilgas!C16+np_oilgas!C16+rwc!C16+ag!B16+ptfire!C16+ptagfire!C16+'cmv_c3 36'!C16</f>
        <v>324017.02678729035</v>
      </c>
      <c r="D18" s="28">
        <f>rail!D16+cmv_c1c2!D16+nonpt!D16+nonroad!D16+'onroad all'!AF16+'onroad all'!AR16+'onroad all'!AS16+ptegu_summer!AT16+ptnonipm!D16+pt_oilgas!D16+np_oilgas!D16+rwc!D16+ptfire!D16+ptagfire!D16+'cmv_c3 36'!D16</f>
        <v>96351.718298614214</v>
      </c>
      <c r="E18" s="28">
        <f>rail!E16+cmv_c1c2!E16+nonpt!E16+nonroad!E16+ptegu_summer!E16+ptnonipm!E16+pt_oilgas!E16+np_oilgas!E16+rwc!E16+'onroad all'!BG16+afdust!BA16+ptfire!E16+ptagfire!E16+'cmv_c3 36'!E16</f>
        <v>196591.91607257264</v>
      </c>
      <c r="F18" s="28">
        <f>rail!F16+cmv_c1c2!F16+nonpt!F16+nonroad!F16+ptegu_summer!F16+ptnonipm!F16+pt_oilgas!F16+np_oilgas!F16+rwc!F16+'onroad all'!BJ16+afdust!BB16+ptfire!F16+ptagfire!F16+'cmv_c3 36'!F16</f>
        <v>52345.518750307012</v>
      </c>
      <c r="G18" s="28">
        <f>rail!G16+cmv_c1c2!G16+nonpt!G16+nonroad!G16+'onroad all'!BZ16+ptegu_summer!BT16+ptnonipm!G16+pt_oilgas!G16+np_oilgas!G16+rwc!G16+ptfire!G16+ptagfire!G16+'cmv_c3 36'!G16</f>
        <v>14769.38392988172</v>
      </c>
      <c r="H18" s="28">
        <f>rail!H16+cmv_c1c2!H16+nonpt!H16+nonroad!H16+'onroad all'!CK16+ptegu_summer!H16+ptnonipm!H16+pt_oilgas!H16+np_oilgas!H16+rwc!H16+ptfire!H16+ptagfire!H16+'cmv_c3 36'!H16+ag!C16</f>
        <v>148135.7359300497</v>
      </c>
      <c r="I18" s="48" t="s">
        <v>238</v>
      </c>
      <c r="M18" s="30" t="s">
        <v>15</v>
      </c>
      <c r="N18" s="28">
        <f>B18+'biogenics 12'!H16</f>
        <v>548035.7584058569</v>
      </c>
      <c r="O18" s="28">
        <f t="shared" si="1"/>
        <v>324017.02678729035</v>
      </c>
      <c r="P18" s="28">
        <f>D18+'biogenics 12'!R16</f>
        <v>135171.26544395412</v>
      </c>
      <c r="Q18" s="28">
        <f t="shared" si="2"/>
        <v>196591.91607257264</v>
      </c>
      <c r="R18" s="28">
        <f t="shared" si="3"/>
        <v>52345.518750307012</v>
      </c>
      <c r="S18" s="28">
        <f t="shared" si="4"/>
        <v>14769.38392988172</v>
      </c>
      <c r="T18" s="28">
        <f>H18+'biogenics 12'!X16</f>
        <v>427112.40164304967</v>
      </c>
      <c r="V18" s="30" t="s">
        <v>15</v>
      </c>
      <c r="W18" s="28">
        <f>B18-ptfire!B16</f>
        <v>366884.26199185703</v>
      </c>
      <c r="X18" s="28">
        <f>C18-ptfire!C16</f>
        <v>322316.87346349034</v>
      </c>
      <c r="Y18" s="28">
        <f>D18-ptfire!D16</f>
        <v>94858.230420714215</v>
      </c>
      <c r="Z18" s="28">
        <f>E18-ptfire!E16</f>
        <v>185991.12076357263</v>
      </c>
      <c r="AA18" s="28">
        <f>F18-ptfire!F16</f>
        <v>43361.791850407011</v>
      </c>
      <c r="AB18" s="28">
        <f>G18-ptfire!G16</f>
        <v>13966.764179891721</v>
      </c>
      <c r="AC18" s="28">
        <f>H18-ptfire!H16</f>
        <v>123696.04304104971</v>
      </c>
    </row>
    <row r="19" spans="1:29" x14ac:dyDescent="0.4">
      <c r="A19" s="30" t="s">
        <v>16</v>
      </c>
      <c r="B19" s="28">
        <f>rail!B17+cmv_c1c2!B17+nonpt!B17+nonroad!B17+'onroad all'!P17+ptegu_summer!B17+ptnonipm!B17+pt_oilgas!B17+np_oilgas!B17+rwc!B17+ptfire!B17+ptagfire!B17+'cmv_c3 36'!B17</f>
        <v>1355779.9974910712</v>
      </c>
      <c r="C19" s="28">
        <f>rail!C17+cmv_c1c2!C17+nonpt!C17+nonroad!C17+'onroad all'!AP17+ptegu_summer!C17+ptnonipm!C17+pt_oilgas!C17+np_oilgas!C17+rwc!C17+ag!B17+ptfire!C17+ptagfire!C17+'cmv_c3 36'!C17</f>
        <v>220247.77852944311</v>
      </c>
      <c r="D19" s="28">
        <f>rail!D17+cmv_c1c2!D17+nonpt!D17+nonroad!D17+'onroad all'!AF17+'onroad all'!AR17+'onroad all'!AS17+ptegu_summer!AT17+ptnonipm!D17+pt_oilgas!D17+np_oilgas!D17+rwc!D17+ptfire!D17+ptagfire!D17+'cmv_c3 36'!D17</f>
        <v>170921.47861008387</v>
      </c>
      <c r="E19" s="28">
        <f>rail!E17+cmv_c1c2!E17+nonpt!E17+nonroad!E17+ptegu_summer!E17+ptnonipm!E17+pt_oilgas!E17+np_oilgas!E17+rwc!E17+'onroad all'!BG17+afdust!BA17+ptfire!E17+ptagfire!E17+'cmv_c3 36'!E17</f>
        <v>486943.06886943587</v>
      </c>
      <c r="F19" s="28">
        <f>rail!F17+cmv_c1c2!F17+nonpt!F17+nonroad!F17+ptegu_summer!F17+ptnonipm!F17+pt_oilgas!F17+np_oilgas!F17+rwc!F17+'onroad all'!BJ17+afdust!BB17+ptfire!F17+ptagfire!F17+'cmv_c3 36'!F17</f>
        <v>173063.14100793694</v>
      </c>
      <c r="G19" s="28">
        <f>rail!G17+cmv_c1c2!G17+nonpt!G17+nonroad!G17+'onroad all'!BZ17+ptegu_summer!BT17+ptnonipm!G17+pt_oilgas!G17+np_oilgas!G17+rwc!G17+ptfire!G17+ptagfire!G17+'cmv_c3 36'!G17</f>
        <v>20330.057933450702</v>
      </c>
      <c r="H19" s="28">
        <f>rail!H17+cmv_c1c2!H17+nonpt!H17+nonroad!H17+'onroad all'!CK17+ptegu_summer!H17+ptnonipm!H17+pt_oilgas!H17+np_oilgas!H17+rwc!H17+ptfire!H17+ptagfire!H17+'cmv_c3 36'!H17+ag!C17</f>
        <v>355488.3233420921</v>
      </c>
      <c r="I19" s="48" t="s">
        <v>238</v>
      </c>
      <c r="M19" s="30" t="s">
        <v>16</v>
      </c>
      <c r="N19" s="28">
        <f>B19+'biogenics 12'!H17</f>
        <v>1512081.8123110703</v>
      </c>
      <c r="O19" s="28">
        <f t="shared" si="1"/>
        <v>220247.77852944311</v>
      </c>
      <c r="P19" s="28">
        <f>D19+'biogenics 12'!R17</f>
        <v>229859.77208953386</v>
      </c>
      <c r="Q19" s="28">
        <f t="shared" si="2"/>
        <v>486943.06886943587</v>
      </c>
      <c r="R19" s="28">
        <f t="shared" si="3"/>
        <v>173063.14100793694</v>
      </c>
      <c r="S19" s="28">
        <f t="shared" si="4"/>
        <v>20330.057933450702</v>
      </c>
      <c r="T19" s="28">
        <f>H19+'biogenics 12'!X17</f>
        <v>893110.41312209109</v>
      </c>
      <c r="V19" s="30" t="s">
        <v>16</v>
      </c>
      <c r="W19" s="28">
        <f>B19-ptfire!B17</f>
        <v>399816.02735107124</v>
      </c>
      <c r="X19" s="28">
        <f>C19-ptfire!C17</f>
        <v>186507.07905444311</v>
      </c>
      <c r="Y19" s="28">
        <f>D19-ptfire!D17</f>
        <v>149478.46554808386</v>
      </c>
      <c r="Z19" s="28">
        <f>E19-ptfire!E17</f>
        <v>360585.09094943583</v>
      </c>
      <c r="AA19" s="28">
        <f>F19-ptfire!F17</f>
        <v>72733.571567936931</v>
      </c>
      <c r="AB19" s="28">
        <f>G19-ptfire!G17</f>
        <v>12702.870707750702</v>
      </c>
      <c r="AC19" s="28">
        <f>H19-ptfire!H17</f>
        <v>189340.39771209209</v>
      </c>
    </row>
    <row r="20" spans="1:29" x14ac:dyDescent="0.4">
      <c r="A20" s="30" t="s">
        <v>17</v>
      </c>
      <c r="B20" s="28">
        <f>rail!B18+cmv_c1c2!B18+nonpt!B18+nonroad!B18+'onroad all'!P18+ptegu_summer!B18+ptnonipm!B18+pt_oilgas!B18+np_oilgas!B18+rwc!B18+ptfire!B18+ptagfire!B18+'cmv_c3 36'!B18</f>
        <v>882958.46869269502</v>
      </c>
      <c r="C20" s="28">
        <f>rail!C18+cmv_c1c2!C18+nonpt!C18+nonroad!C18+'onroad all'!AP18+ptegu_summer!C18+ptnonipm!C18+pt_oilgas!C18+np_oilgas!C18+rwc!C18+ag!B18+ptfire!C18+ptagfire!C18+'cmv_c3 36'!C18</f>
        <v>45785.303832472477</v>
      </c>
      <c r="D20" s="28">
        <f>rail!D18+cmv_c1c2!D18+nonpt!D18+nonroad!D18+'onroad all'!AF18+'onroad all'!AR18+'onroad all'!AS18+ptegu_summer!AT18+ptnonipm!D18+pt_oilgas!D18+np_oilgas!D18+rwc!D18+ptfire!D18+ptagfire!D18+'cmv_c3 36'!D18</f>
        <v>115012.48481030307</v>
      </c>
      <c r="E20" s="28">
        <f>rail!E18+cmv_c1c2!E18+nonpt!E18+nonroad!E18+ptegu_summer!E18+ptnonipm!E18+pt_oilgas!E18+np_oilgas!E18+rwc!E18+'onroad all'!BG18+afdust!BA18+ptfire!E18+ptagfire!E18+'cmv_c3 36'!E18</f>
        <v>152561.16161352492</v>
      </c>
      <c r="F20" s="28">
        <f>rail!F18+cmv_c1c2!F18+nonpt!F18+nonroad!F18+ptegu_summer!F18+ptnonipm!F18+pt_oilgas!F18+np_oilgas!F18+rwc!F18+'onroad all'!BJ18+afdust!BB18+ptfire!F18+ptagfire!F18+'cmv_c3 36'!F18</f>
        <v>68340.152415054836</v>
      </c>
      <c r="G20" s="28">
        <f>rail!G18+cmv_c1c2!G18+nonpt!G18+nonroad!G18+'onroad all'!BZ18+ptegu_summer!BT18+ptnonipm!G18+pt_oilgas!G18+np_oilgas!G18+rwc!G18+ptfire!G18+ptagfire!G18+'cmv_c3 36'!G18</f>
        <v>29084.551123355333</v>
      </c>
      <c r="H20" s="28">
        <f>rail!H18+cmv_c1c2!H18+nonpt!H18+nonroad!H18+'onroad all'!CK18+ptegu_summer!H18+ptnonipm!H18+pt_oilgas!H18+np_oilgas!H18+rwc!H18+ptfire!H18+ptagfire!H18+'cmv_c3 36'!H18+ag!C18</f>
        <v>268324.8395577764</v>
      </c>
      <c r="I20" s="48" t="s">
        <v>238</v>
      </c>
      <c r="M20" s="30" t="s">
        <v>17</v>
      </c>
      <c r="N20" s="28">
        <f>B20+'biogenics 12'!H18</f>
        <v>964749.15826269507</v>
      </c>
      <c r="O20" s="28">
        <f t="shared" si="1"/>
        <v>45785.303832472477</v>
      </c>
      <c r="P20" s="28">
        <f>D20+'biogenics 12'!R18</f>
        <v>130894.36657971297</v>
      </c>
      <c r="Q20" s="28">
        <f t="shared" si="2"/>
        <v>152561.16161352492</v>
      </c>
      <c r="R20" s="28">
        <f t="shared" si="3"/>
        <v>68340.152415054836</v>
      </c>
      <c r="S20" s="28">
        <f t="shared" si="4"/>
        <v>29084.551123355333</v>
      </c>
      <c r="T20" s="28">
        <f>H20+'biogenics 12'!X18</f>
        <v>978080.1365477764</v>
      </c>
      <c r="V20" s="30" t="s">
        <v>17</v>
      </c>
      <c r="W20" s="28">
        <f>B20-ptfire!B18</f>
        <v>523936.99940269504</v>
      </c>
      <c r="X20" s="28">
        <f>C20-ptfire!C18</f>
        <v>39861.411376472475</v>
      </c>
      <c r="Y20" s="28">
        <f>D20-ptfire!D18</f>
        <v>108496.02670830306</v>
      </c>
      <c r="Z20" s="28">
        <f>E20-ptfire!E18</f>
        <v>114593.62000252493</v>
      </c>
      <c r="AA20" s="28">
        <f>F20-ptfire!F18</f>
        <v>36164.269352054835</v>
      </c>
      <c r="AB20" s="28">
        <f>G20-ptfire!G18</f>
        <v>25891.845728355333</v>
      </c>
      <c r="AC20" s="28">
        <f>H20-ptfire!H18</f>
        <v>183168.88875177642</v>
      </c>
    </row>
    <row r="21" spans="1:29" x14ac:dyDescent="0.4">
      <c r="A21" s="30" t="s">
        <v>18</v>
      </c>
      <c r="B21" s="28">
        <f>rail!B19+cmv_c1c2!B19+nonpt!B19+nonroad!B19+'onroad all'!P19+ptegu_summer!B19+ptnonipm!B19+pt_oilgas!B19+np_oilgas!B19+rwc!B19+ptfire!B19+ptagfire!B19+'cmv_c3 36'!B19</f>
        <v>1040555.430465817</v>
      </c>
      <c r="C21" s="28">
        <f>rail!C19+cmv_c1c2!C19+nonpt!C19+nonroad!C19+'onroad all'!AP19+ptegu_summer!C19+ptnonipm!C19+pt_oilgas!C19+np_oilgas!C19+rwc!C19+ag!B19+ptfire!C19+ptagfire!C19+'cmv_c3 36'!C19</f>
        <v>60753.680317536091</v>
      </c>
      <c r="D21" s="28">
        <f>rail!D19+cmv_c1c2!D19+nonpt!D19+nonroad!D19+'onroad all'!AF19+'onroad all'!AR19+'onroad all'!AS19+ptegu_summer!AT19+ptnonipm!D19+pt_oilgas!D19+np_oilgas!D19+rwc!D19+ptfire!D19+ptagfire!D19+'cmv_c3 36'!D19</f>
        <v>222752.64079247526</v>
      </c>
      <c r="E21" s="28">
        <f>rail!E19+cmv_c1c2!E19+nonpt!E19+nonroad!E19+ptegu_summer!E19+ptnonipm!E19+pt_oilgas!E19+np_oilgas!E19+rwc!E19+'onroad all'!BG19+afdust!BA19+ptfire!E19+ptagfire!E19+'cmv_c3 36'!E19</f>
        <v>197870.12969645992</v>
      </c>
      <c r="F21" s="28">
        <f>rail!F19+cmv_c1c2!F19+nonpt!F19+nonroad!F19+ptegu_summer!F19+ptnonipm!F19+pt_oilgas!F19+np_oilgas!F19+rwc!F19+'onroad all'!BJ19+afdust!BB19+ptfire!F19+ptagfire!F19+'cmv_c3 36'!F19</f>
        <v>91084.547345807005</v>
      </c>
      <c r="G21" s="28">
        <f>rail!G19+cmv_c1c2!G19+nonpt!G19+nonroad!G19+'onroad all'!BZ19+ptegu_summer!BT19+ptnonipm!G19+pt_oilgas!G19+np_oilgas!G19+rwc!G19+ptfire!G19+ptagfire!G19+'cmv_c3 36'!G19</f>
        <v>88683.79585622609</v>
      </c>
      <c r="H21" s="28">
        <f>rail!H19+cmv_c1c2!H19+nonpt!H19+nonroad!H19+'onroad all'!CK19+ptegu_summer!H19+ptnonipm!H19+pt_oilgas!H19+np_oilgas!H19+rwc!H19+ptfire!H19+ptagfire!H19+'cmv_c3 36'!H19+ag!C19</f>
        <v>344251.84039488144</v>
      </c>
      <c r="I21" s="48" t="s">
        <v>238</v>
      </c>
      <c r="M21" s="30" t="s">
        <v>18</v>
      </c>
      <c r="N21" s="28">
        <f>B21+'biogenics 12'!H19</f>
        <v>1226589.484035817</v>
      </c>
      <c r="O21" s="28">
        <f t="shared" si="1"/>
        <v>60753.680317536091</v>
      </c>
      <c r="P21" s="28">
        <f>D21+'biogenics 12'!R19</f>
        <v>236328.80947247526</v>
      </c>
      <c r="Q21" s="28">
        <f t="shared" si="2"/>
        <v>197870.12969645992</v>
      </c>
      <c r="R21" s="28">
        <f t="shared" si="3"/>
        <v>91084.547345807005</v>
      </c>
      <c r="S21" s="28">
        <f t="shared" si="4"/>
        <v>88683.79585622609</v>
      </c>
      <c r="T21" s="28">
        <f>H21+'biogenics 12'!X19</f>
        <v>1745429.5168948714</v>
      </c>
      <c r="V21" s="30" t="s">
        <v>18</v>
      </c>
      <c r="W21" s="28">
        <f>B21-ptfire!B19</f>
        <v>567812.47994581703</v>
      </c>
      <c r="X21" s="28">
        <f>C21-ptfire!C19</f>
        <v>53007.97662483609</v>
      </c>
      <c r="Y21" s="28">
        <f>D21-ptfire!D19</f>
        <v>216983.30660847525</v>
      </c>
      <c r="Z21" s="28">
        <f>E21-ptfire!E19</f>
        <v>150386.78847045993</v>
      </c>
      <c r="AA21" s="28">
        <f>F21-ptfire!F19</f>
        <v>50844.427852807006</v>
      </c>
      <c r="AB21" s="28">
        <f>G21-ptfire!G19</f>
        <v>85339.425072126091</v>
      </c>
      <c r="AC21" s="28">
        <f>H21-ptfire!H19</f>
        <v>232907.35258488142</v>
      </c>
    </row>
    <row r="22" spans="1:29" x14ac:dyDescent="0.4">
      <c r="A22" s="30" t="s">
        <v>19</v>
      </c>
      <c r="B22" s="28">
        <f>rail!B20+cmv_c1c2!B20+nonpt!B20+nonroad!B20+'onroad all'!P20+ptegu_summer!B20+ptnonipm!B20+pt_oilgas!B20+np_oilgas!B20+rwc!B20+ptfire!B20+ptagfire!B20+'cmv_c3 36'!B20</f>
        <v>207392.97738547067</v>
      </c>
      <c r="C22" s="28">
        <f>rail!C20+cmv_c1c2!C20+nonpt!C20+nonroad!C20+'onroad all'!AP20+ptegu_summer!C20+ptnonipm!C20+pt_oilgas!C20+np_oilgas!C20+rwc!C20+ag!B20+ptfire!C20+ptagfire!C20+'cmv_c3 36'!C20</f>
        <v>4398.4842325476757</v>
      </c>
      <c r="D22" s="28">
        <f>rail!D20+cmv_c1c2!D20+nonpt!D20+nonroad!D20+'onroad all'!AF20+'onroad all'!AR20+'onroad all'!AS20+ptegu_summer!AT20+ptnonipm!D20+pt_oilgas!D20+np_oilgas!D20+rwc!D20+ptfire!D20+ptagfire!D20+'cmv_c3 36'!D20</f>
        <v>28137.605991907163</v>
      </c>
      <c r="E22" s="28">
        <f>rail!E20+cmv_c1c2!E20+nonpt!E20+nonroad!E20+ptegu_summer!E20+ptnonipm!E20+pt_oilgas!E20+np_oilgas!E20+rwc!E20+'onroad all'!BG20+afdust!BA20+ptfire!E20+ptagfire!E20+'cmv_c3 36'!E20</f>
        <v>19654.93802689284</v>
      </c>
      <c r="F22" s="28">
        <f>rail!F20+cmv_c1c2!F20+nonpt!F20+nonroad!F20+ptegu_summer!F20+ptnonipm!F20+pt_oilgas!F20+np_oilgas!F20+rwc!F20+'onroad all'!BJ20+afdust!BB20+ptfire!F20+ptagfire!F20+'cmv_c3 36'!F20</f>
        <v>12455.661931520424</v>
      </c>
      <c r="G22" s="28">
        <f>rail!G20+cmv_c1c2!G20+nonpt!G20+nonroad!G20+'onroad all'!BZ20+ptegu_summer!BT20+ptnonipm!G20+pt_oilgas!G20+np_oilgas!G20+rwc!G20+ptfire!G20+ptagfire!G20+'cmv_c3 36'!G20</f>
        <v>2232.1980777655804</v>
      </c>
      <c r="H22" s="28">
        <f>rail!H20+cmv_c1c2!H20+nonpt!H20+nonroad!H20+'onroad all'!CK20+ptegu_summer!H20+ptnonipm!H20+pt_oilgas!H20+np_oilgas!H20+rwc!H20+ptfire!H20+ptagfire!H20+'cmv_c3 36'!H20+ag!C20</f>
        <v>40517.545708668476</v>
      </c>
      <c r="I22" s="48" t="s">
        <v>238</v>
      </c>
      <c r="M22" s="30" t="s">
        <v>19</v>
      </c>
      <c r="N22" s="28">
        <f>B22+'biogenics 12'!H20</f>
        <v>294248.75208547065</v>
      </c>
      <c r="O22" s="28">
        <f t="shared" si="1"/>
        <v>4398.4842325476757</v>
      </c>
      <c r="P22" s="28">
        <f>D22+'biogenics 12'!R20</f>
        <v>30510.485323773362</v>
      </c>
      <c r="Q22" s="28">
        <f t="shared" si="2"/>
        <v>19654.93802689284</v>
      </c>
      <c r="R22" s="28">
        <f t="shared" si="3"/>
        <v>12455.661931520424</v>
      </c>
      <c r="S22" s="28">
        <f t="shared" si="4"/>
        <v>2232.1980777655804</v>
      </c>
      <c r="T22" s="28">
        <f>H22+'biogenics 12'!X20</f>
        <v>474893.07430866745</v>
      </c>
      <c r="V22" s="30" t="s">
        <v>19</v>
      </c>
      <c r="W22" s="28">
        <f>B22-ptfire!B20</f>
        <v>199554.70807757069</v>
      </c>
      <c r="X22" s="28">
        <f>C22-ptfire!C20</f>
        <v>4270.1358649876756</v>
      </c>
      <c r="Y22" s="28">
        <f>D22-ptfire!D20</f>
        <v>28045.945631447164</v>
      </c>
      <c r="Z22" s="28">
        <f>E22-ptfire!E20</f>
        <v>18871.21352323284</v>
      </c>
      <c r="AA22" s="28">
        <f>F22-ptfire!F20</f>
        <v>11791.489590560424</v>
      </c>
      <c r="AB22" s="28">
        <f>G22-ptfire!G20</f>
        <v>2177.9715768655806</v>
      </c>
      <c r="AC22" s="28">
        <f>H22-ptfire!H20</f>
        <v>38672.525186368475</v>
      </c>
    </row>
    <row r="23" spans="1:29" x14ac:dyDescent="0.4">
      <c r="A23" s="30" t="s">
        <v>20</v>
      </c>
      <c r="B23" s="28">
        <f>rail!B21+cmv_c1c2!B21+nonpt!B21+nonroad!B21+'onroad all'!P21+ptegu_summer!B21+ptnonipm!B21+pt_oilgas!B21+np_oilgas!B21+rwc!B21+ptfire!B21+ptagfire!B21+'cmv_c3 36'!B21</f>
        <v>461240.01855197304</v>
      </c>
      <c r="C23" s="28">
        <f>rail!C21+cmv_c1c2!C21+nonpt!C21+nonroad!C21+'onroad all'!AP21+ptegu_summer!C21+ptnonipm!C21+pt_oilgas!C21+np_oilgas!C21+rwc!C21+ag!B21+ptfire!C21+ptagfire!C21+'cmv_c3 36'!C21</f>
        <v>17394.073315317539</v>
      </c>
      <c r="D23" s="28">
        <f>rail!D21+cmv_c1c2!D21+nonpt!D21+nonroad!D21+'onroad all'!AF21+'onroad all'!AR21+'onroad all'!AS21+ptegu_summer!AT21+ptnonipm!D21+pt_oilgas!D21+np_oilgas!D21+rwc!D21+ptfire!D21+ptagfire!D21+'cmv_c3 36'!D21</f>
        <v>60299.56791572494</v>
      </c>
      <c r="E23" s="28">
        <f>rail!E21+cmv_c1c2!E21+nonpt!E21+nonroad!E21+ptegu_summer!E21+ptnonipm!E21+pt_oilgas!E21+np_oilgas!E21+rwc!E21+'onroad all'!BG21+afdust!BA21+ptfire!E21+ptagfire!E21+'cmv_c3 36'!E21</f>
        <v>53586.997731799071</v>
      </c>
      <c r="F23" s="28">
        <f>rail!F21+cmv_c1c2!F21+nonpt!F21+nonroad!F21+ptegu_summer!F21+ptnonipm!F21+pt_oilgas!F21+np_oilgas!F21+rwc!F21+'onroad all'!BJ21+afdust!BB21+ptfire!F21+ptagfire!F21+'cmv_c3 36'!F21</f>
        <v>17856.417020112298</v>
      </c>
      <c r="G23" s="28">
        <f>rail!G21+cmv_c1c2!G21+nonpt!G21+nonroad!G21+'onroad all'!BZ21+ptegu_summer!BT21+ptnonipm!G21+pt_oilgas!G21+np_oilgas!G21+rwc!G21+ptfire!G21+ptagfire!G21+'cmv_c3 36'!G21</f>
        <v>14817.491082333179</v>
      </c>
      <c r="H23" s="28">
        <f>rail!H21+cmv_c1c2!H21+nonpt!H21+nonroad!H21+'onroad all'!CK21+ptegu_summer!H21+ptnonipm!H21+pt_oilgas!H21+np_oilgas!H21+rwc!H21+ptfire!H21+ptagfire!H21+'cmv_c3 36'!H21+ag!C21</f>
        <v>89157.226784669809</v>
      </c>
      <c r="I23" s="48" t="s">
        <v>238</v>
      </c>
      <c r="M23" s="30" t="s">
        <v>20</v>
      </c>
      <c r="N23" s="28">
        <f>B23+'biogenics 12'!H21</f>
        <v>481160.90762197302</v>
      </c>
      <c r="O23" s="28">
        <f t="shared" si="1"/>
        <v>17394.073315317539</v>
      </c>
      <c r="P23" s="28">
        <f>D23+'biogenics 12'!R21</f>
        <v>63269.219825104941</v>
      </c>
      <c r="Q23" s="28">
        <f t="shared" si="2"/>
        <v>53586.997731799071</v>
      </c>
      <c r="R23" s="28">
        <f t="shared" si="3"/>
        <v>17856.417020112298</v>
      </c>
      <c r="S23" s="28">
        <f t="shared" si="4"/>
        <v>14817.491082333179</v>
      </c>
      <c r="T23" s="28">
        <f>H23+'biogenics 12'!X21</f>
        <v>246536.9230146698</v>
      </c>
      <c r="V23" s="30" t="s">
        <v>20</v>
      </c>
      <c r="W23" s="28">
        <f>B23-ptfire!B21</f>
        <v>455501.64080217306</v>
      </c>
      <c r="X23" s="28">
        <f>C23-ptfire!C21</f>
        <v>17299.757149397537</v>
      </c>
      <c r="Y23" s="28">
        <f>D23-ptfire!D21</f>
        <v>60214.333627484943</v>
      </c>
      <c r="Z23" s="28">
        <f>E23-ptfire!E21</f>
        <v>52997.04505779907</v>
      </c>
      <c r="AA23" s="28">
        <f>F23-ptfire!F21</f>
        <v>17356.457010122296</v>
      </c>
      <c r="AB23" s="28">
        <f>G23-ptfire!G21</f>
        <v>14772.246832823179</v>
      </c>
      <c r="AC23" s="28">
        <f>H23-ptfire!H21</f>
        <v>87801.429483469808</v>
      </c>
    </row>
    <row r="24" spans="1:29" x14ac:dyDescent="0.4">
      <c r="A24" s="30" t="s">
        <v>21</v>
      </c>
      <c r="B24" s="28">
        <f>rail!B22+cmv_c1c2!B22+nonpt!B22+nonroad!B22+'onroad all'!P22+ptegu_summer!B22+ptnonipm!B22+pt_oilgas!B22+np_oilgas!B22+rwc!B22+ptfire!B22+ptagfire!B22+'cmv_c3 36'!B22</f>
        <v>510885.17574959801</v>
      </c>
      <c r="C24" s="28">
        <f>rail!C22+cmv_c1c2!C22+nonpt!C22+nonroad!C22+'onroad all'!AP22+ptegu_summer!C22+ptnonipm!C22+pt_oilgas!C22+np_oilgas!C22+rwc!C22+ag!B22+ptfire!C22+ptagfire!C22+'cmv_c3 36'!C22</f>
        <v>5372.3234100416903</v>
      </c>
      <c r="D24" s="28">
        <f>rail!D22+cmv_c1c2!D22+nonpt!D22+nonroad!D22+'onroad all'!AF22+'onroad all'!AR22+'onroad all'!AS22+ptegu_summer!AT22+ptnonipm!D22+pt_oilgas!D22+np_oilgas!D22+rwc!D22+ptfire!D22+ptagfire!D22+'cmv_c3 36'!D22</f>
        <v>72018.307014211925</v>
      </c>
      <c r="E24" s="28">
        <f>rail!E22+cmv_c1c2!E22+nonpt!E22+nonroad!E22+ptegu_summer!E22+ptnonipm!E22+pt_oilgas!E22+np_oilgas!E22+rwc!E22+'onroad all'!BG22+afdust!BA22+ptfire!E22+ptagfire!E22+'cmv_c3 36'!E22</f>
        <v>61734.349976126214</v>
      </c>
      <c r="F24" s="28">
        <f>rail!F22+cmv_c1c2!F22+nonpt!F22+nonroad!F22+ptegu_summer!F22+ptnonipm!F22+pt_oilgas!F22+np_oilgas!F22+rwc!F22+'onroad all'!BJ22+afdust!BB22+ptfire!F22+ptagfire!F22+'cmv_c3 36'!F22</f>
        <v>25185.128177397906</v>
      </c>
      <c r="G24" s="28">
        <f>rail!G22+cmv_c1c2!G22+nonpt!G22+nonroad!G22+'onroad all'!BZ22+ptegu_summer!BT22+ptnonipm!G22+pt_oilgas!G22+np_oilgas!G22+rwc!G22+ptfire!G22+ptagfire!G22+'cmv_c3 36'!G22</f>
        <v>3064.7097712991481</v>
      </c>
      <c r="H24" s="28">
        <f>rail!H22+cmv_c1c2!H22+nonpt!H22+nonroad!H22+'onroad all'!CK22+ptegu_summer!H22+ptnonipm!H22+pt_oilgas!H22+np_oilgas!H22+rwc!H22+ptfire!H22+ptagfire!H22+'cmv_c3 36'!H22+ag!C22</f>
        <v>117968.86722496379</v>
      </c>
      <c r="I24" s="48" t="s">
        <v>238</v>
      </c>
      <c r="M24" s="30" t="s">
        <v>21</v>
      </c>
      <c r="N24" s="28">
        <f>B24+'biogenics 12'!H22</f>
        <v>525168.24945959798</v>
      </c>
      <c r="O24" s="28">
        <f t="shared" si="1"/>
        <v>5372.3234100416903</v>
      </c>
      <c r="P24" s="28">
        <f>D24+'biogenics 12'!R22</f>
        <v>72891.57631947592</v>
      </c>
      <c r="Q24" s="28">
        <f t="shared" si="2"/>
        <v>61734.349976126214</v>
      </c>
      <c r="R24" s="28">
        <f t="shared" si="3"/>
        <v>25185.128177397906</v>
      </c>
      <c r="S24" s="28">
        <f t="shared" si="4"/>
        <v>3064.7097712991481</v>
      </c>
      <c r="T24" s="28">
        <f>H24+'biogenics 12'!X22</f>
        <v>225636.63819496278</v>
      </c>
      <c r="V24" s="30" t="s">
        <v>21</v>
      </c>
      <c r="W24" s="28">
        <f>B24-ptfire!B22</f>
        <v>502479.59116959799</v>
      </c>
      <c r="X24" s="28">
        <f>C24-ptfire!C22</f>
        <v>5234.1980280416901</v>
      </c>
      <c r="Y24" s="28">
        <f>D24-ptfire!D22</f>
        <v>71894.744178211928</v>
      </c>
      <c r="Z24" s="28">
        <f>E24-ptfire!E22</f>
        <v>60871.333590126211</v>
      </c>
      <c r="AA24" s="28">
        <f>F24-ptfire!F22</f>
        <v>24453.753004397906</v>
      </c>
      <c r="AB24" s="28">
        <f>G24-ptfire!G22</f>
        <v>2998.8350562991482</v>
      </c>
      <c r="AC24" s="28">
        <f>H24-ptfire!H22</f>
        <v>115983.24829796379</v>
      </c>
    </row>
    <row r="25" spans="1:29" x14ac:dyDescent="0.4">
      <c r="A25" s="30" t="s">
        <v>22</v>
      </c>
      <c r="B25" s="28">
        <f>rail!B23+cmv_c1c2!B23+nonpt!B23+nonroad!B23+'onroad all'!P23+ptegu_summer!B23+ptnonipm!B23+pt_oilgas!B23+np_oilgas!B23+rwc!B23+ptfire!B23+ptagfire!B23+'cmv_c3 36'!B23</f>
        <v>1034391.6853126023</v>
      </c>
      <c r="C25" s="28">
        <f>rail!C23+cmv_c1c2!C23+nonpt!C23+nonroad!C23+'onroad all'!AP23+ptegu_summer!C23+ptnonipm!C23+pt_oilgas!C23+np_oilgas!C23+rwc!C23+ag!B23+ptfire!C23+ptagfire!C23+'cmv_c3 36'!C23</f>
        <v>45752.568154698623</v>
      </c>
      <c r="D25" s="28">
        <f>rail!D23+cmv_c1c2!D23+nonpt!D23+nonroad!D23+'onroad all'!AF23+'onroad all'!AR23+'onroad all'!AS23+ptegu_summer!AT23+ptnonipm!D23+pt_oilgas!D23+np_oilgas!D23+rwc!D23+ptfire!D23+ptagfire!D23+'cmv_c3 36'!D23</f>
        <v>188327.2954359788</v>
      </c>
      <c r="E25" s="28">
        <f>rail!E23+cmv_c1c2!E23+nonpt!E23+nonroad!E23+ptegu_summer!E23+ptnonipm!E23+pt_oilgas!E23+np_oilgas!E23+rwc!E23+'onroad all'!BG23+afdust!BA23+ptfire!E23+ptagfire!E23+'cmv_c3 36'!E23</f>
        <v>168649.71267721281</v>
      </c>
      <c r="F25" s="28">
        <f>rail!F23+cmv_c1c2!F23+nonpt!F23+nonroad!F23+ptegu_summer!F23+ptnonipm!F23+pt_oilgas!F23+np_oilgas!F23+rwc!F23+'onroad all'!BJ23+afdust!BB23+ptfire!F23+ptagfire!F23+'cmv_c3 36'!F23</f>
        <v>65428.791772219738</v>
      </c>
      <c r="G25" s="28">
        <f>rail!G23+cmv_c1c2!G23+nonpt!G23+nonroad!G23+'onroad all'!BZ23+ptegu_summer!BT23+ptnonipm!G23+pt_oilgas!G23+np_oilgas!G23+rwc!G23+ptfire!G23+ptagfire!G23+'cmv_c3 36'!G23</f>
        <v>37871.512580761286</v>
      </c>
      <c r="H25" s="28">
        <f>rail!H23+cmv_c1c2!H23+nonpt!H23+nonroad!H23+'onroad all'!CK23+ptegu_summer!H23+ptnonipm!H23+pt_oilgas!H23+np_oilgas!H23+rwc!H23+ptfire!H23+ptagfire!H23+'cmv_c3 36'!H23+ag!C23</f>
        <v>271018.26440339693</v>
      </c>
      <c r="I25" s="48" t="s">
        <v>238</v>
      </c>
      <c r="M25" s="30" t="s">
        <v>22</v>
      </c>
      <c r="N25" s="28">
        <f>B25+'biogenics 12'!H23</f>
        <v>1136203.1500626022</v>
      </c>
      <c r="O25" s="28">
        <f t="shared" si="1"/>
        <v>45752.568154698623</v>
      </c>
      <c r="P25" s="28">
        <f>D25+'biogenics 12'!R23</f>
        <v>202936.1804103092</v>
      </c>
      <c r="Q25" s="28">
        <f t="shared" si="2"/>
        <v>168649.71267721281</v>
      </c>
      <c r="R25" s="28">
        <f t="shared" si="3"/>
        <v>65428.791772219738</v>
      </c>
      <c r="S25" s="28">
        <f t="shared" si="4"/>
        <v>37871.512580761286</v>
      </c>
      <c r="T25" s="28">
        <f>H25+'biogenics 12'!X23</f>
        <v>863266.29006339586</v>
      </c>
      <c r="V25" s="30" t="s">
        <v>22</v>
      </c>
      <c r="W25" s="28">
        <f>B25-ptfire!B23</f>
        <v>984140.75772660237</v>
      </c>
      <c r="X25" s="28">
        <f>C25-ptfire!C23</f>
        <v>44929.560774338621</v>
      </c>
      <c r="Y25" s="28">
        <f>D25-ptfire!D23</f>
        <v>187729.89296283879</v>
      </c>
      <c r="Z25" s="28">
        <f>E25-ptfire!E23</f>
        <v>163616.57317251281</v>
      </c>
      <c r="AA25" s="28">
        <f>F25-ptfire!F23</f>
        <v>61163.424700119736</v>
      </c>
      <c r="AB25" s="28">
        <f>G25-ptfire!G23</f>
        <v>37520.854806021285</v>
      </c>
      <c r="AC25" s="28">
        <f>H25-ptfire!H23</f>
        <v>259187.15257239694</v>
      </c>
    </row>
    <row r="26" spans="1:29" x14ac:dyDescent="0.4">
      <c r="A26" s="30" t="s">
        <v>23</v>
      </c>
      <c r="B26" s="28">
        <f>rail!B24+cmv_c1c2!B24+nonpt!B24+nonroad!B24+'onroad all'!P24+ptegu_summer!B24+ptnonipm!B24+pt_oilgas!B24+np_oilgas!B24+rwc!B24+ptfire!B24+ptagfire!B24+'cmv_c3 36'!B24</f>
        <v>1167076.6243223723</v>
      </c>
      <c r="C26" s="28">
        <f>rail!C24+cmv_c1c2!C24+nonpt!C24+nonroad!C24+'onroad all'!AP24+ptegu_summer!C24+ptnonipm!C24+pt_oilgas!C24+np_oilgas!C24+rwc!C24+ag!B24+ptfire!C24+ptagfire!C24+'cmv_c3 36'!C24</f>
        <v>163911.92234564142</v>
      </c>
      <c r="D26" s="28">
        <f>rail!D24+cmv_c1c2!D24+nonpt!D24+nonroad!D24+'onroad all'!AF24+'onroad all'!AR24+'onroad all'!AS24+ptegu_summer!AT24+ptnonipm!D24+pt_oilgas!D24+np_oilgas!D24+rwc!D24+ptfire!D24+ptagfire!D24+'cmv_c3 36'!D24</f>
        <v>132924.49281946404</v>
      </c>
      <c r="E26" s="28">
        <f>rail!E24+cmv_c1c2!E24+nonpt!E24+nonroad!E24+ptegu_summer!E24+ptnonipm!E24+pt_oilgas!E24+np_oilgas!E24+rwc!E24+'onroad all'!BG24+afdust!BA24+ptfire!E24+ptagfire!E24+'cmv_c3 36'!E24</f>
        <v>260872.97804301768</v>
      </c>
      <c r="F26" s="28">
        <f>rail!F24+cmv_c1c2!F24+nonpt!F24+nonroad!F24+ptegu_summer!F24+ptnonipm!F24+pt_oilgas!F24+np_oilgas!F24+rwc!F24+'onroad all'!BJ24+afdust!BB24+ptfire!F24+ptagfire!F24+'cmv_c3 36'!F24</f>
        <v>115550.37894372836</v>
      </c>
      <c r="G26" s="28">
        <f>rail!G24+cmv_c1c2!G24+nonpt!G24+nonroad!G24+'onroad all'!BZ24+ptegu_summer!BT24+ptnonipm!G24+pt_oilgas!G24+np_oilgas!G24+rwc!G24+ptfire!G24+ptagfire!G24+'cmv_c3 36'!G24</f>
        <v>24743.501747731454</v>
      </c>
      <c r="H26" s="28">
        <f>rail!H24+cmv_c1c2!H24+nonpt!H24+nonroad!H24+'onroad all'!CK24+ptegu_summer!H24+ptnonipm!H24+pt_oilgas!H24+np_oilgas!H24+rwc!H24+ptfire!H24+ptagfire!H24+'cmv_c3 36'!H24+ag!C24</f>
        <v>260023.4718663875</v>
      </c>
      <c r="I26" s="48" t="s">
        <v>238</v>
      </c>
      <c r="M26" s="30" t="s">
        <v>23</v>
      </c>
      <c r="N26" s="28">
        <f>B26+'biogenics 12'!H24</f>
        <v>1274846.6998513723</v>
      </c>
      <c r="O26" s="28">
        <f t="shared" si="1"/>
        <v>163911.92234564142</v>
      </c>
      <c r="P26" s="28">
        <f>D26+'biogenics 12'!R24</f>
        <v>161088.68832903745</v>
      </c>
      <c r="Q26" s="28">
        <f t="shared" si="2"/>
        <v>260872.97804301768</v>
      </c>
      <c r="R26" s="28">
        <f t="shared" si="3"/>
        <v>115550.37894372836</v>
      </c>
      <c r="S26" s="28">
        <f t="shared" si="4"/>
        <v>24743.501747731454</v>
      </c>
      <c r="T26" s="28">
        <f>H26+'biogenics 12'!X24</f>
        <v>756376.02740438748</v>
      </c>
      <c r="V26" s="30" t="s">
        <v>23</v>
      </c>
      <c r="W26" s="28">
        <f>B26-ptfire!B24</f>
        <v>923341.02991237224</v>
      </c>
      <c r="X26" s="28">
        <f>C26-ptfire!C24</f>
        <v>159930.72112164143</v>
      </c>
      <c r="Y26" s="28">
        <f>D26-ptfire!D24</f>
        <v>130583.55816176404</v>
      </c>
      <c r="Z26" s="28">
        <f>E26-ptfire!E24</f>
        <v>236957.47800101768</v>
      </c>
      <c r="AA26" s="28">
        <f>F26-ptfire!F24</f>
        <v>95283.006207728351</v>
      </c>
      <c r="AB26" s="28">
        <f>G26-ptfire!G24</f>
        <v>23212.968555731455</v>
      </c>
      <c r="AC26" s="28">
        <f>H26-ptfire!H24</f>
        <v>202793.68201438751</v>
      </c>
    </row>
    <row r="27" spans="1:29" x14ac:dyDescent="0.4">
      <c r="A27" s="30" t="s">
        <v>24</v>
      </c>
      <c r="B27" s="28">
        <f>rail!B25+cmv_c1c2!B25+nonpt!B25+nonroad!B25+'onroad all'!P25+ptegu_summer!B25+ptnonipm!B25+pt_oilgas!B25+np_oilgas!B25+rwc!B25+ptfire!B25+ptagfire!B25+'cmv_c3 36'!B25</f>
        <v>589214.37517774396</v>
      </c>
      <c r="C27" s="28">
        <f>rail!C25+cmv_c1c2!C25+nonpt!C25+nonroad!C25+'onroad all'!AP25+ptegu_summer!C25+ptnonipm!C25+pt_oilgas!C25+np_oilgas!C25+rwc!C25+ag!B25+ptfire!C25+ptagfire!C25+'cmv_c3 36'!C25</f>
        <v>69254.537670065009</v>
      </c>
      <c r="D27" s="28">
        <f>rail!D25+cmv_c1c2!D25+nonpt!D25+nonroad!D25+'onroad all'!AF25+'onroad all'!AR25+'onroad all'!AS25+ptegu_summer!AT25+ptnonipm!D25+pt_oilgas!D25+np_oilgas!D25+rwc!D25+ptfire!D25+ptagfire!D25+'cmv_c3 36'!D25</f>
        <v>78091.37925800035</v>
      </c>
      <c r="E27" s="28">
        <f>rail!E25+cmv_c1c2!E25+nonpt!E25+nonroad!E25+ptegu_summer!E25+ptnonipm!E25+pt_oilgas!E25+np_oilgas!E25+rwc!E25+'onroad all'!BG25+afdust!BA25+ptfire!E25+ptagfire!E25+'cmv_c3 36'!E25</f>
        <v>183668.79523016934</v>
      </c>
      <c r="F27" s="28">
        <f>rail!F25+cmv_c1c2!F25+nonpt!F25+nonroad!F25+ptegu_summer!F25+ptnonipm!F25+pt_oilgas!F25+np_oilgas!F25+rwc!F25+'onroad all'!BJ25+afdust!BB25+ptfire!F25+ptagfire!F25+'cmv_c3 36'!F25</f>
        <v>57205.572165599508</v>
      </c>
      <c r="G27" s="28">
        <f>rail!G25+cmv_c1c2!G25+nonpt!G25+nonroad!G25+'onroad all'!BZ25+ptegu_summer!BT25+ptnonipm!G25+pt_oilgas!G25+np_oilgas!G25+rwc!G25+ptfire!G25+ptagfire!G25+'cmv_c3 36'!G25</f>
        <v>17274.38027147164</v>
      </c>
      <c r="H27" s="28">
        <f>rail!H25+cmv_c1c2!H25+nonpt!H25+nonroad!H25+'onroad all'!CK25+ptegu_summer!H25+ptnonipm!H25+pt_oilgas!H25+np_oilgas!H25+rwc!H25+ptfire!H25+ptagfire!H25+'cmv_c3 36'!H25+ag!C25</f>
        <v>166558.12181864138</v>
      </c>
      <c r="I27" s="48" t="s">
        <v>238</v>
      </c>
      <c r="M27" s="30" t="s">
        <v>24</v>
      </c>
      <c r="N27" s="28">
        <f>B27+'biogenics 12'!H25</f>
        <v>778403.69700774399</v>
      </c>
      <c r="O27" s="28">
        <f t="shared" si="1"/>
        <v>69254.537670065009</v>
      </c>
      <c r="P27" s="28">
        <f>D27+'biogenics 12'!R25</f>
        <v>93266.960478000343</v>
      </c>
      <c r="Q27" s="28">
        <f t="shared" si="2"/>
        <v>183668.79523016934</v>
      </c>
      <c r="R27" s="28">
        <f t="shared" si="3"/>
        <v>57205.572165599508</v>
      </c>
      <c r="S27" s="28">
        <f t="shared" si="4"/>
        <v>17274.38027147164</v>
      </c>
      <c r="T27" s="28">
        <f>H27+'biogenics 12'!X25</f>
        <v>1918992.6082786315</v>
      </c>
      <c r="V27" s="30" t="s">
        <v>24</v>
      </c>
      <c r="W27" s="28">
        <f>B27-ptfire!B25</f>
        <v>355144.02167774399</v>
      </c>
      <c r="X27" s="28">
        <f>C27-ptfire!C25</f>
        <v>65387.45565626501</v>
      </c>
      <c r="Y27" s="28">
        <f>D27-ptfire!D25</f>
        <v>73590.874671600352</v>
      </c>
      <c r="Z27" s="28">
        <f>E27-ptfire!E25</f>
        <v>158690.15094416935</v>
      </c>
      <c r="AA27" s="28">
        <f>F27-ptfire!F25</f>
        <v>36037.231316599507</v>
      </c>
      <c r="AB27" s="28">
        <f>G27-ptfire!G25</f>
        <v>15115.78690577164</v>
      </c>
      <c r="AC27" s="28">
        <f>H27-ptfire!H25</f>
        <v>110968.83957764137</v>
      </c>
    </row>
    <row r="28" spans="1:29" x14ac:dyDescent="0.4">
      <c r="A28" s="30" t="s">
        <v>25</v>
      </c>
      <c r="B28" s="28">
        <f>rail!B26+cmv_c1c2!B26+nonpt!B26+nonroad!B26+'onroad all'!P26+ptegu_summer!B26+ptnonipm!B26+pt_oilgas!B26+np_oilgas!B26+rwc!B26+ptfire!B26+ptagfire!B26+'cmv_c3 36'!B26</f>
        <v>1400369.3705359732</v>
      </c>
      <c r="C28" s="28">
        <f>rail!C26+cmv_c1c2!C26+nonpt!C26+nonroad!C26+'onroad all'!AP26+ptegu_summer!C26+ptnonipm!C26+pt_oilgas!C26+np_oilgas!C26+rwc!C26+ag!B26+ptfire!C26+ptagfire!C26+'cmv_c3 36'!C26</f>
        <v>109962.66526400519</v>
      </c>
      <c r="D28" s="28">
        <f>rail!D26+cmv_c1c2!D26+nonpt!D26+nonroad!D26+'onroad all'!AF26+'onroad all'!AR26+'onroad all'!AS26+ptegu_summer!AT26+ptnonipm!D26+pt_oilgas!D26+np_oilgas!D26+rwc!D26+ptfire!D26+ptagfire!D26+'cmv_c3 36'!D26</f>
        <v>160724.80046553866</v>
      </c>
      <c r="E28" s="28">
        <f>rail!E26+cmv_c1c2!E26+nonpt!E26+nonroad!E26+ptegu_summer!E26+ptnonipm!E26+pt_oilgas!E26+np_oilgas!E26+rwc!E26+'onroad all'!BG26+afdust!BA26+ptfire!E26+ptagfire!E26+'cmv_c3 36'!E26</f>
        <v>629890.95074232796</v>
      </c>
      <c r="F28" s="28">
        <f>rail!F26+cmv_c1c2!F26+nonpt!F26+nonroad!F26+ptegu_summer!F26+ptnonipm!F26+pt_oilgas!F26+np_oilgas!F26+rwc!F26+'onroad all'!BJ26+afdust!BB26+ptfire!F26+ptagfire!F26+'cmv_c3 36'!F26</f>
        <v>150950.90126921469</v>
      </c>
      <c r="G28" s="28">
        <f>rail!G26+cmv_c1c2!G26+nonpt!G26+nonroad!G26+'onroad all'!BZ26+ptegu_summer!BT26+ptnonipm!G26+pt_oilgas!G26+np_oilgas!G26+rwc!G26+ptfire!G26+ptagfire!G26+'cmv_c3 36'!G26</f>
        <v>73611.743107432587</v>
      </c>
      <c r="H28" s="28">
        <f>rail!H26+cmv_c1c2!H26+nonpt!H26+nonroad!H26+'onroad all'!CK26+ptegu_summer!H26+ptnonipm!H26+pt_oilgas!H26+np_oilgas!H26+rwc!H26+ptfire!H26+ptagfire!H26+'cmv_c3 36'!H26+ag!C26</f>
        <v>328173.46622621891</v>
      </c>
      <c r="I28" s="48" t="s">
        <v>238</v>
      </c>
      <c r="M28" s="30" t="s">
        <v>25</v>
      </c>
      <c r="N28" s="28">
        <f>B28+'biogenics 12'!H26</f>
        <v>1537318.2433519731</v>
      </c>
      <c r="O28" s="28">
        <f t="shared" si="1"/>
        <v>109962.66526400519</v>
      </c>
      <c r="P28" s="28">
        <f>D28+'biogenics 12'!R26</f>
        <v>196612.83359399467</v>
      </c>
      <c r="Q28" s="28">
        <f t="shared" si="2"/>
        <v>629890.95074232796</v>
      </c>
      <c r="R28" s="28">
        <f t="shared" si="3"/>
        <v>150950.90126921469</v>
      </c>
      <c r="S28" s="28">
        <f t="shared" si="4"/>
        <v>73611.743107432587</v>
      </c>
      <c r="T28" s="28">
        <f>H28+'biogenics 12'!X26</f>
        <v>1486267.8150762189</v>
      </c>
      <c r="V28" s="30" t="s">
        <v>25</v>
      </c>
      <c r="W28" s="28">
        <f>B28-ptfire!B26</f>
        <v>706852.47140597319</v>
      </c>
      <c r="X28" s="28">
        <f>C28-ptfire!C26</f>
        <v>98537.084212005197</v>
      </c>
      <c r="Y28" s="28">
        <f>D28-ptfire!D26</f>
        <v>149039.12603553868</v>
      </c>
      <c r="Z28" s="28">
        <f>E28-ptfire!E26</f>
        <v>557355.16533132794</v>
      </c>
      <c r="AA28" s="28">
        <f>F28-ptfire!F26</f>
        <v>89479.894989214692</v>
      </c>
      <c r="AB28" s="28">
        <f>G28-ptfire!G26</f>
        <v>67720.283542932593</v>
      </c>
      <c r="AC28" s="28">
        <f>H28-ptfire!H26</f>
        <v>163930.75726621892</v>
      </c>
    </row>
    <row r="29" spans="1:29" x14ac:dyDescent="0.4">
      <c r="A29" s="30" t="s">
        <v>26</v>
      </c>
      <c r="B29" s="28">
        <f>rail!B27+cmv_c1c2!B27+nonpt!B27+nonroad!B27+'onroad all'!P27+ptegu_summer!B27+ptnonipm!B27+pt_oilgas!B27+np_oilgas!B27+rwc!B27+ptfire!B27+ptagfire!B27+'cmv_c3 36'!B27</f>
        <v>506736.88875812129</v>
      </c>
      <c r="C29" s="28">
        <f>rail!C27+cmv_c1c2!C27+nonpt!C27+nonroad!C27+'onroad all'!AP27+ptegu_summer!C27+ptnonipm!C27+pt_oilgas!C27+np_oilgas!C27+rwc!C27+ag!B27+ptfire!C27+ptagfire!C27+'cmv_c3 36'!C27</f>
        <v>27440.295588797824</v>
      </c>
      <c r="D29" s="28">
        <f>rail!D27+cmv_c1c2!D27+nonpt!D27+nonroad!D27+'onroad all'!AF27+'onroad all'!AR27+'onroad all'!AS27+ptegu_summer!AT27+ptnonipm!D27+pt_oilgas!D27+np_oilgas!D27+rwc!D27+ptfire!D27+ptagfire!D27+'cmv_c3 36'!D27</f>
        <v>62621.722701196763</v>
      </c>
      <c r="E29" s="28">
        <f>rail!E27+cmv_c1c2!E27+nonpt!E27+nonroad!E27+ptegu_summer!E27+ptnonipm!E27+pt_oilgas!E27+np_oilgas!E27+rwc!E27+'onroad all'!BG27+afdust!BA27+ptfire!E27+ptagfire!E27+'cmv_c3 36'!E27</f>
        <v>247544.4922806359</v>
      </c>
      <c r="F29" s="28">
        <f>rail!F27+cmv_c1c2!F27+nonpt!F27+nonroad!F27+ptegu_summer!F27+ptnonipm!F27+pt_oilgas!F27+np_oilgas!F27+rwc!F27+'onroad all'!BJ27+afdust!BB27+ptfire!F27+ptagfire!F27+'cmv_c3 36'!F27</f>
        <v>67348.194030229686</v>
      </c>
      <c r="G29" s="28">
        <f>rail!G27+cmv_c1c2!G27+nonpt!G27+nonroad!G27+'onroad all'!BZ27+ptegu_summer!BT27+ptnonipm!G27+pt_oilgas!G27+np_oilgas!G27+rwc!G27+ptfire!G27+ptagfire!G27+'cmv_c3 36'!G27</f>
        <v>11073.804111165155</v>
      </c>
      <c r="H29" s="28">
        <f>rail!H27+cmv_c1c2!H27+nonpt!H27+nonroad!H27+'onroad all'!CK27+ptegu_summer!H27+ptnonipm!H27+pt_oilgas!H27+np_oilgas!H27+rwc!H27+ptfire!H27+ptagfire!H27+'cmv_c3 36'!H27+ag!C27</f>
        <v>172184.62375523557</v>
      </c>
      <c r="M29" s="30" t="s">
        <v>26</v>
      </c>
      <c r="N29" s="28">
        <f>B29+'biogenics 12'!H27</f>
        <v>725433.75285812025</v>
      </c>
      <c r="O29" s="28">
        <f t="shared" si="1"/>
        <v>27440.295588797824</v>
      </c>
      <c r="P29" s="28">
        <f>D29+'biogenics 12'!R27</f>
        <v>111843.27262352026</v>
      </c>
      <c r="Q29" s="28">
        <f t="shared" si="2"/>
        <v>247544.4922806359</v>
      </c>
      <c r="R29" s="28">
        <f t="shared" si="3"/>
        <v>67348.194030229686</v>
      </c>
      <c r="S29" s="28">
        <f t="shared" si="4"/>
        <v>11073.804111165155</v>
      </c>
      <c r="T29" s="28">
        <f>H29+'biogenics 12'!X27</f>
        <v>1118860.5463552345</v>
      </c>
      <c r="V29" s="30" t="s">
        <v>26</v>
      </c>
      <c r="W29" s="28">
        <f>B29-ptfire!B27</f>
        <v>168514.20882812131</v>
      </c>
      <c r="X29" s="28">
        <f>C29-ptfire!C27</f>
        <v>21899.358868797826</v>
      </c>
      <c r="Y29" s="28">
        <f>D29-ptfire!D27</f>
        <v>58530.266437196762</v>
      </c>
      <c r="Z29" s="28">
        <f>E29-ptfire!E27</f>
        <v>213604.98932063591</v>
      </c>
      <c r="AA29" s="28">
        <f>F29-ptfire!F27</f>
        <v>38585.903860229686</v>
      </c>
      <c r="AB29" s="28">
        <f>G29-ptfire!G27</f>
        <v>8692.1550871651543</v>
      </c>
      <c r="AC29" s="28">
        <f>H29-ptfire!H27</f>
        <v>92533.618468235567</v>
      </c>
    </row>
    <row r="30" spans="1:29" x14ac:dyDescent="0.4">
      <c r="A30" s="30" t="s">
        <v>27</v>
      </c>
      <c r="B30" s="28">
        <f>rail!B28+cmv_c1c2!B28+nonpt!B28+nonroad!B28+'onroad all'!P28+ptegu_summer!B28+ptnonipm!B28+pt_oilgas!B28+np_oilgas!B28+rwc!B28+ptfire!B28+ptagfire!B28+'cmv_c3 36'!B28</f>
        <v>304480.2162535254</v>
      </c>
      <c r="C30" s="28">
        <f>rail!C28+cmv_c1c2!C28+nonpt!C28+nonroad!C28+'onroad all'!AP28+ptegu_summer!C28+ptnonipm!C28+pt_oilgas!C28+np_oilgas!C28+rwc!C28+ag!B28+ptfire!C28+ptagfire!C28+'cmv_c3 36'!C28</f>
        <v>147877.6670722831</v>
      </c>
      <c r="D30" s="28">
        <f>rail!D28+cmv_c1c2!D28+nonpt!D28+nonroad!D28+'onroad all'!AF28+'onroad all'!AR28+'onroad all'!AS28+ptegu_summer!AT28+ptnonipm!D28+pt_oilgas!D28+np_oilgas!D28+rwc!D28+ptfire!D28+ptagfire!D28+'cmv_c3 36'!D28</f>
        <v>90213.880155072897</v>
      </c>
      <c r="E30" s="28">
        <f>rail!E28+cmv_c1c2!E28+nonpt!E28+nonroad!E28+ptegu_summer!E28+ptnonipm!E28+pt_oilgas!E28+np_oilgas!E28+rwc!E28+'onroad all'!BG28+afdust!BA28+ptfire!E28+ptagfire!E28+'cmv_c3 36'!E28</f>
        <v>206776.45039688316</v>
      </c>
      <c r="F30" s="28">
        <f>rail!F28+cmv_c1c2!F28+nonpt!F28+nonroad!F28+ptegu_summer!F28+ptnonipm!F28+pt_oilgas!F28+np_oilgas!F28+rwc!F28+'onroad all'!BJ28+afdust!BB28+ptfire!F28+ptagfire!F28+'cmv_c3 36'!F28</f>
        <v>46510.481714516427</v>
      </c>
      <c r="G30" s="28">
        <f>rail!G28+cmv_c1c2!G28+nonpt!G28+nonroad!G28+'onroad all'!BZ28+ptegu_summer!BT28+ptnonipm!G28+pt_oilgas!G28+np_oilgas!G28+rwc!G28+ptfire!G28+ptagfire!G28+'cmv_c3 36'!G28</f>
        <v>19070.787483764212</v>
      </c>
      <c r="H30" s="28">
        <f>rail!H28+cmv_c1c2!H28+nonpt!H28+nonroad!H28+'onroad all'!CK28+ptegu_summer!H28+ptnonipm!H28+pt_oilgas!H28+np_oilgas!H28+rwc!H28+ptfire!H28+ptagfire!H28+'cmv_c3 36'!H28+ag!C28</f>
        <v>90349.626314106601</v>
      </c>
      <c r="I30" s="48" t="s">
        <v>238</v>
      </c>
      <c r="M30" s="30" t="s">
        <v>27</v>
      </c>
      <c r="N30" s="28">
        <f>B30+'biogenics 12'!H28</f>
        <v>420332.98101552541</v>
      </c>
      <c r="O30" s="28">
        <f t="shared" si="1"/>
        <v>147877.6670722831</v>
      </c>
      <c r="P30" s="28">
        <f>D30+'biogenics 12'!R28</f>
        <v>139171.20582397279</v>
      </c>
      <c r="Q30" s="28">
        <f t="shared" si="2"/>
        <v>206776.45039688316</v>
      </c>
      <c r="R30" s="28">
        <f t="shared" si="3"/>
        <v>46510.481714516427</v>
      </c>
      <c r="S30" s="28">
        <f t="shared" si="4"/>
        <v>19070.787483764212</v>
      </c>
      <c r="T30" s="28">
        <f>H30+'biogenics 12'!X28</f>
        <v>463747.17161410663</v>
      </c>
      <c r="V30" s="30" t="s">
        <v>27</v>
      </c>
      <c r="W30" s="28">
        <f>B30-ptfire!B28</f>
        <v>225272.21300652542</v>
      </c>
      <c r="X30" s="28">
        <f>C30-ptfire!C28</f>
        <v>146572.33355928311</v>
      </c>
      <c r="Y30" s="28">
        <f>D30-ptfire!D28</f>
        <v>88858.902625072893</v>
      </c>
      <c r="Z30" s="28">
        <f>E30-ptfire!E28</f>
        <v>198473.82906988316</v>
      </c>
      <c r="AA30" s="28">
        <f>F30-ptfire!F28</f>
        <v>39474.362019516426</v>
      </c>
      <c r="AB30" s="28">
        <f>G30-ptfire!G28</f>
        <v>18391.695509764213</v>
      </c>
      <c r="AC30" s="28">
        <f>H30-ptfire!H28</f>
        <v>71585.447474106593</v>
      </c>
    </row>
    <row r="31" spans="1:29" x14ac:dyDescent="0.4">
      <c r="A31" s="30" t="s">
        <v>28</v>
      </c>
      <c r="B31" s="28">
        <f>rail!B29+cmv_c1c2!B29+nonpt!B29+nonroad!B29+'onroad all'!P29+ptegu_summer!B29+ptnonipm!B29+pt_oilgas!B29+np_oilgas!B29+rwc!B29+ptfire!B29+ptagfire!B29+'cmv_c3 36'!B29</f>
        <v>376826.0182502502</v>
      </c>
      <c r="C31" s="28">
        <f>rail!C29+cmv_c1c2!C29+nonpt!C29+nonroad!C29+'onroad all'!AP29+ptegu_summer!C29+ptnonipm!C29+pt_oilgas!C29+np_oilgas!C29+rwc!C29+ag!B29+ptfire!C29+ptagfire!C29+'cmv_c3 36'!C29</f>
        <v>20269.640305581277</v>
      </c>
      <c r="D31" s="28">
        <f>rail!D29+cmv_c1c2!D29+nonpt!D29+nonroad!D29+'onroad all'!AF29+'onroad all'!AR29+'onroad all'!AS29+ptegu_summer!AT29+ptnonipm!D29+pt_oilgas!D29+np_oilgas!D29+rwc!D29+ptfire!D29+ptagfire!D29+'cmv_c3 36'!D29</f>
        <v>41406.801197775771</v>
      </c>
      <c r="E31" s="28">
        <f>rail!E29+cmv_c1c2!E29+nonpt!E29+nonroad!E29+ptegu_summer!E29+ptnonipm!E29+pt_oilgas!E29+np_oilgas!E29+rwc!E29+'onroad all'!BG29+afdust!BA29+ptfire!E29+ptagfire!E29+'cmv_c3 36'!E29</f>
        <v>131311.26628061195</v>
      </c>
      <c r="F31" s="28">
        <f>rail!F29+cmv_c1c2!F29+nonpt!F29+nonroad!F29+ptegu_summer!F29+ptnonipm!F29+pt_oilgas!F29+np_oilgas!F29+rwc!F29+'onroad all'!BJ29+afdust!BB29+ptfire!F29+ptagfire!F29+'cmv_c3 36'!F29</f>
        <v>32215.67405806969</v>
      </c>
      <c r="G31" s="28">
        <f>rail!G29+cmv_c1c2!G29+nonpt!G29+nonroad!G29+'onroad all'!BZ29+ptegu_summer!BT29+ptnonipm!G29+pt_oilgas!G29+np_oilgas!G29+rwc!G29+ptfire!G29+ptagfire!G29+'cmv_c3 36'!G29</f>
        <v>6873.8644327316897</v>
      </c>
      <c r="H31" s="28">
        <f>rail!H29+cmv_c1c2!H29+nonpt!H29+nonroad!H29+'onroad all'!CK29+ptegu_summer!H29+ptnonipm!H29+pt_oilgas!H29+np_oilgas!H29+rwc!H29+ptfire!H29+ptagfire!H29+'cmv_c3 36'!H29+ag!C29</f>
        <v>86948.216568762771</v>
      </c>
      <c r="M31" s="30" t="s">
        <v>28</v>
      </c>
      <c r="N31" s="28">
        <f>B31+'biogenics 12'!H29</f>
        <v>617109.31495025021</v>
      </c>
      <c r="O31" s="28">
        <f t="shared" si="1"/>
        <v>20269.640305581277</v>
      </c>
      <c r="P31" s="28">
        <f>D31+'biogenics 12'!R29</f>
        <v>49438.492002455772</v>
      </c>
      <c r="Q31" s="28">
        <f t="shared" si="2"/>
        <v>131311.26628061195</v>
      </c>
      <c r="R31" s="28">
        <f t="shared" si="3"/>
        <v>32215.67405806969</v>
      </c>
      <c r="S31" s="28">
        <f t="shared" si="4"/>
        <v>6873.8644327316897</v>
      </c>
      <c r="T31" s="28">
        <f>H31+'biogenics 12'!X29</f>
        <v>1181280.0504687526</v>
      </c>
      <c r="V31" s="30" t="s">
        <v>28</v>
      </c>
      <c r="W31" s="28">
        <f>B31-ptfire!B29</f>
        <v>262780.04425025021</v>
      </c>
      <c r="X31" s="28">
        <f>C31-ptfire!C29</f>
        <v>18391.694698581276</v>
      </c>
      <c r="Y31" s="28">
        <f>D31-ptfire!D29</f>
        <v>39533.669040775771</v>
      </c>
      <c r="Z31" s="28">
        <f>E31-ptfire!E29</f>
        <v>119426.39552661194</v>
      </c>
      <c r="AA31" s="28">
        <f>F31-ptfire!F29</f>
        <v>22143.749609069688</v>
      </c>
      <c r="AB31" s="28">
        <f>G31-ptfire!G29</f>
        <v>5919.8789377316898</v>
      </c>
      <c r="AC31" s="28">
        <f>H31-ptfire!H29</f>
        <v>59952.733830762772</v>
      </c>
    </row>
    <row r="32" spans="1:29" x14ac:dyDescent="0.4">
      <c r="A32" s="30" t="s">
        <v>29</v>
      </c>
      <c r="B32" s="28">
        <f>rail!B30+cmv_c1c2!B30+nonpt!B30+nonroad!B30+'onroad all'!P30+ptegu_summer!B30+ptnonipm!B30+pt_oilgas!B30+np_oilgas!B30+rwc!B30+ptfire!B30+ptagfire!B30+'cmv_c3 36'!B30</f>
        <v>167918.49626673543</v>
      </c>
      <c r="C32" s="28">
        <f>rail!C30+cmv_c1c2!C30+nonpt!C30+nonroad!C30+'onroad all'!AP30+ptegu_summer!C30+ptnonipm!C30+pt_oilgas!C30+np_oilgas!C30+rwc!C30+ag!B30+ptfire!C30+ptagfire!C30+'cmv_c3 36'!C30</f>
        <v>1658.7246299946219</v>
      </c>
      <c r="D32" s="28">
        <f>rail!D30+cmv_c1c2!D30+nonpt!D30+nonroad!D30+'onroad all'!AF30+'onroad all'!AR30+'onroad all'!AS30+ptegu_summer!AT30+ptnonipm!D30+pt_oilgas!D30+np_oilgas!D30+rwc!D30+ptfire!D30+ptagfire!D30+'cmv_c3 36'!D30</f>
        <v>20409.937619622782</v>
      </c>
      <c r="E32" s="28">
        <f>rail!E30+cmv_c1c2!E30+nonpt!E30+nonroad!E30+ptegu_summer!E30+ptnonipm!E30+pt_oilgas!E30+np_oilgas!E30+rwc!E30+'onroad all'!BG30+afdust!BA30+ptfire!E30+ptagfire!E30+'cmv_c3 36'!E30</f>
        <v>13964.80212282616</v>
      </c>
      <c r="F32" s="28">
        <f>rail!F30+cmv_c1c2!F30+nonpt!F30+nonroad!F30+ptegu_summer!F30+ptnonipm!F30+pt_oilgas!F30+np_oilgas!F30+rwc!F30+'onroad all'!BJ30+afdust!BB30+ptfire!F30+ptagfire!F30+'cmv_c3 36'!F30</f>
        <v>9321.0347290651389</v>
      </c>
      <c r="G32" s="28">
        <f>rail!G30+cmv_c1c2!G30+nonpt!G30+nonroad!G30+'onroad all'!BZ30+ptegu_summer!BT30+ptnonipm!G30+pt_oilgas!G30+np_oilgas!G30+rwc!G30+ptfire!G30+ptagfire!G30+'cmv_c3 36'!G30</f>
        <v>726.14969714679341</v>
      </c>
      <c r="H32" s="28">
        <f>rail!H30+cmv_c1c2!H30+nonpt!H30+nonroad!H30+'onroad all'!CK30+ptegu_summer!H30+ptnonipm!H30+pt_oilgas!H30+np_oilgas!H30+rwc!H30+ptfire!H30+ptagfire!H30+'cmv_c3 36'!H30+ag!C30</f>
        <v>30610.868106014044</v>
      </c>
      <c r="I32" s="48" t="s">
        <v>238</v>
      </c>
      <c r="M32" s="30" t="s">
        <v>29</v>
      </c>
      <c r="N32" s="28">
        <f>B32+'biogenics 12'!H30</f>
        <v>187220.30361673533</v>
      </c>
      <c r="O32" s="28">
        <f t="shared" si="1"/>
        <v>1658.7246299946219</v>
      </c>
      <c r="P32" s="28">
        <f>D32+'biogenics 12'!R30</f>
        <v>21097.681265622781</v>
      </c>
      <c r="Q32" s="28">
        <f t="shared" si="2"/>
        <v>13964.80212282616</v>
      </c>
      <c r="R32" s="28">
        <f t="shared" si="3"/>
        <v>9321.0347290651389</v>
      </c>
      <c r="S32" s="28">
        <f t="shared" si="4"/>
        <v>726.14969714679341</v>
      </c>
      <c r="T32" s="28">
        <f>H32+'biogenics 12'!X30</f>
        <v>143922.08120601403</v>
      </c>
      <c r="V32" s="30" t="s">
        <v>29</v>
      </c>
      <c r="W32" s="28">
        <f>B32-ptfire!B30</f>
        <v>163714.93496173542</v>
      </c>
      <c r="X32" s="28">
        <f>C32-ptfire!C30</f>
        <v>1589.712474994622</v>
      </c>
      <c r="Y32" s="28">
        <f>D32-ptfire!D30</f>
        <v>20351.487354622783</v>
      </c>
      <c r="Z32" s="28">
        <f>E32-ptfire!E30</f>
        <v>13536.201312826161</v>
      </c>
      <c r="AA32" s="28">
        <f>F32-ptfire!F30</f>
        <v>8957.8138130651387</v>
      </c>
      <c r="AB32" s="28">
        <f>G32-ptfire!G30</f>
        <v>694.22599014679338</v>
      </c>
      <c r="AC32" s="28">
        <f>H32-ptfire!H30</f>
        <v>29618.812777014045</v>
      </c>
    </row>
    <row r="33" spans="1:29" x14ac:dyDescent="0.4">
      <c r="A33" s="30" t="s">
        <v>30</v>
      </c>
      <c r="B33" s="28">
        <f>rail!B31+cmv_c1c2!B31+nonpt!B31+nonroad!B31+'onroad all'!P31+ptegu_summer!B31+ptnonipm!B31+pt_oilgas!B31+np_oilgas!B31+rwc!B31+ptfire!B31+ptagfire!B31+'cmv_c3 36'!B31</f>
        <v>584493.42944236693</v>
      </c>
      <c r="C33" s="28">
        <f>rail!C31+cmv_c1c2!C31+nonpt!C31+nonroad!C31+'onroad all'!AP31+ptegu_summer!C31+ptnonipm!C31+pt_oilgas!C31+np_oilgas!C31+rwc!C31+ag!B31+ptfire!C31+ptagfire!C31+'cmv_c3 36'!C31</f>
        <v>14993.145398875869</v>
      </c>
      <c r="D33" s="28">
        <f>rail!D31+cmv_c1c2!D31+nonpt!D31+nonroad!D31+'onroad all'!AF31+'onroad all'!AR31+'onroad all'!AS31+ptegu_summer!AT31+ptnonipm!D31+pt_oilgas!D31+np_oilgas!D31+rwc!D31+ptfire!D31+ptagfire!D31+'cmv_c3 36'!D31</f>
        <v>84697.833688955099</v>
      </c>
      <c r="E33" s="28">
        <f>rail!E31+cmv_c1c2!E31+nonpt!E31+nonroad!E31+ptegu_summer!E31+ptnonipm!E31+pt_oilgas!E31+np_oilgas!E31+rwc!E31+'onroad all'!BG31+afdust!BA31+ptfire!E31+ptagfire!E31+'cmv_c3 36'!E31</f>
        <v>33182.84240788743</v>
      </c>
      <c r="F33" s="28">
        <f>rail!F31+cmv_c1c2!F31+nonpt!F31+nonroad!F31+ptegu_summer!F31+ptnonipm!F31+pt_oilgas!F31+np_oilgas!F31+rwc!F31+'onroad all'!BJ31+afdust!BB31+ptfire!F31+ptagfire!F31+'cmv_c3 36'!F31</f>
        <v>18100.738880185207</v>
      </c>
      <c r="G33" s="28">
        <f>rail!G31+cmv_c1c2!G31+nonpt!G31+nonroad!G31+'onroad all'!BZ31+ptegu_summer!BT31+ptnonipm!G31+pt_oilgas!G31+np_oilgas!G31+rwc!G31+ptfire!G31+ptagfire!G31+'cmv_c3 36'!G31</f>
        <v>2898.0216093426966</v>
      </c>
      <c r="H33" s="28">
        <f>rail!H31+cmv_c1c2!H31+nonpt!H31+nonroad!H31+'onroad all'!CK31+ptegu_summer!H31+ptnonipm!H31+pt_oilgas!H31+np_oilgas!H31+rwc!H31+ptfire!H31+ptagfire!H31+'cmv_c3 36'!H31+ag!C31</f>
        <v>130099.0313643914</v>
      </c>
      <c r="I33" s="48" t="s">
        <v>238</v>
      </c>
      <c r="M33" s="30" t="s">
        <v>30</v>
      </c>
      <c r="N33" s="28">
        <f>B33+'biogenics 12'!H31</f>
        <v>599231.14552936691</v>
      </c>
      <c r="O33" s="28">
        <f t="shared" si="1"/>
        <v>14993.145398875869</v>
      </c>
      <c r="P33" s="28">
        <f>D33+'biogenics 12'!R31</f>
        <v>85981.138265212794</v>
      </c>
      <c r="Q33" s="28">
        <f t="shared" si="2"/>
        <v>33182.84240788743</v>
      </c>
      <c r="R33" s="28">
        <f t="shared" si="3"/>
        <v>18100.738880185207</v>
      </c>
      <c r="S33" s="28">
        <f t="shared" si="4"/>
        <v>2898.0216093426966</v>
      </c>
      <c r="T33" s="28">
        <f>H33+'biogenics 12'!X31</f>
        <v>244568.59380439139</v>
      </c>
      <c r="V33" s="30" t="s">
        <v>30</v>
      </c>
      <c r="W33" s="28">
        <f>B33-ptfire!B31</f>
        <v>567173.7203963669</v>
      </c>
      <c r="X33" s="28">
        <f>C33-ptfire!C31</f>
        <v>14709.415708645869</v>
      </c>
      <c r="Y33" s="28">
        <f>D33-ptfire!D31</f>
        <v>84488.751349885104</v>
      </c>
      <c r="Z33" s="28">
        <f>E33-ptfire!E31</f>
        <v>31445.252995687431</v>
      </c>
      <c r="AA33" s="28">
        <f>F33-ptfire!F31</f>
        <v>16628.204696685207</v>
      </c>
      <c r="AB33" s="28">
        <f>G33-ptfire!G31</f>
        <v>2776.1971549526966</v>
      </c>
      <c r="AC33" s="28">
        <f>H33-ptfire!H31</f>
        <v>126020.3800102914</v>
      </c>
    </row>
    <row r="34" spans="1:29" x14ac:dyDescent="0.4">
      <c r="A34" s="30" t="s">
        <v>31</v>
      </c>
      <c r="B34" s="28">
        <f>rail!B32+cmv_c1c2!B32+nonpt!B32+nonroad!B32+'onroad all'!P32+ptegu_summer!B32+ptnonipm!B32+pt_oilgas!B32+np_oilgas!B32+rwc!B32+ptfire!B32+ptagfire!B32+'cmv_c3 36'!B32</f>
        <v>434036.94644975604</v>
      </c>
      <c r="C34" s="28">
        <f>rail!C32+cmv_c1c2!C32+nonpt!C32+nonroad!C32+'onroad all'!AP32+ptegu_summer!C32+ptnonipm!C32+pt_oilgas!C32+np_oilgas!C32+rwc!C32+ag!B32+ptfire!C32+ptagfire!C32+'cmv_c3 36'!C32</f>
        <v>20785.731811847469</v>
      </c>
      <c r="D34" s="28">
        <f>rail!D32+cmv_c1c2!D32+nonpt!D32+nonroad!D32+'onroad all'!AF32+'onroad all'!AR32+'onroad all'!AS32+ptegu_summer!AT32+ptnonipm!D32+pt_oilgas!D32+np_oilgas!D32+rwc!D32+ptfire!D32+ptagfire!D32+'cmv_c3 36'!D32</f>
        <v>111137.91090955072</v>
      </c>
      <c r="E34" s="28">
        <f>rail!E32+cmv_c1c2!E32+nonpt!E32+nonroad!E32+ptegu_summer!E32+ptnonipm!E32+pt_oilgas!E32+np_oilgas!E32+rwc!E32+'onroad all'!BG32+afdust!BA32+ptfire!E32+ptagfire!E32+'cmv_c3 36'!E32</f>
        <v>320871.33389042888</v>
      </c>
      <c r="F34" s="28">
        <f>rail!F32+cmv_c1c2!F32+nonpt!F32+nonroad!F32+ptegu_summer!F32+ptnonipm!F32+pt_oilgas!F32+np_oilgas!F32+rwc!F32+'onroad all'!BJ32+afdust!BB32+ptfire!F32+ptagfire!F32+'cmv_c3 36'!F32</f>
        <v>55582.655073134571</v>
      </c>
      <c r="G34" s="28">
        <f>rail!G32+cmv_c1c2!G32+nonpt!G32+nonroad!G32+'onroad all'!BZ32+ptegu_summer!BT32+ptnonipm!G32+pt_oilgas!G32+np_oilgas!G32+rwc!G32+ptfire!G32+ptagfire!G32+'cmv_c3 36'!G32</f>
        <v>14178.852394415529</v>
      </c>
      <c r="H34" s="28">
        <f>rail!H32+cmv_c1c2!H32+nonpt!H32+nonroad!H32+'onroad all'!CK32+ptegu_summer!H32+ptnonipm!H32+pt_oilgas!H32+np_oilgas!H32+rwc!H32+ptfire!H32+ptagfire!H32+'cmv_c3 36'!H32+ag!C32</f>
        <v>310756.22446972009</v>
      </c>
      <c r="M34" s="30" t="s">
        <v>31</v>
      </c>
      <c r="N34" s="28">
        <f>B34+'biogenics 12'!H32</f>
        <v>729267.51174975606</v>
      </c>
      <c r="O34" s="28">
        <f t="shared" si="1"/>
        <v>20785.731811847469</v>
      </c>
      <c r="P34" s="28">
        <f>D34+'biogenics 12'!R32</f>
        <v>141950.78984955061</v>
      </c>
      <c r="Q34" s="28">
        <f t="shared" si="2"/>
        <v>320871.33389042888</v>
      </c>
      <c r="R34" s="28">
        <f t="shared" si="3"/>
        <v>55582.655073134571</v>
      </c>
      <c r="S34" s="28">
        <f t="shared" si="4"/>
        <v>14178.852394415529</v>
      </c>
      <c r="T34" s="28">
        <f>H34+'biogenics 12'!X32</f>
        <v>1636757.9797697102</v>
      </c>
      <c r="V34" s="30" t="s">
        <v>31</v>
      </c>
      <c r="W34" s="28">
        <f>B34-ptfire!B32</f>
        <v>266118.65970975603</v>
      </c>
      <c r="X34" s="28">
        <f>C34-ptfire!C32</f>
        <v>18024.90087584747</v>
      </c>
      <c r="Y34" s="28">
        <f>D34-ptfire!D32</f>
        <v>108596.50795155071</v>
      </c>
      <c r="Z34" s="28">
        <f>E34-ptfire!E32</f>
        <v>303565.7497214289</v>
      </c>
      <c r="AA34" s="28">
        <f>F34-ptfire!F32</f>
        <v>40916.905291134572</v>
      </c>
      <c r="AB34" s="28">
        <f>G34-ptfire!G32</f>
        <v>12840.44695141553</v>
      </c>
      <c r="AC34" s="28">
        <f>H34-ptfire!H32</f>
        <v>271069.2513017201</v>
      </c>
    </row>
    <row r="35" spans="1:29" x14ac:dyDescent="0.4">
      <c r="A35" s="30" t="s">
        <v>32</v>
      </c>
      <c r="B35" s="28">
        <f>rail!B33+cmv_c1c2!B33+nonpt!B33+nonroad!B33+'onroad all'!P33+ptegu_summer!B33+ptnonipm!B33+pt_oilgas!B33+np_oilgas!B33+rwc!B33+ptfire!B33+ptagfire!B33+'cmv_c3 36'!B33</f>
        <v>1309363.254502445</v>
      </c>
      <c r="C35" s="28">
        <f>rail!C33+cmv_c1c2!C33+nonpt!C33+nonroad!C33+'onroad all'!AP33+ptegu_summer!C33+ptnonipm!C33+pt_oilgas!C33+np_oilgas!C33+rwc!C33+ag!B33+ptfire!C33+ptagfire!C33+'cmv_c3 36'!C33</f>
        <v>33395.679524430445</v>
      </c>
      <c r="D35" s="28">
        <f>rail!D33+cmv_c1c2!D33+nonpt!D33+nonroad!D33+'onroad all'!AF33+'onroad all'!AR33+'onroad all'!AS33+ptegu_summer!AT33+ptnonipm!D33+pt_oilgas!D33+np_oilgas!D33+rwc!D33+ptfire!D33+ptagfire!D33+'cmv_c3 36'!D33</f>
        <v>184392.70059010354</v>
      </c>
      <c r="E35" s="28">
        <f>rail!E33+cmv_c1c2!E33+nonpt!E33+nonroad!E33+ptegu_summer!E33+ptnonipm!E33+pt_oilgas!E33+np_oilgas!E33+rwc!E33+'onroad all'!BG33+afdust!BA33+ptfire!E33+ptagfire!E33+'cmv_c3 36'!E33</f>
        <v>130635.2562526426</v>
      </c>
      <c r="F35" s="28">
        <f>rail!F33+cmv_c1c2!F33+nonpt!F33+nonroad!F33+ptegu_summer!F33+ptnonipm!F33+pt_oilgas!F33+np_oilgas!F33+rwc!F33+'onroad all'!BJ33+afdust!BB33+ptfire!F33+ptagfire!F33+'cmv_c3 36'!F33</f>
        <v>60283.66163239193</v>
      </c>
      <c r="G35" s="28">
        <f>rail!G33+cmv_c1c2!G33+nonpt!G33+nonroad!G33+'onroad all'!BZ33+ptegu_summer!BT33+ptnonipm!G33+pt_oilgas!G33+np_oilgas!G33+rwc!G33+ptfire!G33+ptagfire!G33+'cmv_c3 36'!G33</f>
        <v>21146.003122058024</v>
      </c>
      <c r="H35" s="28">
        <f>rail!H33+cmv_c1c2!H33+nonpt!H33+nonroad!H33+'onroad all'!CK33+ptegu_summer!H33+ptnonipm!H33+pt_oilgas!H33+np_oilgas!H33+rwc!H33+ptfire!H33+ptagfire!H33+'cmv_c3 36'!H33+ag!C33</f>
        <v>333416.23010620632</v>
      </c>
      <c r="I35" s="48" t="s">
        <v>238</v>
      </c>
      <c r="M35" s="30" t="s">
        <v>32</v>
      </c>
      <c r="N35" s="28">
        <f>B35+'biogenics 12'!H33</f>
        <v>1387664.627634445</v>
      </c>
      <c r="O35" s="28">
        <f t="shared" si="1"/>
        <v>33395.679524430445</v>
      </c>
      <c r="P35" s="28">
        <f>D35+'biogenics 12'!R33</f>
        <v>193235.97137170754</v>
      </c>
      <c r="Q35" s="28">
        <f t="shared" si="2"/>
        <v>130635.2562526426</v>
      </c>
      <c r="R35" s="28">
        <f t="shared" si="3"/>
        <v>60283.66163239193</v>
      </c>
      <c r="S35" s="28">
        <f t="shared" si="4"/>
        <v>21146.003122058024</v>
      </c>
      <c r="T35" s="28">
        <f>H35+'biogenics 12'!X33</f>
        <v>768049.14452820527</v>
      </c>
      <c r="V35" s="30" t="s">
        <v>32</v>
      </c>
      <c r="W35" s="28">
        <f>B35-ptfire!B33</f>
        <v>1265454.254316445</v>
      </c>
      <c r="X35" s="28">
        <f>C35-ptfire!C33</f>
        <v>32675.487591140445</v>
      </c>
      <c r="Y35" s="28">
        <f>D35-ptfire!D33</f>
        <v>183817.08529734355</v>
      </c>
      <c r="Z35" s="28">
        <f>E35-ptfire!E33</f>
        <v>126189.4358078426</v>
      </c>
      <c r="AA35" s="28">
        <f>F35-ptfire!F33</f>
        <v>56516.017668591929</v>
      </c>
      <c r="AB35" s="28">
        <f>G35-ptfire!G33</f>
        <v>20823.242538808023</v>
      </c>
      <c r="AC35" s="28">
        <f>H35-ptfire!H33</f>
        <v>323063.31121320633</v>
      </c>
    </row>
    <row r="36" spans="1:29" x14ac:dyDescent="0.4">
      <c r="A36" s="30" t="s">
        <v>33</v>
      </c>
      <c r="B36" s="28">
        <f>rail!B34+cmv_c1c2!B34+nonpt!B34+nonroad!B34+'onroad all'!P34+ptegu_summer!B34+ptnonipm!B34+pt_oilgas!B34+np_oilgas!B34+rwc!B34+ptfire!B34+ptagfire!B34+'cmv_c3 36'!B34</f>
        <v>1312394.8651900874</v>
      </c>
      <c r="C36" s="28">
        <f>rail!C34+cmv_c1c2!C34+nonpt!C34+nonroad!C34+'onroad all'!AP34+ptegu_summer!C34+ptnonipm!C34+pt_oilgas!C34+np_oilgas!C34+rwc!C34+ag!B34+ptfire!C34+ptagfire!C34+'cmv_c3 36'!C34</f>
        <v>202899.16784823005</v>
      </c>
      <c r="D36" s="28">
        <f>rail!D34+cmv_c1c2!D34+nonpt!D34+nonroad!D34+'onroad all'!AF34+'onroad all'!AR34+'onroad all'!AS34+ptegu_summer!AT34+ptnonipm!D34+pt_oilgas!D34+np_oilgas!D34+rwc!D34+ptfire!D34+ptagfire!D34+'cmv_c3 36'!D34</f>
        <v>142525.10539253827</v>
      </c>
      <c r="E36" s="28">
        <f>rail!E34+cmv_c1c2!E34+nonpt!E34+nonroad!E34+ptegu_summer!E34+ptnonipm!E34+pt_oilgas!E34+np_oilgas!E34+rwc!E34+'onroad all'!BG34+afdust!BA34+ptfire!E34+ptagfire!E34+'cmv_c3 36'!E34</f>
        <v>154268.14604950309</v>
      </c>
      <c r="F36" s="28">
        <f>rail!F34+cmv_c1c2!F34+nonpt!F34+nonroad!F34+ptegu_summer!F34+ptnonipm!F34+pt_oilgas!F34+np_oilgas!F34+rwc!F34+'onroad all'!BJ34+afdust!BB34+ptfire!F34+ptagfire!F34+'cmv_c3 36'!F34</f>
        <v>80626.243172077084</v>
      </c>
      <c r="G36" s="28">
        <f>rail!G34+cmv_c1c2!G34+nonpt!G34+nonroad!G34+'onroad all'!BZ34+ptegu_summer!BT34+ptnonipm!G34+pt_oilgas!G34+np_oilgas!G34+rwc!G34+ptfire!G34+ptagfire!G34+'cmv_c3 36'!G34</f>
        <v>25630.132480144439</v>
      </c>
      <c r="H36" s="28">
        <f>rail!H34+cmv_c1c2!H34+nonpt!H34+nonroad!H34+'onroad all'!CK34+ptegu_summer!H34+ptnonipm!H34+pt_oilgas!H34+np_oilgas!H34+rwc!H34+ptfire!H34+ptagfire!H34+'cmv_c3 36'!H34+ag!C34</f>
        <v>350350.2599907851</v>
      </c>
      <c r="I36" s="48" t="s">
        <v>238</v>
      </c>
      <c r="M36" s="30" t="s">
        <v>33</v>
      </c>
      <c r="N36" s="28">
        <f>B36+'biogenics 12'!H34</f>
        <v>1459918.2828600872</v>
      </c>
      <c r="O36" s="28">
        <f t="shared" si="1"/>
        <v>202899.16784823005</v>
      </c>
      <c r="P36" s="28">
        <f>D36+'biogenics 12'!R34</f>
        <v>157011.96646301827</v>
      </c>
      <c r="Q36" s="28">
        <f t="shared" si="2"/>
        <v>154268.14604950309</v>
      </c>
      <c r="R36" s="28">
        <f t="shared" si="3"/>
        <v>80626.243172077084</v>
      </c>
      <c r="S36" s="28">
        <f t="shared" si="4"/>
        <v>25630.132480144439</v>
      </c>
      <c r="T36" s="28">
        <f>H36+'biogenics 12'!X34</f>
        <v>1570570.512040785</v>
      </c>
      <c r="V36" s="30" t="s">
        <v>33</v>
      </c>
      <c r="W36" s="28">
        <f>B36-ptfire!B34</f>
        <v>908349.09646008734</v>
      </c>
      <c r="X36" s="28">
        <f>C36-ptfire!C34</f>
        <v>196259.44707033006</v>
      </c>
      <c r="Y36" s="28">
        <f>D36-ptfire!D34</f>
        <v>136584.85694053827</v>
      </c>
      <c r="Z36" s="28">
        <f>E36-ptfire!E34</f>
        <v>112783.5445075031</v>
      </c>
      <c r="AA36" s="28">
        <f>F36-ptfire!F34</f>
        <v>45469.803085077081</v>
      </c>
      <c r="AB36" s="28">
        <f>G36-ptfire!G34</f>
        <v>22463.142075444441</v>
      </c>
      <c r="AC36" s="28">
        <f>H36-ptfire!H34</f>
        <v>254904.1085417851</v>
      </c>
    </row>
    <row r="37" spans="1:29" x14ac:dyDescent="0.4">
      <c r="A37" s="30" t="s">
        <v>34</v>
      </c>
      <c r="B37" s="28">
        <f>rail!B35+cmv_c1c2!B35+nonpt!B35+nonroad!B35+'onroad all'!P35+ptegu_summer!B35+ptnonipm!B35+pt_oilgas!B35+np_oilgas!B35+rwc!B35+ptfire!B35+ptagfire!B35+'cmv_c3 36'!B35</f>
        <v>312361.75187624921</v>
      </c>
      <c r="C37" s="28">
        <f>rail!C35+cmv_c1c2!C35+nonpt!C35+nonroad!C35+'onroad all'!AP35+ptegu_summer!C35+ptnonipm!C35+pt_oilgas!C35+np_oilgas!C35+rwc!C35+ag!B35+ptfire!C35+ptagfire!C35+'cmv_c3 36'!C35</f>
        <v>59953.135911894147</v>
      </c>
      <c r="D37" s="28">
        <f>rail!D35+cmv_c1c2!D35+nonpt!D35+nonroad!D35+'onroad all'!AF35+'onroad all'!AR35+'onroad all'!AS35+ptegu_summer!AT35+ptnonipm!D35+pt_oilgas!D35+np_oilgas!D35+rwc!D35+ptfire!D35+ptagfire!D35+'cmv_c3 36'!D35</f>
        <v>81901.904701288018</v>
      </c>
      <c r="E37" s="28">
        <f>rail!E35+cmv_c1c2!E35+nonpt!E35+nonroad!E35+ptegu_summer!E35+ptnonipm!E35+pt_oilgas!E35+np_oilgas!E35+rwc!E35+'onroad all'!BG35+afdust!BA35+ptfire!E35+ptagfire!E35+'cmv_c3 36'!E35</f>
        <v>249201.63582055504</v>
      </c>
      <c r="F37" s="28">
        <f>rail!F35+cmv_c1c2!F35+nonpt!F35+nonroad!F35+ptegu_summer!F35+ptnonipm!F35+pt_oilgas!F35+np_oilgas!F35+rwc!F35+'onroad all'!BJ35+afdust!BB35+ptfire!F35+ptagfire!F35+'cmv_c3 36'!F35</f>
        <v>60082.231949832101</v>
      </c>
      <c r="G37" s="28">
        <f>rail!G35+cmv_c1c2!G35+nonpt!G35+nonroad!G35+'onroad all'!BZ35+ptegu_summer!BT35+ptnonipm!G35+pt_oilgas!G35+np_oilgas!G35+rwc!G35+ptfire!G35+ptagfire!G35+'cmv_c3 36'!G35</f>
        <v>24040.195347230954</v>
      </c>
      <c r="H37" s="28">
        <f>rail!H35+cmv_c1c2!H35+nonpt!H35+nonroad!H35+'onroad all'!CK35+ptegu_summer!H35+ptnonipm!H35+pt_oilgas!H35+np_oilgas!H35+rwc!H35+ptfire!H35+ptagfire!H35+'cmv_c3 36'!H35+ag!C35</f>
        <v>600105.82904788444</v>
      </c>
      <c r="I37" s="48" t="s">
        <v>238</v>
      </c>
      <c r="M37" s="30" t="s">
        <v>34</v>
      </c>
      <c r="N37" s="28">
        <f>B37+'biogenics 12'!H35</f>
        <v>387262.0242362491</v>
      </c>
      <c r="O37" s="28">
        <f t="shared" si="1"/>
        <v>59953.135911894147</v>
      </c>
      <c r="P37" s="28">
        <f>D37+'biogenics 12'!R35</f>
        <v>115521.01307630443</v>
      </c>
      <c r="Q37" s="28">
        <f t="shared" si="2"/>
        <v>249201.63582055504</v>
      </c>
      <c r="R37" s="28">
        <f t="shared" si="3"/>
        <v>60082.231949832101</v>
      </c>
      <c r="S37" s="28">
        <f t="shared" si="4"/>
        <v>24040.195347230954</v>
      </c>
      <c r="T37" s="28">
        <f>H37+'biogenics 12'!X35</f>
        <v>828374.07419788348</v>
      </c>
      <c r="V37" s="30" t="s">
        <v>34</v>
      </c>
      <c r="W37" s="28">
        <f>B37-ptfire!B35</f>
        <v>193091.19680624921</v>
      </c>
      <c r="X37" s="28">
        <f>C37-ptfire!C35</f>
        <v>57994.112606894145</v>
      </c>
      <c r="Y37" s="28">
        <f>D37-ptfire!D35</f>
        <v>80197.930124288017</v>
      </c>
      <c r="Z37" s="28">
        <f>E37-ptfire!E35</f>
        <v>237000.00479655503</v>
      </c>
      <c r="AA37" s="28">
        <f>F37-ptfire!F35</f>
        <v>49741.865098832102</v>
      </c>
      <c r="AB37" s="28">
        <f>G37-ptfire!G35</f>
        <v>23120.472215230955</v>
      </c>
      <c r="AC37" s="28">
        <f>H37-ptfire!H35</f>
        <v>571944.84203688439</v>
      </c>
    </row>
    <row r="38" spans="1:29" x14ac:dyDescent="0.4">
      <c r="A38" s="30" t="s">
        <v>35</v>
      </c>
      <c r="B38" s="28">
        <f>rail!B36+cmv_c1c2!B36+nonpt!B36+nonroad!B36+'onroad all'!P36+ptegu_summer!B36+ptnonipm!B36+pt_oilgas!B36+np_oilgas!B36+rwc!B36+ptfire!B36+ptagfire!B36+'cmv_c3 36'!B36</f>
        <v>1226800.7305082201</v>
      </c>
      <c r="C38" s="28">
        <f>rail!C36+cmv_c1c2!C36+nonpt!C36+nonroad!C36+'onroad all'!AP36+ptegu_summer!C36+ptnonipm!C36+pt_oilgas!C36+np_oilgas!C36+rwc!C36+ag!B36+ptfire!C36+ptagfire!C36+'cmv_c3 36'!C36</f>
        <v>72498.773481657554</v>
      </c>
      <c r="D38" s="28">
        <f>rail!D36+cmv_c1c2!D36+nonpt!D36+nonroad!D36+'onroad all'!AF36+'onroad all'!AR36+'onroad all'!AS36+ptegu_summer!AT36+ptnonipm!D36+pt_oilgas!D36+np_oilgas!D36+rwc!D36+ptfire!D36+ptagfire!D36+'cmv_c3 36'!D36</f>
        <v>195071.13760477264</v>
      </c>
      <c r="E38" s="28">
        <f>rail!E36+cmv_c1c2!E36+nonpt!E36+nonroad!E36+ptegu_summer!E36+ptnonipm!E36+pt_oilgas!E36+np_oilgas!E36+rwc!E36+'onroad all'!BG36+afdust!BA36+ptfire!E36+ptagfire!E36+'cmv_c3 36'!E36</f>
        <v>362825.60845693853</v>
      </c>
      <c r="F38" s="28">
        <f>rail!F36+cmv_c1c2!F36+nonpt!F36+nonroad!F36+ptegu_summer!F36+ptnonipm!F36+pt_oilgas!F36+np_oilgas!F36+rwc!F36+'onroad all'!BJ36+afdust!BB36+ptfire!F36+ptagfire!F36+'cmv_c3 36'!F36</f>
        <v>92317.348385580015</v>
      </c>
      <c r="G38" s="28">
        <f>rail!G36+cmv_c1c2!G36+nonpt!G36+nonroad!G36+'onroad all'!BZ36+ptegu_summer!BT36+ptnonipm!G36+pt_oilgas!G36+np_oilgas!G36+rwc!G36+ptfire!G36+ptagfire!G36+'cmv_c3 36'!G36</f>
        <v>69639.018129885066</v>
      </c>
      <c r="H38" s="28">
        <f>rail!H36+cmv_c1c2!H36+nonpt!H36+nonroad!H36+'onroad all'!CK36+ptegu_summer!H36+ptnonipm!H36+pt_oilgas!H36+np_oilgas!H36+rwc!H36+ptfire!H36+ptagfire!H36+'cmv_c3 36'!H36+ag!C36</f>
        <v>293776.16226984956</v>
      </c>
      <c r="I38" s="48" t="s">
        <v>238</v>
      </c>
      <c r="M38" s="30" t="s">
        <v>35</v>
      </c>
      <c r="N38" s="28">
        <f>B38+'biogenics 12'!H36</f>
        <v>1289824.20685222</v>
      </c>
      <c r="O38" s="28">
        <f t="shared" si="1"/>
        <v>72498.773481657554</v>
      </c>
      <c r="P38" s="28">
        <f>D38+'biogenics 12'!R36</f>
        <v>213191.21358455764</v>
      </c>
      <c r="Q38" s="28">
        <f t="shared" si="2"/>
        <v>362825.60845693853</v>
      </c>
      <c r="R38" s="28">
        <f t="shared" si="3"/>
        <v>92317.348385580015</v>
      </c>
      <c r="S38" s="28">
        <f t="shared" si="4"/>
        <v>69639.018129885066</v>
      </c>
      <c r="T38" s="28">
        <f>H38+'biogenics 12'!X36</f>
        <v>653932.03766984958</v>
      </c>
      <c r="V38" s="30" t="s">
        <v>35</v>
      </c>
      <c r="W38" s="28">
        <f>B38-ptfire!B36</f>
        <v>1197291.72321622</v>
      </c>
      <c r="X38" s="28">
        <f>C38-ptfire!C36</f>
        <v>72013.169722657549</v>
      </c>
      <c r="Y38" s="28">
        <f>D38-ptfire!D36</f>
        <v>194602.34368077264</v>
      </c>
      <c r="Z38" s="28">
        <f>E38-ptfire!E36</f>
        <v>359764.61364993855</v>
      </c>
      <c r="AA38" s="28">
        <f>F38-ptfire!F36</f>
        <v>89723.284912580013</v>
      </c>
      <c r="AB38" s="28">
        <f>G38-ptfire!G36</f>
        <v>69397.031283885066</v>
      </c>
      <c r="AC38" s="28">
        <f>H38-ptfire!H36</f>
        <v>286795.60522784956</v>
      </c>
    </row>
    <row r="39" spans="1:29" x14ac:dyDescent="0.4">
      <c r="A39" s="30" t="s">
        <v>36</v>
      </c>
      <c r="B39" s="28">
        <f>rail!B37+cmv_c1c2!B37+nonpt!B37+nonroad!B37+'onroad all'!P37+ptegu_summer!B37+ptnonipm!B37+pt_oilgas!B37+np_oilgas!B37+rwc!B37+ptfire!B37+ptagfire!B37+'cmv_c3 36'!B37</f>
        <v>1473181.6502843949</v>
      </c>
      <c r="C39" s="28">
        <f>rail!C37+cmv_c1c2!C37+nonpt!C37+nonroad!C37+'onroad all'!AP37+ptegu_summer!C37+ptnonipm!C37+pt_oilgas!C37+np_oilgas!C37+rwc!C37+ag!B37+ptfire!C37+ptagfire!C37+'cmv_c3 36'!C37</f>
        <v>133512.0513276647</v>
      </c>
      <c r="D39" s="28">
        <f>rail!D37+cmv_c1c2!D37+nonpt!D37+nonroad!D37+'onroad all'!AF37+'onroad all'!AR37+'onroad all'!AS37+ptegu_summer!AT37+ptnonipm!D37+pt_oilgas!D37+np_oilgas!D37+rwc!D37+ptfire!D37+ptagfire!D37+'cmv_c3 36'!D37</f>
        <v>219564.99341964902</v>
      </c>
      <c r="E39" s="28">
        <f>rail!E37+cmv_c1c2!E37+nonpt!E37+nonroad!E37+ptegu_summer!E37+ptnonipm!E37+pt_oilgas!E37+np_oilgas!E37+rwc!E37+'onroad all'!BG37+afdust!BA37+ptfire!E37+ptagfire!E37+'cmv_c3 36'!E37</f>
        <v>343287.2140547267</v>
      </c>
      <c r="F39" s="28">
        <f>rail!F37+cmv_c1c2!F37+nonpt!F37+nonroad!F37+ptegu_summer!F37+ptnonipm!F37+pt_oilgas!F37+np_oilgas!F37+rwc!F37+'onroad all'!BJ37+afdust!BB37+ptfire!F37+ptagfire!F37+'cmv_c3 36'!F37</f>
        <v>136510.2637720835</v>
      </c>
      <c r="G39" s="28">
        <f>rail!G37+cmv_c1c2!G37+nonpt!G37+nonroad!G37+'onroad all'!BZ37+ptegu_summer!BT37+ptnonipm!G37+pt_oilgas!G37+np_oilgas!G37+rwc!G37+ptfire!G37+ptagfire!G37+'cmv_c3 36'!G37</f>
        <v>42165.918063165314</v>
      </c>
      <c r="H39" s="28">
        <f>rail!H37+cmv_c1c2!H37+nonpt!H37+nonroad!H37+'onroad all'!CK37+ptegu_summer!H37+ptnonipm!H37+pt_oilgas!H37+np_oilgas!H37+rwc!H37+ptfire!H37+ptagfire!H37+'cmv_c3 36'!H37+ag!C37</f>
        <v>556207.18231992784</v>
      </c>
      <c r="I39" s="48" t="s">
        <v>238</v>
      </c>
      <c r="M39" s="30" t="s">
        <v>36</v>
      </c>
      <c r="N39" s="28">
        <f>B39+'biogenics 12'!H37</f>
        <v>1652533.0928143938</v>
      </c>
      <c r="O39" s="28">
        <f t="shared" si="1"/>
        <v>133512.0513276647</v>
      </c>
      <c r="P39" s="28">
        <f>D39+'biogenics 12'!R37</f>
        <v>259939.59543084892</v>
      </c>
      <c r="Q39" s="28">
        <f t="shared" si="2"/>
        <v>343287.2140547267</v>
      </c>
      <c r="R39" s="28">
        <f t="shared" si="3"/>
        <v>136510.2637720835</v>
      </c>
      <c r="S39" s="28">
        <f t="shared" si="4"/>
        <v>42165.918063165314</v>
      </c>
      <c r="T39" s="28">
        <f>H39+'biogenics 12'!X37</f>
        <v>1725350.9685199177</v>
      </c>
      <c r="V39" s="30" t="s">
        <v>36</v>
      </c>
      <c r="W39" s="28">
        <f>B39-ptfire!B37</f>
        <v>566470.95191439486</v>
      </c>
      <c r="X39" s="28">
        <f>C39-ptfire!C37</f>
        <v>118531.42504666469</v>
      </c>
      <c r="Y39" s="28">
        <f>D39-ptfire!D37</f>
        <v>202088.24726664904</v>
      </c>
      <c r="Z39" s="28">
        <f>E39-ptfire!E37</f>
        <v>246489.60830472672</v>
      </c>
      <c r="AA39" s="28">
        <f>F39-ptfire!F37</f>
        <v>54478.390601083505</v>
      </c>
      <c r="AB39" s="28">
        <f>G39-ptfire!G37</f>
        <v>33791.009186065312</v>
      </c>
      <c r="AC39" s="28">
        <f>H39-ptfire!H37</f>
        <v>340860.7252299278</v>
      </c>
    </row>
    <row r="40" spans="1:29" x14ac:dyDescent="0.4">
      <c r="A40" s="30" t="s">
        <v>37</v>
      </c>
      <c r="B40" s="28">
        <f>rail!B38+cmv_c1c2!B38+nonpt!B38+nonroad!B38+'onroad all'!P38+ptegu_summer!B38+ptnonipm!B38+pt_oilgas!B38+np_oilgas!B38+rwc!B38+ptfire!B38+ptagfire!B38+'cmv_c3 36'!B38</f>
        <v>1306572.9397492912</v>
      </c>
      <c r="C40" s="28">
        <f>rail!C38+cmv_c1c2!C38+nonpt!C38+nonroad!C38+'onroad all'!AP38+ptegu_summer!C38+ptnonipm!C38+pt_oilgas!C38+np_oilgas!C38+rwc!C38+ag!B38+ptfire!C38+ptagfire!C38+'cmv_c3 36'!C38</f>
        <v>32440.51276760265</v>
      </c>
      <c r="D40" s="28">
        <f>rail!D38+cmv_c1c2!D38+nonpt!D38+nonroad!D38+'onroad all'!AF38+'onroad all'!AR38+'onroad all'!AS38+ptegu_summer!AT38+ptnonipm!D38+pt_oilgas!D38+np_oilgas!D38+rwc!D38+ptfire!D38+ptagfire!D38+'cmv_c3 36'!D38</f>
        <v>72162.541226642017</v>
      </c>
      <c r="E40" s="28">
        <f>rail!E38+cmv_c1c2!E38+nonpt!E38+nonroad!E38+ptegu_summer!E38+ptnonipm!E38+pt_oilgas!E38+np_oilgas!E38+rwc!E38+'onroad all'!BG38+afdust!BA38+ptfire!E38+ptagfire!E38+'cmv_c3 36'!E38</f>
        <v>305719.81351787288</v>
      </c>
      <c r="F40" s="28">
        <f>rail!F38+cmv_c1c2!F38+nonpt!F38+nonroad!F38+ptegu_summer!F38+ptnonipm!F38+pt_oilgas!F38+np_oilgas!F38+rwc!F38+'onroad all'!BJ38+afdust!BB38+ptfire!F38+ptagfire!F38+'cmv_c3 36'!F38</f>
        <v>110061.37878781084</v>
      </c>
      <c r="G40" s="28">
        <f>rail!G38+cmv_c1c2!G38+nonpt!G38+nonroad!G38+'onroad all'!BZ38+ptegu_summer!BT38+ptnonipm!G38+pt_oilgas!G38+np_oilgas!G38+rwc!G38+ptfire!G38+ptagfire!G38+'cmv_c3 36'!G38</f>
        <v>9160.4126248530938</v>
      </c>
      <c r="H40" s="28">
        <f>rail!H38+cmv_c1c2!H38+nonpt!H38+nonroad!H38+'onroad all'!CK38+ptegu_summer!H38+ptnonipm!H38+pt_oilgas!H38+np_oilgas!H38+rwc!H38+ptfire!H38+ptagfire!H38+'cmv_c3 36'!H38+ag!C38</f>
        <v>296388.53736165568</v>
      </c>
      <c r="M40" s="30" t="s">
        <v>37</v>
      </c>
      <c r="N40" s="28">
        <f>B40+'biogenics 12'!H38</f>
        <v>1543152.1404492902</v>
      </c>
      <c r="O40" s="28">
        <f t="shared" si="1"/>
        <v>32440.51276760265</v>
      </c>
      <c r="P40" s="28">
        <f>D40+'biogenics 12'!R38</f>
        <v>83743.959478492019</v>
      </c>
      <c r="Q40" s="28">
        <f t="shared" si="2"/>
        <v>305719.81351787288</v>
      </c>
      <c r="R40" s="28">
        <f t="shared" si="3"/>
        <v>110061.37878781084</v>
      </c>
      <c r="S40" s="28">
        <f t="shared" si="4"/>
        <v>9160.4126248530938</v>
      </c>
      <c r="T40" s="28">
        <f>H40+'biogenics 12'!X38</f>
        <v>1352681.7944616457</v>
      </c>
      <c r="V40" s="30" t="s">
        <v>37</v>
      </c>
      <c r="W40" s="28">
        <f>B40-ptfire!B38</f>
        <v>489978.56247929111</v>
      </c>
      <c r="X40" s="28">
        <f>C40-ptfire!C38</f>
        <v>19091.668441602647</v>
      </c>
      <c r="Y40" s="28">
        <f>D40-ptfire!D38</f>
        <v>63778.556068542021</v>
      </c>
      <c r="Z40" s="28">
        <f>E40-ptfire!E38</f>
        <v>225111.81502787289</v>
      </c>
      <c r="AA40" s="28">
        <f>F40-ptfire!F38</f>
        <v>41749.514623810843</v>
      </c>
      <c r="AB40" s="28">
        <f>G40-ptfire!G38</f>
        <v>3867.1683416530941</v>
      </c>
      <c r="AC40" s="28">
        <f>H40-ptfire!H38</f>
        <v>104498.84776165566</v>
      </c>
    </row>
    <row r="41" spans="1:29" x14ac:dyDescent="0.4">
      <c r="A41" s="30" t="s">
        <v>38</v>
      </c>
      <c r="B41" s="28">
        <f>rail!B39+cmv_c1c2!B39+nonpt!B39+nonroad!B39+'onroad all'!P39+ptegu_summer!B39+ptnonipm!B39+pt_oilgas!B39+np_oilgas!B39+rwc!B39+ptfire!B39+ptagfire!B39+'cmv_c3 36'!B39</f>
        <v>1169077.9351048942</v>
      </c>
      <c r="C41" s="28">
        <f>rail!C39+cmv_c1c2!C39+nonpt!C39+nonroad!C39+'onroad all'!AP39+ptegu_summer!C39+ptnonipm!C39+pt_oilgas!C39+np_oilgas!C39+rwc!C39+ag!B39+ptfire!C39+ptagfire!C39+'cmv_c3 36'!C39</f>
        <v>52815.540466522179</v>
      </c>
      <c r="D41" s="28">
        <f>rail!D39+cmv_c1c2!D39+nonpt!D39+nonroad!D39+'onroad all'!AF39+'onroad all'!AR39+'onroad all'!AS39+ptegu_summer!AT39+ptnonipm!D39+pt_oilgas!D39+np_oilgas!D39+rwc!D39+ptfire!D39+ptagfire!D39+'cmv_c3 36'!D39</f>
        <v>227454.00657437401</v>
      </c>
      <c r="E41" s="28">
        <f>rail!E39+cmv_c1c2!E39+nonpt!E39+nonroad!E39+ptegu_summer!E39+ptnonipm!E39+pt_oilgas!E39+np_oilgas!E39+rwc!E39+'onroad all'!BG39+afdust!BA39+ptfire!E39+ptagfire!E39+'cmv_c3 36'!E39</f>
        <v>149373.22892269221</v>
      </c>
      <c r="F41" s="28">
        <f>rail!F39+cmv_c1c2!F39+nonpt!F39+nonroad!F39+ptegu_summer!F39+ptnonipm!F39+pt_oilgas!F39+np_oilgas!F39+rwc!F39+'onroad all'!BJ39+afdust!BB39+ptfire!F39+ptagfire!F39+'cmv_c3 36'!F39</f>
        <v>81460.547096185648</v>
      </c>
      <c r="G41" s="28">
        <f>rail!G39+cmv_c1c2!G39+nonpt!G39+nonroad!G39+'onroad all'!BZ39+ptegu_summer!BT39+ptnonipm!G39+pt_oilgas!G39+np_oilgas!G39+rwc!G39+ptfire!G39+ptagfire!G39+'cmv_c3 36'!G39</f>
        <v>40931.789546321772</v>
      </c>
      <c r="H41" s="28">
        <f>rail!H39+cmv_c1c2!H39+nonpt!H39+nonroad!H39+'onroad all'!CK39+ptegu_summer!H39+ptnonipm!H39+pt_oilgas!H39+np_oilgas!H39+rwc!H39+ptfire!H39+ptagfire!H39+'cmv_c3 36'!H39+ag!C39</f>
        <v>527858.60459888657</v>
      </c>
      <c r="I41" s="48" t="s">
        <v>238</v>
      </c>
      <c r="M41" s="30" t="s">
        <v>38</v>
      </c>
      <c r="N41" s="28">
        <f>B41+'biogenics 12'!H39</f>
        <v>1236871.7799348943</v>
      </c>
      <c r="O41" s="28">
        <f t="shared" si="1"/>
        <v>52815.540466522179</v>
      </c>
      <c r="P41" s="28">
        <f>D41+'biogenics 12'!R39</f>
        <v>237360.23560385662</v>
      </c>
      <c r="Q41" s="28">
        <f t="shared" si="2"/>
        <v>149373.22892269221</v>
      </c>
      <c r="R41" s="28">
        <f t="shared" si="3"/>
        <v>81460.547096185648</v>
      </c>
      <c r="S41" s="28">
        <f t="shared" si="4"/>
        <v>40931.789546321772</v>
      </c>
      <c r="T41" s="28">
        <f>H41+'biogenics 12'!X39</f>
        <v>1060628.2227788866</v>
      </c>
      <c r="V41" s="30" t="s">
        <v>38</v>
      </c>
      <c r="W41" s="28">
        <f>B41-ptfire!B39</f>
        <v>1103758.5376238942</v>
      </c>
      <c r="X41" s="28">
        <f>C41-ptfire!C39</f>
        <v>51743.272323522178</v>
      </c>
      <c r="Y41" s="28">
        <f>D41-ptfire!D39</f>
        <v>226551.96094837401</v>
      </c>
      <c r="Z41" s="28">
        <f>E41-ptfire!E39</f>
        <v>142718.73192069223</v>
      </c>
      <c r="AA41" s="28">
        <f>F41-ptfire!F39</f>
        <v>75821.142276185652</v>
      </c>
      <c r="AB41" s="28">
        <f>G41-ptfire!G39</f>
        <v>40437.621588321774</v>
      </c>
      <c r="AC41" s="28">
        <f>H41-ptfire!H39</f>
        <v>512444.73079288658</v>
      </c>
    </row>
    <row r="42" spans="1:29" x14ac:dyDescent="0.4">
      <c r="A42" s="30" t="s">
        <v>39</v>
      </c>
      <c r="B42" s="28">
        <f>rail!B40+cmv_c1c2!B40+nonpt!B40+nonroad!B40+'onroad all'!P40+ptegu_summer!B40+ptnonipm!B40+pt_oilgas!B40+np_oilgas!B40+rwc!B40+ptfire!B40+ptagfire!B40+'cmv_c3 36'!B40</f>
        <v>78459.731171839201</v>
      </c>
      <c r="C42" s="28">
        <f>rail!C40+cmv_c1c2!C40+nonpt!C40+nonroad!C40+'onroad all'!AP40+ptegu_summer!C40+ptnonipm!C40+pt_oilgas!C40+np_oilgas!C40+rwc!C40+ag!B40+ptfire!C40+ptagfire!C40+'cmv_c3 36'!C40</f>
        <v>822.75127236326102</v>
      </c>
      <c r="D42" s="28">
        <f>rail!D40+cmv_c1c2!D40+nonpt!D40+nonroad!D40+'onroad all'!AF40+'onroad all'!AR40+'onroad all'!AS40+ptegu_summer!AT40+ptnonipm!D40+pt_oilgas!D40+np_oilgas!D40+rwc!D40+ptfire!D40+ptagfire!D40+'cmv_c3 36'!D40</f>
        <v>11767.516804113022</v>
      </c>
      <c r="E42" s="28">
        <f>rail!E40+cmv_c1c2!E40+nonpt!E40+nonroad!E40+ptegu_summer!E40+ptnonipm!E40+pt_oilgas!E40+np_oilgas!E40+rwc!E40+'onroad all'!BG40+afdust!BA40+ptfire!E40+ptagfire!E40+'cmv_c3 36'!E40</f>
        <v>5448.0740134885036</v>
      </c>
      <c r="F42" s="28">
        <f>rail!F40+cmv_c1c2!F40+nonpt!F40+nonroad!F40+ptegu_summer!F40+ptnonipm!F40+pt_oilgas!F40+np_oilgas!F40+rwc!F40+'onroad all'!BJ40+afdust!BB40+ptfire!F40+ptagfire!F40+'cmv_c3 36'!F40</f>
        <v>3413.6619288151237</v>
      </c>
      <c r="G42" s="28">
        <f>rail!G40+cmv_c1c2!G40+nonpt!G40+nonroad!G40+'onroad all'!BZ40+ptegu_summer!BT40+ptnonipm!G40+pt_oilgas!G40+np_oilgas!G40+rwc!G40+ptfire!G40+ptagfire!G40+'cmv_c3 36'!G40</f>
        <v>440.78898766685631</v>
      </c>
      <c r="H42" s="28">
        <f>rail!H40+cmv_c1c2!H40+nonpt!H40+nonroad!H40+'onroad all'!CK40+ptegu_summer!H40+ptnonipm!H40+pt_oilgas!H40+np_oilgas!H40+rwc!H40+ptfire!H40+ptagfire!H40+'cmv_c3 36'!H40+ag!C40</f>
        <v>17940.37786464754</v>
      </c>
      <c r="I42" s="48" t="s">
        <v>238</v>
      </c>
      <c r="M42" s="30" t="s">
        <v>39</v>
      </c>
      <c r="N42" s="28">
        <f>B42+'biogenics 12'!H40</f>
        <v>80382.216240839203</v>
      </c>
      <c r="O42" s="28">
        <f t="shared" si="1"/>
        <v>822.75127236326102</v>
      </c>
      <c r="P42" s="28">
        <f>D42+'biogenics 12'!R40</f>
        <v>11916.553068167023</v>
      </c>
      <c r="Q42" s="28">
        <f t="shared" si="2"/>
        <v>5448.0740134885036</v>
      </c>
      <c r="R42" s="28">
        <f t="shared" si="3"/>
        <v>3413.6619288151237</v>
      </c>
      <c r="S42" s="28">
        <f t="shared" si="4"/>
        <v>440.78898766685631</v>
      </c>
      <c r="T42" s="28">
        <f>H42+'biogenics 12'!X40</f>
        <v>36242.886324647436</v>
      </c>
      <c r="V42" s="30" t="s">
        <v>39</v>
      </c>
      <c r="W42" s="28">
        <f>B42-ptfire!B40</f>
        <v>78228.589677839205</v>
      </c>
      <c r="X42" s="28">
        <f>C42-ptfire!C40</f>
        <v>818.95810636326098</v>
      </c>
      <c r="Y42" s="28">
        <f>D42-ptfire!D40</f>
        <v>11764.381710113023</v>
      </c>
      <c r="Z42" s="28">
        <f>E42-ptfire!E40</f>
        <v>5424.576870488504</v>
      </c>
      <c r="AA42" s="28">
        <f>F42-ptfire!F40</f>
        <v>3393.7491128151237</v>
      </c>
      <c r="AB42" s="28">
        <f>G42-ptfire!G40</f>
        <v>439.05800466685633</v>
      </c>
      <c r="AC42" s="28">
        <f>H42-ptfire!H40</f>
        <v>17885.84972064754</v>
      </c>
    </row>
    <row r="43" spans="1:29" x14ac:dyDescent="0.4">
      <c r="A43" s="30" t="s">
        <v>40</v>
      </c>
      <c r="B43" s="28">
        <f>rail!B41+cmv_c1c2!B41+nonpt!B41+nonroad!B41+'onroad all'!P41+ptegu_summer!B41+ptnonipm!B41+pt_oilgas!B41+np_oilgas!B41+rwc!B41+ptfire!B41+ptagfire!B41+'cmv_c3 36'!B41</f>
        <v>778883.22134487086</v>
      </c>
      <c r="C43" s="28">
        <f>rail!C41+cmv_c1c2!C41+nonpt!C41+nonroad!C41+'onroad all'!AP41+ptegu_summer!C41+ptnonipm!C41+pt_oilgas!C41+np_oilgas!C41+rwc!C41+ag!B41+ptfire!C41+ptagfire!C41+'cmv_c3 36'!C41</f>
        <v>29392.717763973895</v>
      </c>
      <c r="D43" s="28">
        <f>rail!D41+cmv_c1c2!D41+nonpt!D41+nonroad!D41+'onroad all'!AF41+'onroad all'!AR41+'onroad all'!AS41+ptegu_summer!AT41+ptnonipm!D41+pt_oilgas!D41+np_oilgas!D41+rwc!D41+ptfire!D41+ptagfire!D41+'cmv_c3 36'!D41</f>
        <v>95190.888732175241</v>
      </c>
      <c r="E43" s="28">
        <f>rail!E41+cmv_c1c2!E41+nonpt!E41+nonroad!E41+ptegu_summer!E41+ptnonipm!E41+pt_oilgas!E41+np_oilgas!E41+rwc!E41+'onroad all'!BG41+afdust!BA41+ptfire!E41+ptagfire!E41+'cmv_c3 36'!E41</f>
        <v>109978.73638874336</v>
      </c>
      <c r="F43" s="28">
        <f>rail!F41+cmv_c1c2!F41+nonpt!F41+nonroad!F41+ptegu_summer!F41+ptnonipm!F41+pt_oilgas!F41+np_oilgas!F41+rwc!F41+'onroad all'!BJ41+afdust!BB41+ptfire!F41+ptagfire!F41+'cmv_c3 36'!F41</f>
        <v>51178.94385591054</v>
      </c>
      <c r="G43" s="28">
        <f>rail!G41+cmv_c1c2!G41+nonpt!G41+nonroad!G41+'onroad all'!BZ41+ptegu_summer!BT41+ptnonipm!G41+pt_oilgas!G41+np_oilgas!G41+rwc!G41+ptfire!G41+ptagfire!G41+'cmv_c3 36'!G41</f>
        <v>24622.083924329898</v>
      </c>
      <c r="H43" s="28">
        <f>rail!H41+cmv_c1c2!H41+nonpt!H41+nonroad!H41+'onroad all'!CK41+ptegu_summer!H41+ptnonipm!H41+pt_oilgas!H41+np_oilgas!H41+rwc!H41+ptfire!H41+ptagfire!H41+'cmv_c3 36'!H41+ag!C41</f>
        <v>175904.11723199184</v>
      </c>
      <c r="I43" s="48" t="s">
        <v>238</v>
      </c>
      <c r="M43" s="30" t="s">
        <v>40</v>
      </c>
      <c r="N43" s="28">
        <f>B43+'biogenics 12'!H41</f>
        <v>898990.53354487091</v>
      </c>
      <c r="O43" s="28">
        <f t="shared" si="1"/>
        <v>29392.717763973895</v>
      </c>
      <c r="P43" s="28">
        <f>D43+'biogenics 12'!R41</f>
        <v>103235.26022217525</v>
      </c>
      <c r="Q43" s="28">
        <f t="shared" si="2"/>
        <v>109978.73638874336</v>
      </c>
      <c r="R43" s="28">
        <f t="shared" si="3"/>
        <v>51178.94385591054</v>
      </c>
      <c r="S43" s="28">
        <f t="shared" si="4"/>
        <v>24622.083924329898</v>
      </c>
      <c r="T43" s="28">
        <f>H43+'biogenics 12'!X41</f>
        <v>1161098.9836319918</v>
      </c>
      <c r="V43" s="30" t="s">
        <v>40</v>
      </c>
      <c r="W43" s="28">
        <f>B43-ptfire!B41</f>
        <v>615194.82519487082</v>
      </c>
      <c r="X43" s="28">
        <f>C43-ptfire!C41</f>
        <v>26695.515725973895</v>
      </c>
      <c r="Y43" s="28">
        <f>D43-ptfire!D41</f>
        <v>92408.974906375239</v>
      </c>
      <c r="Z43" s="28">
        <f>E43-ptfire!E41</f>
        <v>92837.123883743363</v>
      </c>
      <c r="AA43" s="28">
        <f>F43-ptfire!F41</f>
        <v>36652.154453910538</v>
      </c>
      <c r="AB43" s="28">
        <f>G43-ptfire!G41</f>
        <v>23224.271721229899</v>
      </c>
      <c r="AC43" s="28">
        <f>H43-ptfire!H41</f>
        <v>137131.83301899183</v>
      </c>
    </row>
    <row r="44" spans="1:29" x14ac:dyDescent="0.4">
      <c r="A44" s="30" t="s">
        <v>41</v>
      </c>
      <c r="B44" s="28">
        <f>rail!B42+cmv_c1c2!B42+nonpt!B42+nonroad!B42+'onroad all'!P42+ptegu_summer!B42+ptnonipm!B42+pt_oilgas!B42+np_oilgas!B42+rwc!B42+ptfire!B42+ptagfire!B42+'cmv_c3 36'!B42</f>
        <v>408504.40457458945</v>
      </c>
      <c r="C44" s="28">
        <f>rail!C42+cmv_c1c2!C42+nonpt!C42+nonroad!C42+'onroad all'!AP42+ptegu_summer!C42+ptnonipm!C42+pt_oilgas!C42+np_oilgas!C42+rwc!C42+ag!B42+ptfire!C42+ptagfire!C42+'cmv_c3 36'!C42</f>
        <v>84062.353342216244</v>
      </c>
      <c r="D44" s="28">
        <f>rail!D42+cmv_c1c2!D42+nonpt!D42+nonroad!D42+'onroad all'!AF42+'onroad all'!AR42+'onroad all'!AS42+ptegu_summer!AT42+ptnonipm!D42+pt_oilgas!D42+np_oilgas!D42+rwc!D42+ptfire!D42+ptagfire!D42+'cmv_c3 36'!D42</f>
        <v>27787.604626536242</v>
      </c>
      <c r="E44" s="28">
        <f>rail!E42+cmv_c1c2!E42+nonpt!E42+nonroad!E42+ptegu_summer!E42+ptnonipm!E42+pt_oilgas!E42+np_oilgas!E42+rwc!E42+'onroad all'!BG42+afdust!BA42+ptfire!E42+ptagfire!E42+'cmv_c3 36'!E42</f>
        <v>205538.5572166027</v>
      </c>
      <c r="F44" s="28">
        <f>rail!F42+cmv_c1c2!F42+nonpt!F42+nonroad!F42+ptegu_summer!F42+ptnonipm!F42+pt_oilgas!F42+np_oilgas!F42+rwc!F42+'onroad all'!BJ42+afdust!BB42+ptfire!F42+ptagfire!F42+'cmv_c3 36'!F42</f>
        <v>61761.678562917565</v>
      </c>
      <c r="G44" s="28">
        <f>rail!G42+cmv_c1c2!G42+nonpt!G42+nonroad!G42+'onroad all'!BZ42+ptegu_summer!BT42+ptnonipm!G42+pt_oilgas!G42+np_oilgas!G42+rwc!G42+ptfire!G42+ptagfire!G42+'cmv_c3 36'!G42</f>
        <v>3497.3734295437698</v>
      </c>
      <c r="H44" s="28">
        <f>rail!H42+cmv_c1c2!H42+nonpt!H42+nonroad!H42+'onroad all'!CK42+ptegu_summer!H42+ptnonipm!H42+pt_oilgas!H42+np_oilgas!H42+rwc!H42+ptfire!H42+ptagfire!H42+'cmv_c3 36'!H42+ag!C42</f>
        <v>117213.6665214082</v>
      </c>
      <c r="I44" s="48" t="s">
        <v>238</v>
      </c>
      <c r="M44" s="30" t="s">
        <v>41</v>
      </c>
      <c r="N44" s="28">
        <f>B44+'biogenics 12'!H42</f>
        <v>515085.19861958845</v>
      </c>
      <c r="O44" s="28">
        <f t="shared" si="1"/>
        <v>84062.353342216244</v>
      </c>
      <c r="P44" s="28">
        <f>D44+'biogenics 12'!R42</f>
        <v>70159.590080264243</v>
      </c>
      <c r="Q44" s="28">
        <f t="shared" si="2"/>
        <v>205538.5572166027</v>
      </c>
      <c r="R44" s="28">
        <f t="shared" si="3"/>
        <v>61761.678562917565</v>
      </c>
      <c r="S44" s="28">
        <f t="shared" si="4"/>
        <v>3497.3734295437698</v>
      </c>
      <c r="T44" s="28">
        <f>H44+'biogenics 12'!X42</f>
        <v>480482.37772140716</v>
      </c>
      <c r="V44" s="30" t="s">
        <v>41</v>
      </c>
      <c r="W44" s="28">
        <f>B44-ptfire!B42</f>
        <v>115883.60434458946</v>
      </c>
      <c r="X44" s="28">
        <f>C44-ptfire!C42</f>
        <v>79263.755390216247</v>
      </c>
      <c r="Y44" s="28">
        <f>D44-ptfire!D42</f>
        <v>24004.098452536244</v>
      </c>
      <c r="Z44" s="28">
        <f>E44-ptfire!E42</f>
        <v>175957.41976560271</v>
      </c>
      <c r="AA44" s="28">
        <f>F44-ptfire!F42</f>
        <v>36692.918248917566</v>
      </c>
      <c r="AB44" s="28">
        <f>G44-ptfire!G42</f>
        <v>1362.3184505437698</v>
      </c>
      <c r="AC44" s="28">
        <f>H44-ptfire!H42</f>
        <v>48233.798867408201</v>
      </c>
    </row>
    <row r="45" spans="1:29" x14ac:dyDescent="0.4">
      <c r="A45" s="30" t="s">
        <v>42</v>
      </c>
      <c r="B45" s="28">
        <f>rail!B43+cmv_c1c2!B43+nonpt!B43+nonroad!B43+'onroad all'!P43+ptegu_summer!B43+ptnonipm!B43+pt_oilgas!B43+np_oilgas!B43+rwc!B43+ptfire!B43+ptagfire!B43+'cmv_c3 36'!B43</f>
        <v>1066681.5963774309</v>
      </c>
      <c r="C45" s="28">
        <f>rail!C43+cmv_c1c2!C43+nonpt!C43+nonroad!C43+'onroad all'!AP43+ptegu_summer!C43+ptnonipm!C43+pt_oilgas!C43+np_oilgas!C43+rwc!C43+ag!B43+ptfire!C43+ptagfire!C43+'cmv_c3 36'!C43</f>
        <v>38992.117179132518</v>
      </c>
      <c r="D45" s="28">
        <f>rail!D43+cmv_c1c2!D43+nonpt!D43+nonroad!D43+'onroad all'!AF43+'onroad all'!AR43+'onroad all'!AS43+ptegu_summer!AT43+ptnonipm!D43+pt_oilgas!D43+np_oilgas!D43+rwc!D43+ptfire!D43+ptagfire!D43+'cmv_c3 36'!D43</f>
        <v>134997.31687079152</v>
      </c>
      <c r="E45" s="28">
        <f>rail!E43+cmv_c1c2!E43+nonpt!E43+nonroad!E43+ptegu_summer!E43+ptnonipm!E43+pt_oilgas!E43+np_oilgas!E43+rwc!E43+'onroad all'!BG43+afdust!BA43+ptfire!E43+ptagfire!E43+'cmv_c3 36'!E43</f>
        <v>186155.54437939968</v>
      </c>
      <c r="F45" s="28">
        <f>rail!F43+cmv_c1c2!F43+nonpt!F43+nonroad!F43+ptegu_summer!F43+ptnonipm!F43+pt_oilgas!F43+np_oilgas!F43+rwc!F43+'onroad all'!BJ43+afdust!BB43+ptfire!F43+ptagfire!F43+'cmv_c3 36'!F43</f>
        <v>83379.776592776616</v>
      </c>
      <c r="G45" s="28">
        <f>rail!G43+cmv_c1c2!G43+nonpt!G43+nonroad!G43+'onroad all'!BZ43+ptegu_summer!BT43+ptnonipm!G43+pt_oilgas!G43+np_oilgas!G43+rwc!G43+ptfire!G43+ptagfire!G43+'cmv_c3 36'!G43</f>
        <v>22764.456722640145</v>
      </c>
      <c r="H45" s="28">
        <f>rail!H43+cmv_c1c2!H43+nonpt!H43+nonroad!H43+'onroad all'!CK43+ptegu_summer!H43+ptnonipm!H43+pt_oilgas!H43+np_oilgas!H43+rwc!H43+ptfire!H43+ptagfire!H43+'cmv_c3 36'!H43+ag!C43</f>
        <v>278077.2397476873</v>
      </c>
      <c r="I45" s="48" t="s">
        <v>238</v>
      </c>
      <c r="M45" s="30" t="s">
        <v>42</v>
      </c>
      <c r="N45" s="28">
        <f>B45+'biogenics 12'!H43</f>
        <v>1168138.9674274309</v>
      </c>
      <c r="O45" s="28">
        <f t="shared" si="1"/>
        <v>38992.117179132518</v>
      </c>
      <c r="P45" s="28">
        <f>D45+'biogenics 12'!R43</f>
        <v>149898.90319319142</v>
      </c>
      <c r="Q45" s="28">
        <f t="shared" si="2"/>
        <v>186155.54437939968</v>
      </c>
      <c r="R45" s="28">
        <f t="shared" si="3"/>
        <v>83379.776592776616</v>
      </c>
      <c r="S45" s="28">
        <f t="shared" si="4"/>
        <v>22764.456722640145</v>
      </c>
      <c r="T45" s="28">
        <f>H45+'biogenics 12'!X43</f>
        <v>1253347.1918076873</v>
      </c>
      <c r="V45" s="30" t="s">
        <v>42</v>
      </c>
      <c r="W45" s="28">
        <f>B45-ptfire!B43</f>
        <v>732761.11297743092</v>
      </c>
      <c r="X45" s="28">
        <f>C45-ptfire!C43</f>
        <v>33474.929956432519</v>
      </c>
      <c r="Y45" s="28">
        <f>D45-ptfire!D43</f>
        <v>128552.21136099152</v>
      </c>
      <c r="Z45" s="28">
        <f>E45-ptfire!E43</f>
        <v>150499.35207239969</v>
      </c>
      <c r="AA45" s="28">
        <f>F45-ptfire!F43</f>
        <v>53162.663933776617</v>
      </c>
      <c r="AB45" s="28">
        <f>G45-ptfire!G43</f>
        <v>19677.473135740147</v>
      </c>
      <c r="AC45" s="28">
        <f>H45-ptfire!H43</f>
        <v>198767.67863568731</v>
      </c>
    </row>
    <row r="46" spans="1:29" x14ac:dyDescent="0.4">
      <c r="A46" s="30" t="s">
        <v>43</v>
      </c>
      <c r="B46" s="28">
        <f>rail!B44+cmv_c1c2!B44+nonpt!B44+nonroad!B44+'onroad all'!P44+ptegu_summer!B44+ptnonipm!B44+pt_oilgas!B44+np_oilgas!B44+rwc!B44+ptfire!B44+ptagfire!B44+'cmv_c3 36'!B44</f>
        <v>3066451.5847057118</v>
      </c>
      <c r="C46" s="28">
        <f>rail!C44+cmv_c1c2!C44+nonpt!C44+nonroad!C44+'onroad all'!AP44+ptegu_summer!C44+ptnonipm!C44+pt_oilgas!C44+np_oilgas!C44+rwc!C44+ag!B44+ptfire!C44+ptagfire!C44+'cmv_c3 36'!C44</f>
        <v>337285.12253978988</v>
      </c>
      <c r="D46" s="28">
        <f>rail!D44+cmv_c1c2!D44+nonpt!D44+nonroad!D44+'onroad all'!AF44+'onroad all'!AR44+'onroad all'!AS44+ptegu_summer!AT44+ptnonipm!D44+pt_oilgas!D44+np_oilgas!D44+rwc!D44+ptfire!D44+ptagfire!D44+'cmv_c3 36'!D44</f>
        <v>681446.58518206223</v>
      </c>
      <c r="E46" s="28">
        <f>rail!E44+cmv_c1c2!E44+nonpt!E44+nonroad!E44+ptegu_summer!E44+ptnonipm!E44+pt_oilgas!E44+np_oilgas!E44+rwc!E44+'onroad all'!BG44+afdust!BA44+ptfire!E44+ptagfire!E44+'cmv_c3 36'!E44</f>
        <v>800674.72990315815</v>
      </c>
      <c r="F46" s="28">
        <f>rail!F44+cmv_c1c2!F44+nonpt!F44+nonroad!F44+ptegu_summer!F44+ptnonipm!F44+pt_oilgas!F44+np_oilgas!F44+rwc!F44+'onroad all'!BJ44+afdust!BB44+ptfire!F44+ptagfire!F44+'cmv_c3 36'!F44</f>
        <v>223251.49490943621</v>
      </c>
      <c r="G46" s="28">
        <f>rail!G44+cmv_c1c2!G44+nonpt!G44+nonroad!G44+'onroad all'!BZ44+ptegu_summer!BT44+ptnonipm!G44+pt_oilgas!G44+np_oilgas!G44+rwc!G44+ptfire!G44+ptagfire!G44+'cmv_c3 36'!G44</f>
        <v>178948.7899415518</v>
      </c>
      <c r="H46" s="28">
        <f>rail!H44+cmv_c1c2!H44+nonpt!H44+nonroad!H44+'onroad all'!CK44+ptegu_summer!H44+ptnonipm!H44+pt_oilgas!H44+np_oilgas!H44+rwc!H44+ptfire!H44+ptagfire!H44+'cmv_c3 36'!H44+ag!C44</f>
        <v>2038188.5257881924</v>
      </c>
      <c r="I46" s="48" t="s">
        <v>238</v>
      </c>
      <c r="M46" s="30" t="s">
        <v>43</v>
      </c>
      <c r="N46" s="28">
        <f>B46+'biogenics 12'!H44</f>
        <v>4049299.3008957119</v>
      </c>
      <c r="O46" s="28">
        <f t="shared" si="1"/>
        <v>337285.12253978988</v>
      </c>
      <c r="P46" s="28">
        <f>D46+'biogenics 12'!R44</f>
        <v>788729.92185646121</v>
      </c>
      <c r="Q46" s="28">
        <f t="shared" si="2"/>
        <v>800674.72990315815</v>
      </c>
      <c r="R46" s="28">
        <f t="shared" si="3"/>
        <v>223251.49490943621</v>
      </c>
      <c r="S46" s="28">
        <f t="shared" si="4"/>
        <v>178948.7899415518</v>
      </c>
      <c r="T46" s="28">
        <f>H46+'biogenics 12'!X44</f>
        <v>7271300.7471881928</v>
      </c>
      <c r="V46" s="30" t="s">
        <v>43</v>
      </c>
      <c r="W46" s="28">
        <f>B46-ptfire!B44</f>
        <v>2530546.8813557117</v>
      </c>
      <c r="X46" s="28">
        <f>C46-ptfire!C44</f>
        <v>328431.28640108986</v>
      </c>
      <c r="Y46" s="28">
        <f>D46-ptfire!D44</f>
        <v>671134.87935306225</v>
      </c>
      <c r="Z46" s="28">
        <f>E46-ptfire!E44</f>
        <v>743479.08622615819</v>
      </c>
      <c r="AA46" s="28">
        <f>F46-ptfire!F44</f>
        <v>174780.6154024362</v>
      </c>
      <c r="AB46" s="28">
        <f>G46-ptfire!G44</f>
        <v>174004.3116852518</v>
      </c>
      <c r="AC46" s="28">
        <f>H46-ptfire!H44</f>
        <v>1910914.5480081923</v>
      </c>
    </row>
    <row r="47" spans="1:29" x14ac:dyDescent="0.4">
      <c r="A47" s="30" t="s">
        <v>44</v>
      </c>
      <c r="B47" s="28">
        <f>rail!B45+cmv_c1c2!B45+nonpt!B45+nonroad!B45+'onroad all'!P45+ptegu_summer!B45+ptnonipm!B45+pt_oilgas!B45+np_oilgas!B45+rwc!B45+ptfire!B45+ptagfire!B45+'cmv_c3 36'!B45</f>
        <v>412535.63244469668</v>
      </c>
      <c r="C47" s="28">
        <f>rail!C45+cmv_c1c2!C45+nonpt!C45+nonroad!C45+'onroad all'!AP45+ptegu_summer!C45+ptnonipm!C45+pt_oilgas!C45+np_oilgas!C45+rwc!C45+ag!B45+ptfire!C45+ptagfire!C45+'cmv_c3 36'!C45</f>
        <v>23821.527031344296</v>
      </c>
      <c r="D47" s="28">
        <f>rail!D45+cmv_c1c2!D45+nonpt!D45+nonroad!D45+'onroad all'!AF45+'onroad all'!AR45+'onroad all'!AS45+ptegu_summer!AT45+ptnonipm!D45+pt_oilgas!D45+np_oilgas!D45+rwc!D45+ptfire!D45+ptagfire!D45+'cmv_c3 36'!D45</f>
        <v>80125.237382121151</v>
      </c>
      <c r="E47" s="28">
        <f>rail!E45+cmv_c1c2!E45+nonpt!E45+nonroad!E45+ptegu_summer!E45+ptnonipm!E45+pt_oilgas!E45+np_oilgas!E45+rwc!E45+'onroad all'!BG45+afdust!BA45+ptfire!E45+ptagfire!E45+'cmv_c3 36'!E45</f>
        <v>123461.88513942983</v>
      </c>
      <c r="F47" s="28">
        <f>rail!F45+cmv_c1c2!F45+nonpt!F45+nonroad!F45+ptegu_summer!F45+ptnonipm!F45+pt_oilgas!F45+np_oilgas!F45+rwc!F45+'onroad all'!BJ45+afdust!BB45+ptfire!F45+ptagfire!F45+'cmv_c3 36'!F45</f>
        <v>30298.13011127786</v>
      </c>
      <c r="G47" s="28">
        <f>rail!G45+cmv_c1c2!G45+nonpt!G45+nonroad!G45+'onroad all'!BZ45+ptegu_summer!BT45+ptnonipm!G45+pt_oilgas!G45+np_oilgas!G45+rwc!G45+ptfire!G45+ptagfire!G45+'cmv_c3 36'!G45</f>
        <v>9959.5763825612758</v>
      </c>
      <c r="H47" s="28">
        <f>rail!H45+cmv_c1c2!H45+nonpt!H45+nonroad!H45+'onroad all'!CK45+ptegu_summer!H45+ptnonipm!H45+pt_oilgas!H45+np_oilgas!H45+rwc!H45+ptfire!H45+ptagfire!H45+'cmv_c3 36'!H45+ag!C45</f>
        <v>180342.34418511766</v>
      </c>
      <c r="M47" s="30" t="s">
        <v>44</v>
      </c>
      <c r="N47" s="28">
        <f>B47+'biogenics 12'!H45</f>
        <v>580525.25734469667</v>
      </c>
      <c r="O47" s="28">
        <f t="shared" si="1"/>
        <v>23821.527031344296</v>
      </c>
      <c r="P47" s="28">
        <f>D47+'biogenics 12'!R45</f>
        <v>88350.801481541159</v>
      </c>
      <c r="Q47" s="28">
        <f t="shared" si="2"/>
        <v>123461.88513942983</v>
      </c>
      <c r="R47" s="28">
        <f t="shared" si="3"/>
        <v>30298.13011127786</v>
      </c>
      <c r="S47" s="28">
        <f t="shared" si="4"/>
        <v>9959.5763825612758</v>
      </c>
      <c r="T47" s="28">
        <f>H47+'biogenics 12'!X45</f>
        <v>970158.13808511663</v>
      </c>
      <c r="V47" s="30" t="s">
        <v>44</v>
      </c>
      <c r="W47" s="28">
        <f>B47-ptfire!B45</f>
        <v>307687.99140469666</v>
      </c>
      <c r="X47" s="28">
        <f>C47-ptfire!C45</f>
        <v>22100.005649344297</v>
      </c>
      <c r="Y47" s="28">
        <f>D47-ptfire!D45</f>
        <v>78658.422153121151</v>
      </c>
      <c r="Z47" s="28">
        <f>E47-ptfire!E45</f>
        <v>112763.52381042982</v>
      </c>
      <c r="AA47" s="28">
        <f>F47-ptfire!F45</f>
        <v>21231.722383277862</v>
      </c>
      <c r="AB47" s="28">
        <f>G47-ptfire!G45</f>
        <v>9160.5861625612761</v>
      </c>
      <c r="AC47" s="28">
        <f>H47-ptfire!H45</f>
        <v>155595.44008111767</v>
      </c>
    </row>
    <row r="48" spans="1:29" x14ac:dyDescent="0.4">
      <c r="A48" s="30" t="s">
        <v>45</v>
      </c>
      <c r="B48" s="28">
        <f>rail!B46+cmv_c1c2!B46+nonpt!B46+nonroad!B46+'onroad all'!P46+ptegu_summer!B46+ptnonipm!B46+pt_oilgas!B46+np_oilgas!B46+rwc!B46+ptfire!B46+ptagfire!B46+'cmv_c3 36'!B46</f>
        <v>105369.4871784975</v>
      </c>
      <c r="C48" s="28">
        <f>rail!C46+cmv_c1c2!C46+nonpt!C46+nonroad!C46+'onroad all'!AP46+ptegu_summer!C46+ptnonipm!C46+pt_oilgas!C46+np_oilgas!C46+rwc!C46+ag!B46+ptfire!C46+ptagfire!C46+'cmv_c3 36'!C46</f>
        <v>4085.8863223082462</v>
      </c>
      <c r="D48" s="28">
        <f>rail!D46+cmv_c1c2!D46+nonpt!D46+nonroad!D46+'onroad all'!AF46+'onroad all'!AR46+'onroad all'!AS46+ptegu_summer!AT46+ptnonipm!D46+pt_oilgas!D46+np_oilgas!D46+rwc!D46+ptfire!D46+ptagfire!D46+'cmv_c3 36'!D46</f>
        <v>9774.5999965414612</v>
      </c>
      <c r="E48" s="28">
        <f>rail!E46+cmv_c1c2!E46+nonpt!E46+nonroad!E46+ptegu_summer!E46+ptnonipm!E46+pt_oilgas!E46+np_oilgas!E46+rwc!E46+'onroad all'!BG46+afdust!BA46+ptfire!E46+ptagfire!E46+'cmv_c3 36'!E46</f>
        <v>12758.293152395963</v>
      </c>
      <c r="F48" s="28">
        <f>rail!F46+cmv_c1c2!F46+nonpt!F46+nonroad!F46+ptegu_summer!F46+ptnonipm!F46+pt_oilgas!F46+np_oilgas!F46+rwc!F46+'onroad all'!BJ46+afdust!BB46+ptfire!F46+ptagfire!F46+'cmv_c3 36'!F46</f>
        <v>8804.913264586874</v>
      </c>
      <c r="G48" s="28">
        <f>rail!G46+cmv_c1c2!G46+nonpt!G46+nonroad!G46+'onroad all'!BZ46+ptegu_summer!BT46+ptnonipm!G46+pt_oilgas!G46+np_oilgas!G46+rwc!G46+ptfire!G46+ptagfire!G46+'cmv_c3 36'!G46</f>
        <v>423.80219900398902</v>
      </c>
      <c r="H48" s="28">
        <f>rail!H46+cmv_c1c2!H46+nonpt!H46+nonroad!H46+'onroad all'!CK46+ptegu_summer!H46+ptnonipm!H46+pt_oilgas!H46+np_oilgas!H46+rwc!H46+ptfire!H46+ptagfire!H46+'cmv_c3 36'!H46+ag!C46</f>
        <v>20799.193331838655</v>
      </c>
      <c r="I48" s="48" t="s">
        <v>238</v>
      </c>
      <c r="M48" s="30" t="s">
        <v>45</v>
      </c>
      <c r="N48" s="28">
        <f>B48+'biogenics 12'!H46</f>
        <v>122816.4165284975</v>
      </c>
      <c r="O48" s="28">
        <f t="shared" si="1"/>
        <v>4085.8863223082462</v>
      </c>
      <c r="P48" s="28">
        <f>D48+'biogenics 12'!R46</f>
        <v>11005.326575180452</v>
      </c>
      <c r="Q48" s="28">
        <f t="shared" si="2"/>
        <v>12758.293152395963</v>
      </c>
      <c r="R48" s="28">
        <f t="shared" si="3"/>
        <v>8804.913264586874</v>
      </c>
      <c r="S48" s="28">
        <f t="shared" si="4"/>
        <v>423.80219900398902</v>
      </c>
      <c r="T48" s="28">
        <f>H48+'biogenics 12'!X46</f>
        <v>107236.60021183865</v>
      </c>
      <c r="V48" s="30" t="s">
        <v>45</v>
      </c>
      <c r="W48" s="28">
        <f>B48-ptfire!B46</f>
        <v>102437.7974415975</v>
      </c>
      <c r="X48" s="28">
        <f>C48-ptfire!C46</f>
        <v>4037.8168511982462</v>
      </c>
      <c r="Y48" s="28">
        <f>D48-ptfire!D46</f>
        <v>9737.0155264914611</v>
      </c>
      <c r="Z48" s="28">
        <f>E48-ptfire!E46</f>
        <v>12462.214446555963</v>
      </c>
      <c r="AA48" s="28">
        <f>F48-ptfire!F46</f>
        <v>8553.9993022468734</v>
      </c>
      <c r="AB48" s="28">
        <f>G48-ptfire!G46</f>
        <v>402.51011387398904</v>
      </c>
      <c r="AC48" s="28">
        <f>H48-ptfire!H46</f>
        <v>20108.192249358653</v>
      </c>
    </row>
    <row r="49" spans="1:29" x14ac:dyDescent="0.4">
      <c r="A49" s="30" t="s">
        <v>46</v>
      </c>
      <c r="B49" s="28">
        <f>rail!B47+cmv_c1c2!B47+nonpt!B47+nonroad!B47+'onroad all'!P47+ptegu_summer!B47+ptnonipm!B47+pt_oilgas!B47+np_oilgas!B47+rwc!B47+ptfire!B47+ptagfire!B47+'cmv_c3 36'!B47</f>
        <v>957385.0367420949</v>
      </c>
      <c r="C49" s="28">
        <f>rail!C47+cmv_c1c2!C47+nonpt!C47+nonroad!C47+'onroad all'!AP47+ptegu_summer!C47+ptnonipm!C47+pt_oilgas!C47+np_oilgas!C47+rwc!C47+ag!B47+ptfire!C47+ptagfire!C47+'cmv_c3 36'!C47</f>
        <v>36096.951216547692</v>
      </c>
      <c r="D49" s="28">
        <f>rail!D47+cmv_c1c2!D47+nonpt!D47+nonroad!D47+'onroad all'!AF47+'onroad all'!AR47+'onroad all'!AS47+ptegu_summer!AT47+ptnonipm!D47+pt_oilgas!D47+np_oilgas!D47+rwc!D47+ptfire!D47+ptagfire!D47+'cmv_c3 36'!D47</f>
        <v>123212.30046209286</v>
      </c>
      <c r="E49" s="28">
        <f>rail!E47+cmv_c1c2!E47+nonpt!E47+nonroad!E47+ptegu_summer!E47+ptnonipm!E47+pt_oilgas!E47+np_oilgas!E47+rwc!E47+'onroad all'!BG47+afdust!BA47+ptfire!E47+ptagfire!E47+'cmv_c3 36'!E47</f>
        <v>132979.2799049266</v>
      </c>
      <c r="F49" s="28">
        <f>rail!F47+cmv_c1c2!F47+nonpt!F47+nonroad!F47+ptegu_summer!F47+ptnonipm!F47+pt_oilgas!F47+np_oilgas!F47+rwc!F47+'onroad all'!BJ47+afdust!BB47+ptfire!F47+ptagfire!F47+'cmv_c3 36'!F47</f>
        <v>56691.494813972058</v>
      </c>
      <c r="G49" s="28">
        <f>rail!G47+cmv_c1c2!G47+nonpt!G47+nonroad!G47+'onroad all'!BZ47+ptegu_summer!BT47+ptnonipm!G47+pt_oilgas!G47+np_oilgas!G47+rwc!G47+ptfire!G47+ptagfire!G47+'cmv_c3 36'!G47</f>
        <v>28708.331202939258</v>
      </c>
      <c r="H49" s="28">
        <f>rail!H47+cmv_c1c2!H47+nonpt!H47+nonroad!H47+'onroad all'!CK47+ptegu_summer!H47+ptnonipm!H47+pt_oilgas!H47+np_oilgas!H47+rwc!H47+ptfire!H47+ptagfire!H47+'cmv_c3 36'!H47+ag!C47</f>
        <v>223386.21308841638</v>
      </c>
      <c r="I49" s="48" t="s">
        <v>238</v>
      </c>
      <c r="M49" s="30" t="s">
        <v>46</v>
      </c>
      <c r="N49" s="28">
        <f>B49+'biogenics 12'!H47</f>
        <v>1051849.1559020949</v>
      </c>
      <c r="O49" s="28">
        <f t="shared" si="1"/>
        <v>36096.951216547692</v>
      </c>
      <c r="P49" s="28">
        <f>D49+'biogenics 12'!R47</f>
        <v>132377.93397765086</v>
      </c>
      <c r="Q49" s="28">
        <f t="shared" si="2"/>
        <v>132979.2799049266</v>
      </c>
      <c r="R49" s="28">
        <f t="shared" si="3"/>
        <v>56691.494813972058</v>
      </c>
      <c r="S49" s="28">
        <f t="shared" si="4"/>
        <v>28708.331202939258</v>
      </c>
      <c r="T49" s="28">
        <f>H49+'biogenics 12'!X47</f>
        <v>1122403.3640564154</v>
      </c>
      <c r="V49" s="30" t="s">
        <v>46</v>
      </c>
      <c r="W49" s="28">
        <f>B49-ptfire!B47</f>
        <v>785922.68269209494</v>
      </c>
      <c r="X49" s="28">
        <f>C49-ptfire!C47</f>
        <v>33270.501312747692</v>
      </c>
      <c r="Y49" s="28">
        <f>D49-ptfire!D47</f>
        <v>120238.97095069285</v>
      </c>
      <c r="Z49" s="28">
        <f>E49-ptfire!E47</f>
        <v>114970.6170339266</v>
      </c>
      <c r="AA49" s="28">
        <f>F49-ptfire!F47</f>
        <v>41429.91613597206</v>
      </c>
      <c r="AB49" s="28">
        <f>G49-ptfire!G47</f>
        <v>27225.999949839257</v>
      </c>
      <c r="AC49" s="28">
        <f>H49-ptfire!H47</f>
        <v>182755.9849764164</v>
      </c>
    </row>
    <row r="50" spans="1:29" x14ac:dyDescent="0.4">
      <c r="A50" s="30" t="s">
        <v>47</v>
      </c>
      <c r="B50" s="28">
        <f>rail!B48+cmv_c1c2!B48+nonpt!B48+nonroad!B48+'onroad all'!P48+ptegu_summer!B48+ptnonipm!B48+pt_oilgas!B48+np_oilgas!B48+rwc!B48+ptfire!B48+ptagfire!B48+'cmv_c3 36'!B48</f>
        <v>1303259.238555362</v>
      </c>
      <c r="C50" s="28">
        <f>rail!C48+cmv_c1c2!C48+nonpt!C48+nonroad!C48+'onroad all'!AP48+ptegu_summer!C48+ptnonipm!C48+pt_oilgas!C48+np_oilgas!C48+rwc!C48+ag!B48+ptfire!C48+ptagfire!C48+'cmv_c3 36'!C48</f>
        <v>39490.2364398305</v>
      </c>
      <c r="D50" s="28">
        <f>rail!D48+cmv_c1c2!D48+nonpt!D48+nonroad!D48+'onroad all'!AF48+'onroad all'!AR48+'onroad all'!AS48+ptegu_summer!AT48+ptnonipm!D48+pt_oilgas!D48+np_oilgas!D48+rwc!D48+ptfire!D48+ptagfire!D48+'cmv_c3 36'!D48</f>
        <v>124191.25189349988</v>
      </c>
      <c r="E50" s="28">
        <f>rail!E48+cmv_c1c2!E48+nonpt!E48+nonroad!E48+ptegu_summer!E48+ptnonipm!E48+pt_oilgas!E48+np_oilgas!E48+rwc!E48+'onroad all'!BG48+afdust!BA48+ptfire!E48+ptagfire!E48+'cmv_c3 36'!E48</f>
        <v>204198.46126629275</v>
      </c>
      <c r="F50" s="28">
        <f>rail!F48+cmv_c1c2!F48+nonpt!F48+nonroad!F48+ptegu_summer!F48+ptnonipm!F48+pt_oilgas!F48+np_oilgas!F48+rwc!F48+'onroad all'!BJ48+afdust!BB48+ptfire!F48+ptagfire!F48+'cmv_c3 36'!F48</f>
        <v>99779.773862868184</v>
      </c>
      <c r="G50" s="28">
        <f>rail!G48+cmv_c1c2!G48+nonpt!G48+nonroad!G48+'onroad all'!BZ48+ptegu_summer!BT48+ptnonipm!G48+pt_oilgas!G48+np_oilgas!G48+rwc!G48+ptfire!G48+ptagfire!G48+'cmv_c3 36'!G48</f>
        <v>16005.40710412187</v>
      </c>
      <c r="H50" s="28">
        <f>rail!H48+cmv_c1c2!H48+nonpt!H48+nonroad!H48+'onroad all'!CK48+ptegu_summer!H48+ptnonipm!H48+pt_oilgas!H48+np_oilgas!H48+rwc!H48+ptfire!H48+ptagfire!H48+'cmv_c3 36'!H48+ag!C48</f>
        <v>308250.25662682625</v>
      </c>
      <c r="M50" s="30" t="s">
        <v>47</v>
      </c>
      <c r="N50" s="28">
        <f>B50+'biogenics 12'!H48</f>
        <v>1469368.4647553619</v>
      </c>
      <c r="O50" s="28">
        <f t="shared" si="1"/>
        <v>39490.2364398305</v>
      </c>
      <c r="P50" s="28">
        <f>D50+'biogenics 12'!R48</f>
        <v>136775.01796967589</v>
      </c>
      <c r="Q50" s="28">
        <f t="shared" si="2"/>
        <v>204198.46126629275</v>
      </c>
      <c r="R50" s="28">
        <f t="shared" si="3"/>
        <v>99779.773862868184</v>
      </c>
      <c r="S50" s="28">
        <f t="shared" si="4"/>
        <v>16005.40710412187</v>
      </c>
      <c r="T50" s="28">
        <f>H50+'biogenics 12'!X48</f>
        <v>965218.80452682625</v>
      </c>
      <c r="V50" s="30" t="s">
        <v>47</v>
      </c>
      <c r="W50" s="28">
        <f>B50-ptfire!B48</f>
        <v>811256.81250536197</v>
      </c>
      <c r="X50" s="28">
        <f>C50-ptfire!C48</f>
        <v>31432.296880430498</v>
      </c>
      <c r="Y50" s="28">
        <f>D50-ptfire!D48</f>
        <v>118357.81991139989</v>
      </c>
      <c r="Z50" s="28">
        <f>E50-ptfire!E48</f>
        <v>154933.31756929276</v>
      </c>
      <c r="AA50" s="28">
        <f>F50-ptfire!F48</f>
        <v>58029.652993868185</v>
      </c>
      <c r="AB50" s="28">
        <f>G50-ptfire!G48</f>
        <v>12577.06199502187</v>
      </c>
      <c r="AC50" s="28">
        <f>H50-ptfire!H48</f>
        <v>192417.34600682626</v>
      </c>
    </row>
    <row r="51" spans="1:29" x14ac:dyDescent="0.4">
      <c r="A51" s="30" t="s">
        <v>48</v>
      </c>
      <c r="B51" s="28">
        <f>rail!B49+cmv_c1c2!B49+nonpt!B49+nonroad!B49+'onroad all'!P49+ptegu_summer!B49+ptnonipm!B49+pt_oilgas!B49+np_oilgas!B49+rwc!B49+ptfire!B49+ptagfire!B49+'cmv_c3 36'!B49</f>
        <v>356765.85359182028</v>
      </c>
      <c r="C51" s="28">
        <f>rail!C49+cmv_c1c2!C49+nonpt!C49+nonroad!C49+'onroad all'!AP49+ptegu_summer!C49+ptnonipm!C49+pt_oilgas!C49+np_oilgas!C49+rwc!C49+ag!B49+ptfire!C49+ptagfire!C49+'cmv_c3 36'!C49</f>
        <v>9431.0354845322963</v>
      </c>
      <c r="D51" s="28">
        <f>rail!D49+cmv_c1c2!D49+nonpt!D49+nonroad!D49+'onroad all'!AF49+'onroad all'!AR49+'onroad all'!AS49+ptegu_summer!AT49+ptnonipm!D49+pt_oilgas!D49+np_oilgas!D49+rwc!D49+ptfire!D49+ptagfire!D49+'cmv_c3 36'!D49</f>
        <v>102383.8545024787</v>
      </c>
      <c r="E51" s="28">
        <f>rail!E49+cmv_c1c2!E49+nonpt!E49+nonroad!E49+ptegu_summer!E49+ptnonipm!E49+pt_oilgas!E49+np_oilgas!E49+rwc!E49+'onroad all'!BG49+afdust!BA49+ptfire!E49+ptagfire!E49+'cmv_c3 36'!E49</f>
        <v>51006.731369480214</v>
      </c>
      <c r="F51" s="28">
        <f>rail!F49+cmv_c1c2!F49+nonpt!F49+nonroad!F49+ptegu_summer!F49+ptnonipm!F49+pt_oilgas!F49+np_oilgas!F49+rwc!F49+'onroad all'!BJ49+afdust!BB49+ptfire!F49+ptagfire!F49+'cmv_c3 36'!F49</f>
        <v>28800.064627414504</v>
      </c>
      <c r="G51" s="28">
        <f>rail!G49+cmv_c1c2!G49+nonpt!G49+nonroad!G49+'onroad all'!BZ49+ptegu_summer!BT49+ptnonipm!G49+pt_oilgas!G49+np_oilgas!G49+rwc!G49+ptfire!G49+ptagfire!G49+'cmv_c3 36'!G49</f>
        <v>30993.242018713707</v>
      </c>
      <c r="H51" s="28">
        <f>rail!H49+cmv_c1c2!H49+nonpt!H49+nonroad!H49+'onroad all'!CK49+ptegu_summer!H49+ptnonipm!H49+pt_oilgas!H49+np_oilgas!H49+rwc!H49+ptfire!H49+ptagfire!H49+'cmv_c3 36'!H49+ag!C49</f>
        <v>236883.74697336438</v>
      </c>
      <c r="I51" s="48" t="s">
        <v>238</v>
      </c>
      <c r="M51" s="30" t="s">
        <v>48</v>
      </c>
      <c r="N51" s="28">
        <f>B51+'biogenics 12'!H49</f>
        <v>398496.63018282026</v>
      </c>
      <c r="O51" s="28">
        <f t="shared" si="1"/>
        <v>9431.0354845322963</v>
      </c>
      <c r="P51" s="28">
        <f>D51+'biogenics 12'!R49</f>
        <v>106229.14183014148</v>
      </c>
      <c r="Q51" s="28">
        <f t="shared" si="2"/>
        <v>51006.731369480214</v>
      </c>
      <c r="R51" s="28">
        <f t="shared" si="3"/>
        <v>28800.064627414504</v>
      </c>
      <c r="S51" s="28">
        <f t="shared" si="4"/>
        <v>30993.242018713707</v>
      </c>
      <c r="T51" s="28">
        <f>H51+'biogenics 12'!X49</f>
        <v>695668.65992336441</v>
      </c>
      <c r="V51" s="30" t="s">
        <v>48</v>
      </c>
      <c r="W51" s="28">
        <f>B51-ptfire!B49</f>
        <v>238219.28667182027</v>
      </c>
      <c r="X51" s="28">
        <f>C51-ptfire!C49</f>
        <v>7477.5706065322966</v>
      </c>
      <c r="Y51" s="28">
        <f>D51-ptfire!D49</f>
        <v>100364.22917247871</v>
      </c>
      <c r="Z51" s="28">
        <f>E51-ptfire!E49</f>
        <v>38588.036208480218</v>
      </c>
      <c r="AA51" s="28">
        <f>F51-ptfire!F49</f>
        <v>18275.746662414502</v>
      </c>
      <c r="AB51" s="28">
        <f>G51-ptfire!G49</f>
        <v>29979.416504713707</v>
      </c>
      <c r="AC51" s="28">
        <f>H51-ptfire!H49</f>
        <v>208802.67804036438</v>
      </c>
    </row>
    <row r="52" spans="1:29" x14ac:dyDescent="0.4">
      <c r="A52" s="30" t="s">
        <v>49</v>
      </c>
      <c r="B52" s="28">
        <f>rail!B50+cmv_c1c2!B50+nonpt!B50+nonroad!B50+'onroad all'!P50+ptegu_summer!B50+ptnonipm!B50+pt_oilgas!B50+np_oilgas!B50+rwc!B50+ptfire!B50+ptagfire!B50+'cmv_c3 36'!B50</f>
        <v>699988.5677401151</v>
      </c>
      <c r="C52" s="28">
        <f>rail!C50+cmv_c1c2!C50+nonpt!C50+nonroad!C50+'onroad all'!AP50+ptegu_summer!C50+ptnonipm!C50+pt_oilgas!C50+np_oilgas!C50+rwc!C50+ag!B50+ptfire!C50+ptagfire!C50+'cmv_c3 36'!C50</f>
        <v>58697.887829081104</v>
      </c>
      <c r="D52" s="28">
        <f>rail!D50+cmv_c1c2!D50+nonpt!D50+nonroad!D50+'onroad all'!AF50+'onroad all'!AR50+'onroad all'!AS50+ptegu_summer!AT50+ptnonipm!D50+pt_oilgas!D50+np_oilgas!D50+rwc!D50+ptfire!D50+ptagfire!D50+'cmv_c3 36'!D50</f>
        <v>109081.46508912308</v>
      </c>
      <c r="E52" s="28">
        <f>rail!E50+cmv_c1c2!E50+nonpt!E50+nonroad!E50+ptegu_summer!E50+ptnonipm!E50+pt_oilgas!E50+np_oilgas!E50+rwc!E50+'onroad all'!BG50+afdust!BA50+ptfire!E50+ptagfire!E50+'cmv_c3 36'!E50</f>
        <v>252681.21981669066</v>
      </c>
      <c r="F52" s="28">
        <f>rail!F50+cmv_c1c2!F50+nonpt!F50+nonroad!F50+ptegu_summer!F50+ptnonipm!F50+pt_oilgas!F50+np_oilgas!F50+rwc!F50+'onroad all'!BJ50+afdust!BB50+ptfire!F50+ptagfire!F50+'cmv_c3 36'!F50</f>
        <v>66139.024004833278</v>
      </c>
      <c r="G52" s="28">
        <f>rail!G50+cmv_c1c2!G50+nonpt!G50+nonroad!G50+'onroad all'!BZ50+ptegu_summer!BT50+ptnonipm!G50+pt_oilgas!G50+np_oilgas!G50+rwc!G50+ptfire!G50+ptagfire!G50+'cmv_c3 36'!G50</f>
        <v>24495.771562905287</v>
      </c>
      <c r="H52" s="28">
        <f>rail!H50+cmv_c1c2!H50+nonpt!H50+nonroad!H50+'onroad all'!CK50+ptegu_summer!H50+ptnonipm!H50+pt_oilgas!H50+np_oilgas!H50+rwc!H50+ptfire!H50+ptagfire!H50+'cmv_c3 36'!H50+ag!C50</f>
        <v>159886.76899912971</v>
      </c>
      <c r="I52" s="48" t="s">
        <v>238</v>
      </c>
      <c r="M52" s="30" t="s">
        <v>49</v>
      </c>
      <c r="N52" s="28">
        <f>B52+'biogenics 12'!H50</f>
        <v>780614.7841501151</v>
      </c>
      <c r="O52" s="28">
        <f t="shared" si="1"/>
        <v>58697.887829081104</v>
      </c>
      <c r="P52" s="28">
        <f>D52+'biogenics 12'!R50</f>
        <v>125176.52692227009</v>
      </c>
      <c r="Q52" s="28">
        <f t="shared" si="2"/>
        <v>252681.21981669066</v>
      </c>
      <c r="R52" s="28">
        <f t="shared" si="3"/>
        <v>66139.024004833278</v>
      </c>
      <c r="S52" s="28">
        <f t="shared" si="4"/>
        <v>24495.771562905287</v>
      </c>
      <c r="T52" s="28">
        <f>H52+'biogenics 12'!X50</f>
        <v>644666.42397912871</v>
      </c>
      <c r="V52" s="30" t="s">
        <v>49</v>
      </c>
      <c r="W52" s="28">
        <f>B52-ptfire!B50</f>
        <v>651110.75723111513</v>
      </c>
      <c r="X52" s="28">
        <f>C52-ptfire!C50</f>
        <v>57895.083288311107</v>
      </c>
      <c r="Y52" s="28">
        <f>D52-ptfire!D50</f>
        <v>108383.91253353309</v>
      </c>
      <c r="Z52" s="28">
        <f>E52-ptfire!E50</f>
        <v>247681.58122639067</v>
      </c>
      <c r="AA52" s="28">
        <f>F52-ptfire!F50</f>
        <v>61902.042303533279</v>
      </c>
      <c r="AB52" s="28">
        <f>G52-ptfire!G50</f>
        <v>24119.093320995285</v>
      </c>
      <c r="AC52" s="28">
        <f>H52-ptfire!H50</f>
        <v>148346.43173112971</v>
      </c>
    </row>
    <row r="53" spans="1:29" x14ac:dyDescent="0.4">
      <c r="A53" s="30" t="s">
        <v>50</v>
      </c>
      <c r="B53" s="28">
        <f>rail!B51+cmv_c1c2!B51+nonpt!B51+nonroad!B51+'onroad all'!P51+ptegu_summer!B51+ptnonipm!B51+pt_oilgas!B51+np_oilgas!B51+rwc!B51+ptfire!B51+ptagfire!B51+'cmv_c3 36'!B51</f>
        <v>744474.30352310464</v>
      </c>
      <c r="C53" s="28">
        <f>rail!C51+cmv_c1c2!C51+nonpt!C51+nonroad!C51+'onroad all'!AP51+ptegu_summer!C51+ptnonipm!C51+pt_oilgas!C51+np_oilgas!C51+rwc!C51+ag!B51+ptfire!C51+ptagfire!C51+'cmv_c3 36'!C51</f>
        <v>19742.880610309923</v>
      </c>
      <c r="D53" s="28">
        <f>rail!D51+cmv_c1c2!D51+nonpt!D51+nonroad!D51+'onroad all'!AF51+'onroad all'!AR51+'onroad all'!AS51+ptegu_summer!AT51+ptnonipm!D51+pt_oilgas!D51+np_oilgas!D51+rwc!D51+ptfire!D51+ptagfire!D51+'cmv_c3 36'!D51</f>
        <v>98008.781780297111</v>
      </c>
      <c r="E53" s="28">
        <f>rail!E51+cmv_c1c2!E51+nonpt!E51+nonroad!E51+ptegu_summer!E51+ptnonipm!E51+pt_oilgas!E51+np_oilgas!E51+rwc!E51+'onroad all'!BG51+afdust!BA51+ptfire!E51+ptagfire!E51+'cmv_c3 36'!E51</f>
        <v>204434.63065725251</v>
      </c>
      <c r="F53" s="28">
        <f>rail!F51+cmv_c1c2!F51+nonpt!F51+nonroad!F51+ptegu_summer!F51+ptnonipm!F51+pt_oilgas!F51+np_oilgas!F51+rwc!F51+'onroad all'!BJ51+afdust!BB51+ptfire!F51+ptagfire!F51+'cmv_c3 36'!F51</f>
        <v>77003.407283594759</v>
      </c>
      <c r="G53" s="28">
        <f>rail!G51+cmv_c1c2!G51+nonpt!G51+nonroad!G51+'onroad all'!BZ51+ptegu_summer!BT51+ptnonipm!G51+pt_oilgas!G51+np_oilgas!G51+rwc!G51+ptfire!G51+ptagfire!G51+'cmv_c3 36'!G51</f>
        <v>30008.528045433224</v>
      </c>
      <c r="H53" s="28">
        <f>rail!H51+cmv_c1c2!H51+nonpt!H51+nonroad!H51+'onroad all'!CK51+ptegu_summer!H51+ptnonipm!H51+pt_oilgas!H51+np_oilgas!H51+rwc!H51+ptfire!H51+ptagfire!H51+'cmv_c3 36'!H51+ag!C51</f>
        <v>253940.1995148639</v>
      </c>
      <c r="I53" s="49"/>
      <c r="M53" s="30" t="s">
        <v>50</v>
      </c>
      <c r="N53" s="28">
        <f>B53+'biogenics 12'!H51</f>
        <v>878531.80892310361</v>
      </c>
      <c r="O53" s="28">
        <f t="shared" si="1"/>
        <v>19742.880610309923</v>
      </c>
      <c r="P53" s="28">
        <f>D53+'biogenics 12'!R51</f>
        <v>116158.35340623482</v>
      </c>
      <c r="Q53" s="28">
        <f t="shared" si="2"/>
        <v>204434.63065725251</v>
      </c>
      <c r="R53" s="28">
        <f t="shared" si="3"/>
        <v>77003.407283594759</v>
      </c>
      <c r="S53" s="28">
        <f t="shared" si="4"/>
        <v>30008.528045433224</v>
      </c>
      <c r="T53" s="28">
        <f>H53+'biogenics 12'!X51</f>
        <v>868942.51771486294</v>
      </c>
      <c r="V53" s="30" t="s">
        <v>50</v>
      </c>
      <c r="W53" s="28">
        <f>B53-ptfire!B51</f>
        <v>142627.45820310467</v>
      </c>
      <c r="X53" s="28">
        <f>C53-ptfire!C51</f>
        <v>9883.467095309923</v>
      </c>
      <c r="Y53" s="28">
        <f>D53-ptfire!D51</f>
        <v>90746.421960297113</v>
      </c>
      <c r="Z53" s="28">
        <f>E53-ptfire!E51</f>
        <v>144057.53725525251</v>
      </c>
      <c r="AA53" s="28">
        <f>F53-ptfire!F51</f>
        <v>25836.37842259476</v>
      </c>
      <c r="AB53" s="28">
        <f>G53-ptfire!G51</f>
        <v>25776.070303433225</v>
      </c>
      <c r="AC53" s="28">
        <f>H53-ptfire!H51</f>
        <v>112211.10470486389</v>
      </c>
    </row>
    <row r="54" spans="1:29" s="30" customFormat="1" x14ac:dyDescent="0.4">
      <c r="A54" s="30" t="s">
        <v>397</v>
      </c>
      <c r="B54" s="28">
        <f>ptegu_summer!B54+ptnonipm!B54+pt_oilgas!B54</f>
        <v>5658.3159255499995</v>
      </c>
      <c r="C54" s="28">
        <f>ptegu_summer!C54+ptnonipm!C54+pt_oilgas!C54</f>
        <v>12.99669806</v>
      </c>
      <c r="D54" s="28">
        <f>ptegu_summer!AT54+ptnonipm!D54+pt_oilgas!D54</f>
        <v>9844.4465882145705</v>
      </c>
      <c r="E54" s="28">
        <f>ptegu_summer!E54+ptnonipm!E54+pt_oilgas!E54</f>
        <v>4187.5239720700001</v>
      </c>
      <c r="F54" s="28">
        <f>ptegu_summer!F54+ptnonipm!F54+pt_oilgas!F54</f>
        <v>1863.8684614700001</v>
      </c>
      <c r="G54" s="28">
        <f>ptegu_summer!BT54+ptnonipm!G54+pt_oilgas!G54</f>
        <v>4219.5146263979104</v>
      </c>
      <c r="H54" s="28">
        <f>ptegu_summer!H54+ptnonipm!H54+pt_oilgas!H54</f>
        <v>2374.0473936899998</v>
      </c>
      <c r="I54" s="49"/>
      <c r="M54" s="30" t="s">
        <v>397</v>
      </c>
      <c r="N54" s="28">
        <f>B54</f>
        <v>5658.3159255499995</v>
      </c>
      <c r="O54" s="28">
        <f t="shared" si="1"/>
        <v>12.99669806</v>
      </c>
      <c r="P54" s="28">
        <f t="shared" ref="P54" si="5">D54</f>
        <v>9844.4465882145705</v>
      </c>
      <c r="Q54" s="28">
        <f t="shared" si="2"/>
        <v>4187.5239720700001</v>
      </c>
      <c r="R54" s="28">
        <f t="shared" si="3"/>
        <v>1863.8684614700001</v>
      </c>
      <c r="S54" s="28">
        <f t="shared" si="4"/>
        <v>4219.5146263979104</v>
      </c>
      <c r="T54" s="28">
        <f t="shared" ref="T54" si="6">H54</f>
        <v>2374.0473936899998</v>
      </c>
      <c r="V54" s="30" t="s">
        <v>397</v>
      </c>
      <c r="W54" s="28">
        <f>B54</f>
        <v>5658.3159255499995</v>
      </c>
      <c r="X54" s="28">
        <f t="shared" ref="X54:AC54" si="7">C54</f>
        <v>12.99669806</v>
      </c>
      <c r="Y54" s="28">
        <f t="shared" si="7"/>
        <v>9844.4465882145705</v>
      </c>
      <c r="Z54" s="28">
        <f t="shared" si="7"/>
        <v>4187.5239720700001</v>
      </c>
      <c r="AA54" s="28">
        <f t="shared" si="7"/>
        <v>1863.8684614700001</v>
      </c>
      <c r="AB54" s="28">
        <f t="shared" si="7"/>
        <v>4219.5146263979104</v>
      </c>
      <c r="AC54" s="28">
        <f t="shared" si="7"/>
        <v>2374.0473936899998</v>
      </c>
    </row>
    <row r="56" spans="1:29" x14ac:dyDescent="0.4">
      <c r="A56" s="30" t="s">
        <v>56</v>
      </c>
      <c r="B56" s="28">
        <f>SUM(B4:B54)</f>
        <v>44771619.835250303</v>
      </c>
      <c r="C56" s="28">
        <f t="shared" ref="C56:H56" si="8">SUM(C4:C54)</f>
        <v>3601883.5604470298</v>
      </c>
      <c r="D56" s="28">
        <f t="shared" si="8"/>
        <v>6219218.0841598809</v>
      </c>
      <c r="E56" s="28">
        <f t="shared" si="8"/>
        <v>10612152.511398334</v>
      </c>
      <c r="F56" s="28">
        <f t="shared" si="8"/>
        <v>3685199.798413658</v>
      </c>
      <c r="G56" s="28">
        <f t="shared" si="8"/>
        <v>1416792.4006358252</v>
      </c>
      <c r="H56" s="28">
        <f t="shared" si="8"/>
        <v>13882437.133443112</v>
      </c>
      <c r="M56" s="30" t="s">
        <v>56</v>
      </c>
      <c r="N56" s="28">
        <f>SUM(N4:N54)</f>
        <v>51935426.274658285</v>
      </c>
      <c r="O56" s="28">
        <f t="shared" ref="O56:T56" si="9">SUM(O4:O54)</f>
        <v>3601883.5604470298</v>
      </c>
      <c r="P56" s="28">
        <f t="shared" si="9"/>
        <v>7185638.9215152431</v>
      </c>
      <c r="Q56" s="28">
        <f t="shared" si="9"/>
        <v>10612152.511398334</v>
      </c>
      <c r="R56" s="28">
        <f t="shared" si="9"/>
        <v>3685199.798413658</v>
      </c>
      <c r="S56" s="28">
        <f t="shared" si="9"/>
        <v>1416792.4006358252</v>
      </c>
      <c r="T56" s="28">
        <f t="shared" si="9"/>
        <v>55978290.22419402</v>
      </c>
      <c r="V56" s="30" t="s">
        <v>56</v>
      </c>
      <c r="W56" s="28">
        <f>SUM(W4:W54)</f>
        <v>30164272.136592787</v>
      </c>
      <c r="X56" s="28">
        <f t="shared" ref="X56:AC56" si="10">SUM(X4:X54)</f>
        <v>3347812.736608949</v>
      </c>
      <c r="Y56" s="28">
        <f t="shared" si="10"/>
        <v>5986924.5300777499</v>
      </c>
      <c r="Z56" s="28">
        <f t="shared" si="10"/>
        <v>9066350.6191536672</v>
      </c>
      <c r="AA56" s="28">
        <f t="shared" si="10"/>
        <v>2379858.929851817</v>
      </c>
      <c r="AB56" s="28">
        <f t="shared" si="10"/>
        <v>1301010.9463088752</v>
      </c>
      <c r="AC56" s="28">
        <f t="shared" si="10"/>
        <v>10565028.412120132</v>
      </c>
    </row>
    <row r="57" spans="1:29" x14ac:dyDescent="0.4">
      <c r="A57" s="30" t="s">
        <v>239</v>
      </c>
      <c r="B57" s="28">
        <f>+B52+B51+B49+B48+B46+B45+B44+B43+B42+B41+B39+B38+B37+B36+B35+B33+B32+B30+B28+B27+B26+B25+B24+B23+B22+B21+B20+B19+B18+B17+B16+B14+B13+B11+B10+B7+B5+B12</f>
        <v>33352073.705154859</v>
      </c>
      <c r="C57" s="28">
        <f t="shared" ref="C57:H57" si="11">+C52+C51+C49+C48+C46+C45+C44+C43+C42+C41+C39+C38+C37+C36+C35+C33+C32+C30+C28+C27+C26+C25+C24+C23+C22+C21+C20+C19+C18+C17+C16+C14+C13+C11+C10+C7+C5+C12</f>
        <v>2866411.425666668</v>
      </c>
      <c r="D57" s="28">
        <f t="shared" si="11"/>
        <v>5022039.1262797816</v>
      </c>
      <c r="E57" s="28">
        <f t="shared" si="11"/>
        <v>7839577.0666974466</v>
      </c>
      <c r="F57" s="28">
        <f t="shared" si="11"/>
        <v>2697822.413744451</v>
      </c>
      <c r="G57" s="28">
        <f t="shared" si="11"/>
        <v>1238468.9037593128</v>
      </c>
      <c r="H57" s="28">
        <f t="shared" si="11"/>
        <v>10587491.58221212</v>
      </c>
      <c r="M57" s="30" t="s">
        <v>239</v>
      </c>
      <c r="N57" s="28">
        <f t="shared" ref="N57:T57" si="12">+N52+N51+N49+N48+N46+N45+N44+N43+N42+N41+N39+N38+N37+N36+N35+N33+N32+N30+N28+N27+N26+N25+N24+N23+N22+N21+N20+N19+N18+N17+N16+N14+N13+N11+N10+N7+N5+N12</f>
        <v>37853171.327882849</v>
      </c>
      <c r="O57" s="28">
        <f t="shared" si="12"/>
        <v>2866411.425666668</v>
      </c>
      <c r="P57" s="28">
        <f t="shared" si="12"/>
        <v>5754788.7747619934</v>
      </c>
      <c r="Q57" s="28">
        <f t="shared" si="12"/>
        <v>7839577.0666974466</v>
      </c>
      <c r="R57" s="28">
        <f t="shared" si="12"/>
        <v>2697822.413744451</v>
      </c>
      <c r="S57" s="28">
        <f t="shared" si="12"/>
        <v>1238468.9037593128</v>
      </c>
      <c r="T57" s="28">
        <f t="shared" si="12"/>
        <v>40262142.354093075</v>
      </c>
      <c r="V57" s="30" t="s">
        <v>239</v>
      </c>
      <c r="W57" s="28">
        <f t="shared" ref="W57:AC57" si="13">+W52+W51+W49+W48+W46+W45+W44+W43+W42+W41+W39+W38+W37+W36+W35+W33+W32+W30+W28+W27+W26+W25+W24+W23+W22+W21+W20+W19+W18+W17+W16+W14+W13+W11+W10+W7+W5+W12</f>
        <v>24838687.396187361</v>
      </c>
      <c r="X57" s="28">
        <f t="shared" si="13"/>
        <v>2712225.6938209883</v>
      </c>
      <c r="Y57" s="28">
        <f t="shared" si="13"/>
        <v>4866073.3736088499</v>
      </c>
      <c r="Z57" s="28">
        <f t="shared" si="13"/>
        <v>6907614.0868797749</v>
      </c>
      <c r="AA57" s="28">
        <f t="shared" si="13"/>
        <v>1912684.009519612</v>
      </c>
      <c r="AB57" s="28">
        <f t="shared" si="13"/>
        <v>1166397.0033782625</v>
      </c>
      <c r="AC57" s="28">
        <f t="shared" si="13"/>
        <v>8705931.581611136</v>
      </c>
    </row>
    <row r="58" spans="1:29" x14ac:dyDescent="0.4">
      <c r="N58" s="28"/>
      <c r="O58" s="28"/>
      <c r="P58" s="28"/>
      <c r="Q58" s="28"/>
      <c r="R58" s="28"/>
      <c r="S58" s="28"/>
      <c r="T58" s="28"/>
      <c r="W58" s="28"/>
      <c r="X58" s="28"/>
      <c r="Y58" s="28"/>
      <c r="Z58" s="28"/>
      <c r="AA58" s="28"/>
      <c r="AB58" s="28"/>
      <c r="AC58" s="28"/>
    </row>
    <row r="59" spans="1:29" x14ac:dyDescent="0.4">
      <c r="B59" s="28"/>
      <c r="C59" s="28"/>
      <c r="D59" s="28"/>
      <c r="E59" s="28"/>
      <c r="F59" s="28"/>
      <c r="G59" s="28"/>
      <c r="H59" s="28"/>
      <c r="M59" s="30"/>
      <c r="N59" s="28"/>
      <c r="O59" s="28"/>
      <c r="P59" s="28"/>
      <c r="Q59" s="28"/>
      <c r="R59" s="28"/>
      <c r="S59" s="28"/>
      <c r="T59" s="28"/>
      <c r="W59" s="28"/>
      <c r="X59" s="28"/>
      <c r="Y59" s="28"/>
      <c r="Z59" s="28"/>
      <c r="AA59" s="28"/>
      <c r="AB59" s="28"/>
      <c r="AC59" s="28"/>
    </row>
    <row r="60" spans="1:29" x14ac:dyDescent="0.4">
      <c r="B60" s="28"/>
      <c r="C60" s="28"/>
      <c r="D60" s="28"/>
      <c r="E60" s="28"/>
      <c r="F60" s="28"/>
      <c r="G60" s="28"/>
      <c r="H60" s="28"/>
    </row>
    <row r="61" spans="1:29" x14ac:dyDescent="0.4">
      <c r="B61" s="28"/>
      <c r="C61" s="28"/>
      <c r="D61" s="28"/>
      <c r="E61" s="28"/>
      <c r="F61" s="28"/>
      <c r="G61" s="28"/>
      <c r="H61" s="28"/>
      <c r="N61" s="28"/>
    </row>
    <row r="62" spans="1:29" x14ac:dyDescent="0.4">
      <c r="B62" s="28"/>
      <c r="C62" s="28"/>
      <c r="D62" s="28"/>
      <c r="E62" s="28"/>
      <c r="F62" s="28"/>
      <c r="G62" s="28"/>
      <c r="H62" s="28"/>
    </row>
    <row r="91" spans="1:21" x14ac:dyDescent="0.4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</row>
  </sheetData>
  <mergeCells count="1">
    <mergeCell ref="A2:L3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CF51"/>
  <sheetViews>
    <sheetView zoomScale="85" zoomScaleNormal="85" workbookViewId="0">
      <pane xSplit="1" ySplit="2" topLeftCell="AL3" activePane="bottomRight" state="frozen"/>
      <selection pane="topRight" activeCell="B1" sqref="B1"/>
      <selection pane="bottomLeft" activeCell="A3" sqref="A3"/>
      <selection pane="bottomRight" activeCell="X25" sqref="X25"/>
    </sheetView>
  </sheetViews>
  <sheetFormatPr defaultRowHeight="14.6" x14ac:dyDescent="0.4"/>
  <cols>
    <col min="1" max="1" width="18.84375" customWidth="1"/>
    <col min="2" max="2" width="10.84375" style="28" customWidth="1"/>
    <col min="3" max="8" width="9.07421875" style="28"/>
    <col min="10" max="10" width="14.84375" bestFit="1" customWidth="1"/>
    <col min="11" max="11" width="5.4609375" style="28" bestFit="1" customWidth="1"/>
    <col min="12" max="12" width="5.69140625" style="28" bestFit="1" customWidth="1"/>
    <col min="13" max="13" width="14.53515625" style="28" bestFit="1" customWidth="1"/>
    <col min="14" max="14" width="5.69140625" style="28" bestFit="1" customWidth="1"/>
    <col min="15" max="16" width="6.69140625" style="28" bestFit="1" customWidth="1"/>
    <col min="17" max="17" width="9.3046875" style="28" bestFit="1" customWidth="1"/>
    <col min="18" max="18" width="6.69140625" style="28" bestFit="1" customWidth="1"/>
    <col min="19" max="19" width="5.69140625" style="28" customWidth="1"/>
    <col min="20" max="20" width="5.69140625" style="28" bestFit="1" customWidth="1"/>
    <col min="21" max="21" width="5.84375" style="28" bestFit="1" customWidth="1"/>
    <col min="22" max="22" width="6.4609375" style="28" bestFit="1" customWidth="1"/>
    <col min="23" max="23" width="15.4609375" style="28" bestFit="1" customWidth="1"/>
    <col min="24" max="24" width="6.53515625" style="28" bestFit="1" customWidth="1"/>
    <col min="25" max="25" width="6.69140625" style="28" bestFit="1" customWidth="1"/>
    <col min="26" max="26" width="5.07421875" style="28" bestFit="1" customWidth="1"/>
    <col min="27" max="27" width="4.07421875" style="28" bestFit="1" customWidth="1"/>
    <col min="28" max="28" width="6.53515625" style="28" bestFit="1" customWidth="1"/>
    <col min="29" max="29" width="6.07421875" style="28" bestFit="1" customWidth="1"/>
    <col min="30" max="30" width="6.69140625" style="28" bestFit="1" customWidth="1"/>
    <col min="31" max="31" width="10" style="28" bestFit="1" customWidth="1"/>
    <col min="32" max="32" width="7.69140625" style="28" bestFit="1" customWidth="1"/>
    <col min="33" max="33" width="6.69140625" style="28" bestFit="1" customWidth="1"/>
    <col min="34" max="34" width="7.69140625" style="28" bestFit="1" customWidth="1"/>
    <col min="35" max="35" width="6" style="28" bestFit="1" customWidth="1"/>
    <col min="36" max="36" width="6.69140625" style="28" bestFit="1" customWidth="1"/>
    <col min="37" max="37" width="4.3046875" style="28" bestFit="1" customWidth="1"/>
    <col min="38" max="38" width="7.69140625" style="28" bestFit="1" customWidth="1"/>
    <col min="39" max="39" width="4.53515625" style="28" bestFit="1" customWidth="1"/>
    <col min="40" max="40" width="4.07421875" style="28" bestFit="1" customWidth="1"/>
    <col min="41" max="41" width="6.69140625" style="28" bestFit="1" customWidth="1"/>
    <col min="42" max="42" width="4.07421875" style="28" bestFit="1" customWidth="1"/>
    <col min="43" max="43" width="5.84375" style="28" bestFit="1" customWidth="1"/>
    <col min="44" max="44" width="3.3046875" style="28" bestFit="1" customWidth="1"/>
    <col min="45" max="45" width="6.69140625" style="28" bestFit="1" customWidth="1"/>
    <col min="46" max="46" width="6.84375" style="28" bestFit="1" customWidth="1"/>
    <col min="47" max="47" width="5.69140625" style="28" bestFit="1" customWidth="1"/>
    <col min="48" max="48" width="5.07421875" style="28" bestFit="1" customWidth="1"/>
    <col min="49" max="49" width="5.3046875" style="28" bestFit="1" customWidth="1"/>
    <col min="50" max="50" width="8.69140625" style="28" bestFit="1" customWidth="1"/>
    <col min="51" max="51" width="4.84375" style="28" bestFit="1" customWidth="1"/>
    <col min="52" max="52" width="7.84375" style="28" bestFit="1" customWidth="1"/>
    <col min="53" max="53" width="5.84375" style="28" bestFit="1" customWidth="1"/>
    <col min="54" max="54" width="6" style="28" bestFit="1" customWidth="1"/>
    <col min="55" max="56" width="5.69140625" style="28" bestFit="1" customWidth="1"/>
    <col min="57" max="57" width="4.07421875" style="28" bestFit="1" customWidth="1"/>
    <col min="58" max="58" width="5.53515625" style="28" bestFit="1" customWidth="1"/>
    <col min="59" max="59" width="3.84375" style="28" bestFit="1" customWidth="1"/>
    <col min="60" max="60" width="5.69140625" style="28" bestFit="1" customWidth="1"/>
    <col min="61" max="61" width="8" style="28" bestFit="1" customWidth="1"/>
    <col min="62" max="63" width="5.3046875" style="28" bestFit="1" customWidth="1"/>
    <col min="64" max="64" width="6.69140625" style="28" bestFit="1" customWidth="1"/>
    <col min="65" max="65" width="5.69140625" style="28" bestFit="1" customWidth="1"/>
    <col min="66" max="66" width="9.07421875" style="28" bestFit="1" customWidth="1"/>
    <col min="67" max="67" width="6.69140625" style="28" bestFit="1" customWidth="1"/>
    <col min="68" max="68" width="6.69140625" style="28" customWidth="1"/>
    <col min="69" max="69" width="9" style="28" bestFit="1" customWidth="1"/>
    <col min="70" max="70" width="7.07421875" style="28" customWidth="1"/>
    <col min="71" max="78" width="9.07421875" style="30"/>
  </cols>
  <sheetData>
    <row r="1" spans="1:84" x14ac:dyDescent="0.4">
      <c r="A1" s="100"/>
      <c r="B1" s="101" t="s">
        <v>499</v>
      </c>
      <c r="C1" s="101"/>
      <c r="D1" s="101"/>
      <c r="E1" s="101"/>
      <c r="F1" s="101"/>
      <c r="G1" s="101"/>
      <c r="H1" s="101"/>
      <c r="J1" s="30" t="s">
        <v>500</v>
      </c>
      <c r="BT1" s="30" t="s">
        <v>315</v>
      </c>
    </row>
    <row r="2" spans="1:84" x14ac:dyDescent="0.4">
      <c r="A2" s="8" t="s">
        <v>52</v>
      </c>
      <c r="B2" s="101" t="s">
        <v>59</v>
      </c>
      <c r="C2" s="101" t="s">
        <v>57</v>
      </c>
      <c r="D2" s="101" t="s">
        <v>60</v>
      </c>
      <c r="E2" s="101" t="s">
        <v>54</v>
      </c>
      <c r="F2" s="101" t="s">
        <v>53</v>
      </c>
      <c r="G2" s="101" t="s">
        <v>61</v>
      </c>
      <c r="H2" s="101" t="s">
        <v>62</v>
      </c>
      <c r="J2" s="30" t="s">
        <v>226</v>
      </c>
      <c r="K2" s="30" t="s">
        <v>390</v>
      </c>
      <c r="L2" s="30" t="s">
        <v>131</v>
      </c>
      <c r="M2" s="30" t="s">
        <v>132</v>
      </c>
      <c r="N2" s="30" t="s">
        <v>133</v>
      </c>
      <c r="O2" s="30" t="s">
        <v>391</v>
      </c>
      <c r="P2" s="30" t="s">
        <v>134</v>
      </c>
      <c r="Q2" s="30" t="s">
        <v>59</v>
      </c>
      <c r="R2" s="30" t="s">
        <v>136</v>
      </c>
      <c r="S2" s="30" t="s">
        <v>137</v>
      </c>
      <c r="T2" s="30" t="s">
        <v>392</v>
      </c>
      <c r="U2" s="30" t="s">
        <v>138</v>
      </c>
      <c r="V2" s="30" t="s">
        <v>139</v>
      </c>
      <c r="W2" s="30" t="s">
        <v>140</v>
      </c>
      <c r="X2" s="30" t="s">
        <v>141</v>
      </c>
      <c r="Y2" s="30" t="s">
        <v>142</v>
      </c>
      <c r="Z2" s="30" t="s">
        <v>143</v>
      </c>
      <c r="AA2" s="30" t="s">
        <v>393</v>
      </c>
      <c r="AB2" s="30" t="s">
        <v>144</v>
      </c>
      <c r="AC2" s="30" t="s">
        <v>399</v>
      </c>
      <c r="AD2" s="30" t="s">
        <v>57</v>
      </c>
      <c r="AE2" s="30" t="s">
        <v>128</v>
      </c>
      <c r="AF2" s="30" t="s">
        <v>145</v>
      </c>
      <c r="AG2" s="30" t="s">
        <v>146</v>
      </c>
      <c r="AH2" s="30" t="s">
        <v>60</v>
      </c>
      <c r="AI2" s="30" t="s">
        <v>147</v>
      </c>
      <c r="AJ2" s="30" t="s">
        <v>148</v>
      </c>
      <c r="AK2" s="30" t="s">
        <v>149</v>
      </c>
      <c r="AL2" s="30" t="s">
        <v>150</v>
      </c>
      <c r="AM2" s="30" t="s">
        <v>151</v>
      </c>
      <c r="AN2" s="30" t="s">
        <v>152</v>
      </c>
      <c r="AO2" s="30" t="s">
        <v>153</v>
      </c>
      <c r="AP2" s="30" t="s">
        <v>154</v>
      </c>
      <c r="AQ2" s="30" t="s">
        <v>155</v>
      </c>
      <c r="AR2" s="30" t="s">
        <v>156</v>
      </c>
      <c r="AS2" s="30" t="s">
        <v>54</v>
      </c>
      <c r="AT2" s="30" t="s">
        <v>53</v>
      </c>
      <c r="AU2" s="30" t="s">
        <v>157</v>
      </c>
      <c r="AV2" s="30" t="s">
        <v>158</v>
      </c>
      <c r="AW2" s="30" t="s">
        <v>159</v>
      </c>
      <c r="AX2" s="30" t="s">
        <v>160</v>
      </c>
      <c r="AY2" s="30" t="s">
        <v>161</v>
      </c>
      <c r="AZ2" s="30" t="s">
        <v>162</v>
      </c>
      <c r="BA2" s="30" t="s">
        <v>163</v>
      </c>
      <c r="BB2" s="30" t="s">
        <v>164</v>
      </c>
      <c r="BC2" s="30" t="s">
        <v>165</v>
      </c>
      <c r="BD2" s="30" t="s">
        <v>394</v>
      </c>
      <c r="BE2" s="30" t="s">
        <v>166</v>
      </c>
      <c r="BF2" s="30" t="s">
        <v>167</v>
      </c>
      <c r="BG2" s="30" t="s">
        <v>168</v>
      </c>
      <c r="BH2" s="30" t="s">
        <v>61</v>
      </c>
      <c r="BI2" s="30" t="s">
        <v>400</v>
      </c>
      <c r="BJ2" s="30" t="s">
        <v>169</v>
      </c>
      <c r="BK2" s="30" t="s">
        <v>170</v>
      </c>
      <c r="BL2" s="30" t="s">
        <v>171</v>
      </c>
      <c r="BM2" s="30" t="s">
        <v>173</v>
      </c>
      <c r="BN2" s="30" t="s">
        <v>174</v>
      </c>
      <c r="BO2" s="30" t="s">
        <v>401</v>
      </c>
      <c r="BP2" s="30"/>
      <c r="BQ2" s="30" t="s">
        <v>398</v>
      </c>
      <c r="BS2" s="28" t="s">
        <v>141</v>
      </c>
      <c r="BT2" s="28" t="s">
        <v>59</v>
      </c>
      <c r="BU2" s="28" t="s">
        <v>57</v>
      </c>
      <c r="BV2" s="28" t="s">
        <v>60</v>
      </c>
      <c r="BW2" s="28" t="s">
        <v>54</v>
      </c>
      <c r="BX2" s="28" t="s">
        <v>53</v>
      </c>
      <c r="BY2" s="28" t="s">
        <v>61</v>
      </c>
      <c r="BZ2" s="28" t="s">
        <v>62</v>
      </c>
      <c r="CA2" s="30" t="s">
        <v>63</v>
      </c>
      <c r="CB2" s="30" t="s">
        <v>64</v>
      </c>
      <c r="CC2" s="30" t="s">
        <v>65</v>
      </c>
      <c r="CD2" s="65" t="s">
        <v>316</v>
      </c>
      <c r="CE2" s="65" t="s">
        <v>319</v>
      </c>
      <c r="CF2" s="65" t="s">
        <v>326</v>
      </c>
    </row>
    <row r="3" spans="1:84" x14ac:dyDescent="0.4">
      <c r="A3" s="22" t="s">
        <v>76</v>
      </c>
      <c r="B3" s="101">
        <v>13641.488502</v>
      </c>
      <c r="C3" s="101">
        <v>65.455572979999999</v>
      </c>
      <c r="D3" s="101">
        <v>2743.4784810000001</v>
      </c>
      <c r="E3" s="101">
        <v>385.44111511</v>
      </c>
      <c r="F3" s="101">
        <v>156.87639512999999</v>
      </c>
      <c r="G3" s="101">
        <v>9.8544276144000005</v>
      </c>
      <c r="H3" s="101">
        <v>698.47638439000002</v>
      </c>
      <c r="J3" s="30" t="s">
        <v>121</v>
      </c>
      <c r="K3" s="28">
        <v>6.33304092162017E-2</v>
      </c>
      <c r="L3" s="28">
        <v>4.5973358138593499</v>
      </c>
      <c r="M3" s="28">
        <v>4.5973358138593499</v>
      </c>
      <c r="N3" s="28">
        <v>1.6141207381074401</v>
      </c>
      <c r="O3" s="28">
        <v>7.0361538223405304</v>
      </c>
      <c r="P3" s="28">
        <v>11.7739263299106</v>
      </c>
      <c r="Q3" s="28">
        <v>3513.77238512541</v>
      </c>
      <c r="R3" s="28">
        <v>18.603990684535098</v>
      </c>
      <c r="S3" s="28">
        <v>3.1777581842622999</v>
      </c>
      <c r="T3" s="28">
        <v>7.1865228304370099</v>
      </c>
      <c r="U3" s="28">
        <v>0</v>
      </c>
      <c r="V3" s="28">
        <v>7.0588357849611798</v>
      </c>
      <c r="W3" s="28">
        <v>7.0588357849611798</v>
      </c>
      <c r="X3" s="28">
        <v>5.9284712379503599</v>
      </c>
      <c r="Y3" s="28">
        <v>5.1430502014473296</v>
      </c>
      <c r="Z3" s="28">
        <v>0.106042532691347</v>
      </c>
      <c r="AA3" s="28">
        <v>0.81426973314153195</v>
      </c>
      <c r="AB3" s="28">
        <v>0</v>
      </c>
      <c r="AC3" s="28">
        <v>5.2597807255906903E-2</v>
      </c>
      <c r="AD3" s="28">
        <v>17.649561776263901</v>
      </c>
      <c r="AE3" s="28">
        <v>0</v>
      </c>
      <c r="AF3" s="28">
        <v>666.95622017559697</v>
      </c>
      <c r="AG3" s="28">
        <v>68.177376389600795</v>
      </c>
      <c r="AH3" s="28">
        <v>741.06206780314801</v>
      </c>
      <c r="AI3" s="28">
        <v>0</v>
      </c>
      <c r="AJ3" s="28">
        <v>8.9595265585299497</v>
      </c>
      <c r="AK3" s="28">
        <v>1.51376246300369E-2</v>
      </c>
      <c r="AL3" s="28">
        <v>79.993243469634095</v>
      </c>
      <c r="AM3" s="28">
        <v>8.3583094958580503E-2</v>
      </c>
      <c r="AN3" s="28">
        <v>3.0130526849539999E-2</v>
      </c>
      <c r="AO3" s="28">
        <v>24.784289643236999</v>
      </c>
      <c r="AP3" s="28">
        <v>0.59618392058951597</v>
      </c>
      <c r="AQ3" s="28">
        <v>5.0885647359689402E-2</v>
      </c>
      <c r="AR3" s="28">
        <v>3.6588977992361E-3</v>
      </c>
      <c r="AS3" s="28">
        <v>103.955170445939</v>
      </c>
      <c r="AT3" s="28">
        <v>42.3036350920705</v>
      </c>
      <c r="AU3" s="28">
        <v>61.651535353869399</v>
      </c>
      <c r="AV3" s="28">
        <v>0.54012677678753396</v>
      </c>
      <c r="AW3" s="28">
        <v>5.5524240369935404E-3</v>
      </c>
      <c r="AX3" s="28">
        <v>2.8616233734023302</v>
      </c>
      <c r="AY3" s="28">
        <v>7.8804742141900495E-3</v>
      </c>
      <c r="AZ3" s="28">
        <v>2.6219817347068002</v>
      </c>
      <c r="BA3" s="28">
        <v>9.6597221073981596E-2</v>
      </c>
      <c r="BB3" s="28">
        <v>5.3843352789122299E-2</v>
      </c>
      <c r="BC3" s="28">
        <v>9.72754201182779</v>
      </c>
      <c r="BD3" s="28">
        <v>1.7477020164839501</v>
      </c>
      <c r="BE3" s="28">
        <v>0.45702530354888998</v>
      </c>
      <c r="BF3" s="28">
        <v>0.34911838268930701</v>
      </c>
      <c r="BG3" s="28">
        <v>1.8474681569911298E-2</v>
      </c>
      <c r="BH3" s="28">
        <v>2.6501486510469099</v>
      </c>
      <c r="BI3" s="28">
        <v>50.448259615483103</v>
      </c>
      <c r="BJ3" s="28">
        <v>0</v>
      </c>
      <c r="BK3" s="28">
        <v>7.9333919951057402E-2</v>
      </c>
      <c r="BL3" s="28">
        <v>16.040122959374301</v>
      </c>
      <c r="BM3" s="28">
        <v>1.61612150663867</v>
      </c>
      <c r="BN3" s="28">
        <v>177.10900830591299</v>
      </c>
      <c r="BO3" s="28">
        <v>17.541341307450999</v>
      </c>
      <c r="BS3" s="32">
        <f t="shared" ref="BS3:BS15" si="0">IF(AH3&lt;&gt;0,X3/AH3,"")</f>
        <v>7.9999658537713327E-3</v>
      </c>
      <c r="BT3" s="25">
        <f t="shared" ref="BT3:BT15" si="1">IF(B3&lt;&gt;0,(Q3-B3)/B3,"")</f>
        <v>-0.74242016297486524</v>
      </c>
      <c r="BU3" s="25">
        <f t="shared" ref="BU3:BU15" si="2">IF(C3&lt;&gt;0,(AD3-C3)/C3,"")</f>
        <v>-0.73035815022722761</v>
      </c>
      <c r="BV3" s="25">
        <f t="shared" ref="BV3:BV15" si="3">IF(D3&lt;&gt;0,(AH3-D3)/D3,"")</f>
        <v>-0.72988231074696441</v>
      </c>
      <c r="BW3" s="25">
        <f t="shared" ref="BW3:BW15" si="4">IF(E3&lt;&gt;0,(AS3-E3)/E3,"")</f>
        <v>-0.730295585056432</v>
      </c>
      <c r="BX3" s="25">
        <f t="shared" ref="BX3:BX15" si="5">IF(F3&lt;&gt;0,(AT3-F3)/F3,"")</f>
        <v>-0.7303377920112557</v>
      </c>
      <c r="BY3" s="25">
        <f t="shared" ref="BY3:BY15" si="6">IF(G3&lt;&gt;0,(BH3-G3)/G3,"")</f>
        <v>-0.73107026052184687</v>
      </c>
      <c r="BZ3" s="25">
        <f t="shared" ref="BZ3:BZ15" si="7">IF(H3&lt;&gt;0,(BN3-H3)/H3,"")</f>
        <v>-0.74643522348921287</v>
      </c>
      <c r="CA3" s="25"/>
      <c r="CB3" s="25"/>
      <c r="CC3" s="25"/>
      <c r="CD3" s="25"/>
      <c r="CE3" s="25"/>
      <c r="CF3" s="25"/>
    </row>
    <row r="4" spans="1:84" x14ac:dyDescent="0.4">
      <c r="A4" s="22" t="s">
        <v>77</v>
      </c>
      <c r="B4" s="101">
        <v>6187.4659062999999</v>
      </c>
      <c r="C4" s="101">
        <v>26.135045552000001</v>
      </c>
      <c r="D4" s="101">
        <v>671.15026920000003</v>
      </c>
      <c r="E4" s="101">
        <v>140.01306821</v>
      </c>
      <c r="F4" s="101">
        <v>39.343325606999997</v>
      </c>
      <c r="G4" s="101">
        <v>3.5648740912000001</v>
      </c>
      <c r="H4" s="101">
        <v>286.45579972000002</v>
      </c>
      <c r="J4" s="30" t="s">
        <v>77</v>
      </c>
      <c r="K4" s="28">
        <v>0.13285383107932799</v>
      </c>
      <c r="L4" s="28">
        <v>5.5601088746573097</v>
      </c>
      <c r="M4" s="28">
        <v>5.5601088746573097</v>
      </c>
      <c r="N4" s="28">
        <v>1.8887694240976101</v>
      </c>
      <c r="O4" s="28">
        <v>12.207981834212401</v>
      </c>
      <c r="P4" s="28">
        <v>24.698977144463299</v>
      </c>
      <c r="Q4" s="28">
        <v>6186.8504563016404</v>
      </c>
      <c r="R4" s="28">
        <v>24.031066544420302</v>
      </c>
      <c r="S4" s="28">
        <v>5.3099301473569298</v>
      </c>
      <c r="T4" s="28">
        <v>10.1701176092858</v>
      </c>
      <c r="U4" s="28">
        <v>0</v>
      </c>
      <c r="V4" s="28">
        <v>8.2897036934913793</v>
      </c>
      <c r="W4" s="28">
        <v>8.2897036934913793</v>
      </c>
      <c r="X4" s="28">
        <v>5.3672056746969901</v>
      </c>
      <c r="Y4" s="28">
        <v>8.5208624908921493</v>
      </c>
      <c r="Z4" s="28">
        <v>0.10611743860271</v>
      </c>
      <c r="AA4" s="28">
        <v>0.83023682355858897</v>
      </c>
      <c r="AB4" s="28">
        <v>0</v>
      </c>
      <c r="AC4" s="28">
        <v>9.5185010820946103E-2</v>
      </c>
      <c r="AD4" s="28">
        <v>26.139845455998401</v>
      </c>
      <c r="AE4" s="28">
        <v>0</v>
      </c>
      <c r="AF4" s="28">
        <v>603.80944680522703</v>
      </c>
      <c r="AG4" s="28">
        <v>61.723148200201699</v>
      </c>
      <c r="AH4" s="28">
        <v>670.89980068012505</v>
      </c>
      <c r="AI4" s="28">
        <v>0</v>
      </c>
      <c r="AJ4" s="28">
        <v>12.869595935228199</v>
      </c>
      <c r="AK4" s="28">
        <v>2.25112463279264E-2</v>
      </c>
      <c r="AL4" s="28">
        <v>134.261852342135</v>
      </c>
      <c r="AM4" s="28">
        <v>0.10088319361541399</v>
      </c>
      <c r="AN4" s="28">
        <v>3.6507649487149699E-2</v>
      </c>
      <c r="AO4" s="28">
        <v>19.203331183826901</v>
      </c>
      <c r="AP4" s="28">
        <v>0.72856627920435302</v>
      </c>
      <c r="AQ4" s="28">
        <v>6.2289202312648298E-2</v>
      </c>
      <c r="AR4" s="28">
        <v>4.42461339197627E-3</v>
      </c>
      <c r="AS4" s="28">
        <v>139.965927687186</v>
      </c>
      <c r="AT4" s="28">
        <v>39.327133505183603</v>
      </c>
      <c r="AU4" s="28">
        <v>100.638794182002</v>
      </c>
      <c r="AV4" s="28">
        <v>0.65426401450641203</v>
      </c>
      <c r="AW4" s="28">
        <v>6.8358658928443401E-3</v>
      </c>
      <c r="AX4" s="28">
        <v>3.6340536935685601</v>
      </c>
      <c r="AY4" s="28">
        <v>1.2562110264168799E-2</v>
      </c>
      <c r="AZ4" s="28">
        <v>2.9208350005787098</v>
      </c>
      <c r="BA4" s="28">
        <v>0.16249783671467199</v>
      </c>
      <c r="BB4" s="28">
        <v>5.2344226370585799E-2</v>
      </c>
      <c r="BC4" s="28">
        <v>10.734451186913301</v>
      </c>
      <c r="BD4" s="28">
        <v>2.0183100135033101</v>
      </c>
      <c r="BE4" s="28">
        <v>0.56518108213870399</v>
      </c>
      <c r="BF4" s="28">
        <v>0.40312865622778099</v>
      </c>
      <c r="BG4" s="28">
        <v>2.2466463841443501E-2</v>
      </c>
      <c r="BH4" s="28">
        <v>3.5649965111856998</v>
      </c>
      <c r="BI4" s="28">
        <v>87.694530687015302</v>
      </c>
      <c r="BJ4" s="28">
        <v>0</v>
      </c>
      <c r="BK4" s="28">
        <v>7.9286465524451899E-2</v>
      </c>
      <c r="BL4" s="28">
        <v>30.768171791861601</v>
      </c>
      <c r="BM4" s="28">
        <v>2.7330372440020398</v>
      </c>
      <c r="BN4" s="28">
        <v>286.527306337737</v>
      </c>
      <c r="BO4" s="28">
        <v>34.002765894387601</v>
      </c>
      <c r="BS4" s="32">
        <f t="shared" si="0"/>
        <v>8.0000108350844375E-3</v>
      </c>
      <c r="BT4" s="25">
        <f t="shared" si="1"/>
        <v>-9.9467214475131951E-5</v>
      </c>
      <c r="BU4" s="25">
        <f t="shared" si="2"/>
        <v>1.8365776286288497E-4</v>
      </c>
      <c r="BV4" s="25">
        <f t="shared" si="3"/>
        <v>-3.7319290681880456E-4</v>
      </c>
      <c r="BW4" s="25">
        <f t="shared" si="4"/>
        <v>-3.3668659230651302E-4</v>
      </c>
      <c r="BX4" s="25">
        <f t="shared" si="5"/>
        <v>-4.1155905268752452E-4</v>
      </c>
      <c r="BY4" s="25">
        <f t="shared" si="6"/>
        <v>3.4340619771656515E-5</v>
      </c>
      <c r="BZ4" s="25">
        <f t="shared" si="7"/>
        <v>2.4962530975767075E-4</v>
      </c>
      <c r="CA4" s="25"/>
      <c r="CB4" s="25"/>
      <c r="CC4" s="25"/>
      <c r="CD4" s="25"/>
      <c r="CE4" s="25"/>
      <c r="CF4" s="25"/>
    </row>
    <row r="5" spans="1:84" x14ac:dyDescent="0.4">
      <c r="A5" s="22" t="s">
        <v>78</v>
      </c>
      <c r="B5" s="101">
        <v>26979.005047999999</v>
      </c>
      <c r="C5" s="101">
        <v>120.60484038</v>
      </c>
      <c r="D5" s="101">
        <v>4367.3197946</v>
      </c>
      <c r="E5" s="101">
        <v>611.04117810000002</v>
      </c>
      <c r="F5" s="101">
        <v>245.63479289</v>
      </c>
      <c r="G5" s="101">
        <v>21.438171872000002</v>
      </c>
      <c r="H5" s="101">
        <v>1236.6579411</v>
      </c>
      <c r="J5" s="30" t="s">
        <v>71</v>
      </c>
      <c r="K5" s="28">
        <v>0.48211559175801999</v>
      </c>
      <c r="L5" s="28">
        <v>25.526998323623101</v>
      </c>
      <c r="M5" s="28">
        <v>25.526998323623101</v>
      </c>
      <c r="N5" s="28">
        <v>8.8154922865788201</v>
      </c>
      <c r="O5" s="28">
        <v>48.395399832933698</v>
      </c>
      <c r="P5" s="28">
        <v>89.630724777856898</v>
      </c>
      <c r="Q5" s="28">
        <v>26973.858437694598</v>
      </c>
      <c r="R5" s="28">
        <v>106.846329746192</v>
      </c>
      <c r="S5" s="28">
        <v>21.045036836422501</v>
      </c>
      <c r="T5" s="28">
        <v>43.3304603505348</v>
      </c>
      <c r="U5" s="28">
        <v>0</v>
      </c>
      <c r="V5" s="28">
        <v>38.621673758715097</v>
      </c>
      <c r="W5" s="28">
        <v>38.621673758715097</v>
      </c>
      <c r="X5" s="28">
        <v>34.917078633354798</v>
      </c>
      <c r="Y5" s="28">
        <v>36.800765133903198</v>
      </c>
      <c r="Z5" s="28">
        <v>0.57477508815666001</v>
      </c>
      <c r="AA5" s="28">
        <v>4.1626651320292902</v>
      </c>
      <c r="AB5" s="28">
        <v>0</v>
      </c>
      <c r="AC5" s="28">
        <v>0.49415748203855803</v>
      </c>
      <c r="AD5" s="28">
        <v>120.61479808418299</v>
      </c>
      <c r="AE5" s="28">
        <v>0</v>
      </c>
      <c r="AF5" s="28">
        <v>3928.21628091293</v>
      </c>
      <c r="AG5" s="28">
        <v>401.54440670866398</v>
      </c>
      <c r="AH5" s="28">
        <v>4364.6777662549503</v>
      </c>
      <c r="AI5" s="28">
        <v>0</v>
      </c>
      <c r="AJ5" s="28">
        <v>55.524327744616599</v>
      </c>
      <c r="AK5" s="28">
        <v>0.103359645496783</v>
      </c>
      <c r="AL5" s="28">
        <v>599.23911316655301</v>
      </c>
      <c r="AM5" s="28">
        <v>0.53434220142528699</v>
      </c>
      <c r="AN5" s="28">
        <v>0.19454318578900601</v>
      </c>
      <c r="AO5" s="28">
        <v>136.15514255636899</v>
      </c>
      <c r="AP5" s="28">
        <v>3.8928916373176299</v>
      </c>
      <c r="AQ5" s="28">
        <v>0.334335477328219</v>
      </c>
      <c r="AR5" s="28">
        <v>2.32424973957902E-2</v>
      </c>
      <c r="AS5" s="28">
        <v>610.64152741723001</v>
      </c>
      <c r="AT5" s="28">
        <v>245.41526507823599</v>
      </c>
      <c r="AU5" s="28">
        <v>365.22626233899399</v>
      </c>
      <c r="AV5" s="28">
        <v>3.52374918015619</v>
      </c>
      <c r="AW5" s="28">
        <v>3.6364361183220499E-2</v>
      </c>
      <c r="AX5" s="28">
        <v>18.792127184642599</v>
      </c>
      <c r="AY5" s="28">
        <v>5.4892730810143398E-2</v>
      </c>
      <c r="AZ5" s="28">
        <v>16.0986204577897</v>
      </c>
      <c r="BA5" s="28">
        <v>0.681488726114298</v>
      </c>
      <c r="BB5" s="28">
        <v>0.31786783291169901</v>
      </c>
      <c r="BC5" s="28">
        <v>59.3428647960449</v>
      </c>
      <c r="BD5" s="28">
        <v>9.5211351559825097</v>
      </c>
      <c r="BE5" s="28">
        <v>2.9958999542540901</v>
      </c>
      <c r="BF5" s="28">
        <v>2.2129037627385801</v>
      </c>
      <c r="BG5" s="28">
        <v>0.120628890468868</v>
      </c>
      <c r="BH5" s="28">
        <v>21.434827074962602</v>
      </c>
      <c r="BI5" s="28">
        <v>377.439890347855</v>
      </c>
      <c r="BJ5" s="28">
        <v>0</v>
      </c>
      <c r="BK5" s="28">
        <v>0.401860483302524</v>
      </c>
      <c r="BL5" s="28">
        <v>119.38036233050499</v>
      </c>
      <c r="BM5" s="28">
        <v>14.791502290712399</v>
      </c>
      <c r="BN5" s="28">
        <v>1236.9156250378901</v>
      </c>
      <c r="BO5" s="28">
        <v>132.54789512227299</v>
      </c>
      <c r="BS5" s="32">
        <f t="shared" si="0"/>
        <v>7.9999213007916729E-3</v>
      </c>
      <c r="BT5" s="25">
        <f t="shared" si="1"/>
        <v>-1.9076353246697488E-4</v>
      </c>
      <c r="BU5" s="25">
        <f t="shared" si="2"/>
        <v>8.2564714248781258E-5</v>
      </c>
      <c r="BV5" s="25">
        <f t="shared" si="3"/>
        <v>-6.0495417539986856E-4</v>
      </c>
      <c r="BW5" s="25">
        <f t="shared" si="4"/>
        <v>-6.5404869114174665E-4</v>
      </c>
      <c r="BX5" s="25">
        <f t="shared" si="5"/>
        <v>-8.9371627358311094E-4</v>
      </c>
      <c r="BY5" s="25">
        <f t="shared" si="6"/>
        <v>-1.5602062794208907E-4</v>
      </c>
      <c r="BZ5" s="25">
        <f t="shared" si="7"/>
        <v>2.0837123130497203E-4</v>
      </c>
      <c r="CA5" s="25"/>
      <c r="CB5" s="25"/>
      <c r="CC5" s="25"/>
      <c r="CD5" s="25"/>
      <c r="CE5" s="25"/>
      <c r="CF5" s="25"/>
    </row>
    <row r="6" spans="1:84" x14ac:dyDescent="0.4">
      <c r="A6" s="22" t="s">
        <v>79</v>
      </c>
      <c r="B6" s="101">
        <v>25792.798379</v>
      </c>
      <c r="C6" s="101">
        <v>114.68923389</v>
      </c>
      <c r="D6" s="101">
        <v>3836.3910455999999</v>
      </c>
      <c r="E6" s="101">
        <v>590.61313831999996</v>
      </c>
      <c r="F6" s="101">
        <v>218.69054248</v>
      </c>
      <c r="G6" s="101">
        <v>17.203550907</v>
      </c>
      <c r="H6" s="101">
        <v>1274.3079252</v>
      </c>
      <c r="J6" s="30" t="s">
        <v>122</v>
      </c>
      <c r="K6" s="28">
        <v>0.562381046969471</v>
      </c>
      <c r="L6" s="28">
        <v>25.591113592155899</v>
      </c>
      <c r="M6" s="28">
        <v>25.591113592155899</v>
      </c>
      <c r="N6" s="28">
        <v>8.7486227682336093</v>
      </c>
      <c r="O6" s="28">
        <v>53.272508493592703</v>
      </c>
      <c r="P6" s="28">
        <v>104.55224010031</v>
      </c>
      <c r="Q6" s="28">
        <v>25786.2747183871</v>
      </c>
      <c r="R6" s="28">
        <v>109.26504732452599</v>
      </c>
      <c r="S6" s="28">
        <v>23.157261572777301</v>
      </c>
      <c r="T6" s="28">
        <v>45.515830799781703</v>
      </c>
      <c r="U6" s="28">
        <v>0</v>
      </c>
      <c r="V6" s="28">
        <v>38.371115355302301</v>
      </c>
      <c r="W6" s="28">
        <v>38.371115355302301</v>
      </c>
      <c r="X6" s="28">
        <v>30.671378803661799</v>
      </c>
      <c r="Y6" s="28">
        <v>37.893950984639197</v>
      </c>
      <c r="Z6" s="28">
        <v>0.51331791897429901</v>
      </c>
      <c r="AA6" s="28">
        <v>3.9560071934610899</v>
      </c>
      <c r="AB6" s="28">
        <v>0</v>
      </c>
      <c r="AC6" s="28">
        <v>0.43143299236164501</v>
      </c>
      <c r="AD6" s="28">
        <v>114.694334011254</v>
      </c>
      <c r="AE6" s="28">
        <v>0</v>
      </c>
      <c r="AF6" s="28">
        <v>3450.46671097956</v>
      </c>
      <c r="AG6" s="28">
        <v>352.71264714473801</v>
      </c>
      <c r="AH6" s="28">
        <v>3833.85073692796</v>
      </c>
      <c r="AI6" s="28">
        <v>0</v>
      </c>
      <c r="AJ6" s="28">
        <v>57.623379040658797</v>
      </c>
      <c r="AK6" s="28">
        <v>0.100467027122362</v>
      </c>
      <c r="AL6" s="28">
        <v>599.34365763653398</v>
      </c>
      <c r="AM6" s="28">
        <v>0.49164586054663501</v>
      </c>
      <c r="AN6" s="28">
        <v>0.17572563479334399</v>
      </c>
      <c r="AO6" s="28">
        <v>117.857806842044</v>
      </c>
      <c r="AP6" s="28">
        <v>3.5246789794804698</v>
      </c>
      <c r="AQ6" s="28">
        <v>0.29916810793829202</v>
      </c>
      <c r="AR6" s="28">
        <v>2.1486659281182902E-2</v>
      </c>
      <c r="AS6" s="28">
        <v>590.14803779273097</v>
      </c>
      <c r="AT6" s="28">
        <v>218.47758435710401</v>
      </c>
      <c r="AU6" s="28">
        <v>371.670453435627</v>
      </c>
      <c r="AV6" s="28">
        <v>3.1771783043149902</v>
      </c>
      <c r="AW6" s="28">
        <v>3.29407728302386E-2</v>
      </c>
      <c r="AX6" s="28">
        <v>17.2982522859174</v>
      </c>
      <c r="AY6" s="28">
        <v>5.4742445036018002E-2</v>
      </c>
      <c r="AZ6" s="28">
        <v>14.819697415631801</v>
      </c>
      <c r="BA6" s="28">
        <v>0.69825055528916202</v>
      </c>
      <c r="BB6" s="28">
        <v>0.284878089915508</v>
      </c>
      <c r="BC6" s="28">
        <v>54.806245142942103</v>
      </c>
      <c r="BD6" s="28">
        <v>9.3929362623940893</v>
      </c>
      <c r="BE6" s="28">
        <v>2.7224236511847102</v>
      </c>
      <c r="BF6" s="28">
        <v>2.0031631916312498</v>
      </c>
      <c r="BG6" s="28">
        <v>0.10883339120466</v>
      </c>
      <c r="BH6" s="28">
        <v>17.1996508760616</v>
      </c>
      <c r="BI6" s="28">
        <v>387.91076059200702</v>
      </c>
      <c r="BJ6" s="28">
        <v>0</v>
      </c>
      <c r="BK6" s="28">
        <v>0.37950694049504802</v>
      </c>
      <c r="BL6" s="28">
        <v>133.02333928691499</v>
      </c>
      <c r="BM6" s="28">
        <v>12.5605301410406</v>
      </c>
      <c r="BN6" s="28">
        <v>1274.35702861048</v>
      </c>
      <c r="BO6" s="28">
        <v>146.87323335593001</v>
      </c>
      <c r="BS6" s="32">
        <f t="shared" si="0"/>
        <v>8.0001494341531351E-3</v>
      </c>
      <c r="BT6" s="25">
        <f t="shared" si="1"/>
        <v>-2.5292566231245264E-4</v>
      </c>
      <c r="BU6" s="25">
        <f t="shared" si="2"/>
        <v>4.4469049805446765E-5</v>
      </c>
      <c r="BV6" s="25">
        <f t="shared" si="3"/>
        <v>-6.6216103672573636E-4</v>
      </c>
      <c r="BW6" s="25">
        <f t="shared" si="4"/>
        <v>-7.8748760752591187E-4</v>
      </c>
      <c r="BX6" s="25">
        <f t="shared" si="5"/>
        <v>-9.7378752862837474E-4</v>
      </c>
      <c r="BY6" s="25">
        <f t="shared" si="6"/>
        <v>-2.2669918317928098E-4</v>
      </c>
      <c r="BZ6" s="25">
        <f t="shared" si="7"/>
        <v>3.8533394879673622E-5</v>
      </c>
      <c r="CA6" s="25"/>
      <c r="CB6" s="25"/>
      <c r="CC6" s="25"/>
      <c r="CD6" s="25"/>
      <c r="CE6" s="25"/>
      <c r="CF6" s="25"/>
    </row>
    <row r="7" spans="1:84" x14ac:dyDescent="0.4">
      <c r="A7" s="59" t="s">
        <v>80</v>
      </c>
      <c r="B7" s="101">
        <v>227150.79107000001</v>
      </c>
      <c r="C7" s="101">
        <v>1076.7187672</v>
      </c>
      <c r="D7" s="101">
        <v>29155.227426000001</v>
      </c>
      <c r="E7" s="101">
        <v>5182.5747328999996</v>
      </c>
      <c r="F7" s="101">
        <v>1712.3717733999999</v>
      </c>
      <c r="G7" s="101">
        <v>138.45494478000001</v>
      </c>
      <c r="H7" s="101">
        <v>10325.084726999999</v>
      </c>
      <c r="J7" s="30" t="s">
        <v>123</v>
      </c>
      <c r="K7" s="28">
        <v>4.3791374576850304</v>
      </c>
      <c r="L7" s="28">
        <v>201.48623996494601</v>
      </c>
      <c r="M7" s="28">
        <v>201.48623996494601</v>
      </c>
      <c r="N7" s="28">
        <v>68.935792043519101</v>
      </c>
      <c r="O7" s="28">
        <v>426.55193172717799</v>
      </c>
      <c r="P7" s="28">
        <v>814.12292096011299</v>
      </c>
      <c r="Q7" s="28">
        <v>226448.44353907899</v>
      </c>
      <c r="R7" s="28">
        <v>858.88685295722496</v>
      </c>
      <c r="S7" s="28">
        <v>182.045306681988</v>
      </c>
      <c r="T7" s="28">
        <v>357.037625881049</v>
      </c>
      <c r="U7" s="28">
        <v>0</v>
      </c>
      <c r="V7" s="28">
        <v>302.33330773657002</v>
      </c>
      <c r="W7" s="28">
        <v>302.33330773657002</v>
      </c>
      <c r="X7" s="28">
        <v>232.467262355527</v>
      </c>
      <c r="Y7" s="28">
        <v>309.19165360428099</v>
      </c>
      <c r="Z7" s="28">
        <v>4.06553140422076</v>
      </c>
      <c r="AA7" s="28">
        <v>31.275293656751298</v>
      </c>
      <c r="AB7" s="28">
        <v>0</v>
      </c>
      <c r="AC7" s="28">
        <v>3.4515703820714601</v>
      </c>
      <c r="AD7" s="28">
        <v>1074.3677796700699</v>
      </c>
      <c r="AE7" s="28">
        <v>0</v>
      </c>
      <c r="AF7" s="28">
        <v>26151.572925478202</v>
      </c>
      <c r="AG7" s="28">
        <v>2673.1708414490899</v>
      </c>
      <c r="AH7" s="28">
        <v>29057.211029282898</v>
      </c>
      <c r="AI7" s="28">
        <v>0</v>
      </c>
      <c r="AJ7" s="28">
        <v>452.827059943672</v>
      </c>
      <c r="AK7" s="28">
        <v>0.86836047774158298</v>
      </c>
      <c r="AL7" s="28">
        <v>4890.2279798045602</v>
      </c>
      <c r="AM7" s="28">
        <v>4.2059108120173798</v>
      </c>
      <c r="AN7" s="28">
        <v>1.53732380936633</v>
      </c>
      <c r="AO7" s="28">
        <v>874.774243621751</v>
      </c>
      <c r="AP7" s="28">
        <v>31.342259186384201</v>
      </c>
      <c r="AQ7" s="28">
        <v>2.70255361365101</v>
      </c>
      <c r="AR7" s="28">
        <v>0.18117773111327901</v>
      </c>
      <c r="AS7" s="28">
        <v>5164.02753984027</v>
      </c>
      <c r="AT7" s="28">
        <v>1705.4109109277499</v>
      </c>
      <c r="AU7" s="28">
        <v>3458.6166289125099</v>
      </c>
      <c r="AV7" s="28">
        <v>28.358083411873</v>
      </c>
      <c r="AW7" s="28">
        <v>0.29373649255664502</v>
      </c>
      <c r="AX7" s="28">
        <v>152.026490848062</v>
      </c>
      <c r="AY7" s="28">
        <v>0.46635897859863201</v>
      </c>
      <c r="AZ7" s="28">
        <v>119.872818554098</v>
      </c>
      <c r="BA7" s="28">
        <v>5.8387228624811902</v>
      </c>
      <c r="BB7" s="28">
        <v>2.2479374107817001</v>
      </c>
      <c r="BC7" s="28">
        <v>438.41254881859697</v>
      </c>
      <c r="BD7" s="28">
        <v>87.830753878867</v>
      </c>
      <c r="BE7" s="28">
        <v>24.188891460947801</v>
      </c>
      <c r="BF7" s="28">
        <v>17.122275831280199</v>
      </c>
      <c r="BG7" s="28">
        <v>0.97121700645402997</v>
      </c>
      <c r="BH7" s="28">
        <v>138.07980687511301</v>
      </c>
      <c r="BI7" s="28">
        <v>3148.07100593422</v>
      </c>
      <c r="BJ7" s="28">
        <v>0</v>
      </c>
      <c r="BK7" s="28">
        <v>3.0039387885161202</v>
      </c>
      <c r="BL7" s="28">
        <v>1075.55846012334</v>
      </c>
      <c r="BM7" s="28">
        <v>101.34243312224</v>
      </c>
      <c r="BN7" s="28">
        <v>10287.0022630444</v>
      </c>
      <c r="BO7" s="28">
        <v>1181.75702849969</v>
      </c>
      <c r="BS7" s="32">
        <f t="shared" si="0"/>
        <v>8.0003294920924853E-3</v>
      </c>
      <c r="BT7" s="25">
        <f t="shared" si="1"/>
        <v>-3.0919880472904879E-3</v>
      </c>
      <c r="BU7" s="25">
        <f t="shared" si="2"/>
        <v>-2.1834740895654747E-3</v>
      </c>
      <c r="BV7" s="25">
        <f t="shared" si="3"/>
        <v>-3.3618807113023584E-3</v>
      </c>
      <c r="BW7" s="25">
        <f t="shared" si="4"/>
        <v>-3.5787603682757075E-3</v>
      </c>
      <c r="BX7" s="25">
        <f t="shared" si="5"/>
        <v>-4.0650415875688531E-3</v>
      </c>
      <c r="BY7" s="25">
        <f t="shared" si="6"/>
        <v>-2.7094583402786998E-3</v>
      </c>
      <c r="BZ7" s="25">
        <f t="shared" si="7"/>
        <v>-3.6883439664193909E-3</v>
      </c>
      <c r="CA7" s="25"/>
      <c r="CB7" s="25"/>
      <c r="CC7" s="25"/>
      <c r="CD7" s="25"/>
      <c r="CE7" s="25"/>
      <c r="CF7" s="25"/>
    </row>
    <row r="8" spans="1:84" x14ac:dyDescent="0.4">
      <c r="A8" s="58" t="s">
        <v>81</v>
      </c>
      <c r="B8" s="101">
        <v>400138.85274</v>
      </c>
      <c r="C8" s="101">
        <v>1949.0862322</v>
      </c>
      <c r="D8" s="101">
        <v>49588.529208</v>
      </c>
      <c r="E8" s="101">
        <v>8060.9799295000003</v>
      </c>
      <c r="F8" s="101">
        <v>2961.1354283999999</v>
      </c>
      <c r="G8" s="101">
        <v>279.82402337000002</v>
      </c>
      <c r="H8" s="101">
        <v>17013.688651</v>
      </c>
      <c r="J8" s="30" t="s">
        <v>72</v>
      </c>
      <c r="K8" s="28">
        <v>8.0954266127063299</v>
      </c>
      <c r="L8" s="28">
        <v>309.57509706635398</v>
      </c>
      <c r="M8" s="28">
        <v>309.57509706635398</v>
      </c>
      <c r="N8" s="28">
        <v>104.37762169844</v>
      </c>
      <c r="O8" s="28">
        <v>725.61870872443899</v>
      </c>
      <c r="P8" s="28">
        <v>1505.0258090781899</v>
      </c>
      <c r="Q8" s="28">
        <v>400025.20854996401</v>
      </c>
      <c r="R8" s="28">
        <v>1356.97181761404</v>
      </c>
      <c r="S8" s="28">
        <v>313.99419798376198</v>
      </c>
      <c r="T8" s="28">
        <v>584.56850501430199</v>
      </c>
      <c r="U8" s="28">
        <v>0</v>
      </c>
      <c r="V8" s="28">
        <v>458.48985594007797</v>
      </c>
      <c r="W8" s="28">
        <v>458.48985594007797</v>
      </c>
      <c r="X8" s="28">
        <v>396.43599486323001</v>
      </c>
      <c r="Y8" s="28">
        <v>507.95042665057201</v>
      </c>
      <c r="Z8" s="28">
        <v>5.7236191042598801</v>
      </c>
      <c r="AA8" s="28">
        <v>44.309766205790403</v>
      </c>
      <c r="AB8" s="28">
        <v>0</v>
      </c>
      <c r="AC8" s="28">
        <v>5.9916290036425801</v>
      </c>
      <c r="AD8" s="28">
        <v>1949.27416965668</v>
      </c>
      <c r="AE8" s="28">
        <v>0</v>
      </c>
      <c r="AF8" s="28">
        <v>44599.102678946401</v>
      </c>
      <c r="AG8" s="28">
        <v>4558.9694968501399</v>
      </c>
      <c r="AH8" s="28">
        <v>49554.508170659799</v>
      </c>
      <c r="AI8" s="28">
        <v>0</v>
      </c>
      <c r="AJ8" s="28">
        <v>743.961378340691</v>
      </c>
      <c r="AK8" s="28">
        <v>1.66074885497445</v>
      </c>
      <c r="AL8" s="28">
        <v>8073.3169032821397</v>
      </c>
      <c r="AM8" s="28">
        <v>7.7054718717791797</v>
      </c>
      <c r="AN8" s="28">
        <v>2.7908412065896102</v>
      </c>
      <c r="AO8" s="28">
        <v>1447.86266891538</v>
      </c>
      <c r="AP8" s="28">
        <v>57.375867766772998</v>
      </c>
      <c r="AQ8" s="28">
        <v>4.9175213434966398</v>
      </c>
      <c r="AR8" s="28">
        <v>0.33158570633332701</v>
      </c>
      <c r="AS8" s="28">
        <v>8056.0964787325602</v>
      </c>
      <c r="AT8" s="28">
        <v>2958.4772090135898</v>
      </c>
      <c r="AU8" s="28">
        <v>5097.6192697189599</v>
      </c>
      <c r="AV8" s="28">
        <v>51.808748380980703</v>
      </c>
      <c r="AW8" s="28">
        <v>0.53815358499093302</v>
      </c>
      <c r="AX8" s="28">
        <v>280.83466536593897</v>
      </c>
      <c r="AY8" s="28">
        <v>0.90687138786465804</v>
      </c>
      <c r="AZ8" s="28">
        <v>216.69899821976699</v>
      </c>
      <c r="BA8" s="28">
        <v>11.5389691187574</v>
      </c>
      <c r="BB8" s="28">
        <v>3.94715967525917</v>
      </c>
      <c r="BC8" s="28">
        <v>792.33778622882903</v>
      </c>
      <c r="BD8" s="28">
        <v>113.449926902759</v>
      </c>
      <c r="BE8" s="28">
        <v>44.4180124230449</v>
      </c>
      <c r="BF8" s="28">
        <v>31.028458362957899</v>
      </c>
      <c r="BG8" s="28">
        <v>1.77468059987764</v>
      </c>
      <c r="BH8" s="28">
        <v>279.78143730330601</v>
      </c>
      <c r="BI8" s="28">
        <v>5280.5785735280697</v>
      </c>
      <c r="BJ8" s="28">
        <v>0</v>
      </c>
      <c r="BK8" s="28">
        <v>4.2089865713482899</v>
      </c>
      <c r="BL8" s="28">
        <v>1857.5054824184599</v>
      </c>
      <c r="BM8" s="28">
        <v>171.07824720646801</v>
      </c>
      <c r="BN8" s="28">
        <v>17010.019175250902</v>
      </c>
      <c r="BO8" s="28">
        <v>2059.1385450095599</v>
      </c>
      <c r="BS8" s="32">
        <f t="shared" si="0"/>
        <v>7.9999985772828547E-3</v>
      </c>
      <c r="BT8" s="25">
        <f t="shared" si="1"/>
        <v>-2.8401188551874099E-4</v>
      </c>
      <c r="BU8" s="25">
        <f t="shared" si="2"/>
        <v>9.6423366793687513E-5</v>
      </c>
      <c r="BV8" s="25">
        <f t="shared" si="3"/>
        <v>-6.8606667476461532E-4</v>
      </c>
      <c r="BW8" s="25">
        <f t="shared" si="4"/>
        <v>-6.0581353757854946E-4</v>
      </c>
      <c r="BX8" s="25">
        <f t="shared" si="5"/>
        <v>-8.9770273960297533E-4</v>
      </c>
      <c r="BY8" s="25">
        <f t="shared" si="6"/>
        <v>-1.5218874412974915E-4</v>
      </c>
      <c r="BZ8" s="25">
        <f t="shared" si="7"/>
        <v>-2.1567784766550078E-4</v>
      </c>
      <c r="CA8" s="25"/>
      <c r="CB8" s="25"/>
      <c r="CC8" s="25"/>
      <c r="CD8" s="25"/>
      <c r="CE8" s="25"/>
      <c r="CF8" s="25"/>
    </row>
    <row r="9" spans="1:84" x14ac:dyDescent="0.4">
      <c r="A9" s="22" t="s">
        <v>82</v>
      </c>
      <c r="B9" s="101">
        <v>65141.253892000001</v>
      </c>
      <c r="C9" s="101">
        <v>263.49264484999998</v>
      </c>
      <c r="D9" s="101">
        <v>6413.5789033999999</v>
      </c>
      <c r="E9" s="101">
        <v>1211.9080968999999</v>
      </c>
      <c r="F9" s="101">
        <v>379.85997562</v>
      </c>
      <c r="G9" s="101">
        <v>22.756359896999999</v>
      </c>
      <c r="H9" s="101">
        <v>3355.3117032999999</v>
      </c>
      <c r="J9" s="30" t="s">
        <v>124</v>
      </c>
      <c r="K9" s="28">
        <v>1.7160931073717001</v>
      </c>
      <c r="L9" s="28">
        <v>55.9892212956563</v>
      </c>
      <c r="M9" s="28">
        <v>55.9892212956563</v>
      </c>
      <c r="N9" s="28">
        <v>18.594325977612002</v>
      </c>
      <c r="O9" s="28">
        <v>145.51097327528501</v>
      </c>
      <c r="P9" s="28">
        <v>319.03479777267</v>
      </c>
      <c r="Q9" s="28">
        <v>64667.368247931699</v>
      </c>
      <c r="R9" s="28">
        <v>252.25253518146701</v>
      </c>
      <c r="S9" s="28">
        <v>63.326692516741403</v>
      </c>
      <c r="T9" s="28">
        <v>112.325259976851</v>
      </c>
      <c r="U9" s="28">
        <v>0</v>
      </c>
      <c r="V9" s="28">
        <v>81.817608879335495</v>
      </c>
      <c r="W9" s="28">
        <v>81.817608879335495</v>
      </c>
      <c r="X9" s="28">
        <v>50.881729305489003</v>
      </c>
      <c r="Y9" s="28">
        <v>99.401399176573605</v>
      </c>
      <c r="Z9" s="28">
        <v>0.93425541965971703</v>
      </c>
      <c r="AA9" s="28">
        <v>7.3255272201370198</v>
      </c>
      <c r="AB9" s="28">
        <v>0</v>
      </c>
      <c r="AC9" s="28">
        <v>1.20403143200118</v>
      </c>
      <c r="AD9" s="28">
        <v>261.549689975033</v>
      </c>
      <c r="AE9" s="28">
        <v>0</v>
      </c>
      <c r="AF9" s="28">
        <v>5724.2333321207998</v>
      </c>
      <c r="AG9" s="28">
        <v>585.15593048826804</v>
      </c>
      <c r="AH9" s="28">
        <v>6360.27099191455</v>
      </c>
      <c r="AI9" s="28">
        <v>0</v>
      </c>
      <c r="AJ9" s="28">
        <v>143.26549789734199</v>
      </c>
      <c r="AK9" s="28">
        <v>0.237650027282196</v>
      </c>
      <c r="AL9" s="28">
        <v>1583.6240287405501</v>
      </c>
      <c r="AM9" s="28">
        <v>1.0022695481076001</v>
      </c>
      <c r="AN9" s="28">
        <v>0.35236174539922899</v>
      </c>
      <c r="AO9" s="28">
        <v>175.46870164299401</v>
      </c>
      <c r="AP9" s="28">
        <v>7.0523362930383504</v>
      </c>
      <c r="AQ9" s="28">
        <v>0.591825867932118</v>
      </c>
      <c r="AR9" s="28">
        <v>4.4279389540170903E-2</v>
      </c>
      <c r="AS9" s="28">
        <v>1202.7065204759699</v>
      </c>
      <c r="AT9" s="28">
        <v>376.79227310636702</v>
      </c>
      <c r="AU9" s="28">
        <v>825.91424736961005</v>
      </c>
      <c r="AV9" s="28">
        <v>6.2931349173542399</v>
      </c>
      <c r="AW9" s="28">
        <v>6.6192717031255899E-2</v>
      </c>
      <c r="AX9" s="28">
        <v>36.013242172213999</v>
      </c>
      <c r="AY9" s="28">
        <v>0.136256673115185</v>
      </c>
      <c r="AZ9" s="28">
        <v>29.287295314627102</v>
      </c>
      <c r="BA9" s="28">
        <v>1.8118636220836899</v>
      </c>
      <c r="BB9" s="28">
        <v>0.50713256943181395</v>
      </c>
      <c r="BC9" s="28">
        <v>108.29043965674001</v>
      </c>
      <c r="BD9" s="28">
        <v>19.711178126093301</v>
      </c>
      <c r="BE9" s="28">
        <v>5.4995150933932901</v>
      </c>
      <c r="BF9" s="28">
        <v>3.9214701521740301</v>
      </c>
      <c r="BG9" s="28">
        <v>0.216305703908244</v>
      </c>
      <c r="BH9" s="28">
        <v>22.581000523597599</v>
      </c>
      <c r="BI9" s="28">
        <v>1048.87452844577</v>
      </c>
      <c r="BJ9" s="28">
        <v>0</v>
      </c>
      <c r="BK9" s="28">
        <v>0.68745119405016497</v>
      </c>
      <c r="BL9" s="28">
        <v>378.71436380010698</v>
      </c>
      <c r="BM9" s="28">
        <v>33.657713937068998</v>
      </c>
      <c r="BN9" s="28">
        <v>3332.8090036762001</v>
      </c>
      <c r="BO9" s="28">
        <v>421.76520051257501</v>
      </c>
      <c r="BS9" s="32">
        <f t="shared" si="0"/>
        <v>7.9999310359844793E-3</v>
      </c>
      <c r="BT9" s="25">
        <f t="shared" si="1"/>
        <v>-7.2747393664539068E-3</v>
      </c>
      <c r="BU9" s="25">
        <f t="shared" si="2"/>
        <v>-7.3738486175697598E-3</v>
      </c>
      <c r="BV9" s="25">
        <f t="shared" si="3"/>
        <v>-8.3117261498396912E-3</v>
      </c>
      <c r="BW9" s="25">
        <f t="shared" si="4"/>
        <v>-7.5926354874327343E-3</v>
      </c>
      <c r="BX9" s="25">
        <f t="shared" si="5"/>
        <v>-8.0758771929733755E-3</v>
      </c>
      <c r="BY9" s="25">
        <f t="shared" si="6"/>
        <v>-7.7059500814767251E-3</v>
      </c>
      <c r="BZ9" s="25">
        <f t="shared" si="7"/>
        <v>-6.7065899128441785E-3</v>
      </c>
      <c r="CA9" s="25"/>
      <c r="CB9" s="25"/>
      <c r="CC9" s="25"/>
      <c r="CD9" s="25"/>
      <c r="CE9" s="25"/>
      <c r="CF9" s="25"/>
    </row>
    <row r="10" spans="1:84" x14ac:dyDescent="0.4">
      <c r="A10" s="22" t="s">
        <v>83</v>
      </c>
      <c r="B10" s="101">
        <v>119522.59841999999</v>
      </c>
      <c r="C10" s="101">
        <v>364.79679586999998</v>
      </c>
      <c r="D10" s="101">
        <v>12376.255361</v>
      </c>
      <c r="E10" s="101">
        <v>2005.4234689</v>
      </c>
      <c r="F10" s="101">
        <v>668.22927055000002</v>
      </c>
      <c r="G10" s="101">
        <v>43.986893479999999</v>
      </c>
      <c r="H10" s="101">
        <v>5460.3225619000004</v>
      </c>
      <c r="J10" s="30" t="s">
        <v>125</v>
      </c>
      <c r="K10" s="28">
        <v>2.68056398596207</v>
      </c>
      <c r="L10" s="28">
        <v>95.502017030903204</v>
      </c>
      <c r="M10" s="28">
        <v>95.502017030903204</v>
      </c>
      <c r="N10" s="28">
        <v>31.996758511218701</v>
      </c>
      <c r="O10" s="28">
        <v>233.21261902277899</v>
      </c>
      <c r="P10" s="28">
        <v>498.35594428964299</v>
      </c>
      <c r="Q10" s="28">
        <v>118244.42844844201</v>
      </c>
      <c r="R10" s="28">
        <v>423.532751514079</v>
      </c>
      <c r="S10" s="28">
        <v>101.569000808214</v>
      </c>
      <c r="T10" s="28">
        <v>185.101187020618</v>
      </c>
      <c r="U10" s="28">
        <v>0</v>
      </c>
      <c r="V10" s="28">
        <v>140.650735682358</v>
      </c>
      <c r="W10" s="28">
        <v>140.650735682358</v>
      </c>
      <c r="X10" s="28">
        <v>97.916873184631498</v>
      </c>
      <c r="Y10" s="28">
        <v>161.02513899810901</v>
      </c>
      <c r="Z10" s="28">
        <v>1.6890889561136899</v>
      </c>
      <c r="AA10" s="28">
        <v>13.1642882732849</v>
      </c>
      <c r="AB10" s="28">
        <v>0</v>
      </c>
      <c r="AC10" s="28">
        <v>1.9214180465450701</v>
      </c>
      <c r="AD10" s="28">
        <v>361.03365961738803</v>
      </c>
      <c r="AE10" s="28">
        <v>0</v>
      </c>
      <c r="AF10" s="28">
        <v>11015.3356263606</v>
      </c>
      <c r="AG10" s="28">
        <v>1126.0848931585001</v>
      </c>
      <c r="AH10" s="28">
        <v>12239.337392703799</v>
      </c>
      <c r="AI10" s="28">
        <v>0</v>
      </c>
      <c r="AJ10" s="28">
        <v>235.41562976129401</v>
      </c>
      <c r="AK10" s="28">
        <v>0.38755119407838401</v>
      </c>
      <c r="AL10" s="28">
        <v>2560.7506456455899</v>
      </c>
      <c r="AM10" s="28">
        <v>1.5575504445068999</v>
      </c>
      <c r="AN10" s="28">
        <v>0.53393163467209004</v>
      </c>
      <c r="AO10" s="28">
        <v>326.94673787595701</v>
      </c>
      <c r="AP10" s="28">
        <v>9.91394588755327</v>
      </c>
      <c r="AQ10" s="28">
        <v>0.81169496850146305</v>
      </c>
      <c r="AR10" s="28">
        <v>7.2019847109464893E-2</v>
      </c>
      <c r="AS10" s="28">
        <v>1984.0570005511499</v>
      </c>
      <c r="AT10" s="28">
        <v>660.58796678185797</v>
      </c>
      <c r="AU10" s="28">
        <v>1323.46903376929</v>
      </c>
      <c r="AV10" s="28">
        <v>8.7030449136614791</v>
      </c>
      <c r="AW10" s="28">
        <v>9.2898085836957106E-2</v>
      </c>
      <c r="AX10" s="28">
        <v>53.3896692515859</v>
      </c>
      <c r="AY10" s="28">
        <v>0.23191398667305901</v>
      </c>
      <c r="AZ10" s="28">
        <v>50.3602823018458</v>
      </c>
      <c r="BA10" s="28">
        <v>3.19146634920109</v>
      </c>
      <c r="BB10" s="28">
        <v>0.87670640497803498</v>
      </c>
      <c r="BC10" s="28">
        <v>189.410058477598</v>
      </c>
      <c r="BD10" s="28">
        <v>34.229551291081698</v>
      </c>
      <c r="BE10" s="28">
        <v>7.7823404267045904</v>
      </c>
      <c r="BF10" s="28">
        <v>6.0254106935189604</v>
      </c>
      <c r="BG10" s="28">
        <v>0.30074403787540499</v>
      </c>
      <c r="BH10" s="28">
        <v>43.504691104901497</v>
      </c>
      <c r="BI10" s="28">
        <v>1685.73227123775</v>
      </c>
      <c r="BJ10" s="28">
        <v>0</v>
      </c>
      <c r="BK10" s="28">
        <v>1.24518033680847</v>
      </c>
      <c r="BL10" s="28">
        <v>600.79280725871797</v>
      </c>
      <c r="BM10" s="28">
        <v>54.261457378594201</v>
      </c>
      <c r="BN10" s="28">
        <v>5403.0039032832301</v>
      </c>
      <c r="BO10" s="28">
        <v>667.71790299773397</v>
      </c>
      <c r="BS10" s="32">
        <f t="shared" si="0"/>
        <v>8.0001776275080375E-3</v>
      </c>
      <c r="BT10" s="25">
        <f t="shared" si="1"/>
        <v>-1.0693960710814916E-2</v>
      </c>
      <c r="BU10" s="25">
        <f t="shared" si="2"/>
        <v>-1.0315705332984886E-2</v>
      </c>
      <c r="BV10" s="25">
        <f t="shared" si="3"/>
        <v>-1.1062955983249637E-2</v>
      </c>
      <c r="BW10" s="25">
        <f t="shared" si="4"/>
        <v>-1.0654342427023568E-2</v>
      </c>
      <c r="BX10" s="25">
        <f t="shared" si="5"/>
        <v>-1.1435152731116848E-2</v>
      </c>
      <c r="BY10" s="25">
        <f t="shared" si="6"/>
        <v>-1.0962410321559778E-2</v>
      </c>
      <c r="BZ10" s="25">
        <f t="shared" si="7"/>
        <v>-1.0497302671588958E-2</v>
      </c>
      <c r="CA10" s="25"/>
      <c r="CB10" s="25"/>
      <c r="CC10" s="25"/>
      <c r="CD10" s="25"/>
      <c r="CE10" s="25"/>
      <c r="CF10" s="25"/>
    </row>
    <row r="11" spans="1:84" x14ac:dyDescent="0.4">
      <c r="A11" s="22" t="s">
        <v>84</v>
      </c>
      <c r="B11" s="101">
        <v>254583.99945</v>
      </c>
      <c r="C11" s="101">
        <v>1007.1146282</v>
      </c>
      <c r="D11" s="101">
        <v>40801.841522000002</v>
      </c>
      <c r="E11" s="101">
        <v>5511.4022703999999</v>
      </c>
      <c r="F11" s="101">
        <v>2195.3018241</v>
      </c>
      <c r="G11" s="101">
        <v>104.23837071</v>
      </c>
      <c r="H11" s="101">
        <v>13696.44887</v>
      </c>
      <c r="J11" s="30" t="s">
        <v>126</v>
      </c>
      <c r="K11" s="28">
        <v>5.0684631031046603</v>
      </c>
      <c r="L11" s="28">
        <v>245.745796402651</v>
      </c>
      <c r="M11" s="28">
        <v>245.745796402651</v>
      </c>
      <c r="N11" s="28">
        <v>84.377422510292703</v>
      </c>
      <c r="O11" s="28">
        <v>491.790045018976</v>
      </c>
      <c r="P11" s="28">
        <v>942.307065853381</v>
      </c>
      <c r="Q11" s="28">
        <v>235182.10115467</v>
      </c>
      <c r="R11" s="28">
        <v>1040.1414270282201</v>
      </c>
      <c r="S11" s="28">
        <v>213.74492062534</v>
      </c>
      <c r="T11" s="28">
        <v>428.30060658079498</v>
      </c>
      <c r="U11" s="28">
        <v>0</v>
      </c>
      <c r="V11" s="28">
        <v>369.91615296306702</v>
      </c>
      <c r="W11" s="28">
        <v>369.91615296306702</v>
      </c>
      <c r="X11" s="28">
        <v>298.63020905328</v>
      </c>
      <c r="Y11" s="28">
        <v>379.514319047382</v>
      </c>
      <c r="Z11" s="28">
        <v>5.5529806449709804</v>
      </c>
      <c r="AA11" s="28">
        <v>38.897512306751103</v>
      </c>
      <c r="AB11" s="28">
        <v>0</v>
      </c>
      <c r="AC11" s="28">
        <v>5.6028399967856597</v>
      </c>
      <c r="AD11" s="28">
        <v>925.40287659077205</v>
      </c>
      <c r="AE11" s="28">
        <v>0</v>
      </c>
      <c r="AF11" s="28">
        <v>33597.701753886999</v>
      </c>
      <c r="AG11" s="28">
        <v>3434.26781086548</v>
      </c>
      <c r="AH11" s="28">
        <v>37330.599773805799</v>
      </c>
      <c r="AI11" s="28">
        <v>0</v>
      </c>
      <c r="AJ11" s="28">
        <v>554.16935953526502</v>
      </c>
      <c r="AK11" s="28">
        <v>0.95406956684689403</v>
      </c>
      <c r="AL11" s="28">
        <v>6288.1305319763896</v>
      </c>
      <c r="AM11" s="28">
        <v>4.2973605163224704</v>
      </c>
      <c r="AN11" s="28">
        <v>1.4865186263000301</v>
      </c>
      <c r="AO11" s="28">
        <v>1093.23324040851</v>
      </c>
      <c r="AP11" s="28">
        <v>28.1975112022354</v>
      </c>
      <c r="AQ11" s="28">
        <v>2.3306153651129602</v>
      </c>
      <c r="AR11" s="28">
        <v>0.19541483820830299</v>
      </c>
      <c r="AS11" s="28">
        <v>5088.5086203365299</v>
      </c>
      <c r="AT11" s="28">
        <v>2016.87806207113</v>
      </c>
      <c r="AU11" s="28">
        <v>3071.6305582653999</v>
      </c>
      <c r="AV11" s="28">
        <v>25.0429595947904</v>
      </c>
      <c r="AW11" s="28">
        <v>0.26322613358906899</v>
      </c>
      <c r="AX11" s="28">
        <v>145.77184697718801</v>
      </c>
      <c r="AY11" s="28">
        <v>0.55025604479791801</v>
      </c>
      <c r="AZ11" s="28">
        <v>139.79994014451299</v>
      </c>
      <c r="BA11" s="28">
        <v>7.3808553933320997</v>
      </c>
      <c r="BB11" s="28">
        <v>2.6218881485033299</v>
      </c>
      <c r="BC11" s="28">
        <v>524.83534494066805</v>
      </c>
      <c r="BD11" s="28">
        <v>91.394563837806103</v>
      </c>
      <c r="BE11" s="28">
        <v>21.9293871702023</v>
      </c>
      <c r="BF11" s="28">
        <v>17.126115621400199</v>
      </c>
      <c r="BG11" s="28">
        <v>0.86151137860524696</v>
      </c>
      <c r="BH11" s="28">
        <v>95.777266158501206</v>
      </c>
      <c r="BI11" s="28">
        <v>3951.5342604930001</v>
      </c>
      <c r="BJ11" s="28">
        <v>0</v>
      </c>
      <c r="BK11" s="28">
        <v>3.7453018753925602</v>
      </c>
      <c r="BL11" s="28">
        <v>1234.8057620320001</v>
      </c>
      <c r="BM11" s="28">
        <v>166.87363643578701</v>
      </c>
      <c r="BN11" s="28">
        <v>12720.661869409199</v>
      </c>
      <c r="BO11" s="28">
        <v>1380.68598000463</v>
      </c>
      <c r="BS11" s="32">
        <f t="shared" si="0"/>
        <v>7.9996091909250115E-3</v>
      </c>
      <c r="BT11" s="25">
        <f t="shared" si="1"/>
        <v>-7.6210203065572121E-2</v>
      </c>
      <c r="BU11" s="25">
        <f t="shared" si="2"/>
        <v>-8.1134509738250982E-2</v>
      </c>
      <c r="BV11" s="25">
        <f t="shared" si="3"/>
        <v>-8.5075614695541119E-2</v>
      </c>
      <c r="BW11" s="25">
        <f t="shared" si="4"/>
        <v>-7.6730681107183576E-2</v>
      </c>
      <c r="BX11" s="25">
        <f t="shared" si="5"/>
        <v>-8.1275276169379462E-2</v>
      </c>
      <c r="BY11" s="25">
        <f t="shared" si="6"/>
        <v>-8.1170729107406178E-2</v>
      </c>
      <c r="BZ11" s="25">
        <f t="shared" si="7"/>
        <v>-7.1243795370062285E-2</v>
      </c>
      <c r="CA11" s="25"/>
      <c r="CB11" s="25"/>
      <c r="CC11" s="25"/>
      <c r="CD11" s="25"/>
      <c r="CE11" s="25"/>
      <c r="CF11" s="25"/>
    </row>
    <row r="12" spans="1:84" x14ac:dyDescent="0.4">
      <c r="A12" s="22" t="s">
        <v>85</v>
      </c>
      <c r="B12" s="101">
        <v>214727.77429999999</v>
      </c>
      <c r="C12" s="101">
        <v>702.12815061000003</v>
      </c>
      <c r="D12" s="101">
        <v>27378.218742000001</v>
      </c>
      <c r="E12" s="101">
        <v>3528.2434328999998</v>
      </c>
      <c r="F12" s="101">
        <v>1374.5283598999999</v>
      </c>
      <c r="G12" s="101">
        <v>81.239279658000001</v>
      </c>
      <c r="H12" s="101">
        <v>9904.6457403999993</v>
      </c>
      <c r="J12" s="30" t="s">
        <v>73</v>
      </c>
      <c r="K12" s="28">
        <v>4.1928541156511496</v>
      </c>
      <c r="L12" s="28">
        <v>161.51111736794601</v>
      </c>
      <c r="M12" s="28">
        <v>161.51111736794601</v>
      </c>
      <c r="N12" s="28">
        <v>54.490747201507901</v>
      </c>
      <c r="O12" s="28">
        <v>389.15615018140801</v>
      </c>
      <c r="P12" s="28">
        <v>779.51280529153303</v>
      </c>
      <c r="Q12" s="28">
        <v>196523.02384849801</v>
      </c>
      <c r="R12" s="28">
        <v>707.09786912647303</v>
      </c>
      <c r="S12" s="28">
        <v>163.62335120917999</v>
      </c>
      <c r="T12" s="28">
        <v>304.160305711734</v>
      </c>
      <c r="U12" s="28">
        <v>0</v>
      </c>
      <c r="V12" s="28">
        <v>239.33853235337801</v>
      </c>
      <c r="W12" s="28">
        <v>239.33853235337801</v>
      </c>
      <c r="X12" s="28">
        <v>195.82842727778799</v>
      </c>
      <c r="Y12" s="28">
        <v>279.033501979199</v>
      </c>
      <c r="Z12" s="28">
        <v>3.0006111970226499</v>
      </c>
      <c r="AA12" s="28">
        <v>23.202491063895401</v>
      </c>
      <c r="AB12" s="28">
        <v>0</v>
      </c>
      <c r="AC12" s="28">
        <v>3.1939653163478199</v>
      </c>
      <c r="AD12" s="28">
        <v>641.22477432938194</v>
      </c>
      <c r="AE12" s="28">
        <v>0</v>
      </c>
      <c r="AF12" s="28">
        <v>22030.351143813001</v>
      </c>
      <c r="AG12" s="28">
        <v>2251.9560136025202</v>
      </c>
      <c r="AH12" s="28">
        <v>24478.1355846933</v>
      </c>
      <c r="AI12" s="28">
        <v>0</v>
      </c>
      <c r="AJ12" s="28">
        <v>388.239063509647</v>
      </c>
      <c r="AK12" s="28">
        <v>0.61867131841906498</v>
      </c>
      <c r="AL12" s="28">
        <v>4431.8155247507402</v>
      </c>
      <c r="AM12" s="28">
        <v>2.6844351482883799</v>
      </c>
      <c r="AN12" s="28">
        <v>0.94513331900328801</v>
      </c>
      <c r="AO12" s="28">
        <v>654.44844557615102</v>
      </c>
      <c r="AP12" s="28">
        <v>17.383121854968898</v>
      </c>
      <c r="AQ12" s="28">
        <v>1.4492652546062801</v>
      </c>
      <c r="AR12" s="28">
        <v>0.12376084040190199</v>
      </c>
      <c r="AS12" s="28">
        <v>3188.4899504158402</v>
      </c>
      <c r="AT12" s="28">
        <v>1234.78071712826</v>
      </c>
      <c r="AU12" s="28">
        <v>1953.70923328758</v>
      </c>
      <c r="AV12" s="28">
        <v>15.363756896333101</v>
      </c>
      <c r="AW12" s="28">
        <v>0.162528844722961</v>
      </c>
      <c r="AX12" s="28">
        <v>91.215565513098099</v>
      </c>
      <c r="AY12" s="28">
        <v>0.36290951680197497</v>
      </c>
      <c r="AZ12" s="28">
        <v>88.109816520334903</v>
      </c>
      <c r="BA12" s="28">
        <v>4.8972298924695599</v>
      </c>
      <c r="BB12" s="28">
        <v>1.6156775850570699</v>
      </c>
      <c r="BC12" s="28">
        <v>330.62224783258102</v>
      </c>
      <c r="BD12" s="28">
        <v>68.162048019047901</v>
      </c>
      <c r="BE12" s="28">
        <v>13.555677618126399</v>
      </c>
      <c r="BF12" s="28">
        <v>10.6921745840153</v>
      </c>
      <c r="BG12" s="28">
        <v>0.53029901288050396</v>
      </c>
      <c r="BH12" s="28">
        <v>73.716605808076693</v>
      </c>
      <c r="BI12" s="28">
        <v>2879.0157302999</v>
      </c>
      <c r="BJ12" s="28">
        <v>0</v>
      </c>
      <c r="BK12" s="28">
        <v>2.2059004744798401</v>
      </c>
      <c r="BL12" s="28">
        <v>1008.79247747306</v>
      </c>
      <c r="BM12" s="28">
        <v>92.182132932092003</v>
      </c>
      <c r="BN12" s="28">
        <v>9203.6871371329999</v>
      </c>
      <c r="BO12" s="28">
        <v>1111.14476114739</v>
      </c>
      <c r="BS12" s="32">
        <f t="shared" si="0"/>
        <v>8.0001365545276128E-3</v>
      </c>
      <c r="BT12" s="25">
        <f t="shared" si="1"/>
        <v>-8.4780604236449647E-2</v>
      </c>
      <c r="BU12" s="25">
        <f t="shared" si="2"/>
        <v>-8.6741111615744229E-2</v>
      </c>
      <c r="BV12" s="25">
        <f t="shared" si="3"/>
        <v>-0.10592665595361692</v>
      </c>
      <c r="BW12" s="25">
        <f t="shared" si="4"/>
        <v>-9.6295363102228762E-2</v>
      </c>
      <c r="BX12" s="25">
        <f t="shared" si="5"/>
        <v>-0.10166952305146101</v>
      </c>
      <c r="BY12" s="25">
        <f t="shared" si="6"/>
        <v>-9.2598972831765089E-2</v>
      </c>
      <c r="BZ12" s="25">
        <f t="shared" si="7"/>
        <v>-7.0770688991718678E-2</v>
      </c>
      <c r="CA12" s="25"/>
      <c r="CB12" s="25"/>
      <c r="CC12" s="25"/>
      <c r="CD12" s="25"/>
      <c r="CE12" s="25"/>
      <c r="CF12" s="25"/>
    </row>
    <row r="13" spans="1:84" x14ac:dyDescent="0.4">
      <c r="A13" s="22" t="s">
        <v>86</v>
      </c>
      <c r="B13" s="101">
        <v>617.75379253999995</v>
      </c>
      <c r="C13" s="101">
        <v>2.9235404267999998</v>
      </c>
      <c r="D13" s="101">
        <v>263.44504346000002</v>
      </c>
      <c r="E13" s="101">
        <v>21.463074096</v>
      </c>
      <c r="F13" s="101">
        <v>11.252640655</v>
      </c>
      <c r="G13" s="101">
        <v>0.3172100705</v>
      </c>
      <c r="H13" s="101">
        <v>39.393177717999997</v>
      </c>
      <c r="J13" s="30" t="s">
        <v>86</v>
      </c>
      <c r="K13" s="28">
        <v>0</v>
      </c>
      <c r="L13" s="28">
        <v>0</v>
      </c>
      <c r="M13" s="28">
        <v>0</v>
      </c>
      <c r="N13" s="28">
        <v>0</v>
      </c>
      <c r="O13" s="28">
        <v>0</v>
      </c>
      <c r="P13" s="28">
        <v>0</v>
      </c>
      <c r="Q13" s="28">
        <v>0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0</v>
      </c>
      <c r="AC13" s="28">
        <v>0</v>
      </c>
      <c r="AD13" s="28">
        <v>0</v>
      </c>
      <c r="AE13" s="28">
        <v>0</v>
      </c>
      <c r="AF13" s="28">
        <v>0</v>
      </c>
      <c r="AG13" s="28">
        <v>0</v>
      </c>
      <c r="AH13" s="28">
        <v>0</v>
      </c>
      <c r="AI13" s="28">
        <v>0</v>
      </c>
      <c r="AJ13" s="28">
        <v>0</v>
      </c>
      <c r="AK13" s="28">
        <v>0</v>
      </c>
      <c r="AL13" s="28">
        <v>0</v>
      </c>
      <c r="AM13" s="28">
        <v>0</v>
      </c>
      <c r="AN13" s="28">
        <v>0</v>
      </c>
      <c r="AO13" s="28">
        <v>0</v>
      </c>
      <c r="AP13" s="28">
        <v>0</v>
      </c>
      <c r="AQ13" s="28">
        <v>0</v>
      </c>
      <c r="AR13" s="28">
        <v>0</v>
      </c>
      <c r="AS13" s="28">
        <v>0</v>
      </c>
      <c r="AT13" s="28">
        <v>0</v>
      </c>
      <c r="AU13" s="28">
        <v>0</v>
      </c>
      <c r="AV13" s="28">
        <v>0</v>
      </c>
      <c r="AW13" s="28">
        <v>0</v>
      </c>
      <c r="AX13" s="28">
        <v>0</v>
      </c>
      <c r="AY13" s="28">
        <v>0</v>
      </c>
      <c r="AZ13" s="28">
        <v>0</v>
      </c>
      <c r="BA13" s="28">
        <v>0</v>
      </c>
      <c r="BB13" s="28">
        <v>0</v>
      </c>
      <c r="BC13" s="28">
        <v>0</v>
      </c>
      <c r="BD13" s="28">
        <v>0</v>
      </c>
      <c r="BE13" s="28">
        <v>0</v>
      </c>
      <c r="BF13" s="28">
        <v>0</v>
      </c>
      <c r="BG13" s="28">
        <v>0</v>
      </c>
      <c r="BH13" s="28">
        <v>0</v>
      </c>
      <c r="BI13" s="28">
        <v>0</v>
      </c>
      <c r="BJ13" s="28">
        <v>0</v>
      </c>
      <c r="BK13" s="28">
        <v>0</v>
      </c>
      <c r="BL13" s="28">
        <v>0</v>
      </c>
      <c r="BM13" s="28">
        <v>0</v>
      </c>
      <c r="BN13" s="28">
        <v>0</v>
      </c>
      <c r="BO13" s="28">
        <v>0</v>
      </c>
      <c r="BS13" s="32" t="str">
        <f t="shared" si="0"/>
        <v/>
      </c>
      <c r="BT13" s="25">
        <f t="shared" si="1"/>
        <v>-1</v>
      </c>
      <c r="BU13" s="25">
        <f t="shared" si="2"/>
        <v>-1</v>
      </c>
      <c r="BV13" s="25">
        <f t="shared" si="3"/>
        <v>-1</v>
      </c>
      <c r="BW13" s="25">
        <f t="shared" si="4"/>
        <v>-1</v>
      </c>
      <c r="BX13" s="25">
        <f t="shared" si="5"/>
        <v>-1</v>
      </c>
      <c r="BY13" s="25">
        <f t="shared" si="6"/>
        <v>-1</v>
      </c>
      <c r="BZ13" s="25">
        <f t="shared" si="7"/>
        <v>-1</v>
      </c>
      <c r="CA13" s="25"/>
      <c r="CB13" s="25"/>
      <c r="CC13" s="25"/>
      <c r="CD13" s="25"/>
      <c r="CE13" s="25"/>
      <c r="CF13" s="25"/>
    </row>
    <row r="14" spans="1:84" x14ac:dyDescent="0.4">
      <c r="A14" s="22" t="s">
        <v>87</v>
      </c>
      <c r="B14" s="101">
        <v>1862.2388814999999</v>
      </c>
      <c r="C14" s="101">
        <v>11.662393677000001</v>
      </c>
      <c r="D14" s="101">
        <v>1916.8654968000001</v>
      </c>
      <c r="E14" s="101">
        <v>122.8693296</v>
      </c>
      <c r="F14" s="101">
        <v>76.646437191999993</v>
      </c>
      <c r="G14" s="101">
        <v>1.7089442473000001</v>
      </c>
      <c r="H14" s="101">
        <v>187.81592739000001</v>
      </c>
      <c r="J14" s="30" t="s">
        <v>180</v>
      </c>
      <c r="K14" s="28">
        <v>0</v>
      </c>
      <c r="L14" s="28">
        <v>0</v>
      </c>
      <c r="M14" s="28">
        <v>0</v>
      </c>
      <c r="N14" s="28">
        <v>0</v>
      </c>
      <c r="O14" s="28">
        <v>0</v>
      </c>
      <c r="P14" s="28">
        <v>0</v>
      </c>
      <c r="Q14" s="28">
        <v>0</v>
      </c>
      <c r="R14" s="28">
        <v>0</v>
      </c>
      <c r="S14" s="28">
        <v>0</v>
      </c>
      <c r="T14" s="28">
        <v>0</v>
      </c>
      <c r="U14" s="28">
        <v>0</v>
      </c>
      <c r="V14" s="28">
        <v>0</v>
      </c>
      <c r="W14" s="28">
        <v>0</v>
      </c>
      <c r="X14" s="28">
        <v>0</v>
      </c>
      <c r="Y14" s="28">
        <v>0</v>
      </c>
      <c r="Z14" s="28">
        <v>0</v>
      </c>
      <c r="AA14" s="28">
        <v>0</v>
      </c>
      <c r="AB14" s="28">
        <v>0</v>
      </c>
      <c r="AC14" s="28">
        <v>0</v>
      </c>
      <c r="AD14" s="28">
        <v>0</v>
      </c>
      <c r="AE14" s="28">
        <v>0</v>
      </c>
      <c r="AF14" s="28">
        <v>0</v>
      </c>
      <c r="AG14" s="28">
        <v>0</v>
      </c>
      <c r="AH14" s="28">
        <v>0</v>
      </c>
      <c r="AI14" s="28">
        <v>0</v>
      </c>
      <c r="AJ14" s="28">
        <v>0</v>
      </c>
      <c r="AK14" s="28">
        <v>0</v>
      </c>
      <c r="AL14" s="28">
        <v>0</v>
      </c>
      <c r="AM14" s="28">
        <v>0</v>
      </c>
      <c r="AN14" s="28">
        <v>0</v>
      </c>
      <c r="AO14" s="28">
        <v>0</v>
      </c>
      <c r="AP14" s="28">
        <v>0</v>
      </c>
      <c r="AQ14" s="28">
        <v>0</v>
      </c>
      <c r="AR14" s="28">
        <v>0</v>
      </c>
      <c r="AS14" s="28">
        <v>0</v>
      </c>
      <c r="AT14" s="28">
        <v>0</v>
      </c>
      <c r="AU14" s="28">
        <v>0</v>
      </c>
      <c r="AV14" s="28">
        <v>0</v>
      </c>
      <c r="AW14" s="28">
        <v>0</v>
      </c>
      <c r="AX14" s="28">
        <v>0</v>
      </c>
      <c r="AY14" s="28">
        <v>0</v>
      </c>
      <c r="AZ14" s="28">
        <v>0</v>
      </c>
      <c r="BA14" s="28">
        <v>0</v>
      </c>
      <c r="BB14" s="28">
        <v>0</v>
      </c>
      <c r="BC14" s="28">
        <v>0</v>
      </c>
      <c r="BD14" s="28">
        <v>0</v>
      </c>
      <c r="BE14" s="28">
        <v>0</v>
      </c>
      <c r="BF14" s="28">
        <v>0</v>
      </c>
      <c r="BG14" s="28">
        <v>0</v>
      </c>
      <c r="BH14" s="28">
        <v>0</v>
      </c>
      <c r="BI14" s="28">
        <v>0</v>
      </c>
      <c r="BJ14" s="28">
        <v>0</v>
      </c>
      <c r="BK14" s="28">
        <v>0</v>
      </c>
      <c r="BL14" s="28">
        <v>0</v>
      </c>
      <c r="BM14" s="28">
        <v>0</v>
      </c>
      <c r="BN14" s="28">
        <v>0</v>
      </c>
      <c r="BO14" s="28">
        <v>0</v>
      </c>
      <c r="BS14" s="32" t="str">
        <f t="shared" si="0"/>
        <v/>
      </c>
      <c r="BT14" s="25">
        <f t="shared" si="1"/>
        <v>-1</v>
      </c>
      <c r="BU14" s="25">
        <f t="shared" si="2"/>
        <v>-1</v>
      </c>
      <c r="BV14" s="25">
        <f t="shared" si="3"/>
        <v>-1</v>
      </c>
      <c r="BW14" s="25">
        <f t="shared" si="4"/>
        <v>-1</v>
      </c>
      <c r="BX14" s="25">
        <f t="shared" si="5"/>
        <v>-1</v>
      </c>
      <c r="BY14" s="25">
        <f t="shared" si="6"/>
        <v>-1</v>
      </c>
      <c r="BZ14" s="25">
        <f t="shared" si="7"/>
        <v>-1</v>
      </c>
      <c r="CA14" s="25"/>
      <c r="CB14" s="25"/>
      <c r="CC14" s="25"/>
      <c r="CD14" s="25"/>
      <c r="CE14" s="25"/>
      <c r="CF14" s="25"/>
    </row>
    <row r="15" spans="1:84" x14ac:dyDescent="0.4">
      <c r="A15" s="16" t="s">
        <v>88</v>
      </c>
      <c r="B15" s="101"/>
      <c r="C15" s="101"/>
      <c r="D15" s="101"/>
      <c r="E15" s="101"/>
      <c r="F15" s="101"/>
      <c r="G15" s="101"/>
      <c r="H15" s="101"/>
      <c r="J15" s="30"/>
      <c r="BS15" s="32" t="str">
        <f t="shared" si="0"/>
        <v/>
      </c>
      <c r="BT15" s="25" t="str">
        <f t="shared" si="1"/>
        <v/>
      </c>
      <c r="BU15" s="25" t="str">
        <f t="shared" si="2"/>
        <v/>
      </c>
      <c r="BV15" s="25" t="str">
        <f t="shared" si="3"/>
        <v/>
      </c>
      <c r="BW15" s="25" t="str">
        <f t="shared" si="4"/>
        <v/>
      </c>
      <c r="BX15" s="25" t="str">
        <f t="shared" si="5"/>
        <v/>
      </c>
      <c r="BY15" s="25" t="str">
        <f t="shared" si="6"/>
        <v/>
      </c>
      <c r="BZ15" s="25" t="str">
        <f t="shared" si="7"/>
        <v/>
      </c>
      <c r="CA15" s="25"/>
      <c r="CB15" s="25"/>
      <c r="CC15" s="25"/>
      <c r="CD15" s="25"/>
      <c r="CE15" s="25"/>
      <c r="CF15" s="25"/>
    </row>
    <row r="16" spans="1:84" x14ac:dyDescent="0.4">
      <c r="A16" s="20"/>
      <c r="J16" s="30"/>
      <c r="BS16" s="32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</row>
    <row r="17" spans="1:84" x14ac:dyDescent="0.4">
      <c r="A17" s="58"/>
      <c r="J17" s="30"/>
      <c r="BS17" s="32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</row>
    <row r="18" spans="1:84" x14ac:dyDescent="0.4">
      <c r="A18" s="20"/>
      <c r="J18" s="30"/>
      <c r="BS18" s="32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</row>
    <row r="19" spans="1:84" x14ac:dyDescent="0.4">
      <c r="A19" s="20"/>
      <c r="J19" s="30"/>
      <c r="BS19" s="32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</row>
    <row r="20" spans="1:84" x14ac:dyDescent="0.4">
      <c r="A20" s="20"/>
      <c r="J20" s="30"/>
      <c r="BS20" s="32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</row>
    <row r="21" spans="1:84" x14ac:dyDescent="0.4">
      <c r="A21" s="20"/>
      <c r="J21" s="30"/>
      <c r="BS21" s="32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</row>
    <row r="22" spans="1:84" x14ac:dyDescent="0.4">
      <c r="A22" s="20"/>
      <c r="J22" s="30"/>
      <c r="BS22" s="32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</row>
    <row r="23" spans="1:84" x14ac:dyDescent="0.4">
      <c r="A23" s="58"/>
      <c r="J23" s="30"/>
      <c r="BS23" s="32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</row>
    <row r="24" spans="1:84" x14ac:dyDescent="0.4">
      <c r="A24" s="20"/>
      <c r="J24" s="30"/>
      <c r="BS24" s="32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</row>
    <row r="25" spans="1:84" x14ac:dyDescent="0.4">
      <c r="A25" s="20"/>
      <c r="J25" s="30"/>
      <c r="BS25" s="32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</row>
    <row r="26" spans="1:84" x14ac:dyDescent="0.4">
      <c r="A26" s="20"/>
      <c r="J26" s="30"/>
      <c r="BS26" s="32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</row>
    <row r="27" spans="1:84" x14ac:dyDescent="0.4">
      <c r="A27" s="20"/>
      <c r="J27" s="30"/>
      <c r="BS27" s="32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</row>
    <row r="28" spans="1:84" x14ac:dyDescent="0.4">
      <c r="A28" s="20"/>
      <c r="J28" s="30"/>
      <c r="BS28" s="32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</row>
    <row r="29" spans="1:84" x14ac:dyDescent="0.4">
      <c r="A29" s="20"/>
      <c r="J29" s="30"/>
      <c r="BS29" s="32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</row>
    <row r="30" spans="1:84" x14ac:dyDescent="0.4">
      <c r="A30" s="20"/>
      <c r="J30" s="30"/>
      <c r="BS30" s="32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</row>
    <row r="31" spans="1:84" x14ac:dyDescent="0.4">
      <c r="A31" s="20"/>
      <c r="J31" s="30"/>
      <c r="BS31" s="32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</row>
    <row r="32" spans="1:84" x14ac:dyDescent="0.4">
      <c r="A32" s="20"/>
      <c r="J32" s="30"/>
      <c r="BS32" s="32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</row>
    <row r="33" spans="1:84" x14ac:dyDescent="0.4">
      <c r="A33" s="20"/>
      <c r="J33" s="30"/>
      <c r="BS33" s="32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</row>
    <row r="34" spans="1:84" x14ac:dyDescent="0.4">
      <c r="A34" s="59"/>
      <c r="J34" s="30"/>
      <c r="BS34" s="32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</row>
    <row r="35" spans="1:84" x14ac:dyDescent="0.4">
      <c r="A35" s="20"/>
      <c r="J35" s="30"/>
      <c r="BS35" s="32"/>
      <c r="BT35" s="25"/>
      <c r="BU35" s="25"/>
      <c r="BV35" s="25"/>
      <c r="BW35" s="25"/>
      <c r="BX35" s="25"/>
      <c r="BY35" s="25"/>
      <c r="BZ35" s="25"/>
      <c r="CA35" s="25"/>
      <c r="CB35" s="25"/>
      <c r="CC35" s="25"/>
      <c r="CD35" s="25"/>
      <c r="CE35" s="25"/>
      <c r="CF35" s="25"/>
    </row>
    <row r="36" spans="1:84" x14ac:dyDescent="0.4">
      <c r="A36" s="20"/>
      <c r="J36" s="30"/>
      <c r="BS36" s="32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</row>
    <row r="37" spans="1:84" x14ac:dyDescent="0.4">
      <c r="A37" s="20"/>
      <c r="J37" s="30"/>
      <c r="BS37" s="32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</row>
    <row r="38" spans="1:84" x14ac:dyDescent="0.4">
      <c r="A38" s="20"/>
      <c r="J38" s="30"/>
      <c r="BS38" s="32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</row>
    <row r="39" spans="1:84" x14ac:dyDescent="0.4">
      <c r="A39" s="20"/>
      <c r="J39" s="30"/>
      <c r="BS39" s="32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</row>
    <row r="40" spans="1:84" x14ac:dyDescent="0.4">
      <c r="A40" s="20"/>
      <c r="J40" s="30"/>
      <c r="BS40" s="32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</row>
    <row r="41" spans="1:84" x14ac:dyDescent="0.4">
      <c r="A41" s="58"/>
      <c r="J41" s="30"/>
      <c r="BS41" s="32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</row>
    <row r="42" spans="1:84" x14ac:dyDescent="0.4">
      <c r="A42" s="20"/>
      <c r="J42" s="30"/>
      <c r="BS42" s="32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</row>
    <row r="43" spans="1:84" x14ac:dyDescent="0.4">
      <c r="A43" s="20"/>
      <c r="J43" s="30"/>
      <c r="BS43" s="32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</row>
    <row r="44" spans="1:84" x14ac:dyDescent="0.4">
      <c r="A44" s="20"/>
      <c r="J44" s="30"/>
      <c r="BS44" s="32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</row>
    <row r="45" spans="1:84" x14ac:dyDescent="0.4">
      <c r="A45" s="20"/>
      <c r="J45" s="30"/>
      <c r="BS45" s="32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</row>
    <row r="46" spans="1:84" x14ac:dyDescent="0.4">
      <c r="A46" s="20"/>
      <c r="J46" s="30"/>
      <c r="BS46" s="32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</row>
    <row r="47" spans="1:84" x14ac:dyDescent="0.4">
      <c r="A47" s="20"/>
      <c r="J47" s="30"/>
      <c r="BS47" s="32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</row>
    <row r="48" spans="1:84" x14ac:dyDescent="0.4">
      <c r="BT48" s="25"/>
      <c r="BU48" s="25" t="str">
        <f>IF(C48&lt;&gt;0,(AD48-C48)/C48,"")</f>
        <v/>
      </c>
      <c r="BV48" s="25" t="str">
        <f>IF(D48&lt;&gt;0,(AH48-D48)/D48,"")</f>
        <v/>
      </c>
      <c r="BW48" s="25" t="str">
        <f t="shared" ref="BW48:BX51" si="8">IF(E48&lt;&gt;0,(AS48-E48)/E48,"")</f>
        <v/>
      </c>
      <c r="BX48" s="25" t="str">
        <f t="shared" si="8"/>
        <v/>
      </c>
      <c r="BY48" s="25" t="str">
        <f>IF(G48&lt;&gt;0,(BH48-G48)/G48,"")</f>
        <v/>
      </c>
      <c r="BZ48" s="25" t="str">
        <f>IF(H48&lt;&gt;0,(BN48-H48)/H48,"")</f>
        <v/>
      </c>
      <c r="CA48" s="25"/>
      <c r="CB48" s="25"/>
      <c r="CC48" s="25"/>
      <c r="CD48" s="25"/>
      <c r="CE48" s="25"/>
      <c r="CF48" s="25"/>
    </row>
    <row r="49" spans="1:84" x14ac:dyDescent="0.4">
      <c r="A49" s="4" t="s">
        <v>55</v>
      </c>
      <c r="B49" s="1">
        <f>SUM(B3:B47)</f>
        <v>1356346.0203813398</v>
      </c>
      <c r="C49" s="1">
        <f t="shared" ref="C49:H49" si="9">SUM(C3:C47)</f>
        <v>5704.8078458358004</v>
      </c>
      <c r="D49" s="1">
        <f t="shared" si="9"/>
        <v>179512.30129306001</v>
      </c>
      <c r="E49" s="1">
        <f>SUM(E3:E47)</f>
        <v>27371.972834935998</v>
      </c>
      <c r="F49" s="1">
        <f t="shared" si="9"/>
        <v>10039.870765923999</v>
      </c>
      <c r="G49" s="1">
        <f t="shared" si="9"/>
        <v>724.58705069740006</v>
      </c>
      <c r="H49" s="1">
        <f t="shared" si="9"/>
        <v>63478.609409118006</v>
      </c>
      <c r="K49" s="1">
        <f t="shared" ref="K49:BJ49" si="10">SUM(K3:K47)</f>
        <v>27.373219261503962</v>
      </c>
      <c r="L49" s="1">
        <f t="shared" si="10"/>
        <v>1131.0850457327522</v>
      </c>
      <c r="M49" s="1">
        <f t="shared" si="10"/>
        <v>1131.0850457327522</v>
      </c>
      <c r="N49" s="1">
        <f t="shared" si="10"/>
        <v>383.83967315960786</v>
      </c>
      <c r="O49" s="1">
        <f t="shared" si="10"/>
        <v>2532.7524719331441</v>
      </c>
      <c r="P49" s="1">
        <f t="shared" si="10"/>
        <v>5089.0152115980709</v>
      </c>
      <c r="Q49" s="1">
        <f t="shared" si="10"/>
        <v>1303551.3297860937</v>
      </c>
      <c r="R49" s="1">
        <f t="shared" si="10"/>
        <v>4897.6296877211771</v>
      </c>
      <c r="S49" s="1">
        <f t="shared" si="10"/>
        <v>1090.9934565660444</v>
      </c>
      <c r="T49" s="1">
        <f t="shared" si="10"/>
        <v>2077.696421775388</v>
      </c>
      <c r="U49" s="1">
        <f t="shared" si="10"/>
        <v>0</v>
      </c>
      <c r="V49" s="1">
        <f t="shared" si="10"/>
        <v>1684.8875221472563</v>
      </c>
      <c r="W49" s="1">
        <f t="shared" si="10"/>
        <v>1684.8875221472563</v>
      </c>
      <c r="X49" s="1">
        <f t="shared" si="10"/>
        <v>1349.0446303896094</v>
      </c>
      <c r="Y49" s="1">
        <f t="shared" si="10"/>
        <v>1824.4750682669985</v>
      </c>
      <c r="Z49" s="1">
        <f t="shared" si="10"/>
        <v>22.266339704672692</v>
      </c>
      <c r="AA49" s="1">
        <f t="shared" si="10"/>
        <v>167.93805760880062</v>
      </c>
      <c r="AB49" s="1">
        <f t="shared" si="10"/>
        <v>0</v>
      </c>
      <c r="AC49" s="1">
        <f t="shared" si="10"/>
        <v>22.43882746987083</v>
      </c>
      <c r="AD49" s="1">
        <f t="shared" si="10"/>
        <v>5491.9514891670242</v>
      </c>
      <c r="AE49" s="1">
        <f t="shared" si="10"/>
        <v>0</v>
      </c>
      <c r="AF49" s="1">
        <f t="shared" si="10"/>
        <v>151767.7461194793</v>
      </c>
      <c r="AG49" s="1">
        <f t="shared" si="10"/>
        <v>15513.762564857203</v>
      </c>
      <c r="AH49" s="1">
        <f t="shared" si="10"/>
        <v>168630.55331472633</v>
      </c>
      <c r="AI49" s="1">
        <f t="shared" si="10"/>
        <v>0</v>
      </c>
      <c r="AJ49" s="1">
        <f t="shared" si="10"/>
        <v>2652.8548182669447</v>
      </c>
      <c r="AK49" s="1">
        <f t="shared" si="10"/>
        <v>4.9685269829196814</v>
      </c>
      <c r="AL49" s="1">
        <f t="shared" si="10"/>
        <v>29240.703480814824</v>
      </c>
      <c r="AM49" s="1">
        <f t="shared" si="10"/>
        <v>22.663452691567826</v>
      </c>
      <c r="AN49" s="1">
        <f t="shared" si="10"/>
        <v>8.0830173382496149</v>
      </c>
      <c r="AO49" s="1">
        <f t="shared" si="10"/>
        <v>4870.7346082662198</v>
      </c>
      <c r="AP49" s="1">
        <f t="shared" si="10"/>
        <v>160.00736300754508</v>
      </c>
      <c r="AQ49" s="1">
        <f t="shared" si="10"/>
        <v>13.550154848239318</v>
      </c>
      <c r="AR49" s="1">
        <f t="shared" si="10"/>
        <v>1.0010510205746321</v>
      </c>
      <c r="AS49" s="1">
        <f t="shared" si="10"/>
        <v>26128.596773695404</v>
      </c>
      <c r="AT49" s="1">
        <f t="shared" si="10"/>
        <v>9498.4507570615497</v>
      </c>
      <c r="AU49" s="1">
        <f t="shared" si="10"/>
        <v>16630.146016633844</v>
      </c>
      <c r="AV49" s="1">
        <f t="shared" si="10"/>
        <v>143.46504639075806</v>
      </c>
      <c r="AW49" s="1">
        <f t="shared" si="10"/>
        <v>1.4984292826711179</v>
      </c>
      <c r="AX49" s="1">
        <f t="shared" si="10"/>
        <v>801.8375366656179</v>
      </c>
      <c r="AY49" s="1">
        <f t="shared" si="10"/>
        <v>2.7846443481759477</v>
      </c>
      <c r="AZ49" s="1">
        <f t="shared" si="10"/>
        <v>680.59028566389281</v>
      </c>
      <c r="BA49" s="1">
        <f t="shared" si="10"/>
        <v>36.297941577517143</v>
      </c>
      <c r="BB49" s="1">
        <f t="shared" si="10"/>
        <v>12.525435295998035</v>
      </c>
      <c r="BC49" s="1">
        <f t="shared" si="10"/>
        <v>2518.5195290927413</v>
      </c>
      <c r="BD49" s="1">
        <f t="shared" si="10"/>
        <v>437.45810550401893</v>
      </c>
      <c r="BE49" s="1">
        <f t="shared" si="10"/>
        <v>124.11435418354567</v>
      </c>
      <c r="BF49" s="1">
        <f t="shared" si="10"/>
        <v>90.88421923863352</v>
      </c>
      <c r="BG49" s="1">
        <f t="shared" si="10"/>
        <v>4.9251611666859523</v>
      </c>
      <c r="BH49" s="1">
        <f t="shared" si="10"/>
        <v>698.2904308867528</v>
      </c>
      <c r="BI49" s="1">
        <f t="shared" si="10"/>
        <v>18897.29981118107</v>
      </c>
      <c r="BJ49" s="1">
        <f t="shared" si="10"/>
        <v>0</v>
      </c>
      <c r="BK49" s="1">
        <f t="shared" ref="BK49:BO49" si="11">SUM(BK3:BK47)</f>
        <v>16.036747049868527</v>
      </c>
      <c r="BL49" s="1">
        <f t="shared" si="11"/>
        <v>6455.3813494743408</v>
      </c>
      <c r="BM49" s="1">
        <f t="shared" si="11"/>
        <v>651.09681219464403</v>
      </c>
      <c r="BN49" s="1">
        <f t="shared" si="11"/>
        <v>60932.092320088945</v>
      </c>
      <c r="BO49" s="1">
        <f t="shared" si="11"/>
        <v>7153.1746538516218</v>
      </c>
      <c r="BP49" s="1"/>
      <c r="BQ49" s="1"/>
      <c r="BR49" s="1"/>
      <c r="BT49" s="25">
        <f>+(P49-B49)/B49</f>
        <v>-0.99624799635555594</v>
      </c>
      <c r="BU49" s="25">
        <f>IF(C49&lt;&gt;0,(AD49-C49)/C49,"")</f>
        <v>-3.7311748690036915E-2</v>
      </c>
      <c r="BV49" s="25">
        <f>IF(D49&lt;&gt;0,(AH49-D49)/D49,"")</f>
        <v>-6.0618397179193012E-2</v>
      </c>
      <c r="BW49" s="25">
        <f t="shared" si="8"/>
        <v>-4.5425153266761248E-2</v>
      </c>
      <c r="BX49" s="25">
        <f t="shared" si="8"/>
        <v>-5.3926989847326072E-2</v>
      </c>
      <c r="BY49" s="25">
        <f>IF(G49&lt;&gt;0,(BH49-G49)/G49,"")</f>
        <v>-3.6291871053087829E-2</v>
      </c>
      <c r="BZ49" s="25">
        <f>IF(H49&lt;&gt;0,(BN49-H49)/H49,"")</f>
        <v>-4.0116144835763867E-2</v>
      </c>
      <c r="CA49" s="25" t="e">
        <f>IF(#REF!&lt;&gt;0,(BO49-#REF!)/#REF!,"")</f>
        <v>#REF!</v>
      </c>
      <c r="CB49" s="25" t="e">
        <f>IF(#REF!&lt;&gt;0,(BR49-#REF!)/#REF!,"")</f>
        <v>#REF!</v>
      </c>
      <c r="CC49" s="25" t="e">
        <f>IF(#REF!&lt;&gt;0,(BS49-#REF!)/#REF!,"")</f>
        <v>#REF!</v>
      </c>
      <c r="CD49" s="25" t="e">
        <f>IF(#REF!&lt;&gt;0,(BT49-#REF!)/#REF!,"")</f>
        <v>#REF!</v>
      </c>
      <c r="CE49" s="25" t="e">
        <f>IF(#REF!&lt;&gt;0,(BU49-#REF!)/#REF!,"")</f>
        <v>#REF!</v>
      </c>
      <c r="CF49" s="25" t="e">
        <f>IF(#REF!&lt;&gt;0,(BV49-#REF!)/#REF!,"")</f>
        <v>#REF!</v>
      </c>
    </row>
    <row r="50" spans="1:84" x14ac:dyDescent="0.4">
      <c r="A50" s="4" t="s">
        <v>74</v>
      </c>
      <c r="B50" s="1">
        <f>SUM(B3:B15)</f>
        <v>1356346.0203813398</v>
      </c>
      <c r="C50" s="1">
        <f t="shared" ref="C50:H50" si="12">SUM(C3:C15)</f>
        <v>5704.8078458358004</v>
      </c>
      <c r="D50" s="1">
        <f t="shared" si="12"/>
        <v>179512.30129306001</v>
      </c>
      <c r="E50" s="1">
        <f>SUM(E3:E15)</f>
        <v>27371.972834935998</v>
      </c>
      <c r="F50" s="1">
        <f t="shared" si="12"/>
        <v>10039.870765923999</v>
      </c>
      <c r="G50" s="1">
        <f t="shared" si="12"/>
        <v>724.58705069740006</v>
      </c>
      <c r="H50" s="1">
        <f t="shared" si="12"/>
        <v>63478.609409118006</v>
      </c>
      <c r="K50" s="1">
        <f t="shared" ref="K50:BJ50" si="13">SUM(K3:K15)</f>
        <v>27.373219261503962</v>
      </c>
      <c r="L50" s="1">
        <f t="shared" si="13"/>
        <v>1131.0850457327522</v>
      </c>
      <c r="M50" s="1">
        <f t="shared" si="13"/>
        <v>1131.0850457327522</v>
      </c>
      <c r="N50" s="1">
        <f t="shared" si="13"/>
        <v>383.83967315960786</v>
      </c>
      <c r="O50" s="1">
        <f t="shared" si="13"/>
        <v>2532.7524719331441</v>
      </c>
      <c r="P50" s="1">
        <f t="shared" si="13"/>
        <v>5089.0152115980709</v>
      </c>
      <c r="Q50" s="1">
        <f t="shared" si="13"/>
        <v>1303551.3297860937</v>
      </c>
      <c r="R50" s="1">
        <f t="shared" si="13"/>
        <v>4897.6296877211771</v>
      </c>
      <c r="S50" s="1">
        <f t="shared" si="13"/>
        <v>1090.9934565660444</v>
      </c>
      <c r="T50" s="1">
        <f t="shared" si="13"/>
        <v>2077.696421775388</v>
      </c>
      <c r="U50" s="1">
        <f t="shared" si="13"/>
        <v>0</v>
      </c>
      <c r="V50" s="1">
        <f t="shared" si="13"/>
        <v>1684.8875221472563</v>
      </c>
      <c r="W50" s="1">
        <f t="shared" si="13"/>
        <v>1684.8875221472563</v>
      </c>
      <c r="X50" s="1">
        <f t="shared" si="13"/>
        <v>1349.0446303896094</v>
      </c>
      <c r="Y50" s="1">
        <f t="shared" si="13"/>
        <v>1824.4750682669985</v>
      </c>
      <c r="Z50" s="1">
        <f t="shared" si="13"/>
        <v>22.266339704672692</v>
      </c>
      <c r="AA50" s="1">
        <f t="shared" si="13"/>
        <v>167.93805760880062</v>
      </c>
      <c r="AB50" s="1">
        <f t="shared" si="13"/>
        <v>0</v>
      </c>
      <c r="AC50" s="1">
        <f t="shared" si="13"/>
        <v>22.43882746987083</v>
      </c>
      <c r="AD50" s="1">
        <f t="shared" si="13"/>
        <v>5491.9514891670242</v>
      </c>
      <c r="AE50" s="1">
        <f t="shared" si="13"/>
        <v>0</v>
      </c>
      <c r="AF50" s="1">
        <f t="shared" si="13"/>
        <v>151767.7461194793</v>
      </c>
      <c r="AG50" s="1">
        <f t="shared" si="13"/>
        <v>15513.762564857203</v>
      </c>
      <c r="AH50" s="1">
        <f t="shared" si="13"/>
        <v>168630.55331472633</v>
      </c>
      <c r="AI50" s="1">
        <f t="shared" si="13"/>
        <v>0</v>
      </c>
      <c r="AJ50" s="1">
        <f t="shared" si="13"/>
        <v>2652.8548182669447</v>
      </c>
      <c r="AK50" s="1">
        <f t="shared" si="13"/>
        <v>4.9685269829196814</v>
      </c>
      <c r="AL50" s="1">
        <f t="shared" si="13"/>
        <v>29240.703480814824</v>
      </c>
      <c r="AM50" s="1">
        <f t="shared" si="13"/>
        <v>22.663452691567826</v>
      </c>
      <c r="AN50" s="1">
        <f t="shared" si="13"/>
        <v>8.0830173382496149</v>
      </c>
      <c r="AO50" s="1">
        <f t="shared" si="13"/>
        <v>4870.7346082662198</v>
      </c>
      <c r="AP50" s="1">
        <f t="shared" si="13"/>
        <v>160.00736300754508</v>
      </c>
      <c r="AQ50" s="1">
        <f t="shared" si="13"/>
        <v>13.550154848239318</v>
      </c>
      <c r="AR50" s="1">
        <f t="shared" si="13"/>
        <v>1.0010510205746321</v>
      </c>
      <c r="AS50" s="1">
        <f t="shared" si="13"/>
        <v>26128.596773695404</v>
      </c>
      <c r="AT50" s="1">
        <f t="shared" si="13"/>
        <v>9498.4507570615497</v>
      </c>
      <c r="AU50" s="1">
        <f t="shared" si="13"/>
        <v>16630.146016633844</v>
      </c>
      <c r="AV50" s="1">
        <f t="shared" si="13"/>
        <v>143.46504639075806</v>
      </c>
      <c r="AW50" s="1">
        <f t="shared" si="13"/>
        <v>1.4984292826711179</v>
      </c>
      <c r="AX50" s="1">
        <f t="shared" si="13"/>
        <v>801.8375366656179</v>
      </c>
      <c r="AY50" s="1">
        <f t="shared" si="13"/>
        <v>2.7846443481759477</v>
      </c>
      <c r="AZ50" s="1">
        <f t="shared" si="13"/>
        <v>680.59028566389281</v>
      </c>
      <c r="BA50" s="1">
        <f t="shared" si="13"/>
        <v>36.297941577517143</v>
      </c>
      <c r="BB50" s="1">
        <f t="shared" si="13"/>
        <v>12.525435295998035</v>
      </c>
      <c r="BC50" s="1">
        <f t="shared" si="13"/>
        <v>2518.5195290927413</v>
      </c>
      <c r="BD50" s="1">
        <f t="shared" si="13"/>
        <v>437.45810550401893</v>
      </c>
      <c r="BE50" s="1">
        <f t="shared" si="13"/>
        <v>124.11435418354567</v>
      </c>
      <c r="BF50" s="1">
        <f t="shared" si="13"/>
        <v>90.88421923863352</v>
      </c>
      <c r="BG50" s="1">
        <f t="shared" si="13"/>
        <v>4.9251611666859523</v>
      </c>
      <c r="BH50" s="1">
        <f t="shared" si="13"/>
        <v>698.2904308867528</v>
      </c>
      <c r="BI50" s="1">
        <f t="shared" si="13"/>
        <v>18897.29981118107</v>
      </c>
      <c r="BJ50" s="1">
        <f t="shared" si="13"/>
        <v>0</v>
      </c>
      <c r="BK50" s="1">
        <f t="shared" ref="BK50:BO50" si="14">SUM(BK3:BK15)</f>
        <v>16.036747049868527</v>
      </c>
      <c r="BL50" s="1">
        <f t="shared" si="14"/>
        <v>6455.3813494743408</v>
      </c>
      <c r="BM50" s="1">
        <f t="shared" si="14"/>
        <v>651.09681219464403</v>
      </c>
      <c r="BN50" s="1">
        <f t="shared" si="14"/>
        <v>60932.092320088945</v>
      </c>
      <c r="BO50" s="1">
        <f t="shared" si="14"/>
        <v>7153.1746538516218</v>
      </c>
      <c r="BP50" s="1"/>
      <c r="BQ50" s="1"/>
      <c r="BR50" s="1"/>
      <c r="BT50" s="25">
        <f>+(P50-B50)/B50</f>
        <v>-0.99624799635555594</v>
      </c>
      <c r="BU50" s="25">
        <f>IF(C50&lt;&gt;0,(AD50-C50)/C50,"")</f>
        <v>-3.7311748690036915E-2</v>
      </c>
      <c r="BV50" s="25">
        <f>IF(D50&lt;&gt;0,(AH50-D50)/D50,"")</f>
        <v>-6.0618397179193012E-2</v>
      </c>
      <c r="BW50" s="25">
        <f t="shared" si="8"/>
        <v>-4.5425153266761248E-2</v>
      </c>
      <c r="BX50" s="25">
        <f t="shared" si="8"/>
        <v>-5.3926989847326072E-2</v>
      </c>
      <c r="BY50" s="25">
        <f>IF(G50&lt;&gt;0,(BH50-G50)/G50,"")</f>
        <v>-3.6291871053087829E-2</v>
      </c>
      <c r="BZ50" s="25">
        <f>IF(H50&lt;&gt;0,(BN50-H50)/H50,"")</f>
        <v>-4.0116144835763867E-2</v>
      </c>
      <c r="CA50" s="25" t="e">
        <f>IF(#REF!&lt;&gt;0,(BO50-#REF!)/#REF!,"")</f>
        <v>#REF!</v>
      </c>
      <c r="CB50" s="25" t="e">
        <f>IF(#REF!&lt;&gt;0,(BR50-#REF!)/#REF!,"")</f>
        <v>#REF!</v>
      </c>
      <c r="CC50" s="25" t="e">
        <f>IF(#REF!&lt;&gt;0,(BS50-#REF!)/#REF!,"")</f>
        <v>#REF!</v>
      </c>
      <c r="CD50" s="25" t="e">
        <f>IF(#REF!&lt;&gt;0,(BT50-#REF!)/#REF!,"")</f>
        <v>#REF!</v>
      </c>
      <c r="CE50" s="25" t="e">
        <f>IF(#REF!&lt;&gt;0,(BU50-#REF!)/#REF!,"")</f>
        <v>#REF!</v>
      </c>
      <c r="CF50" s="25" t="e">
        <f>IF(#REF!&lt;&gt;0,(BV50-#REF!)/#REF!,"")</f>
        <v>#REF!</v>
      </c>
    </row>
    <row r="51" spans="1:84" x14ac:dyDescent="0.4">
      <c r="A51" s="4" t="s">
        <v>127</v>
      </c>
      <c r="B51" s="1">
        <f>SUM(B16:B47)</f>
        <v>0</v>
      </c>
      <c r="C51" s="1">
        <f t="shared" ref="C51:H51" si="15">SUM(C16:C47)</f>
        <v>0</v>
      </c>
      <c r="D51" s="1">
        <f t="shared" si="15"/>
        <v>0</v>
      </c>
      <c r="E51" s="1">
        <f>SUM(E16:E47)</f>
        <v>0</v>
      </c>
      <c r="F51" s="1">
        <f t="shared" si="15"/>
        <v>0</v>
      </c>
      <c r="G51" s="1">
        <f t="shared" si="15"/>
        <v>0</v>
      </c>
      <c r="H51" s="1">
        <f t="shared" si="15"/>
        <v>0</v>
      </c>
      <c r="K51" s="1">
        <f t="shared" ref="K51:BJ51" si="16">SUM(K16:K47)</f>
        <v>0</v>
      </c>
      <c r="L51" s="1">
        <f t="shared" si="16"/>
        <v>0</v>
      </c>
      <c r="M51" s="1">
        <f t="shared" si="16"/>
        <v>0</v>
      </c>
      <c r="N51" s="1">
        <f t="shared" si="16"/>
        <v>0</v>
      </c>
      <c r="O51" s="1">
        <f t="shared" si="16"/>
        <v>0</v>
      </c>
      <c r="P51" s="1">
        <f t="shared" si="16"/>
        <v>0</v>
      </c>
      <c r="Q51" s="1">
        <f t="shared" si="16"/>
        <v>0</v>
      </c>
      <c r="R51" s="1">
        <f t="shared" si="16"/>
        <v>0</v>
      </c>
      <c r="S51" s="1">
        <f t="shared" si="16"/>
        <v>0</v>
      </c>
      <c r="T51" s="1">
        <f t="shared" si="16"/>
        <v>0</v>
      </c>
      <c r="U51" s="1">
        <f t="shared" si="16"/>
        <v>0</v>
      </c>
      <c r="V51" s="1">
        <f t="shared" si="16"/>
        <v>0</v>
      </c>
      <c r="W51" s="1">
        <f t="shared" si="16"/>
        <v>0</v>
      </c>
      <c r="X51" s="1">
        <f t="shared" si="16"/>
        <v>0</v>
      </c>
      <c r="Y51" s="1">
        <f t="shared" si="16"/>
        <v>0</v>
      </c>
      <c r="Z51" s="1">
        <f t="shared" si="16"/>
        <v>0</v>
      </c>
      <c r="AA51" s="1">
        <f t="shared" si="16"/>
        <v>0</v>
      </c>
      <c r="AB51" s="1">
        <f t="shared" si="16"/>
        <v>0</v>
      </c>
      <c r="AC51" s="1">
        <f t="shared" si="16"/>
        <v>0</v>
      </c>
      <c r="AD51" s="1">
        <f t="shared" si="16"/>
        <v>0</v>
      </c>
      <c r="AE51" s="1">
        <f t="shared" si="16"/>
        <v>0</v>
      </c>
      <c r="AF51" s="1">
        <f t="shared" si="16"/>
        <v>0</v>
      </c>
      <c r="AG51" s="1">
        <f t="shared" si="16"/>
        <v>0</v>
      </c>
      <c r="AH51" s="1">
        <f t="shared" si="16"/>
        <v>0</v>
      </c>
      <c r="AI51" s="1">
        <f t="shared" si="16"/>
        <v>0</v>
      </c>
      <c r="AJ51" s="1">
        <f t="shared" si="16"/>
        <v>0</v>
      </c>
      <c r="AK51" s="1">
        <f t="shared" si="16"/>
        <v>0</v>
      </c>
      <c r="AL51" s="1">
        <f t="shared" si="16"/>
        <v>0</v>
      </c>
      <c r="AM51" s="1">
        <f t="shared" si="16"/>
        <v>0</v>
      </c>
      <c r="AN51" s="1">
        <f t="shared" si="16"/>
        <v>0</v>
      </c>
      <c r="AO51" s="1">
        <f t="shared" si="16"/>
        <v>0</v>
      </c>
      <c r="AP51" s="1">
        <f t="shared" si="16"/>
        <v>0</v>
      </c>
      <c r="AQ51" s="1">
        <f t="shared" si="16"/>
        <v>0</v>
      </c>
      <c r="AR51" s="1">
        <f t="shared" si="16"/>
        <v>0</v>
      </c>
      <c r="AS51" s="1">
        <f t="shared" si="16"/>
        <v>0</v>
      </c>
      <c r="AT51" s="1">
        <f t="shared" si="16"/>
        <v>0</v>
      </c>
      <c r="AU51" s="1">
        <f t="shared" si="16"/>
        <v>0</v>
      </c>
      <c r="AV51" s="1">
        <f t="shared" si="16"/>
        <v>0</v>
      </c>
      <c r="AW51" s="1">
        <f t="shared" si="16"/>
        <v>0</v>
      </c>
      <c r="AX51" s="1">
        <f t="shared" si="16"/>
        <v>0</v>
      </c>
      <c r="AY51" s="1">
        <f t="shared" si="16"/>
        <v>0</v>
      </c>
      <c r="AZ51" s="1">
        <f t="shared" si="16"/>
        <v>0</v>
      </c>
      <c r="BA51" s="1">
        <f t="shared" si="16"/>
        <v>0</v>
      </c>
      <c r="BB51" s="1">
        <f t="shared" si="16"/>
        <v>0</v>
      </c>
      <c r="BC51" s="1">
        <f t="shared" si="16"/>
        <v>0</v>
      </c>
      <c r="BD51" s="1">
        <f t="shared" si="16"/>
        <v>0</v>
      </c>
      <c r="BE51" s="1">
        <f t="shared" si="16"/>
        <v>0</v>
      </c>
      <c r="BF51" s="1">
        <f t="shared" si="16"/>
        <v>0</v>
      </c>
      <c r="BG51" s="1">
        <f t="shared" si="16"/>
        <v>0</v>
      </c>
      <c r="BH51" s="1">
        <f t="shared" si="16"/>
        <v>0</v>
      </c>
      <c r="BI51" s="1">
        <f t="shared" si="16"/>
        <v>0</v>
      </c>
      <c r="BJ51" s="1">
        <f t="shared" si="16"/>
        <v>0</v>
      </c>
      <c r="BK51" s="1">
        <f t="shared" ref="BK51:BO51" si="17">SUM(BK16:BK47)</f>
        <v>0</v>
      </c>
      <c r="BL51" s="1">
        <f t="shared" si="17"/>
        <v>0</v>
      </c>
      <c r="BM51" s="1">
        <f t="shared" si="17"/>
        <v>0</v>
      </c>
      <c r="BN51" s="1">
        <f t="shared" si="17"/>
        <v>0</v>
      </c>
      <c r="BO51" s="1">
        <f t="shared" si="17"/>
        <v>0</v>
      </c>
      <c r="BP51" s="1"/>
      <c r="BQ51" s="1"/>
      <c r="BR51" s="1"/>
      <c r="BT51" s="25" t="e">
        <f>+(P51-B51)/B51</f>
        <v>#DIV/0!</v>
      </c>
      <c r="BU51" s="25" t="str">
        <f>IF(C51&lt;&gt;0,(AD51-C51)/C51,"")</f>
        <v/>
      </c>
      <c r="BV51" s="25" t="str">
        <f>IF(D51&lt;&gt;0,(AH51-D51)/D51,"")</f>
        <v/>
      </c>
      <c r="BW51" s="25" t="str">
        <f t="shared" si="8"/>
        <v/>
      </c>
      <c r="BX51" s="25" t="str">
        <f t="shared" si="8"/>
        <v/>
      </c>
      <c r="BY51" s="25" t="str">
        <f>IF(G51&lt;&gt;0,(BH51-G51)/G51,"")</f>
        <v/>
      </c>
      <c r="BZ51" s="25" t="str">
        <f>IF(H51&lt;&gt;0,(BN51-H51)/H51,"")</f>
        <v/>
      </c>
      <c r="CA51" s="25" t="e">
        <f>IF(#REF!&lt;&gt;0,(BO51-#REF!)/#REF!,"")</f>
        <v>#REF!</v>
      </c>
      <c r="CB51" s="25" t="e">
        <f>IF(#REF!&lt;&gt;0,(BR51-#REF!)/#REF!,"")</f>
        <v>#REF!</v>
      </c>
      <c r="CC51" s="25" t="e">
        <f>IF(#REF!&lt;&gt;0,(BS51-#REF!)/#REF!,"")</f>
        <v>#REF!</v>
      </c>
      <c r="CD51" s="25" t="e">
        <f>IF(#REF!&lt;&gt;0,(BT51-#REF!)/#REF!,"")</f>
        <v>#REF!</v>
      </c>
      <c r="CE51" s="25" t="e">
        <f>IF(#REF!&lt;&gt;0,(BU51-#REF!)/#REF!,"")</f>
        <v>#REF!</v>
      </c>
      <c r="CF51" s="25" t="e">
        <f>IF(#REF!&lt;&gt;0,(BV51-#REF!)/#REF!,"")</f>
        <v>#REF!</v>
      </c>
    </row>
  </sheetData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CF51"/>
  <sheetViews>
    <sheetView zoomScale="85" zoomScaleNormal="85" workbookViewId="0">
      <pane xSplit="1" ySplit="2" topLeftCell="BD3" activePane="bottomRight" state="frozen"/>
      <selection pane="topRight" activeCell="B1" sqref="B1"/>
      <selection pane="bottomLeft" activeCell="A3" sqref="A3"/>
      <selection pane="bottomRight" activeCell="BK7" sqref="BK7"/>
    </sheetView>
  </sheetViews>
  <sheetFormatPr defaultColWidth="9.07421875" defaultRowHeight="14.6" x14ac:dyDescent="0.4"/>
  <cols>
    <col min="1" max="1" width="18.84375" style="30" customWidth="1"/>
    <col min="2" max="2" width="10.84375" style="28" customWidth="1"/>
    <col min="3" max="8" width="9.07421875" style="28"/>
    <col min="9" max="9" width="9.07421875" style="30"/>
    <col min="10" max="10" width="14.84375" style="30" bestFit="1" customWidth="1"/>
    <col min="11" max="11" width="5.4609375" style="28" bestFit="1" customWidth="1"/>
    <col min="12" max="12" width="5.69140625" style="28" bestFit="1" customWidth="1"/>
    <col min="13" max="13" width="14.53515625" style="28" bestFit="1" customWidth="1"/>
    <col min="14" max="14" width="5.69140625" style="28" bestFit="1" customWidth="1"/>
    <col min="15" max="16" width="6.69140625" style="28" bestFit="1" customWidth="1"/>
    <col min="17" max="17" width="9.3046875" style="28" bestFit="1" customWidth="1"/>
    <col min="18" max="18" width="6.69140625" style="28" bestFit="1" customWidth="1"/>
    <col min="19" max="19" width="5.69140625" style="28" customWidth="1"/>
    <col min="20" max="20" width="5.69140625" style="28" bestFit="1" customWidth="1"/>
    <col min="21" max="21" width="5.84375" style="28" bestFit="1" customWidth="1"/>
    <col min="22" max="22" width="6.4609375" style="28" bestFit="1" customWidth="1"/>
    <col min="23" max="23" width="15.4609375" style="28" bestFit="1" customWidth="1"/>
    <col min="24" max="24" width="6.53515625" style="28" bestFit="1" customWidth="1"/>
    <col min="25" max="25" width="6.69140625" style="28" bestFit="1" customWidth="1"/>
    <col min="26" max="26" width="5.07421875" style="28" bestFit="1" customWidth="1"/>
    <col min="27" max="27" width="4.07421875" style="28" bestFit="1" customWidth="1"/>
    <col min="28" max="28" width="6.53515625" style="28" bestFit="1" customWidth="1"/>
    <col min="29" max="29" width="6.07421875" style="28" bestFit="1" customWidth="1"/>
    <col min="30" max="30" width="6.69140625" style="28" bestFit="1" customWidth="1"/>
    <col min="31" max="31" width="10" style="28" bestFit="1" customWidth="1"/>
    <col min="32" max="32" width="7.69140625" style="28" bestFit="1" customWidth="1"/>
    <col min="33" max="33" width="6.69140625" style="28" bestFit="1" customWidth="1"/>
    <col min="34" max="34" width="7.69140625" style="28" bestFit="1" customWidth="1"/>
    <col min="35" max="35" width="6" style="28" bestFit="1" customWidth="1"/>
    <col min="36" max="36" width="6.69140625" style="28" bestFit="1" customWidth="1"/>
    <col min="37" max="37" width="4.3046875" style="28" bestFit="1" customWidth="1"/>
    <col min="38" max="38" width="7.69140625" style="28" bestFit="1" customWidth="1"/>
    <col min="39" max="39" width="4.53515625" style="28" bestFit="1" customWidth="1"/>
    <col min="40" max="40" width="4.07421875" style="28" bestFit="1" customWidth="1"/>
    <col min="41" max="41" width="6.69140625" style="28" bestFit="1" customWidth="1"/>
    <col min="42" max="42" width="4.07421875" style="28" bestFit="1" customWidth="1"/>
    <col min="43" max="43" width="5.84375" style="28" bestFit="1" customWidth="1"/>
    <col min="44" max="44" width="3.3046875" style="28" bestFit="1" customWidth="1"/>
    <col min="45" max="45" width="6.69140625" style="28" bestFit="1" customWidth="1"/>
    <col min="46" max="46" width="6.84375" style="28" bestFit="1" customWidth="1"/>
    <col min="47" max="47" width="5.69140625" style="28" bestFit="1" customWidth="1"/>
    <col min="48" max="48" width="5.07421875" style="28" bestFit="1" customWidth="1"/>
    <col min="49" max="49" width="5.3046875" style="28" bestFit="1" customWidth="1"/>
    <col min="50" max="50" width="8.69140625" style="28" bestFit="1" customWidth="1"/>
    <col min="51" max="51" width="4.84375" style="28" bestFit="1" customWidth="1"/>
    <col min="52" max="52" width="7.84375" style="28" bestFit="1" customWidth="1"/>
    <col min="53" max="53" width="5.84375" style="28" bestFit="1" customWidth="1"/>
    <col min="54" max="54" width="6" style="28" bestFit="1" customWidth="1"/>
    <col min="55" max="56" width="5.69140625" style="28" bestFit="1" customWidth="1"/>
    <col min="57" max="57" width="4.07421875" style="28" bestFit="1" customWidth="1"/>
    <col min="58" max="58" width="5.53515625" style="28" bestFit="1" customWidth="1"/>
    <col min="59" max="59" width="3.84375" style="28" bestFit="1" customWidth="1"/>
    <col min="60" max="60" width="5.69140625" style="28" bestFit="1" customWidth="1"/>
    <col min="61" max="61" width="8" style="28" bestFit="1" customWidth="1"/>
    <col min="62" max="63" width="5.3046875" style="28" bestFit="1" customWidth="1"/>
    <col min="64" max="64" width="6.69140625" style="28" bestFit="1" customWidth="1"/>
    <col min="65" max="65" width="5.69140625" style="28" bestFit="1" customWidth="1"/>
    <col min="66" max="66" width="9.07421875" style="101" bestFit="1" customWidth="1"/>
    <col min="67" max="67" width="6.69140625" style="101" bestFit="1" customWidth="1"/>
    <col min="68" max="68" width="6.69140625" style="28" customWidth="1"/>
    <col min="69" max="69" width="9" style="28" bestFit="1" customWidth="1"/>
    <col min="70" max="70" width="7.07421875" style="28" customWidth="1"/>
    <col min="71" max="16384" width="9.07421875" style="30"/>
  </cols>
  <sheetData>
    <row r="1" spans="1:84" x14ac:dyDescent="0.4">
      <c r="B1" s="28" t="s">
        <v>499</v>
      </c>
      <c r="J1" s="30" t="s">
        <v>511</v>
      </c>
      <c r="BT1" s="30" t="s">
        <v>315</v>
      </c>
    </row>
    <row r="2" spans="1:84" x14ac:dyDescent="0.4">
      <c r="A2" s="8" t="s">
        <v>52</v>
      </c>
      <c r="B2" s="28" t="s">
        <v>59</v>
      </c>
      <c r="C2" s="28" t="s">
        <v>57</v>
      </c>
      <c r="D2" s="28" t="s">
        <v>60</v>
      </c>
      <c r="E2" s="28" t="s">
        <v>54</v>
      </c>
      <c r="F2" s="28" t="s">
        <v>53</v>
      </c>
      <c r="G2" s="28" t="s">
        <v>61</v>
      </c>
      <c r="H2" s="28" t="s">
        <v>62</v>
      </c>
      <c r="J2" s="30" t="s">
        <v>226</v>
      </c>
      <c r="K2" s="28" t="s">
        <v>390</v>
      </c>
      <c r="L2" s="28" t="s">
        <v>131</v>
      </c>
      <c r="M2" s="28" t="s">
        <v>132</v>
      </c>
      <c r="N2" s="28" t="s">
        <v>133</v>
      </c>
      <c r="O2" s="28" t="s">
        <v>391</v>
      </c>
      <c r="P2" s="28" t="s">
        <v>134</v>
      </c>
      <c r="Q2" s="28" t="s">
        <v>59</v>
      </c>
      <c r="R2" s="28" t="s">
        <v>136</v>
      </c>
      <c r="S2" s="28" t="s">
        <v>137</v>
      </c>
      <c r="T2" s="28" t="s">
        <v>392</v>
      </c>
      <c r="U2" s="28" t="s">
        <v>138</v>
      </c>
      <c r="V2" s="28" t="s">
        <v>139</v>
      </c>
      <c r="W2" s="28" t="s">
        <v>140</v>
      </c>
      <c r="X2" s="28" t="s">
        <v>141</v>
      </c>
      <c r="Y2" s="28" t="s">
        <v>142</v>
      </c>
      <c r="Z2" s="28" t="s">
        <v>143</v>
      </c>
      <c r="AA2" s="28" t="s">
        <v>393</v>
      </c>
      <c r="AB2" s="28" t="s">
        <v>144</v>
      </c>
      <c r="AC2" s="28" t="s">
        <v>399</v>
      </c>
      <c r="AD2" s="28" t="s">
        <v>57</v>
      </c>
      <c r="AE2" s="28" t="s">
        <v>128</v>
      </c>
      <c r="AF2" s="28" t="s">
        <v>145</v>
      </c>
      <c r="AG2" s="28" t="s">
        <v>146</v>
      </c>
      <c r="AH2" s="28" t="s">
        <v>60</v>
      </c>
      <c r="AI2" s="28" t="s">
        <v>147</v>
      </c>
      <c r="AJ2" s="28" t="s">
        <v>148</v>
      </c>
      <c r="AK2" s="28" t="s">
        <v>149</v>
      </c>
      <c r="AL2" s="28" t="s">
        <v>150</v>
      </c>
      <c r="AM2" s="28" t="s">
        <v>151</v>
      </c>
      <c r="AN2" s="28" t="s">
        <v>152</v>
      </c>
      <c r="AO2" s="28" t="s">
        <v>153</v>
      </c>
      <c r="AP2" s="28" t="s">
        <v>154</v>
      </c>
      <c r="AQ2" s="28" t="s">
        <v>155</v>
      </c>
      <c r="AR2" s="28" t="s">
        <v>156</v>
      </c>
      <c r="AS2" s="28" t="s">
        <v>54</v>
      </c>
      <c r="AT2" s="28" t="s">
        <v>53</v>
      </c>
      <c r="AU2" s="28" t="s">
        <v>157</v>
      </c>
      <c r="AV2" s="28" t="s">
        <v>158</v>
      </c>
      <c r="AW2" s="28" t="s">
        <v>159</v>
      </c>
      <c r="AX2" s="28" t="s">
        <v>160</v>
      </c>
      <c r="AY2" s="28" t="s">
        <v>161</v>
      </c>
      <c r="AZ2" s="28" t="s">
        <v>162</v>
      </c>
      <c r="BA2" s="28" t="s">
        <v>163</v>
      </c>
      <c r="BB2" s="28" t="s">
        <v>164</v>
      </c>
      <c r="BC2" s="28" t="s">
        <v>165</v>
      </c>
      <c r="BD2" s="28" t="s">
        <v>394</v>
      </c>
      <c r="BE2" s="28" t="s">
        <v>166</v>
      </c>
      <c r="BF2" s="28" t="s">
        <v>167</v>
      </c>
      <c r="BG2" s="28" t="s">
        <v>168</v>
      </c>
      <c r="BH2" s="28" t="s">
        <v>61</v>
      </c>
      <c r="BI2" s="28" t="s">
        <v>400</v>
      </c>
      <c r="BJ2" s="28" t="s">
        <v>169</v>
      </c>
      <c r="BK2" s="28" t="s">
        <v>170</v>
      </c>
      <c r="BL2" s="28" t="s">
        <v>171</v>
      </c>
      <c r="BM2" s="28" t="s">
        <v>173</v>
      </c>
      <c r="BN2" s="101" t="s">
        <v>174</v>
      </c>
      <c r="BO2" s="101" t="s">
        <v>401</v>
      </c>
      <c r="BP2" s="30"/>
      <c r="BQ2" s="30" t="s">
        <v>398</v>
      </c>
      <c r="BS2" s="28" t="s">
        <v>141</v>
      </c>
      <c r="BT2" s="28" t="s">
        <v>59</v>
      </c>
      <c r="BU2" s="28" t="s">
        <v>57</v>
      </c>
      <c r="BV2" s="28" t="s">
        <v>60</v>
      </c>
      <c r="BW2" s="28" t="s">
        <v>54</v>
      </c>
      <c r="BX2" s="28" t="s">
        <v>53</v>
      </c>
      <c r="BY2" s="28" t="s">
        <v>61</v>
      </c>
      <c r="BZ2" s="28" t="s">
        <v>62</v>
      </c>
      <c r="CA2" s="30" t="s">
        <v>63</v>
      </c>
      <c r="CB2" s="30" t="s">
        <v>64</v>
      </c>
      <c r="CC2" s="30" t="s">
        <v>65</v>
      </c>
      <c r="CD2" s="65" t="s">
        <v>316</v>
      </c>
      <c r="CE2" s="65" t="s">
        <v>319</v>
      </c>
      <c r="CF2" s="65" t="s">
        <v>326</v>
      </c>
    </row>
    <row r="3" spans="1:84" x14ac:dyDescent="0.4">
      <c r="A3" s="22" t="s">
        <v>76</v>
      </c>
      <c r="B3" s="28">
        <v>13641.488502</v>
      </c>
      <c r="C3" s="28">
        <v>65.455572979999999</v>
      </c>
      <c r="D3" s="28">
        <v>2743.4784810000001</v>
      </c>
      <c r="E3" s="28">
        <v>385.44111511</v>
      </c>
      <c r="F3" s="28">
        <v>156.87639512999999</v>
      </c>
      <c r="G3" s="28">
        <v>9.8544276144000005</v>
      </c>
      <c r="H3" s="28">
        <v>698.47638439000002</v>
      </c>
      <c r="J3" s="30" t="s">
        <v>121</v>
      </c>
      <c r="K3" s="28">
        <v>0.25409062655103398</v>
      </c>
      <c r="L3" s="28">
        <v>17.538475457815</v>
      </c>
      <c r="M3" s="28">
        <v>17.538475457815</v>
      </c>
      <c r="N3" s="28">
        <v>6.1437390036210902</v>
      </c>
      <c r="O3" s="28">
        <v>27.8173987566968</v>
      </c>
      <c r="P3" s="28">
        <v>47.2382095116211</v>
      </c>
      <c r="Q3" s="28">
        <v>13639.441424185699</v>
      </c>
      <c r="R3" s="28">
        <v>71.311067082127593</v>
      </c>
      <c r="S3" s="28">
        <v>12.448602128474301</v>
      </c>
      <c r="T3" s="28">
        <v>27.7434189179715</v>
      </c>
      <c r="U3" s="28">
        <v>0</v>
      </c>
      <c r="V3" s="28">
        <v>26.8744987628763</v>
      </c>
      <c r="W3" s="28">
        <v>26.8744987628763</v>
      </c>
      <c r="X3" s="28">
        <v>21.935357220412499</v>
      </c>
      <c r="Y3" s="28">
        <v>20.391757661337</v>
      </c>
      <c r="Z3" s="28">
        <v>0.40106501345932699</v>
      </c>
      <c r="AA3" s="28">
        <v>3.0719727506517298</v>
      </c>
      <c r="AB3" s="28">
        <v>0</v>
      </c>
      <c r="AC3" s="28">
        <v>0.21334274548868101</v>
      </c>
      <c r="AD3" s="28">
        <v>65.457185579567494</v>
      </c>
      <c r="AE3" s="28">
        <v>0</v>
      </c>
      <c r="AF3" s="28">
        <v>2467.7101074202001</v>
      </c>
      <c r="AG3" s="28">
        <v>252.26034711773201</v>
      </c>
      <c r="AH3" s="28">
        <v>2741.90581175835</v>
      </c>
      <c r="AI3" s="28">
        <v>0</v>
      </c>
      <c r="AJ3" s="28">
        <v>34.687900858149099</v>
      </c>
      <c r="AK3" s="28">
        <v>5.7620972568990902E-2</v>
      </c>
      <c r="AL3" s="28">
        <v>318.42526239190403</v>
      </c>
      <c r="AM3" s="28">
        <v>0.31280612003064401</v>
      </c>
      <c r="AN3" s="28">
        <v>0.112139299040438</v>
      </c>
      <c r="AO3" s="28">
        <v>91.169493984137702</v>
      </c>
      <c r="AP3" s="28">
        <v>2.2258538225389399</v>
      </c>
      <c r="AQ3" s="28">
        <v>0.18926327044649</v>
      </c>
      <c r="AR3" s="28">
        <v>1.36936931276421E-2</v>
      </c>
      <c r="AS3" s="28">
        <v>385.23679446088698</v>
      </c>
      <c r="AT3" s="28">
        <v>156.76760989544499</v>
      </c>
      <c r="AU3" s="28">
        <v>228.469184565441</v>
      </c>
      <c r="AV3" s="28">
        <v>2.0145617487061598</v>
      </c>
      <c r="AW3" s="28">
        <v>2.07317415962565E-2</v>
      </c>
      <c r="AX3" s="28">
        <v>10.728339974757001</v>
      </c>
      <c r="AY3" s="28">
        <v>3.0297693414242901E-2</v>
      </c>
      <c r="AZ3" s="28">
        <v>9.8108268985928895</v>
      </c>
      <c r="BA3" s="28">
        <v>0.375314803485506</v>
      </c>
      <c r="BB3" s="28">
        <v>0.20025407166123699</v>
      </c>
      <c r="BC3" s="28">
        <v>36.425932748006197</v>
      </c>
      <c r="BD3" s="28">
        <v>6.6580432210850002</v>
      </c>
      <c r="BE3" s="28">
        <v>1.70878685163445</v>
      </c>
      <c r="BF3" s="28">
        <v>1.3027864217331599</v>
      </c>
      <c r="BG3" s="28">
        <v>6.8905779967702294E-2</v>
      </c>
      <c r="BH3" s="28">
        <v>9.8528994196332693</v>
      </c>
      <c r="BI3" s="28">
        <v>201.08416277788899</v>
      </c>
      <c r="BJ3" s="28">
        <v>0</v>
      </c>
      <c r="BK3" s="28">
        <v>0.298923257160777</v>
      </c>
      <c r="BL3" s="28">
        <v>64.318160925059303</v>
      </c>
      <c r="BM3" s="28">
        <v>6.5220641419335603</v>
      </c>
      <c r="BN3" s="101">
        <v>698.53227842170998</v>
      </c>
      <c r="BO3" s="101">
        <v>70.399571058273693</v>
      </c>
      <c r="BS3" s="32">
        <f t="shared" ref="BS3:BS15" si="0">IF(AH3&lt;&gt;0,X3/AH3,"")</f>
        <v>8.0000403829866163E-3</v>
      </c>
      <c r="BT3" s="25">
        <f t="shared" ref="BT3:BT15" si="1">IF(B3&lt;&gt;0,(Q3-B3)/B3,"")</f>
        <v>-1.5006264265081238E-4</v>
      </c>
      <c r="BU3" s="25">
        <f t="shared" ref="BU3:BU15" si="2">IF(C3&lt;&gt;0,(AD3-C3)/C3,"")</f>
        <v>2.46365510846078E-5</v>
      </c>
      <c r="BV3" s="25">
        <f t="shared" ref="BV3:BV15" si="3">IF(D3&lt;&gt;0,(AH3-D3)/D3,"")</f>
        <v>-5.732391387582188E-4</v>
      </c>
      <c r="BW3" s="25">
        <f t="shared" ref="BW3:BW15" si="4">IF(E3&lt;&gt;0,(AS3-E3)/E3,"")</f>
        <v>-5.3009562577335432E-4</v>
      </c>
      <c r="BX3" s="25">
        <f t="shared" ref="BX3:BX15" si="5">IF(F3&lt;&gt;0,(AT3-F3)/F3,"")</f>
        <v>-6.934455273838523E-4</v>
      </c>
      <c r="BY3" s="25">
        <f t="shared" ref="BY3:BY15" si="6">IF(G3&lt;&gt;0,(BH3-G3)/G3,"")</f>
        <v>-1.5507696910757688E-4</v>
      </c>
      <c r="BZ3" s="25">
        <f t="shared" ref="BZ3:BZ15" si="7">IF(H3&lt;&gt;0,(BN3-H3)/H3,"")</f>
        <v>8.0022793839720169E-5</v>
      </c>
      <c r="CA3" s="25"/>
      <c r="CB3" s="25"/>
      <c r="CC3" s="25"/>
      <c r="CD3" s="25"/>
      <c r="CE3" s="25"/>
      <c r="CF3" s="25"/>
    </row>
    <row r="4" spans="1:84" x14ac:dyDescent="0.4">
      <c r="A4" s="22" t="s">
        <v>77</v>
      </c>
      <c r="B4" s="28">
        <v>6187.4659062999999</v>
      </c>
      <c r="C4" s="28">
        <v>26.135045552000001</v>
      </c>
      <c r="D4" s="28">
        <v>671.15026920000003</v>
      </c>
      <c r="E4" s="28">
        <v>140.01306821</v>
      </c>
      <c r="F4" s="28">
        <v>39.343325606999997</v>
      </c>
      <c r="G4" s="28">
        <v>3.5648740912000001</v>
      </c>
      <c r="H4" s="28">
        <v>286.45579972000002</v>
      </c>
      <c r="J4" s="30" t="s">
        <v>77</v>
      </c>
      <c r="K4" s="28">
        <v>0.132854035946912</v>
      </c>
      <c r="L4" s="28">
        <v>5.5601482079862299</v>
      </c>
      <c r="M4" s="28">
        <v>5.5601482079862299</v>
      </c>
      <c r="N4" s="28">
        <v>1.88877948031547</v>
      </c>
      <c r="O4" s="28">
        <v>12.2081919267426</v>
      </c>
      <c r="P4" s="28">
        <v>24.699005437700102</v>
      </c>
      <c r="Q4" s="28">
        <v>6186.8885773023103</v>
      </c>
      <c r="R4" s="28">
        <v>24.031270637080599</v>
      </c>
      <c r="S4" s="28">
        <v>5.3099689274624202</v>
      </c>
      <c r="T4" s="28">
        <v>10.170171566923999</v>
      </c>
      <c r="U4" s="28">
        <v>0</v>
      </c>
      <c r="V4" s="28">
        <v>8.2897457279386106</v>
      </c>
      <c r="W4" s="28">
        <v>8.2897457279386106</v>
      </c>
      <c r="X4" s="28">
        <v>5.36726702932698</v>
      </c>
      <c r="Y4" s="28">
        <v>8.5209830996985207</v>
      </c>
      <c r="Z4" s="28">
        <v>0.10611937582455599</v>
      </c>
      <c r="AA4" s="28">
        <v>0.830246385908055</v>
      </c>
      <c r="AB4" s="28">
        <v>0</v>
      </c>
      <c r="AC4" s="28">
        <v>9.5185378158699693E-2</v>
      </c>
      <c r="AD4" s="28">
        <v>26.1399335306469</v>
      </c>
      <c r="AE4" s="28">
        <v>0</v>
      </c>
      <c r="AF4" s="28">
        <v>603.81811251288298</v>
      </c>
      <c r="AG4" s="28">
        <v>61.723655263259502</v>
      </c>
      <c r="AH4" s="28">
        <v>670.90903480546899</v>
      </c>
      <c r="AI4" s="28">
        <v>0</v>
      </c>
      <c r="AJ4" s="28">
        <v>12.8699424803099</v>
      </c>
      <c r="AK4" s="28">
        <v>2.2512612091249301E-2</v>
      </c>
      <c r="AL4" s="28">
        <v>134.26428442269199</v>
      </c>
      <c r="AM4" s="28">
        <v>0.100889972828034</v>
      </c>
      <c r="AN4" s="28">
        <v>3.6509656795471697E-2</v>
      </c>
      <c r="AO4" s="28">
        <v>19.2044612730589</v>
      </c>
      <c r="AP4" s="28">
        <v>0.72860618286237</v>
      </c>
      <c r="AQ4" s="28">
        <v>6.22903707623031E-2</v>
      </c>
      <c r="AR4" s="28">
        <v>4.4248576640927703E-3</v>
      </c>
      <c r="AS4" s="28">
        <v>139.973778485645</v>
      </c>
      <c r="AT4" s="28">
        <v>39.329281828403197</v>
      </c>
      <c r="AU4" s="28">
        <v>100.64449665724101</v>
      </c>
      <c r="AV4" s="28">
        <v>0.65429289505447996</v>
      </c>
      <c r="AW4" s="28">
        <v>6.8361987907648398E-3</v>
      </c>
      <c r="AX4" s="28">
        <v>3.6342933359788798</v>
      </c>
      <c r="AY4" s="28">
        <v>1.256273196757E-2</v>
      </c>
      <c r="AZ4" s="28">
        <v>2.9209643016584201</v>
      </c>
      <c r="BA4" s="28">
        <v>0.16250528833699801</v>
      </c>
      <c r="BB4" s="28">
        <v>5.2347154108588603E-2</v>
      </c>
      <c r="BC4" s="28">
        <v>10.734957037428901</v>
      </c>
      <c r="BD4" s="28">
        <v>2.0183285815704601</v>
      </c>
      <c r="BE4" s="28">
        <v>0.56521679701494099</v>
      </c>
      <c r="BF4" s="28">
        <v>0.40314368072664403</v>
      </c>
      <c r="BG4" s="28">
        <v>2.2467481274491899E-2</v>
      </c>
      <c r="BH4" s="28">
        <v>3.5650328433561</v>
      </c>
      <c r="BI4" s="28">
        <v>87.696215977182206</v>
      </c>
      <c r="BJ4" s="28">
        <v>0</v>
      </c>
      <c r="BK4" s="28">
        <v>7.9286961092830899E-2</v>
      </c>
      <c r="BL4" s="28">
        <v>30.769033060775801</v>
      </c>
      <c r="BM4" s="28">
        <v>2.7331053231700202</v>
      </c>
      <c r="BN4" s="101">
        <v>286.53123728897498</v>
      </c>
      <c r="BO4" s="101">
        <v>34.003652957886203</v>
      </c>
      <c r="BS4" s="32">
        <f t="shared" si="0"/>
        <v>7.9999921761125577E-3</v>
      </c>
      <c r="BT4" s="25">
        <f t="shared" si="1"/>
        <v>-9.3306210722194093E-5</v>
      </c>
      <c r="BU4" s="25">
        <f t="shared" si="2"/>
        <v>1.8702774545287373E-4</v>
      </c>
      <c r="BV4" s="25">
        <f t="shared" si="3"/>
        <v>-3.5943425131689422E-4</v>
      </c>
      <c r="BW4" s="25">
        <f t="shared" si="4"/>
        <v>-2.806146944517487E-4</v>
      </c>
      <c r="BX4" s="25">
        <f t="shared" si="5"/>
        <v>-3.569545375264798E-4</v>
      </c>
      <c r="BY4" s="25">
        <f t="shared" si="6"/>
        <v>4.4532331868840765E-5</v>
      </c>
      <c r="BZ4" s="25">
        <f t="shared" si="7"/>
        <v>2.633480245423541E-4</v>
      </c>
      <c r="CA4" s="25"/>
      <c r="CB4" s="25"/>
      <c r="CC4" s="25"/>
      <c r="CD4" s="25"/>
      <c r="CE4" s="25"/>
      <c r="CF4" s="25"/>
    </row>
    <row r="5" spans="1:84" x14ac:dyDescent="0.4">
      <c r="A5" s="22" t="s">
        <v>78</v>
      </c>
      <c r="B5" s="28">
        <v>26979.005047999999</v>
      </c>
      <c r="C5" s="28">
        <v>120.60484038</v>
      </c>
      <c r="D5" s="28">
        <v>4367.3197946</v>
      </c>
      <c r="E5" s="28">
        <v>611.04117810000002</v>
      </c>
      <c r="F5" s="28">
        <v>245.63479289</v>
      </c>
      <c r="G5" s="28">
        <v>21.438171872000002</v>
      </c>
      <c r="H5" s="28">
        <v>1236.6579411</v>
      </c>
      <c r="J5" s="30" t="s">
        <v>71</v>
      </c>
      <c r="K5" s="28">
        <v>0.482120649426522</v>
      </c>
      <c r="L5" s="28">
        <v>25.529989113411201</v>
      </c>
      <c r="M5" s="28">
        <v>25.529989113411201</v>
      </c>
      <c r="N5" s="28">
        <v>8.8166061690834692</v>
      </c>
      <c r="O5" s="28">
        <v>48.402245060863997</v>
      </c>
      <c r="P5" s="28">
        <v>89.631379058957094</v>
      </c>
      <c r="Q5" s="28">
        <v>26976.5009258309</v>
      </c>
      <c r="R5" s="28">
        <v>106.85918758378899</v>
      </c>
      <c r="S5" s="28">
        <v>21.0473974510491</v>
      </c>
      <c r="T5" s="28">
        <v>43.335612156947001</v>
      </c>
      <c r="U5" s="28">
        <v>0</v>
      </c>
      <c r="V5" s="28">
        <v>38.6259235406228</v>
      </c>
      <c r="W5" s="28">
        <v>38.6259235406228</v>
      </c>
      <c r="X5" s="28">
        <v>34.922333834884803</v>
      </c>
      <c r="Y5" s="28">
        <v>36.806195622723003</v>
      </c>
      <c r="Z5" s="28">
        <v>0.57499119351300998</v>
      </c>
      <c r="AA5" s="28">
        <v>4.1634622062754501</v>
      </c>
      <c r="AB5" s="28">
        <v>0</v>
      </c>
      <c r="AC5" s="28">
        <v>0.49418001679690399</v>
      </c>
      <c r="AD5" s="28">
        <v>120.61851221085</v>
      </c>
      <c r="AE5" s="28">
        <v>0</v>
      </c>
      <c r="AF5" s="28">
        <v>3928.7654758400899</v>
      </c>
      <c r="AG5" s="28">
        <v>401.60566499666498</v>
      </c>
      <c r="AH5" s="28">
        <v>4365.2934746716401</v>
      </c>
      <c r="AI5" s="28">
        <v>0</v>
      </c>
      <c r="AJ5" s="28">
        <v>55.544657170257402</v>
      </c>
      <c r="AK5" s="28">
        <v>0.103391149545021</v>
      </c>
      <c r="AL5" s="28">
        <v>599.32791671489201</v>
      </c>
      <c r="AM5" s="28">
        <v>0.53448799307748596</v>
      </c>
      <c r="AN5" s="28">
        <v>0.19459253625225301</v>
      </c>
      <c r="AO5" s="28">
        <v>136.21151176441401</v>
      </c>
      <c r="AP5" s="28">
        <v>3.8940826843477399</v>
      </c>
      <c r="AQ5" s="28">
        <v>0.33437844541080303</v>
      </c>
      <c r="AR5" s="28">
        <v>2.3249534549182299E-2</v>
      </c>
      <c r="AS5" s="28">
        <v>610.84314377001397</v>
      </c>
      <c r="AT5" s="28">
        <v>245.51014024813</v>
      </c>
      <c r="AU5" s="28">
        <v>365.333003521884</v>
      </c>
      <c r="AV5" s="28">
        <v>3.5251073375331301</v>
      </c>
      <c r="AW5" s="28">
        <v>3.6375130761641797E-2</v>
      </c>
      <c r="AX5" s="28">
        <v>18.797839029525399</v>
      </c>
      <c r="AY5" s="28">
        <v>5.4911202235486699E-2</v>
      </c>
      <c r="AZ5" s="28">
        <v>16.1045805431086</v>
      </c>
      <c r="BA5" s="28">
        <v>0.68172851182504102</v>
      </c>
      <c r="BB5" s="28">
        <v>0.31797820731162901</v>
      </c>
      <c r="BC5" s="28">
        <v>59.364920385588299</v>
      </c>
      <c r="BD5" s="28">
        <v>9.5238727306999102</v>
      </c>
      <c r="BE5" s="28">
        <v>2.99674289147196</v>
      </c>
      <c r="BF5" s="28">
        <v>2.21359766750993</v>
      </c>
      <c r="BG5" s="28">
        <v>0.120665233662373</v>
      </c>
      <c r="BH5" s="28">
        <v>21.437488847368499</v>
      </c>
      <c r="BI5" s="28">
        <v>377.49793133510798</v>
      </c>
      <c r="BJ5" s="28">
        <v>0</v>
      </c>
      <c r="BK5" s="28">
        <v>0.40188927132018198</v>
      </c>
      <c r="BL5" s="28">
        <v>119.396856442732</v>
      </c>
      <c r="BM5" s="28">
        <v>14.793670007771199</v>
      </c>
      <c r="BN5" s="101">
        <v>1237.10102382645</v>
      </c>
      <c r="BO5" s="101">
        <v>132.56448952914701</v>
      </c>
      <c r="BS5" s="32">
        <f t="shared" si="0"/>
        <v>7.9999968014777476E-3</v>
      </c>
      <c r="BT5" s="25">
        <f t="shared" si="1"/>
        <v>-9.281743951060295E-5</v>
      </c>
      <c r="BU5" s="25">
        <f t="shared" si="2"/>
        <v>1.1336054844004419E-4</v>
      </c>
      <c r="BV5" s="25">
        <f t="shared" si="3"/>
        <v>-4.6397333459881031E-4</v>
      </c>
      <c r="BW5" s="25">
        <f t="shared" si="4"/>
        <v>-3.2409326422457328E-4</v>
      </c>
      <c r="BX5" s="25">
        <f t="shared" si="5"/>
        <v>-5.0747143921839235E-4</v>
      </c>
      <c r="BY5" s="25">
        <f t="shared" si="6"/>
        <v>-3.1860208770631713E-5</v>
      </c>
      <c r="BZ5" s="25">
        <f t="shared" si="7"/>
        <v>3.58290446957313E-4</v>
      </c>
      <c r="CA5" s="25"/>
      <c r="CB5" s="25"/>
      <c r="CC5" s="25"/>
      <c r="CD5" s="25"/>
      <c r="CE5" s="25"/>
      <c r="CF5" s="25"/>
    </row>
    <row r="6" spans="1:84" x14ac:dyDescent="0.4">
      <c r="A6" s="22" t="s">
        <v>79</v>
      </c>
      <c r="B6" s="28">
        <v>25792.798379</v>
      </c>
      <c r="C6" s="28">
        <v>114.68923389</v>
      </c>
      <c r="D6" s="28">
        <v>3836.3910455999999</v>
      </c>
      <c r="E6" s="28">
        <v>590.61313831999996</v>
      </c>
      <c r="F6" s="28">
        <v>218.69054248</v>
      </c>
      <c r="G6" s="28">
        <v>17.203550907</v>
      </c>
      <c r="H6" s="28">
        <v>1274.3079252</v>
      </c>
      <c r="J6" s="30" t="s">
        <v>122</v>
      </c>
      <c r="K6" s="28">
        <v>0.56239065013751299</v>
      </c>
      <c r="L6" s="28">
        <v>25.59559662046</v>
      </c>
      <c r="M6" s="28">
        <v>25.59559662046</v>
      </c>
      <c r="N6" s="28">
        <v>8.7502827659187403</v>
      </c>
      <c r="O6" s="28">
        <v>53.285303473095297</v>
      </c>
      <c r="P6" s="28">
        <v>104.554254225102</v>
      </c>
      <c r="Q6" s="28">
        <v>25790.113439265398</v>
      </c>
      <c r="R6" s="28">
        <v>109.286167822549</v>
      </c>
      <c r="S6" s="28">
        <v>23.1613881737462</v>
      </c>
      <c r="T6" s="28">
        <v>45.524197103787998</v>
      </c>
      <c r="U6" s="28">
        <v>0</v>
      </c>
      <c r="V6" s="28">
        <v>38.377725023892502</v>
      </c>
      <c r="W6" s="28">
        <v>38.377725023892502</v>
      </c>
      <c r="X6" s="28">
        <v>30.677374824319202</v>
      </c>
      <c r="Y6" s="28">
        <v>37.901812204787298</v>
      </c>
      <c r="Z6" s="28">
        <v>0.51355482318534795</v>
      </c>
      <c r="AA6" s="28">
        <v>3.9571038456323699</v>
      </c>
      <c r="AB6" s="28">
        <v>0</v>
      </c>
      <c r="AC6" s="28">
        <v>0.43146177186180201</v>
      </c>
      <c r="AD6" s="28">
        <v>114.703081510386</v>
      </c>
      <c r="AE6" s="28">
        <v>0</v>
      </c>
      <c r="AF6" s="28">
        <v>3451.2031440114101</v>
      </c>
      <c r="AG6" s="28">
        <v>352.78757585277498</v>
      </c>
      <c r="AH6" s="28">
        <v>3834.6680946885099</v>
      </c>
      <c r="AI6" s="28">
        <v>0</v>
      </c>
      <c r="AJ6" s="28">
        <v>57.651370861511097</v>
      </c>
      <c r="AK6" s="28">
        <v>0.100503260084767</v>
      </c>
      <c r="AL6" s="28">
        <v>599.46613810413498</v>
      </c>
      <c r="AM6" s="28">
        <v>0.49179237972409201</v>
      </c>
      <c r="AN6" s="28">
        <v>0.17578149991457101</v>
      </c>
      <c r="AO6" s="28">
        <v>117.91475333035601</v>
      </c>
      <c r="AP6" s="28">
        <v>3.5258714595148701</v>
      </c>
      <c r="AQ6" s="28">
        <v>0.29922864685813699</v>
      </c>
      <c r="AR6" s="28">
        <v>2.1494245385450601E-2</v>
      </c>
      <c r="AS6" s="28">
        <v>590.39120472009495</v>
      </c>
      <c r="AT6" s="28">
        <v>218.57533474869999</v>
      </c>
      <c r="AU6" s="28">
        <v>371.81586997139499</v>
      </c>
      <c r="AV6" s="28">
        <v>3.1785453904109899</v>
      </c>
      <c r="AW6" s="28">
        <v>3.2952269933916402E-2</v>
      </c>
      <c r="AX6" s="28">
        <v>17.3041950649536</v>
      </c>
      <c r="AY6" s="28">
        <v>5.4763837585498E-2</v>
      </c>
      <c r="AZ6" s="28">
        <v>14.826245473635399</v>
      </c>
      <c r="BA6" s="28">
        <v>0.69853745377183096</v>
      </c>
      <c r="BB6" s="28">
        <v>0.285002860497031</v>
      </c>
      <c r="BC6" s="28">
        <v>54.829406681106803</v>
      </c>
      <c r="BD6" s="28">
        <v>9.3962906663580004</v>
      </c>
      <c r="BE6" s="28">
        <v>2.7233451831765199</v>
      </c>
      <c r="BF6" s="28">
        <v>2.0040438278851598</v>
      </c>
      <c r="BG6" s="28">
        <v>0.108871883904606</v>
      </c>
      <c r="BH6" s="28">
        <v>17.202680203045599</v>
      </c>
      <c r="BI6" s="28">
        <v>387.98613164139499</v>
      </c>
      <c r="BJ6" s="28">
        <v>0</v>
      </c>
      <c r="BK6" s="28">
        <v>0.379547336826556</v>
      </c>
      <c r="BL6" s="28">
        <v>133.04427177786201</v>
      </c>
      <c r="BM6" s="28">
        <v>12.562433812728401</v>
      </c>
      <c r="BN6" s="101">
        <v>1274.6428795670099</v>
      </c>
      <c r="BO6" s="101">
        <v>146.89475459305399</v>
      </c>
      <c r="BS6" s="32">
        <f t="shared" si="0"/>
        <v>8.0000078407857951E-3</v>
      </c>
      <c r="BT6" s="25">
        <f t="shared" si="1"/>
        <v>-1.0409648829680241E-4</v>
      </c>
      <c r="BU6" s="25">
        <f t="shared" si="2"/>
        <v>1.2074036870177136E-4</v>
      </c>
      <c r="BV6" s="25">
        <f t="shared" si="3"/>
        <v>-4.4910721847973769E-4</v>
      </c>
      <c r="BW6" s="25">
        <f t="shared" si="4"/>
        <v>-3.7576813908391031E-4</v>
      </c>
      <c r="BX6" s="25">
        <f t="shared" si="5"/>
        <v>-5.2680710374365571E-4</v>
      </c>
      <c r="BY6" s="25">
        <f t="shared" si="6"/>
        <v>-5.0611874205986207E-5</v>
      </c>
      <c r="BZ6" s="25">
        <f t="shared" si="7"/>
        <v>2.6285198450550591E-4</v>
      </c>
      <c r="CA6" s="25"/>
      <c r="CB6" s="25"/>
      <c r="CC6" s="25"/>
      <c r="CD6" s="25"/>
      <c r="CE6" s="25"/>
      <c r="CF6" s="25"/>
    </row>
    <row r="7" spans="1:84" x14ac:dyDescent="0.4">
      <c r="A7" s="59" t="s">
        <v>80</v>
      </c>
      <c r="B7" s="28">
        <v>227150.79107000001</v>
      </c>
      <c r="C7" s="28">
        <v>1076.7187672</v>
      </c>
      <c r="D7" s="28">
        <v>29155.227426000001</v>
      </c>
      <c r="E7" s="28">
        <v>5182.5747328999996</v>
      </c>
      <c r="F7" s="28">
        <v>1712.3717733999999</v>
      </c>
      <c r="G7" s="28">
        <v>138.45494478000001</v>
      </c>
      <c r="H7" s="28">
        <v>10325.084726999999</v>
      </c>
      <c r="J7" s="30" t="s">
        <v>123</v>
      </c>
      <c r="K7" s="28">
        <v>4.3894672654419997</v>
      </c>
      <c r="L7" s="28">
        <v>202.05045957247901</v>
      </c>
      <c r="M7" s="28">
        <v>202.05045957247901</v>
      </c>
      <c r="N7" s="28">
        <v>69.131017394467605</v>
      </c>
      <c r="O7" s="28">
        <v>427.97325935600702</v>
      </c>
      <c r="P7" s="28">
        <v>816.04950824649802</v>
      </c>
      <c r="Q7" s="28">
        <v>227050.941556573</v>
      </c>
      <c r="R7" s="28">
        <v>861.31413624266202</v>
      </c>
      <c r="S7" s="28">
        <v>182.55666049008701</v>
      </c>
      <c r="T7" s="28">
        <v>358.03612919624999</v>
      </c>
      <c r="U7" s="28">
        <v>0</v>
      </c>
      <c r="V7" s="28">
        <v>303.17439054702101</v>
      </c>
      <c r="W7" s="28">
        <v>303.17439054702101</v>
      </c>
      <c r="X7" s="28">
        <v>233.08713173167499</v>
      </c>
      <c r="Y7" s="28">
        <v>310.18174675837798</v>
      </c>
      <c r="Z7" s="28">
        <v>4.0786583348082202</v>
      </c>
      <c r="AA7" s="28">
        <v>31.3740749505337</v>
      </c>
      <c r="AB7" s="28">
        <v>0</v>
      </c>
      <c r="AC7" s="28">
        <v>3.4616660950941598</v>
      </c>
      <c r="AD7" s="28">
        <v>1076.80730688889</v>
      </c>
      <c r="AE7" s="28">
        <v>0</v>
      </c>
      <c r="AF7" s="28">
        <v>26222.009830629901</v>
      </c>
      <c r="AG7" s="28">
        <v>2680.4598881154302</v>
      </c>
      <c r="AH7" s="28">
        <v>29135.556850477002</v>
      </c>
      <c r="AI7" s="28">
        <v>0</v>
      </c>
      <c r="AJ7" s="28">
        <v>454.432566428016</v>
      </c>
      <c r="AK7" s="28">
        <v>0.87071942327088703</v>
      </c>
      <c r="AL7" s="28">
        <v>4905.8441352370201</v>
      </c>
      <c r="AM7" s="28">
        <v>4.2166141415477503</v>
      </c>
      <c r="AN7" s="28">
        <v>1.54163792390747</v>
      </c>
      <c r="AO7" s="28">
        <v>877.77844078109604</v>
      </c>
      <c r="AP7" s="28">
        <v>31.419175912300101</v>
      </c>
      <c r="AQ7" s="28">
        <v>2.7078902318711102</v>
      </c>
      <c r="AR7" s="28">
        <v>0.18168264466453901</v>
      </c>
      <c r="AS7" s="28">
        <v>5179.2397437567797</v>
      </c>
      <c r="AT7" s="28">
        <v>1710.91717063223</v>
      </c>
      <c r="AU7" s="28">
        <v>3468.3225731245502</v>
      </c>
      <c r="AV7" s="28">
        <v>28.427011690008101</v>
      </c>
      <c r="AW7" s="28">
        <v>0.29440739209753197</v>
      </c>
      <c r="AX7" s="28">
        <v>152.395735048528</v>
      </c>
      <c r="AY7" s="28">
        <v>0.46781516449235799</v>
      </c>
      <c r="AZ7" s="28">
        <v>120.25953824192401</v>
      </c>
      <c r="BA7" s="28">
        <v>5.8566588953741601</v>
      </c>
      <c r="BB7" s="28">
        <v>2.2551325253393699</v>
      </c>
      <c r="BC7" s="28">
        <v>439.849311110744</v>
      </c>
      <c r="BD7" s="28">
        <v>88.158460821111404</v>
      </c>
      <c r="BE7" s="28">
        <v>24.249730209383898</v>
      </c>
      <c r="BF7" s="28">
        <v>17.172099406405501</v>
      </c>
      <c r="BG7" s="28">
        <v>0.97356988927286003</v>
      </c>
      <c r="BH7" s="28">
        <v>138.4340208447</v>
      </c>
      <c r="BI7" s="28">
        <v>3158.2244527906901</v>
      </c>
      <c r="BJ7" s="28">
        <v>0</v>
      </c>
      <c r="BK7" s="28">
        <v>3.0112652413983798</v>
      </c>
      <c r="BL7" s="28">
        <v>1078.8796572787201</v>
      </c>
      <c r="BM7" s="28">
        <v>101.65891217778</v>
      </c>
      <c r="BN7" s="101">
        <v>10321.8365008239</v>
      </c>
      <c r="BO7" s="101">
        <v>1185.42730638734</v>
      </c>
      <c r="BS7" s="32">
        <f t="shared" si="0"/>
        <v>8.0000918783832663E-3</v>
      </c>
      <c r="BT7" s="25">
        <f t="shared" si="1"/>
        <v>-4.3957369884851065E-4</v>
      </c>
      <c r="BU7" s="25">
        <f t="shared" si="2"/>
        <v>8.2231025953295156E-5</v>
      </c>
      <c r="BV7" s="25">
        <f t="shared" si="3"/>
        <v>-6.746843451290583E-4</v>
      </c>
      <c r="BW7" s="25">
        <f t="shared" si="4"/>
        <v>-6.4350044429629461E-4</v>
      </c>
      <c r="BX7" s="25">
        <f t="shared" si="5"/>
        <v>-8.4946668145656089E-4</v>
      </c>
      <c r="BY7" s="25">
        <f t="shared" si="6"/>
        <v>-1.5112450720522659E-4</v>
      </c>
      <c r="BZ7" s="25">
        <f t="shared" si="7"/>
        <v>-3.1459559528897863E-4</v>
      </c>
      <c r="CA7" s="25"/>
      <c r="CB7" s="25"/>
      <c r="CC7" s="25"/>
      <c r="CD7" s="25"/>
      <c r="CE7" s="25"/>
      <c r="CF7" s="25"/>
    </row>
    <row r="8" spans="1:84" x14ac:dyDescent="0.4">
      <c r="A8" s="58" t="s">
        <v>81</v>
      </c>
      <c r="B8" s="28">
        <v>400138.85274</v>
      </c>
      <c r="C8" s="28">
        <v>1949.0862322</v>
      </c>
      <c r="D8" s="28">
        <v>49588.529208</v>
      </c>
      <c r="E8" s="28">
        <v>8060.9799295000003</v>
      </c>
      <c r="F8" s="28">
        <v>2961.1354283999999</v>
      </c>
      <c r="G8" s="28">
        <v>279.82402337000002</v>
      </c>
      <c r="H8" s="28">
        <v>17013.688651</v>
      </c>
      <c r="J8" s="30" t="s">
        <v>72</v>
      </c>
      <c r="K8" s="28">
        <v>8.0966048574039409</v>
      </c>
      <c r="L8" s="28">
        <v>309.66013960826001</v>
      </c>
      <c r="M8" s="28">
        <v>309.66013960826001</v>
      </c>
      <c r="N8" s="28">
        <v>104.40619964119701</v>
      </c>
      <c r="O8" s="28">
        <v>725.92096643672403</v>
      </c>
      <c r="P8" s="28">
        <v>1505.24801001317</v>
      </c>
      <c r="Q8" s="28">
        <v>400110.34010262502</v>
      </c>
      <c r="R8" s="28">
        <v>1357.3524535177401</v>
      </c>
      <c r="S8" s="28">
        <v>314.08679625787403</v>
      </c>
      <c r="T8" s="28">
        <v>584.73251040361197</v>
      </c>
      <c r="U8" s="28">
        <v>0</v>
      </c>
      <c r="V8" s="28">
        <v>458.61228540485098</v>
      </c>
      <c r="W8" s="28">
        <v>458.61228540485098</v>
      </c>
      <c r="X8" s="28">
        <v>396.52333647491901</v>
      </c>
      <c r="Y8" s="28">
        <v>508.15423079305702</v>
      </c>
      <c r="Z8" s="28">
        <v>5.72571438238396</v>
      </c>
      <c r="AA8" s="28">
        <v>44.322867577616499</v>
      </c>
      <c r="AB8" s="28">
        <v>0</v>
      </c>
      <c r="AC8" s="28">
        <v>5.9935366168537803</v>
      </c>
      <c r="AD8" s="28">
        <v>1949.37460848669</v>
      </c>
      <c r="AE8" s="28">
        <v>0</v>
      </c>
      <c r="AF8" s="28">
        <v>44608.888113670298</v>
      </c>
      <c r="AG8" s="28">
        <v>4560.0043212795599</v>
      </c>
      <c r="AH8" s="28">
        <v>49565.415771424698</v>
      </c>
      <c r="AI8" s="28">
        <v>0</v>
      </c>
      <c r="AJ8" s="28">
        <v>744.31714024151597</v>
      </c>
      <c r="AK8" s="28">
        <v>1.66141077068073</v>
      </c>
      <c r="AL8" s="28">
        <v>8076.5633967922704</v>
      </c>
      <c r="AM8" s="28">
        <v>7.7080635151595303</v>
      </c>
      <c r="AN8" s="28">
        <v>2.7916975368860801</v>
      </c>
      <c r="AO8" s="28">
        <v>1448.5475237134599</v>
      </c>
      <c r="AP8" s="28">
        <v>57.393072195858601</v>
      </c>
      <c r="AQ8" s="28">
        <v>4.9181516449235803</v>
      </c>
      <c r="AR8" s="28">
        <v>0.33170241571454501</v>
      </c>
      <c r="AS8" s="28">
        <v>8058.8484450536498</v>
      </c>
      <c r="AT8" s="28">
        <v>2959.78227189162</v>
      </c>
      <c r="AU8" s="28">
        <v>5099.0661731620303</v>
      </c>
      <c r="AV8" s="28">
        <v>51.824109635851499</v>
      </c>
      <c r="AW8" s="28">
        <v>0.53830073248565502</v>
      </c>
      <c r="AX8" s="28">
        <v>280.92967244828702</v>
      </c>
      <c r="AY8" s="28">
        <v>0.90727196768023999</v>
      </c>
      <c r="AZ8" s="28">
        <v>216.79333234125301</v>
      </c>
      <c r="BA8" s="28">
        <v>11.544079212068</v>
      </c>
      <c r="BB8" s="28">
        <v>3.9488215523845702</v>
      </c>
      <c r="BC8" s="28">
        <v>792.69718436702499</v>
      </c>
      <c r="BD8" s="28">
        <v>113.506138080501</v>
      </c>
      <c r="BE8" s="28">
        <v>44.432739959324699</v>
      </c>
      <c r="BF8" s="28">
        <v>31.039982803948401</v>
      </c>
      <c r="BG8" s="28">
        <v>1.77515507862233</v>
      </c>
      <c r="BH8" s="28">
        <v>279.822291594327</v>
      </c>
      <c r="BI8" s="28">
        <v>5282.7347601636302</v>
      </c>
      <c r="BJ8" s="28">
        <v>0</v>
      </c>
      <c r="BK8" s="28">
        <v>4.2095285579655704</v>
      </c>
      <c r="BL8" s="28">
        <v>1858.1897849464001</v>
      </c>
      <c r="BM8" s="28">
        <v>171.14514612344701</v>
      </c>
      <c r="BN8" s="101">
        <v>17017.4908905019</v>
      </c>
      <c r="BO8" s="101">
        <v>2059.8923149297002</v>
      </c>
      <c r="BS8" s="32">
        <f t="shared" si="0"/>
        <v>8.0000002078772312E-3</v>
      </c>
      <c r="BT8" s="25">
        <f t="shared" si="1"/>
        <v>-7.1256857912539739E-5</v>
      </c>
      <c r="BU8" s="25">
        <f t="shared" si="2"/>
        <v>1.4795460658735522E-4</v>
      </c>
      <c r="BV8" s="25">
        <f t="shared" si="3"/>
        <v>-4.6610449925531353E-4</v>
      </c>
      <c r="BW8" s="25">
        <f t="shared" si="4"/>
        <v>-2.6442001654787041E-4</v>
      </c>
      <c r="BX8" s="25">
        <f t="shared" si="5"/>
        <v>-4.569721787804486E-4</v>
      </c>
      <c r="BY8" s="25">
        <f t="shared" si="6"/>
        <v>-6.1888027059504014E-6</v>
      </c>
      <c r="BZ8" s="25">
        <f t="shared" si="7"/>
        <v>2.2348119681126687E-4</v>
      </c>
      <c r="CA8" s="25"/>
      <c r="CB8" s="25"/>
      <c r="CC8" s="25"/>
      <c r="CD8" s="25"/>
      <c r="CE8" s="25"/>
      <c r="CF8" s="25"/>
    </row>
    <row r="9" spans="1:84" x14ac:dyDescent="0.4">
      <c r="A9" s="22" t="s">
        <v>82</v>
      </c>
      <c r="B9" s="28">
        <v>65141.253892000001</v>
      </c>
      <c r="C9" s="28">
        <v>263.49264484999998</v>
      </c>
      <c r="D9" s="28">
        <v>6413.5789033999999</v>
      </c>
      <c r="E9" s="28">
        <v>1211.9080968999999</v>
      </c>
      <c r="F9" s="28">
        <v>379.85997562</v>
      </c>
      <c r="G9" s="28">
        <v>22.756359896999999</v>
      </c>
      <c r="H9" s="28">
        <v>3355.3117032999999</v>
      </c>
      <c r="J9" s="30" t="s">
        <v>124</v>
      </c>
      <c r="K9" s="28">
        <v>1.7256930103363699</v>
      </c>
      <c r="L9" s="28">
        <v>56.381156066535503</v>
      </c>
      <c r="M9" s="28">
        <v>56.381156066535503</v>
      </c>
      <c r="N9" s="28">
        <v>18.7264641991435</v>
      </c>
      <c r="O9" s="28">
        <v>146.494111602727</v>
      </c>
      <c r="P9" s="28">
        <v>320.81909129802602</v>
      </c>
      <c r="Q9" s="28">
        <v>65121.506833997402</v>
      </c>
      <c r="R9" s="28">
        <v>253.981175275384</v>
      </c>
      <c r="S9" s="28">
        <v>63.7241488235586</v>
      </c>
      <c r="T9" s="28">
        <v>113.072139882603</v>
      </c>
      <c r="U9" s="28">
        <v>0</v>
      </c>
      <c r="V9" s="28">
        <v>82.395930057485401</v>
      </c>
      <c r="W9" s="28">
        <v>82.395930057485401</v>
      </c>
      <c r="X9" s="28">
        <v>51.284540198526102</v>
      </c>
      <c r="Y9" s="28">
        <v>100.063362156561</v>
      </c>
      <c r="Z9" s="28">
        <v>0.94141931109641397</v>
      </c>
      <c r="AA9" s="28">
        <v>7.3796247032303102</v>
      </c>
      <c r="AB9" s="28">
        <v>0</v>
      </c>
      <c r="AC9" s="28">
        <v>1.2115988722928599</v>
      </c>
      <c r="AD9" s="28">
        <v>263.51509262168099</v>
      </c>
      <c r="AE9" s="28">
        <v>0</v>
      </c>
      <c r="AF9" s="28">
        <v>5769.45476214885</v>
      </c>
      <c r="AG9" s="28">
        <v>589.76724813571604</v>
      </c>
      <c r="AH9" s="28">
        <v>6410.50655048309</v>
      </c>
      <c r="AI9" s="28">
        <v>0</v>
      </c>
      <c r="AJ9" s="28">
        <v>144.30217973731899</v>
      </c>
      <c r="AK9" s="28">
        <v>0.23922809570264</v>
      </c>
      <c r="AL9" s="28">
        <v>1594.0683084012601</v>
      </c>
      <c r="AM9" s="28">
        <v>1.0087993077486901</v>
      </c>
      <c r="AN9" s="28">
        <v>0.35493393299051401</v>
      </c>
      <c r="AO9" s="28">
        <v>176.87813070101399</v>
      </c>
      <c r="AP9" s="28">
        <v>7.0943469082932404</v>
      </c>
      <c r="AQ9" s="28">
        <v>0.59536136510193605</v>
      </c>
      <c r="AR9" s="28">
        <v>4.4589977788433398E-2</v>
      </c>
      <c r="AS9" s="28">
        <v>1211.2692471756</v>
      </c>
      <c r="AT9" s="28">
        <v>379.621887926939</v>
      </c>
      <c r="AU9" s="28">
        <v>831.64735924866397</v>
      </c>
      <c r="AV9" s="28">
        <v>6.33037671478254</v>
      </c>
      <c r="AW9" s="28">
        <v>6.6584081526920996E-2</v>
      </c>
      <c r="AX9" s="28">
        <v>36.237170698369098</v>
      </c>
      <c r="AY9" s="28">
        <v>0.13722174639130899</v>
      </c>
      <c r="AZ9" s="28">
        <v>29.503505238732998</v>
      </c>
      <c r="BA9" s="28">
        <v>1.82461758075805</v>
      </c>
      <c r="BB9" s="28">
        <v>0.51093231259335103</v>
      </c>
      <c r="BC9" s="28">
        <v>109.096559797615</v>
      </c>
      <c r="BD9" s="28">
        <v>19.865932758235601</v>
      </c>
      <c r="BE9" s="28">
        <v>5.5334341947893799</v>
      </c>
      <c r="BF9" s="28">
        <v>3.9485165649784801</v>
      </c>
      <c r="BG9" s="28">
        <v>0.21757870776082</v>
      </c>
      <c r="BH9" s="28">
        <v>22.753715901387199</v>
      </c>
      <c r="BI9" s="28">
        <v>1055.74218739912</v>
      </c>
      <c r="BJ9" s="28">
        <v>0</v>
      </c>
      <c r="BK9" s="28">
        <v>0.69215221576326902</v>
      </c>
      <c r="BL9" s="28">
        <v>381.10577647403699</v>
      </c>
      <c r="BM9" s="28">
        <v>33.873703050645602</v>
      </c>
      <c r="BN9" s="101">
        <v>3355.5261468168001</v>
      </c>
      <c r="BO9" s="101">
        <v>424.42713998026801</v>
      </c>
      <c r="BS9" s="32">
        <f t="shared" si="0"/>
        <v>8.0000760929978838E-3</v>
      </c>
      <c r="BT9" s="25">
        <f t="shared" si="1"/>
        <v>-3.0314212304444893E-4</v>
      </c>
      <c r="BU9" s="25">
        <f t="shared" si="2"/>
        <v>8.5193162389009434E-5</v>
      </c>
      <c r="BV9" s="25">
        <f t="shared" si="3"/>
        <v>-4.7903876496806138E-4</v>
      </c>
      <c r="BW9" s="25">
        <f t="shared" si="4"/>
        <v>-5.2714370506650333E-4</v>
      </c>
      <c r="BX9" s="25">
        <f t="shared" si="5"/>
        <v>-6.2677751893287054E-4</v>
      </c>
      <c r="BY9" s="25">
        <f t="shared" si="6"/>
        <v>-1.161871065832772E-4</v>
      </c>
      <c r="BZ9" s="25">
        <f t="shared" si="7"/>
        <v>6.3911652854574876E-5</v>
      </c>
      <c r="CA9" s="25"/>
      <c r="CB9" s="25"/>
      <c r="CC9" s="25"/>
      <c r="CD9" s="25"/>
      <c r="CE9" s="25"/>
      <c r="CF9" s="25"/>
    </row>
    <row r="10" spans="1:84" x14ac:dyDescent="0.4">
      <c r="A10" s="22" t="s">
        <v>83</v>
      </c>
      <c r="B10" s="28">
        <v>119522.59841999999</v>
      </c>
      <c r="C10" s="28">
        <v>364.79679586999998</v>
      </c>
      <c r="D10" s="28">
        <v>12376.255361</v>
      </c>
      <c r="E10" s="28">
        <v>2005.4234689</v>
      </c>
      <c r="F10" s="28">
        <v>668.22927055000002</v>
      </c>
      <c r="G10" s="28">
        <v>43.986893479999999</v>
      </c>
      <c r="H10" s="28">
        <v>5460.3225619000004</v>
      </c>
      <c r="J10" s="30" t="s">
        <v>125</v>
      </c>
      <c r="K10" s="28">
        <v>2.7048653788819199</v>
      </c>
      <c r="L10" s="28">
        <v>96.450382438995305</v>
      </c>
      <c r="M10" s="28">
        <v>96.450382438995305</v>
      </c>
      <c r="N10" s="28">
        <v>32.314099546950203</v>
      </c>
      <c r="O10" s="28">
        <v>235.73579586895701</v>
      </c>
      <c r="P10" s="28">
        <v>502.86490657759998</v>
      </c>
      <c r="Q10" s="28">
        <v>119480.02630113999</v>
      </c>
      <c r="R10" s="28">
        <v>427.75678927263999</v>
      </c>
      <c r="S10" s="28">
        <v>102.574675008846</v>
      </c>
      <c r="T10" s="28">
        <v>186.933525271581</v>
      </c>
      <c r="U10" s="28">
        <v>0</v>
      </c>
      <c r="V10" s="28">
        <v>142.04125505514301</v>
      </c>
      <c r="W10" s="28">
        <v>142.04125505514301</v>
      </c>
      <c r="X10" s="28">
        <v>98.958350281365</v>
      </c>
      <c r="Y10" s="28">
        <v>162.68883542827501</v>
      </c>
      <c r="Z10" s="28">
        <v>1.7070783135336201</v>
      </c>
      <c r="AA10" s="28">
        <v>13.3029998417081</v>
      </c>
      <c r="AB10" s="28">
        <v>0</v>
      </c>
      <c r="AC10" s="28">
        <v>1.9406922584764901</v>
      </c>
      <c r="AD10" s="28">
        <v>364.81060974332598</v>
      </c>
      <c r="AE10" s="28">
        <v>0</v>
      </c>
      <c r="AF10" s="28">
        <v>11132.7674196553</v>
      </c>
      <c r="AG10" s="28">
        <v>1138.0250923461001</v>
      </c>
      <c r="AH10" s="28">
        <v>12369.750862282701</v>
      </c>
      <c r="AI10" s="28">
        <v>0</v>
      </c>
      <c r="AJ10" s="28">
        <v>238.039859918318</v>
      </c>
      <c r="AK10" s="28">
        <v>0.39129773971130399</v>
      </c>
      <c r="AL10" s="28">
        <v>2587.0723806742799</v>
      </c>
      <c r="AM10" s="28">
        <v>1.57240794325302</v>
      </c>
      <c r="AN10" s="28">
        <v>0.53937568412175996</v>
      </c>
      <c r="AO10" s="28">
        <v>330.64042769666599</v>
      </c>
      <c r="AP10" s="28">
        <v>10.003805508248</v>
      </c>
      <c r="AQ10" s="28">
        <v>0.81838731901431405</v>
      </c>
      <c r="AR10" s="28">
        <v>7.2723935029789799E-2</v>
      </c>
      <c r="AS10" s="28">
        <v>2003.9674349586901</v>
      </c>
      <c r="AT10" s="28">
        <v>667.66232762115703</v>
      </c>
      <c r="AU10" s="28">
        <v>1336.30510733753</v>
      </c>
      <c r="AV10" s="28">
        <v>8.7766532735880798</v>
      </c>
      <c r="AW10" s="28">
        <v>9.3697459724311996E-2</v>
      </c>
      <c r="AX10" s="28">
        <v>53.873316688437399</v>
      </c>
      <c r="AY10" s="28">
        <v>0.234313298830999</v>
      </c>
      <c r="AZ10" s="28">
        <v>50.886430882344797</v>
      </c>
      <c r="BA10" s="28">
        <v>3.2230233083659798</v>
      </c>
      <c r="BB10" s="28">
        <v>0.88600340614097595</v>
      </c>
      <c r="BC10" s="28">
        <v>191.41253349647499</v>
      </c>
      <c r="BD10" s="28">
        <v>34.617264199033201</v>
      </c>
      <c r="BE10" s="28">
        <v>7.85219133914251</v>
      </c>
      <c r="BF10" s="28">
        <v>6.0823337026075102</v>
      </c>
      <c r="BG10" s="28">
        <v>0.30340493945556801</v>
      </c>
      <c r="BH10" s="28">
        <v>43.976861169441698</v>
      </c>
      <c r="BI10" s="28">
        <v>1703.3078172077501</v>
      </c>
      <c r="BJ10" s="28">
        <v>0</v>
      </c>
      <c r="BK10" s="28">
        <v>1.25721087491746</v>
      </c>
      <c r="BL10" s="28">
        <v>606.96500764981795</v>
      </c>
      <c r="BM10" s="28">
        <v>54.8121701284742</v>
      </c>
      <c r="BN10" s="101">
        <v>5460.60944129367</v>
      </c>
      <c r="BO10" s="101">
        <v>674.58705122880099</v>
      </c>
      <c r="BS10" s="32">
        <f t="shared" si="0"/>
        <v>8.0000277599045627E-3</v>
      </c>
      <c r="BT10" s="25">
        <f t="shared" si="1"/>
        <v>-3.5618468325464682E-4</v>
      </c>
      <c r="BU10" s="25">
        <f t="shared" si="2"/>
        <v>3.7867309917172229E-5</v>
      </c>
      <c r="BV10" s="25">
        <f t="shared" si="3"/>
        <v>-5.2556274313760921E-4</v>
      </c>
      <c r="BW10" s="25">
        <f t="shared" si="4"/>
        <v>-7.2604812095300258E-4</v>
      </c>
      <c r="BX10" s="25">
        <f t="shared" si="5"/>
        <v>-8.4842576317609793E-4</v>
      </c>
      <c r="BY10" s="25">
        <f t="shared" si="6"/>
        <v>-2.2807499608634696E-4</v>
      </c>
      <c r="BZ10" s="25">
        <f t="shared" si="7"/>
        <v>5.2538909637185811E-5</v>
      </c>
      <c r="CA10" s="25"/>
      <c r="CB10" s="25"/>
      <c r="CC10" s="25"/>
      <c r="CD10" s="25"/>
      <c r="CE10" s="25"/>
      <c r="CF10" s="25"/>
    </row>
    <row r="11" spans="1:84" x14ac:dyDescent="0.4">
      <c r="A11" s="22" t="s">
        <v>84</v>
      </c>
      <c r="B11" s="28">
        <v>254583.99945</v>
      </c>
      <c r="C11" s="28">
        <v>1007.1146282</v>
      </c>
      <c r="D11" s="28">
        <v>40801.841522000002</v>
      </c>
      <c r="E11" s="28">
        <v>5511.4022703999999</v>
      </c>
      <c r="F11" s="28">
        <v>2195.3018241</v>
      </c>
      <c r="G11" s="28">
        <v>104.23837071</v>
      </c>
      <c r="H11" s="28">
        <v>13696.44887</v>
      </c>
      <c r="J11" s="30" t="s">
        <v>126</v>
      </c>
      <c r="K11" s="28">
        <v>5.4453003800217203</v>
      </c>
      <c r="L11" s="28">
        <v>265.60588857963802</v>
      </c>
      <c r="M11" s="28">
        <v>265.60588857963802</v>
      </c>
      <c r="N11" s="28">
        <v>91.241508126787707</v>
      </c>
      <c r="O11" s="28">
        <v>529.58997054382303</v>
      </c>
      <c r="P11" s="28">
        <v>1012.33797976708</v>
      </c>
      <c r="Q11" s="28">
        <v>254512.96790841999</v>
      </c>
      <c r="R11" s="28">
        <v>1123.41430617437</v>
      </c>
      <c r="S11" s="28">
        <v>230.21029713818001</v>
      </c>
      <c r="T11" s="28">
        <v>462.11681417252299</v>
      </c>
      <c r="U11" s="28">
        <v>0</v>
      </c>
      <c r="V11" s="28">
        <v>399.96138951481697</v>
      </c>
      <c r="W11" s="28">
        <v>399.96138951481697</v>
      </c>
      <c r="X11" s="28">
        <v>326.21274580157302</v>
      </c>
      <c r="Y11" s="28">
        <v>408.41798445961899</v>
      </c>
      <c r="Z11" s="28">
        <v>6.0075351843339497</v>
      </c>
      <c r="AA11" s="28">
        <v>42.135031564675302</v>
      </c>
      <c r="AB11" s="28">
        <v>0</v>
      </c>
      <c r="AC11" s="28">
        <v>6.0174250148216801</v>
      </c>
      <c r="AD11" s="28">
        <v>1007.09357848729</v>
      </c>
      <c r="AE11" s="28">
        <v>0</v>
      </c>
      <c r="AF11" s="28">
        <v>36699.460256948601</v>
      </c>
      <c r="AG11" s="28">
        <v>3751.5252247336498</v>
      </c>
      <c r="AH11" s="28">
        <v>40777.198227483801</v>
      </c>
      <c r="AI11" s="28">
        <v>0</v>
      </c>
      <c r="AJ11" s="28">
        <v>598.14905449825505</v>
      </c>
      <c r="AK11" s="28">
        <v>1.0306338839376701</v>
      </c>
      <c r="AL11" s="28">
        <v>6763.6242506952804</v>
      </c>
      <c r="AM11" s="28">
        <v>4.6277674344262696</v>
      </c>
      <c r="AN11" s="28">
        <v>1.6100103066078</v>
      </c>
      <c r="AO11" s="28">
        <v>1192.8613840616799</v>
      </c>
      <c r="AP11" s="28">
        <v>30.123847836990201</v>
      </c>
      <c r="AQ11" s="28">
        <v>2.4945381592508702</v>
      </c>
      <c r="AR11" s="28">
        <v>0.21167104835287101</v>
      </c>
      <c r="AS11" s="28">
        <v>5507.1646600858703</v>
      </c>
      <c r="AT11" s="28">
        <v>2193.3140728296898</v>
      </c>
      <c r="AU11" s="28">
        <v>3313.85058725618</v>
      </c>
      <c r="AV11" s="28">
        <v>26.702867882515601</v>
      </c>
      <c r="AW11" s="28">
        <v>0.28118452134900801</v>
      </c>
      <c r="AX11" s="28">
        <v>156.37064909582901</v>
      </c>
      <c r="AY11" s="28">
        <v>0.59688749262829499</v>
      </c>
      <c r="AZ11" s="28">
        <v>151.93946890656201</v>
      </c>
      <c r="BA11" s="28">
        <v>8.0131885998996992</v>
      </c>
      <c r="BB11" s="28">
        <v>2.8484255140902901</v>
      </c>
      <c r="BC11" s="28">
        <v>570.77446948527597</v>
      </c>
      <c r="BD11" s="28">
        <v>98.952899723871099</v>
      </c>
      <c r="BE11" s="28">
        <v>23.432757486069502</v>
      </c>
      <c r="BF11" s="28">
        <v>18.4744789651504</v>
      </c>
      <c r="BG11" s="28">
        <v>0.91984214906551398</v>
      </c>
      <c r="BH11" s="28">
        <v>104.20856605874199</v>
      </c>
      <c r="BI11" s="28">
        <v>4250.4576494883204</v>
      </c>
      <c r="BJ11" s="28">
        <v>0</v>
      </c>
      <c r="BK11" s="28">
        <v>4.05477621884401</v>
      </c>
      <c r="BL11" s="28">
        <v>1327.64357349427</v>
      </c>
      <c r="BM11" s="28">
        <v>179.28753868284801</v>
      </c>
      <c r="BN11" s="101">
        <v>13698.8573752872</v>
      </c>
      <c r="BO11" s="101">
        <v>1484.46417065372</v>
      </c>
      <c r="BS11" s="32">
        <f t="shared" si="0"/>
        <v>7.9998813057662668E-3</v>
      </c>
      <c r="BT11" s="25">
        <f t="shared" si="1"/>
        <v>-2.7901023526014909E-4</v>
      </c>
      <c r="BU11" s="25">
        <f t="shared" si="2"/>
        <v>-2.0901009796304506E-5</v>
      </c>
      <c r="BV11" s="25">
        <f t="shared" si="3"/>
        <v>-6.0397505595216746E-4</v>
      </c>
      <c r="BW11" s="25">
        <f t="shared" si="4"/>
        <v>-7.6888060537487219E-4</v>
      </c>
      <c r="BX11" s="25">
        <f t="shared" si="5"/>
        <v>-9.0545693921838689E-4</v>
      </c>
      <c r="BY11" s="25">
        <f t="shared" si="6"/>
        <v>-2.8592783113354128E-4</v>
      </c>
      <c r="BZ11" s="25">
        <f t="shared" si="7"/>
        <v>1.758488868216875E-4</v>
      </c>
      <c r="CA11" s="25"/>
      <c r="CB11" s="25"/>
      <c r="CC11" s="25"/>
      <c r="CD11" s="25"/>
      <c r="CE11" s="25"/>
      <c r="CF11" s="25"/>
    </row>
    <row r="12" spans="1:84" x14ac:dyDescent="0.4">
      <c r="A12" s="22" t="s">
        <v>85</v>
      </c>
      <c r="B12" s="28">
        <v>214727.77429999999</v>
      </c>
      <c r="C12" s="28">
        <v>702.12815061000003</v>
      </c>
      <c r="D12" s="28">
        <v>27378.218742000001</v>
      </c>
      <c r="E12" s="28">
        <v>3528.2434328999998</v>
      </c>
      <c r="F12" s="28">
        <v>1374.5283598999999</v>
      </c>
      <c r="G12" s="28">
        <v>81.239279658000001</v>
      </c>
      <c r="H12" s="28">
        <v>9904.6457403999993</v>
      </c>
      <c r="J12" s="30" t="s">
        <v>73</v>
      </c>
      <c r="K12" s="28">
        <v>4.4936012667791001</v>
      </c>
      <c r="L12" s="28">
        <v>176.650598222258</v>
      </c>
      <c r="M12" s="28">
        <v>176.650598222258</v>
      </c>
      <c r="N12" s="28">
        <v>59.700752904313802</v>
      </c>
      <c r="O12" s="28">
        <v>418.08223218992703</v>
      </c>
      <c r="P12" s="28">
        <v>835.40964710196999</v>
      </c>
      <c r="Q12" s="28">
        <v>214235.87442032201</v>
      </c>
      <c r="R12" s="28">
        <v>770.89877469634098</v>
      </c>
      <c r="S12" s="28">
        <v>176.574457989715</v>
      </c>
      <c r="T12" s="28">
        <v>330.26786106383997</v>
      </c>
      <c r="U12" s="28">
        <v>0</v>
      </c>
      <c r="V12" s="28">
        <v>262.17365644030599</v>
      </c>
      <c r="W12" s="28">
        <v>262.17365644030599</v>
      </c>
      <c r="X12" s="28">
        <v>218.17037605339499</v>
      </c>
      <c r="Y12" s="28">
        <v>299.176997236506</v>
      </c>
      <c r="Z12" s="28">
        <v>3.3115862116293799</v>
      </c>
      <c r="AA12" s="28">
        <v>25.628775220930599</v>
      </c>
      <c r="AB12" s="28">
        <v>0</v>
      </c>
      <c r="AC12" s="28">
        <v>3.41155288976173</v>
      </c>
      <c r="AD12" s="28">
        <v>700.37659275671399</v>
      </c>
      <c r="AE12" s="28">
        <v>0</v>
      </c>
      <c r="AF12" s="28">
        <v>24544.341342725002</v>
      </c>
      <c r="AG12" s="28">
        <v>2508.9661826419001</v>
      </c>
      <c r="AH12" s="28">
        <v>27271.477901420301</v>
      </c>
      <c r="AI12" s="28">
        <v>0</v>
      </c>
      <c r="AJ12" s="28">
        <v>421.15806355374002</v>
      </c>
      <c r="AK12" s="28">
        <v>0.67463654050717303</v>
      </c>
      <c r="AL12" s="28">
        <v>4746.9887470890599</v>
      </c>
      <c r="AM12" s="28">
        <v>2.9345136879467799</v>
      </c>
      <c r="AN12" s="28">
        <v>1.0357622645877</v>
      </c>
      <c r="AO12" s="28">
        <v>731.63006575285101</v>
      </c>
      <c r="AP12" s="28">
        <v>18.8670622860827</v>
      </c>
      <c r="AQ12" s="28">
        <v>1.57400640442688</v>
      </c>
      <c r="AR12" s="28">
        <v>0.13585473084321201</v>
      </c>
      <c r="AS12" s="28">
        <v>3517.54092046716</v>
      </c>
      <c r="AT12" s="28">
        <v>1369.48534007286</v>
      </c>
      <c r="AU12" s="28">
        <v>2148.0555803942898</v>
      </c>
      <c r="AV12" s="28">
        <v>16.657232758478099</v>
      </c>
      <c r="AW12" s="28">
        <v>0.17635959589278899</v>
      </c>
      <c r="AX12" s="28">
        <v>99.242300633277594</v>
      </c>
      <c r="AY12" s="28">
        <v>0.39630258436812699</v>
      </c>
      <c r="AZ12" s="28">
        <v>97.161839646819502</v>
      </c>
      <c r="BA12" s="28">
        <v>5.3485612085737797</v>
      </c>
      <c r="BB12" s="28">
        <v>1.7876812998451199</v>
      </c>
      <c r="BC12" s="28">
        <v>364.87157823376702</v>
      </c>
      <c r="BD12" s="28">
        <v>74.415029827344995</v>
      </c>
      <c r="BE12" s="28">
        <v>14.710197809707999</v>
      </c>
      <c r="BF12" s="28">
        <v>11.706035593622</v>
      </c>
      <c r="BG12" s="28">
        <v>0.57534904126501096</v>
      </c>
      <c r="BH12" s="28">
        <v>80.994287339407094</v>
      </c>
      <c r="BI12" s="28">
        <v>3083.6886474216099</v>
      </c>
      <c r="BJ12" s="28">
        <v>0</v>
      </c>
      <c r="BK12" s="28">
        <v>2.43871573581507</v>
      </c>
      <c r="BL12" s="28">
        <v>1078.8417228518899</v>
      </c>
      <c r="BM12" s="28">
        <v>98.526106106251703</v>
      </c>
      <c r="BN12" s="101">
        <v>9894.4856732639892</v>
      </c>
      <c r="BO12" s="101">
        <v>1188.5625375314801</v>
      </c>
      <c r="BS12" s="32">
        <f t="shared" si="0"/>
        <v>7.9999469351102765E-3</v>
      </c>
      <c r="BT12" s="25">
        <f t="shared" si="1"/>
        <v>-2.2908069590975959E-3</v>
      </c>
      <c r="BU12" s="25">
        <f t="shared" si="2"/>
        <v>-2.4946412585285368E-3</v>
      </c>
      <c r="BV12" s="25">
        <f t="shared" si="3"/>
        <v>-3.8987503747258787E-3</v>
      </c>
      <c r="BW12" s="25">
        <f t="shared" si="4"/>
        <v>-3.0333826552446613E-3</v>
      </c>
      <c r="BX12" s="25">
        <f t="shared" si="5"/>
        <v>-3.668909259541801E-3</v>
      </c>
      <c r="BY12" s="25">
        <f t="shared" si="6"/>
        <v>-3.0156879729149725E-3</v>
      </c>
      <c r="BZ12" s="25">
        <f t="shared" si="7"/>
        <v>-1.0257880395023466E-3</v>
      </c>
      <c r="CA12" s="25"/>
      <c r="CB12" s="25"/>
      <c r="CC12" s="25"/>
      <c r="CD12" s="25"/>
      <c r="CE12" s="25"/>
      <c r="CF12" s="25"/>
    </row>
    <row r="13" spans="1:84" x14ac:dyDescent="0.4">
      <c r="A13" s="22" t="s">
        <v>86</v>
      </c>
      <c r="B13" s="28">
        <v>617.75379253999995</v>
      </c>
      <c r="C13" s="28">
        <v>2.9235404267999998</v>
      </c>
      <c r="D13" s="28">
        <v>263.44504346000002</v>
      </c>
      <c r="E13" s="28">
        <v>21.463074096</v>
      </c>
      <c r="F13" s="28">
        <v>11.252640655</v>
      </c>
      <c r="G13" s="28">
        <v>0.3172100705</v>
      </c>
      <c r="H13" s="28">
        <v>39.393177717999997</v>
      </c>
      <c r="J13" s="30" t="s">
        <v>86</v>
      </c>
      <c r="K13" s="28">
        <v>1.15771952644719E-6</v>
      </c>
      <c r="L13" s="28">
        <v>9.4799975381206601E-5</v>
      </c>
      <c r="M13" s="28">
        <v>9.4799975381206601E-5</v>
      </c>
      <c r="N13" s="28">
        <v>3.3451311033581901E-5</v>
      </c>
      <c r="O13" s="28">
        <v>1.4699623274988001E-4</v>
      </c>
      <c r="P13" s="28">
        <v>2.1522771311254001E-4</v>
      </c>
      <c r="Q13" s="28">
        <v>5.2527464188671498E-2</v>
      </c>
      <c r="R13" s="28">
        <v>3.7958451727045702E-4</v>
      </c>
      <c r="S13" s="28">
        <v>6.3082835258519403E-5</v>
      </c>
      <c r="T13" s="28">
        <v>1.4429859609781901E-4</v>
      </c>
      <c r="U13" s="28">
        <v>0</v>
      </c>
      <c r="V13" s="28">
        <v>1.4622003515490201E-4</v>
      </c>
      <c r="W13" s="28">
        <v>1.4622003515490201E-4</v>
      </c>
      <c r="X13" s="28">
        <v>2.66357891719991E-5</v>
      </c>
      <c r="Y13" s="28">
        <v>1.2805370965128301E-4</v>
      </c>
      <c r="Z13" s="28">
        <v>2.5085453600643698E-6</v>
      </c>
      <c r="AA13" s="28">
        <v>1.7198784565441399E-5</v>
      </c>
      <c r="AB13" s="28">
        <v>0</v>
      </c>
      <c r="AC13" s="28">
        <v>1.9477928972535798E-6</v>
      </c>
      <c r="AD13" s="28">
        <v>1.4004296367333999E-5</v>
      </c>
      <c r="AE13" s="28">
        <v>0</v>
      </c>
      <c r="AF13" s="28">
        <v>2.9965682413179199E-3</v>
      </c>
      <c r="AG13" s="28">
        <v>3.06305789888501E-4</v>
      </c>
      <c r="AH13" s="28">
        <v>3.3295098203784202E-3</v>
      </c>
      <c r="AI13" s="28">
        <v>0</v>
      </c>
      <c r="AJ13" s="28">
        <v>1.87650991969664E-4</v>
      </c>
      <c r="AK13" s="28">
        <v>6.0354811863070897E-8</v>
      </c>
      <c r="AL13" s="28">
        <v>2.1486278509895902E-3</v>
      </c>
      <c r="AM13" s="28">
        <v>1.1094063504136399E-7</v>
      </c>
      <c r="AN13" s="28">
        <v>3.8009568059436503E-8</v>
      </c>
      <c r="AO13" s="28">
        <v>3.6097719869706803E-5</v>
      </c>
      <c r="AP13" s="28">
        <v>1.84018805425574E-7</v>
      </c>
      <c r="AQ13" s="28">
        <v>0</v>
      </c>
      <c r="AR13" s="28">
        <v>7.3336772543637601E-9</v>
      </c>
      <c r="AS13" s="28">
        <v>1.34567200689274E-4</v>
      </c>
      <c r="AT13" s="28">
        <v>9.0933046685405804E-5</v>
      </c>
      <c r="AU13" s="28">
        <v>4.3634154003869E-5</v>
      </c>
      <c r="AV13" s="28">
        <v>2.47881303152058E-8</v>
      </c>
      <c r="AW13" s="28">
        <v>1.49688288496833E-9</v>
      </c>
      <c r="AX13" s="28">
        <v>3.7463725700931999E-6</v>
      </c>
      <c r="AY13" s="28">
        <v>5.7606309628135403E-8</v>
      </c>
      <c r="AZ13" s="28">
        <v>9.6689418365603593E-6</v>
      </c>
      <c r="BA13" s="28">
        <v>9.72728825983673E-7</v>
      </c>
      <c r="BB13" s="28">
        <v>1.8316638833314001E-7</v>
      </c>
      <c r="BC13" s="28">
        <v>3.8683465886230401E-5</v>
      </c>
      <c r="BD13" s="28">
        <v>5.4847348349013702E-5</v>
      </c>
      <c r="BE13" s="28">
        <v>3.2952253399251502E-7</v>
      </c>
      <c r="BF13" s="28">
        <v>7.6475801517882202E-7</v>
      </c>
      <c r="BG13" s="28">
        <v>1.8219388548090999E-9</v>
      </c>
      <c r="BH13" s="28">
        <v>2.0217307825856899E-6</v>
      </c>
      <c r="BI13" s="28">
        <v>1.2883007785710701E-3</v>
      </c>
      <c r="BJ13" s="28">
        <v>0</v>
      </c>
      <c r="BK13" s="28">
        <v>1.6795256877748099E-6</v>
      </c>
      <c r="BL13" s="28">
        <v>3.5162308916262901E-4</v>
      </c>
      <c r="BM13" s="28">
        <v>6.1095326972998993E-5</v>
      </c>
      <c r="BN13" s="101">
        <v>4.2644738394042999E-3</v>
      </c>
      <c r="BO13" s="101">
        <v>3.88653062754564E-4</v>
      </c>
      <c r="BS13" s="32">
        <f t="shared" si="0"/>
        <v>7.9999130829930317E-3</v>
      </c>
      <c r="BT13" s="25">
        <f t="shared" si="1"/>
        <v>-0.99991497022790798</v>
      </c>
      <c r="BU13" s="25">
        <f t="shared" si="2"/>
        <v>-0.99999520981607126</v>
      </c>
      <c r="BV13" s="25">
        <f t="shared" si="3"/>
        <v>-0.99998736165320612</v>
      </c>
      <c r="BW13" s="25">
        <f t="shared" si="4"/>
        <v>-0.99999373029231098</v>
      </c>
      <c r="BX13" s="25">
        <f t="shared" si="5"/>
        <v>-0.99999191895933826</v>
      </c>
      <c r="BY13" s="25">
        <f t="shared" si="6"/>
        <v>-0.99999362652396451</v>
      </c>
      <c r="BZ13" s="25">
        <f t="shared" si="7"/>
        <v>-0.99989174587869167</v>
      </c>
      <c r="CA13" s="25"/>
      <c r="CB13" s="25"/>
      <c r="CC13" s="25"/>
      <c r="CD13" s="25"/>
      <c r="CE13" s="25"/>
      <c r="CF13" s="25"/>
    </row>
    <row r="14" spans="1:84" x14ac:dyDescent="0.4">
      <c r="A14" s="22" t="s">
        <v>87</v>
      </c>
      <c r="B14" s="28">
        <v>1862.2388814999999</v>
      </c>
      <c r="C14" s="28">
        <v>11.662393677000001</v>
      </c>
      <c r="D14" s="28">
        <v>1916.8654968000001</v>
      </c>
      <c r="E14" s="28">
        <v>122.8693296</v>
      </c>
      <c r="F14" s="28">
        <v>76.646437191999993</v>
      </c>
      <c r="G14" s="28">
        <v>1.7089442473000001</v>
      </c>
      <c r="H14" s="28">
        <v>187.81592739000001</v>
      </c>
      <c r="J14" s="30" t="s">
        <v>180</v>
      </c>
      <c r="K14" s="28">
        <v>4.1072493630295902E-3</v>
      </c>
      <c r="L14" s="28">
        <v>1.81513785578333</v>
      </c>
      <c r="M14" s="28">
        <v>1.81513785578333</v>
      </c>
      <c r="N14" s="28">
        <v>0.66082968137700704</v>
      </c>
      <c r="O14" s="28">
        <v>1.28740681466889</v>
      </c>
      <c r="P14" s="28">
        <v>0.76358100391210304</v>
      </c>
      <c r="Q14" s="28">
        <v>407.18905052442398</v>
      </c>
      <c r="R14" s="28">
        <v>6.7759270346401097</v>
      </c>
      <c r="S14" s="28">
        <v>0.70995388772301005</v>
      </c>
      <c r="T14" s="28">
        <v>2.2880704328841301</v>
      </c>
      <c r="U14" s="28">
        <v>0</v>
      </c>
      <c r="V14" s="28">
        <v>2.8789608036949401</v>
      </c>
      <c r="W14" s="28">
        <v>2.8789608036949401</v>
      </c>
      <c r="X14" s="28">
        <v>4.0839742478105299</v>
      </c>
      <c r="Y14" s="28">
        <v>0.98176403363150699</v>
      </c>
      <c r="Z14" s="28">
        <v>4.9094352475184198E-2</v>
      </c>
      <c r="AA14" s="28">
        <v>0.37891232280075199</v>
      </c>
      <c r="AB14" s="28">
        <v>0</v>
      </c>
      <c r="AC14" s="28">
        <v>4.9810278841085302E-3</v>
      </c>
      <c r="AD14" s="28">
        <v>3.13273523041055</v>
      </c>
      <c r="AE14" s="28">
        <v>0</v>
      </c>
      <c r="AF14" s="28">
        <v>459.44420311182398</v>
      </c>
      <c r="AG14" s="28">
        <v>46.9655849688872</v>
      </c>
      <c r="AH14" s="28">
        <v>510.493762328522</v>
      </c>
      <c r="AI14" s="28">
        <v>0</v>
      </c>
      <c r="AJ14" s="28">
        <v>2.7451161758626901</v>
      </c>
      <c r="AK14" s="28">
        <v>2.1193660609467699E-3</v>
      </c>
      <c r="AL14" s="28">
        <v>14.0026743795366</v>
      </c>
      <c r="AM14" s="28">
        <v>1.9948753561842399E-2</v>
      </c>
      <c r="AN14" s="28">
        <v>7.7356035428275301E-3</v>
      </c>
      <c r="AO14" s="28">
        <v>13.764275202963001</v>
      </c>
      <c r="AP14" s="28">
        <v>9.6250786774472796E-2</v>
      </c>
      <c r="AQ14" s="28">
        <v>8.4990651300451293E-3</v>
      </c>
      <c r="AR14" s="28">
        <v>1.0451589256876999E-3</v>
      </c>
      <c r="AS14" s="28">
        <v>29.784224926889198</v>
      </c>
      <c r="AT14" s="28">
        <v>19.397674994956901</v>
      </c>
      <c r="AU14" s="28">
        <v>10.386549931932199</v>
      </c>
      <c r="AV14" s="28">
        <v>8.4491102696803697E-2</v>
      </c>
      <c r="AW14" s="28">
        <v>8.6754675176507496E-4</v>
      </c>
      <c r="AX14" s="28">
        <v>0.48983572259241498</v>
      </c>
      <c r="AY14" s="28">
        <v>1.12130260090279E-3</v>
      </c>
      <c r="AZ14" s="28">
        <v>0.97110236611055101</v>
      </c>
      <c r="BA14" s="28">
        <v>1.30662149396209E-2</v>
      </c>
      <c r="BB14" s="28">
        <v>2.3245278526430602E-2</v>
      </c>
      <c r="BC14" s="28">
        <v>3.7452404967013302</v>
      </c>
      <c r="BD14" s="28">
        <v>0.71720768286071601</v>
      </c>
      <c r="BE14" s="28">
        <v>7.1280688062522995E-2</v>
      </c>
      <c r="BF14" s="28">
        <v>9.4594983382661701E-2</v>
      </c>
      <c r="BG14" s="28">
        <v>2.9553556330847602E-3</v>
      </c>
      <c r="BH14" s="28">
        <v>0.46112770206738302</v>
      </c>
      <c r="BI14" s="28">
        <v>8.0054227106268296</v>
      </c>
      <c r="BJ14" s="28">
        <v>0</v>
      </c>
      <c r="BK14" s="28">
        <v>3.7501236055490203E-2</v>
      </c>
      <c r="BL14" s="28">
        <v>1.65240575714104</v>
      </c>
      <c r="BM14" s="28">
        <v>0.217272469518345</v>
      </c>
      <c r="BN14" s="101">
        <v>38.021232493923499</v>
      </c>
      <c r="BO14" s="101">
        <v>1.6933327154714799</v>
      </c>
      <c r="BS14" s="32">
        <f t="shared" si="0"/>
        <v>8.0000473055385508E-3</v>
      </c>
      <c r="BT14" s="25">
        <f t="shared" si="1"/>
        <v>-0.78134435137749869</v>
      </c>
      <c r="BU14" s="25">
        <f t="shared" si="2"/>
        <v>-0.73138145417018674</v>
      </c>
      <c r="BV14" s="25">
        <f t="shared" si="3"/>
        <v>-0.73368305539395628</v>
      </c>
      <c r="BW14" s="25">
        <f t="shared" si="4"/>
        <v>-0.75759430751472745</v>
      </c>
      <c r="BX14" s="25">
        <f t="shared" si="5"/>
        <v>-0.74692006953479706</v>
      </c>
      <c r="BY14" s="25">
        <f t="shared" si="6"/>
        <v>-0.73016808313323911</v>
      </c>
      <c r="BZ14" s="25">
        <f t="shared" si="7"/>
        <v>-0.79756119184198715</v>
      </c>
      <c r="CA14" s="25"/>
      <c r="CB14" s="25"/>
      <c r="CC14" s="25"/>
      <c r="CD14" s="25"/>
      <c r="CE14" s="25"/>
      <c r="CF14" s="25"/>
    </row>
    <row r="15" spans="1:84" x14ac:dyDescent="0.4">
      <c r="A15" s="16" t="s">
        <v>88</v>
      </c>
      <c r="BS15" s="32" t="str">
        <f t="shared" si="0"/>
        <v/>
      </c>
      <c r="BT15" s="25" t="str">
        <f t="shared" si="1"/>
        <v/>
      </c>
      <c r="BU15" s="25" t="str">
        <f t="shared" si="2"/>
        <v/>
      </c>
      <c r="BV15" s="25" t="str">
        <f t="shared" si="3"/>
        <v/>
      </c>
      <c r="BW15" s="25" t="str">
        <f t="shared" si="4"/>
        <v/>
      </c>
      <c r="BX15" s="25" t="str">
        <f t="shared" si="5"/>
        <v/>
      </c>
      <c r="BY15" s="25" t="str">
        <f t="shared" si="6"/>
        <v/>
      </c>
      <c r="BZ15" s="25" t="str">
        <f t="shared" si="7"/>
        <v/>
      </c>
      <c r="CA15" s="25"/>
      <c r="CB15" s="25"/>
      <c r="CC15" s="25"/>
      <c r="CD15" s="25"/>
      <c r="CE15" s="25"/>
      <c r="CF15" s="25"/>
    </row>
    <row r="16" spans="1:84" x14ac:dyDescent="0.4">
      <c r="A16" s="22"/>
      <c r="BS16" s="32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</row>
    <row r="17" spans="1:84" x14ac:dyDescent="0.4">
      <c r="A17" s="58"/>
      <c r="BS17" s="32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</row>
    <row r="18" spans="1:84" x14ac:dyDescent="0.4">
      <c r="A18" s="22"/>
      <c r="BS18" s="32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</row>
    <row r="19" spans="1:84" x14ac:dyDescent="0.4">
      <c r="A19" s="22"/>
      <c r="BS19" s="32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</row>
    <row r="20" spans="1:84" x14ac:dyDescent="0.4">
      <c r="A20" s="22"/>
      <c r="BS20" s="32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</row>
    <row r="21" spans="1:84" x14ac:dyDescent="0.4">
      <c r="A21" s="22"/>
      <c r="BS21" s="32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</row>
    <row r="22" spans="1:84" x14ac:dyDescent="0.4">
      <c r="A22" s="22"/>
      <c r="BS22" s="32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</row>
    <row r="23" spans="1:84" x14ac:dyDescent="0.4">
      <c r="A23" s="58"/>
      <c r="BS23" s="32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</row>
    <row r="24" spans="1:84" x14ac:dyDescent="0.4">
      <c r="A24" s="22"/>
      <c r="BS24" s="32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</row>
    <row r="25" spans="1:84" x14ac:dyDescent="0.4">
      <c r="A25" s="22"/>
      <c r="BS25" s="32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</row>
    <row r="26" spans="1:84" x14ac:dyDescent="0.4">
      <c r="A26" s="22"/>
      <c r="BS26" s="32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</row>
    <row r="27" spans="1:84" x14ac:dyDescent="0.4">
      <c r="A27" s="22"/>
      <c r="BS27" s="32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</row>
    <row r="28" spans="1:84" x14ac:dyDescent="0.4">
      <c r="A28" s="22"/>
      <c r="BS28" s="32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</row>
    <row r="29" spans="1:84" x14ac:dyDescent="0.4">
      <c r="A29" s="22"/>
      <c r="BS29" s="32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</row>
    <row r="30" spans="1:84" x14ac:dyDescent="0.4">
      <c r="A30" s="22"/>
      <c r="BS30" s="32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</row>
    <row r="31" spans="1:84" x14ac:dyDescent="0.4">
      <c r="A31" s="22"/>
      <c r="BS31" s="32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</row>
    <row r="32" spans="1:84" x14ac:dyDescent="0.4">
      <c r="A32" s="22"/>
      <c r="BS32" s="32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</row>
    <row r="33" spans="1:84" x14ac:dyDescent="0.4">
      <c r="A33" s="22"/>
      <c r="BS33" s="32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</row>
    <row r="34" spans="1:84" x14ac:dyDescent="0.4">
      <c r="A34" s="59"/>
      <c r="BS34" s="32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</row>
    <row r="35" spans="1:84" x14ac:dyDescent="0.4">
      <c r="A35" s="22"/>
      <c r="BS35" s="32"/>
      <c r="BT35" s="25"/>
      <c r="BU35" s="25"/>
      <c r="BV35" s="25"/>
      <c r="BW35" s="25"/>
      <c r="BX35" s="25"/>
      <c r="BY35" s="25"/>
      <c r="BZ35" s="25"/>
      <c r="CA35" s="25"/>
      <c r="CB35" s="25"/>
      <c r="CC35" s="25"/>
      <c r="CD35" s="25"/>
      <c r="CE35" s="25"/>
      <c r="CF35" s="25"/>
    </row>
    <row r="36" spans="1:84" x14ac:dyDescent="0.4">
      <c r="A36" s="22"/>
      <c r="BS36" s="32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</row>
    <row r="37" spans="1:84" x14ac:dyDescent="0.4">
      <c r="A37" s="22"/>
      <c r="BS37" s="32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</row>
    <row r="38" spans="1:84" x14ac:dyDescent="0.4">
      <c r="A38" s="22"/>
      <c r="BS38" s="32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</row>
    <row r="39" spans="1:84" x14ac:dyDescent="0.4">
      <c r="A39" s="22"/>
      <c r="BS39" s="32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</row>
    <row r="40" spans="1:84" x14ac:dyDescent="0.4">
      <c r="A40" s="22"/>
      <c r="BS40" s="32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</row>
    <row r="41" spans="1:84" x14ac:dyDescent="0.4">
      <c r="A41" s="58"/>
      <c r="BS41" s="32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</row>
    <row r="42" spans="1:84" x14ac:dyDescent="0.4">
      <c r="A42" s="22"/>
      <c r="BS42" s="32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</row>
    <row r="43" spans="1:84" x14ac:dyDescent="0.4">
      <c r="A43" s="22"/>
      <c r="BS43" s="32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</row>
    <row r="44" spans="1:84" x14ac:dyDescent="0.4">
      <c r="A44" s="22"/>
      <c r="BS44" s="32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</row>
    <row r="45" spans="1:84" x14ac:dyDescent="0.4">
      <c r="A45" s="22"/>
      <c r="BS45" s="32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</row>
    <row r="46" spans="1:84" x14ac:dyDescent="0.4">
      <c r="A46" s="22"/>
      <c r="BS46" s="32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</row>
    <row r="47" spans="1:84" x14ac:dyDescent="0.4">
      <c r="A47" s="22"/>
      <c r="BS47" s="32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</row>
    <row r="48" spans="1:84" x14ac:dyDescent="0.4">
      <c r="BT48" s="25"/>
      <c r="BU48" s="25" t="str">
        <f>IF(C48&lt;&gt;0,(AD48-C48)/C48,"")</f>
        <v/>
      </c>
      <c r="BV48" s="25" t="str">
        <f>IF(D48&lt;&gt;0,(AH48-D48)/D48,"")</f>
        <v/>
      </c>
      <c r="BW48" s="25" t="str">
        <f t="shared" ref="BW48:BX51" si="8">IF(E48&lt;&gt;0,(AS48-E48)/E48,"")</f>
        <v/>
      </c>
      <c r="BX48" s="25" t="str">
        <f t="shared" si="8"/>
        <v/>
      </c>
      <c r="BY48" s="25" t="str">
        <f>IF(G48&lt;&gt;0,(BH48-G48)/G48,"")</f>
        <v/>
      </c>
      <c r="BZ48" s="25" t="str">
        <f>IF(H48&lt;&gt;0,(BN48-H48)/H48,"")</f>
        <v/>
      </c>
      <c r="CA48" s="25"/>
      <c r="CB48" s="25"/>
      <c r="CC48" s="25"/>
      <c r="CD48" s="25"/>
      <c r="CE48" s="25"/>
      <c r="CF48" s="25"/>
    </row>
    <row r="49" spans="1:84" x14ac:dyDescent="0.4">
      <c r="A49" s="4" t="s">
        <v>55</v>
      </c>
      <c r="B49" s="1">
        <f>SUM(B3:B47)</f>
        <v>1356346.0203813398</v>
      </c>
      <c r="C49" s="1">
        <f t="shared" ref="C49:H49" si="9">SUM(C3:C47)</f>
        <v>5704.8078458358004</v>
      </c>
      <c r="D49" s="1">
        <f t="shared" si="9"/>
        <v>179512.30129306001</v>
      </c>
      <c r="E49" s="1">
        <f>SUM(E3:E47)</f>
        <v>27371.972834935998</v>
      </c>
      <c r="F49" s="1">
        <f t="shared" si="9"/>
        <v>10039.870765923999</v>
      </c>
      <c r="G49" s="1">
        <f t="shared" si="9"/>
        <v>724.58705069740006</v>
      </c>
      <c r="H49" s="1">
        <f t="shared" si="9"/>
        <v>63478.609409118006</v>
      </c>
      <c r="K49" s="1">
        <f t="shared" ref="K49:BO49" si="10">SUM(K3:K47)</f>
        <v>28.291096528009593</v>
      </c>
      <c r="L49" s="1">
        <f t="shared" si="10"/>
        <v>1182.8380665435971</v>
      </c>
      <c r="M49" s="1">
        <f t="shared" si="10"/>
        <v>1182.8380665435971</v>
      </c>
      <c r="N49" s="1">
        <f t="shared" si="10"/>
        <v>401.78031236448658</v>
      </c>
      <c r="O49" s="1">
        <f t="shared" si="10"/>
        <v>2626.7970290264652</v>
      </c>
      <c r="P49" s="1">
        <f t="shared" si="10"/>
        <v>5259.615787469349</v>
      </c>
      <c r="Q49" s="1">
        <f t="shared" si="10"/>
        <v>1353511.8430676505</v>
      </c>
      <c r="R49" s="1">
        <f t="shared" si="10"/>
        <v>5112.9816349238408</v>
      </c>
      <c r="S49" s="1">
        <f t="shared" si="10"/>
        <v>1132.4044093595512</v>
      </c>
      <c r="T49" s="1">
        <f t="shared" si="10"/>
        <v>2164.2205944675197</v>
      </c>
      <c r="U49" s="1">
        <f t="shared" si="10"/>
        <v>0</v>
      </c>
      <c r="V49" s="1">
        <f t="shared" si="10"/>
        <v>1763.4059070986839</v>
      </c>
      <c r="W49" s="1">
        <f t="shared" si="10"/>
        <v>1763.4059070986839</v>
      </c>
      <c r="X49" s="1">
        <f t="shared" si="10"/>
        <v>1421.2228143339967</v>
      </c>
      <c r="Y49" s="1">
        <f t="shared" si="10"/>
        <v>1893.2857975082829</v>
      </c>
      <c r="Z49" s="1">
        <f t="shared" si="10"/>
        <v>23.416819004788326</v>
      </c>
      <c r="AA49" s="1">
        <f t="shared" si="10"/>
        <v>176.54508856874745</v>
      </c>
      <c r="AB49" s="1">
        <f t="shared" si="10"/>
        <v>0</v>
      </c>
      <c r="AC49" s="1">
        <f t="shared" si="10"/>
        <v>23.275624635283794</v>
      </c>
      <c r="AD49" s="1">
        <f t="shared" si="10"/>
        <v>5692.0292510507479</v>
      </c>
      <c r="AE49" s="1">
        <f t="shared" si="10"/>
        <v>0</v>
      </c>
      <c r="AF49" s="1">
        <f t="shared" si="10"/>
        <v>159887.86576524263</v>
      </c>
      <c r="AG49" s="1">
        <f t="shared" si="10"/>
        <v>16344.091091757467</v>
      </c>
      <c r="AH49" s="1">
        <f t="shared" si="10"/>
        <v>177653.1796713339</v>
      </c>
      <c r="AI49" s="1">
        <f t="shared" si="10"/>
        <v>0</v>
      </c>
      <c r="AJ49" s="1">
        <f t="shared" si="10"/>
        <v>2763.898039574246</v>
      </c>
      <c r="AK49" s="1">
        <f t="shared" si="10"/>
        <v>5.1540738745161896</v>
      </c>
      <c r="AL49" s="1">
        <f t="shared" si="10"/>
        <v>30339.649643530178</v>
      </c>
      <c r="AM49" s="1">
        <f t="shared" si="10"/>
        <v>23.528091360244773</v>
      </c>
      <c r="AN49" s="1">
        <f t="shared" si="10"/>
        <v>8.400176282656453</v>
      </c>
      <c r="AO49" s="1">
        <f t="shared" si="10"/>
        <v>5136.6005043594168</v>
      </c>
      <c r="AP49" s="1">
        <f t="shared" si="10"/>
        <v>165.37197576783004</v>
      </c>
      <c r="AQ49" s="1">
        <f t="shared" si="10"/>
        <v>14.00199492319647</v>
      </c>
      <c r="AR49" s="1">
        <f t="shared" si="10"/>
        <v>1.042132249379123</v>
      </c>
      <c r="AS49" s="1">
        <f t="shared" si="10"/>
        <v>27234.25973242848</v>
      </c>
      <c r="AT49" s="1">
        <f t="shared" si="10"/>
        <v>9960.3632036231775</v>
      </c>
      <c r="AU49" s="1">
        <f t="shared" si="10"/>
        <v>17273.896528805293</v>
      </c>
      <c r="AV49" s="1">
        <f t="shared" si="10"/>
        <v>148.17525045441363</v>
      </c>
      <c r="AW49" s="1">
        <f t="shared" si="10"/>
        <v>1.5482966724074447</v>
      </c>
      <c r="AX49" s="1">
        <f t="shared" si="10"/>
        <v>830.00335148690806</v>
      </c>
      <c r="AY49" s="1">
        <f t="shared" si="10"/>
        <v>2.8934690798013381</v>
      </c>
      <c r="AZ49" s="1">
        <f t="shared" si="10"/>
        <v>711.17784450968418</v>
      </c>
      <c r="BA49" s="1">
        <f t="shared" si="10"/>
        <v>37.741282050127495</v>
      </c>
      <c r="BB49" s="1">
        <f t="shared" si="10"/>
        <v>13.115824365664983</v>
      </c>
      <c r="BC49" s="1">
        <f t="shared" si="10"/>
        <v>2633.8021325231994</v>
      </c>
      <c r="BD49" s="1">
        <f t="shared" si="10"/>
        <v>457.82952314001972</v>
      </c>
      <c r="BE49" s="1">
        <f t="shared" si="10"/>
        <v>128.27642373930092</v>
      </c>
      <c r="BF49" s="1">
        <f t="shared" si="10"/>
        <v>94.441614382707868</v>
      </c>
      <c r="BG49" s="1">
        <f t="shared" si="10"/>
        <v>5.0887655417062998</v>
      </c>
      <c r="BH49" s="1">
        <f t="shared" si="10"/>
        <v>722.70897394520671</v>
      </c>
      <c r="BI49" s="1">
        <f t="shared" si="10"/>
        <v>19596.426667214098</v>
      </c>
      <c r="BJ49" s="1">
        <f t="shared" si="10"/>
        <v>0</v>
      </c>
      <c r="BK49" s="1">
        <f t="shared" si="10"/>
        <v>16.860798586685284</v>
      </c>
      <c r="BL49" s="1">
        <f t="shared" si="10"/>
        <v>6680.8066022817948</v>
      </c>
      <c r="BM49" s="1">
        <f t="shared" si="10"/>
        <v>676.13218311989499</v>
      </c>
      <c r="BN49" s="1">
        <f t="shared" si="10"/>
        <v>63283.638944059378</v>
      </c>
      <c r="BO49" s="1">
        <f t="shared" si="10"/>
        <v>7402.9167102182046</v>
      </c>
      <c r="BP49" s="1"/>
      <c r="BQ49" s="1"/>
      <c r="BR49" s="1"/>
      <c r="BT49" s="25">
        <f>+(P49-B49)/B49</f>
        <v>-0.99612221681751201</v>
      </c>
      <c r="BU49" s="25">
        <f>IF(C49&lt;&gt;0,(AD49-C49)/C49,"")</f>
        <v>-2.2399693609978814E-3</v>
      </c>
      <c r="BV49" s="25">
        <f>IF(D49&lt;&gt;0,(AH49-D49)/D49,"")</f>
        <v>-1.0356513778356781E-2</v>
      </c>
      <c r="BW49" s="25">
        <f t="shared" si="8"/>
        <v>-5.0311719706132669E-3</v>
      </c>
      <c r="BX49" s="25">
        <f t="shared" si="8"/>
        <v>-7.9191818455149419E-3</v>
      </c>
      <c r="BY49" s="25">
        <f>IF(G49&lt;&gt;0,(BH49-G49)/G49,"")</f>
        <v>-2.5919270160648625E-3</v>
      </c>
      <c r="BZ49" s="25">
        <f>IF(H49&lt;&gt;0,(BN49-H49)/H49,"")</f>
        <v>-3.0714356674395394E-3</v>
      </c>
      <c r="CA49" s="25" t="e">
        <f>IF(#REF!&lt;&gt;0,(BO49-#REF!)/#REF!,"")</f>
        <v>#REF!</v>
      </c>
      <c r="CB49" s="25" t="e">
        <f>IF(#REF!&lt;&gt;0,(BR49-#REF!)/#REF!,"")</f>
        <v>#REF!</v>
      </c>
      <c r="CC49" s="25" t="e">
        <f>IF(#REF!&lt;&gt;0,(BS49-#REF!)/#REF!,"")</f>
        <v>#REF!</v>
      </c>
      <c r="CD49" s="25" t="e">
        <f>IF(#REF!&lt;&gt;0,(BT49-#REF!)/#REF!,"")</f>
        <v>#REF!</v>
      </c>
      <c r="CE49" s="25" t="e">
        <f>IF(#REF!&lt;&gt;0,(BU49-#REF!)/#REF!,"")</f>
        <v>#REF!</v>
      </c>
      <c r="CF49" s="25" t="e">
        <f>IF(#REF!&lt;&gt;0,(BV49-#REF!)/#REF!,"")</f>
        <v>#REF!</v>
      </c>
    </row>
    <row r="50" spans="1:84" x14ac:dyDescent="0.4">
      <c r="A50" s="4" t="s">
        <v>74</v>
      </c>
      <c r="B50" s="1">
        <f>SUM(B3:B15)</f>
        <v>1356346.0203813398</v>
      </c>
      <c r="C50" s="1">
        <f t="shared" ref="C50:H50" si="11">SUM(C3:C15)</f>
        <v>5704.8078458358004</v>
      </c>
      <c r="D50" s="1">
        <f t="shared" si="11"/>
        <v>179512.30129306001</v>
      </c>
      <c r="E50" s="1">
        <f>SUM(E3:E15)</f>
        <v>27371.972834935998</v>
      </c>
      <c r="F50" s="1">
        <f t="shared" si="11"/>
        <v>10039.870765923999</v>
      </c>
      <c r="G50" s="1">
        <f t="shared" si="11"/>
        <v>724.58705069740006</v>
      </c>
      <c r="H50" s="1">
        <f t="shared" si="11"/>
        <v>63478.609409118006</v>
      </c>
      <c r="K50" s="1">
        <f t="shared" ref="K50:BO50" si="12">SUM(K3:K15)</f>
        <v>28.291096528009593</v>
      </c>
      <c r="L50" s="1">
        <f t="shared" si="12"/>
        <v>1182.8380665435971</v>
      </c>
      <c r="M50" s="1">
        <f t="shared" si="12"/>
        <v>1182.8380665435971</v>
      </c>
      <c r="N50" s="1">
        <f t="shared" si="12"/>
        <v>401.78031236448658</v>
      </c>
      <c r="O50" s="1">
        <f t="shared" si="12"/>
        <v>2626.7970290264652</v>
      </c>
      <c r="P50" s="1">
        <f t="shared" si="12"/>
        <v>5259.615787469349</v>
      </c>
      <c r="Q50" s="1">
        <f t="shared" si="12"/>
        <v>1353511.8430676505</v>
      </c>
      <c r="R50" s="1">
        <f t="shared" si="12"/>
        <v>5112.9816349238408</v>
      </c>
      <c r="S50" s="1">
        <f t="shared" si="12"/>
        <v>1132.4044093595512</v>
      </c>
      <c r="T50" s="1">
        <f t="shared" si="12"/>
        <v>2164.2205944675197</v>
      </c>
      <c r="U50" s="1">
        <f t="shared" si="12"/>
        <v>0</v>
      </c>
      <c r="V50" s="1">
        <f t="shared" si="12"/>
        <v>1763.4059070986839</v>
      </c>
      <c r="W50" s="1">
        <f t="shared" si="12"/>
        <v>1763.4059070986839</v>
      </c>
      <c r="X50" s="1">
        <f t="shared" si="12"/>
        <v>1421.2228143339967</v>
      </c>
      <c r="Y50" s="1">
        <f t="shared" si="12"/>
        <v>1893.2857975082829</v>
      </c>
      <c r="Z50" s="1">
        <f t="shared" si="12"/>
        <v>23.416819004788326</v>
      </c>
      <c r="AA50" s="1">
        <f t="shared" si="12"/>
        <v>176.54508856874745</v>
      </c>
      <c r="AB50" s="1">
        <f t="shared" si="12"/>
        <v>0</v>
      </c>
      <c r="AC50" s="1">
        <f t="shared" si="12"/>
        <v>23.275624635283794</v>
      </c>
      <c r="AD50" s="1">
        <f t="shared" si="12"/>
        <v>5692.0292510507479</v>
      </c>
      <c r="AE50" s="1">
        <f t="shared" si="12"/>
        <v>0</v>
      </c>
      <c r="AF50" s="1">
        <f t="shared" si="12"/>
        <v>159887.86576524263</v>
      </c>
      <c r="AG50" s="1">
        <f t="shared" si="12"/>
        <v>16344.091091757467</v>
      </c>
      <c r="AH50" s="1">
        <f t="shared" si="12"/>
        <v>177653.1796713339</v>
      </c>
      <c r="AI50" s="1">
        <f t="shared" si="12"/>
        <v>0</v>
      </c>
      <c r="AJ50" s="1">
        <f t="shared" si="12"/>
        <v>2763.898039574246</v>
      </c>
      <c r="AK50" s="1">
        <f t="shared" si="12"/>
        <v>5.1540738745161896</v>
      </c>
      <c r="AL50" s="1">
        <f t="shared" si="12"/>
        <v>30339.649643530178</v>
      </c>
      <c r="AM50" s="1">
        <f t="shared" si="12"/>
        <v>23.528091360244773</v>
      </c>
      <c r="AN50" s="1">
        <f t="shared" si="12"/>
        <v>8.400176282656453</v>
      </c>
      <c r="AO50" s="1">
        <f t="shared" si="12"/>
        <v>5136.6005043594168</v>
      </c>
      <c r="AP50" s="1">
        <f t="shared" si="12"/>
        <v>165.37197576783004</v>
      </c>
      <c r="AQ50" s="1">
        <f t="shared" si="12"/>
        <v>14.00199492319647</v>
      </c>
      <c r="AR50" s="1">
        <f t="shared" si="12"/>
        <v>1.042132249379123</v>
      </c>
      <c r="AS50" s="1">
        <f t="shared" si="12"/>
        <v>27234.25973242848</v>
      </c>
      <c r="AT50" s="1">
        <f t="shared" si="12"/>
        <v>9960.3632036231775</v>
      </c>
      <c r="AU50" s="1">
        <f t="shared" si="12"/>
        <v>17273.896528805293</v>
      </c>
      <c r="AV50" s="1">
        <f t="shared" si="12"/>
        <v>148.17525045441363</v>
      </c>
      <c r="AW50" s="1">
        <f t="shared" si="12"/>
        <v>1.5482966724074447</v>
      </c>
      <c r="AX50" s="1">
        <f t="shared" si="12"/>
        <v>830.00335148690806</v>
      </c>
      <c r="AY50" s="1">
        <f t="shared" si="12"/>
        <v>2.8934690798013381</v>
      </c>
      <c r="AZ50" s="1">
        <f t="shared" si="12"/>
        <v>711.17784450968418</v>
      </c>
      <c r="BA50" s="1">
        <f t="shared" si="12"/>
        <v>37.741282050127495</v>
      </c>
      <c r="BB50" s="1">
        <f t="shared" si="12"/>
        <v>13.115824365664983</v>
      </c>
      <c r="BC50" s="1">
        <f t="shared" si="12"/>
        <v>2633.8021325231994</v>
      </c>
      <c r="BD50" s="1">
        <f t="shared" si="12"/>
        <v>457.82952314001972</v>
      </c>
      <c r="BE50" s="1">
        <f t="shared" si="12"/>
        <v>128.27642373930092</v>
      </c>
      <c r="BF50" s="1">
        <f t="shared" si="12"/>
        <v>94.441614382707868</v>
      </c>
      <c r="BG50" s="1">
        <f t="shared" si="12"/>
        <v>5.0887655417062998</v>
      </c>
      <c r="BH50" s="1">
        <f t="shared" si="12"/>
        <v>722.70897394520671</v>
      </c>
      <c r="BI50" s="1">
        <f t="shared" si="12"/>
        <v>19596.426667214098</v>
      </c>
      <c r="BJ50" s="1">
        <f t="shared" si="12"/>
        <v>0</v>
      </c>
      <c r="BK50" s="1">
        <f t="shared" si="12"/>
        <v>16.860798586685284</v>
      </c>
      <c r="BL50" s="1">
        <f t="shared" si="12"/>
        <v>6680.8066022817948</v>
      </c>
      <c r="BM50" s="1">
        <f t="shared" si="12"/>
        <v>676.13218311989499</v>
      </c>
      <c r="BN50" s="1">
        <f t="shared" si="12"/>
        <v>63283.638944059378</v>
      </c>
      <c r="BO50" s="1">
        <f t="shared" si="12"/>
        <v>7402.9167102182046</v>
      </c>
      <c r="BP50" s="1"/>
      <c r="BQ50" s="1"/>
      <c r="BR50" s="1"/>
      <c r="BT50" s="25">
        <f>+(P50-B50)/B50</f>
        <v>-0.99612221681751201</v>
      </c>
      <c r="BU50" s="25">
        <f>IF(C50&lt;&gt;0,(AD50-C50)/C50,"")</f>
        <v>-2.2399693609978814E-3</v>
      </c>
      <c r="BV50" s="25">
        <f>IF(D50&lt;&gt;0,(AH50-D50)/D50,"")</f>
        <v>-1.0356513778356781E-2</v>
      </c>
      <c r="BW50" s="25">
        <f t="shared" si="8"/>
        <v>-5.0311719706132669E-3</v>
      </c>
      <c r="BX50" s="25">
        <f t="shared" si="8"/>
        <v>-7.9191818455149419E-3</v>
      </c>
      <c r="BY50" s="25">
        <f>IF(G50&lt;&gt;0,(BH50-G50)/G50,"")</f>
        <v>-2.5919270160648625E-3</v>
      </c>
      <c r="BZ50" s="25">
        <f>IF(H50&lt;&gt;0,(BN50-H50)/H50,"")</f>
        <v>-3.0714356674395394E-3</v>
      </c>
      <c r="CA50" s="25" t="e">
        <f>IF(#REF!&lt;&gt;0,(BO50-#REF!)/#REF!,"")</f>
        <v>#REF!</v>
      </c>
      <c r="CB50" s="25" t="e">
        <f>IF(#REF!&lt;&gt;0,(BR50-#REF!)/#REF!,"")</f>
        <v>#REF!</v>
      </c>
      <c r="CC50" s="25" t="e">
        <f>IF(#REF!&lt;&gt;0,(BS50-#REF!)/#REF!,"")</f>
        <v>#REF!</v>
      </c>
      <c r="CD50" s="25" t="e">
        <f>IF(#REF!&lt;&gt;0,(BT50-#REF!)/#REF!,"")</f>
        <v>#REF!</v>
      </c>
      <c r="CE50" s="25" t="e">
        <f>IF(#REF!&lt;&gt;0,(BU50-#REF!)/#REF!,"")</f>
        <v>#REF!</v>
      </c>
      <c r="CF50" s="25" t="e">
        <f>IF(#REF!&lt;&gt;0,(BV50-#REF!)/#REF!,"")</f>
        <v>#REF!</v>
      </c>
    </row>
    <row r="51" spans="1:84" x14ac:dyDescent="0.4">
      <c r="A51" s="4" t="s">
        <v>127</v>
      </c>
      <c r="B51" s="1">
        <f>SUM(B16:B47)</f>
        <v>0</v>
      </c>
      <c r="C51" s="1">
        <f t="shared" ref="C51:H51" si="13">SUM(C16:C47)</f>
        <v>0</v>
      </c>
      <c r="D51" s="1">
        <f t="shared" si="13"/>
        <v>0</v>
      </c>
      <c r="E51" s="1">
        <f>SUM(E16:E47)</f>
        <v>0</v>
      </c>
      <c r="F51" s="1">
        <f t="shared" si="13"/>
        <v>0</v>
      </c>
      <c r="G51" s="1">
        <f t="shared" si="13"/>
        <v>0</v>
      </c>
      <c r="H51" s="1">
        <f t="shared" si="13"/>
        <v>0</v>
      </c>
      <c r="K51" s="1">
        <f t="shared" ref="K51:BO51" si="14">SUM(K16:K47)</f>
        <v>0</v>
      </c>
      <c r="L51" s="1">
        <f t="shared" si="14"/>
        <v>0</v>
      </c>
      <c r="M51" s="1">
        <f t="shared" si="14"/>
        <v>0</v>
      </c>
      <c r="N51" s="1">
        <f t="shared" si="14"/>
        <v>0</v>
      </c>
      <c r="O51" s="1">
        <f t="shared" si="14"/>
        <v>0</v>
      </c>
      <c r="P51" s="1">
        <f t="shared" si="14"/>
        <v>0</v>
      </c>
      <c r="Q51" s="1">
        <f t="shared" si="14"/>
        <v>0</v>
      </c>
      <c r="R51" s="1">
        <f t="shared" si="14"/>
        <v>0</v>
      </c>
      <c r="S51" s="1">
        <f t="shared" si="14"/>
        <v>0</v>
      </c>
      <c r="T51" s="1">
        <f t="shared" si="14"/>
        <v>0</v>
      </c>
      <c r="U51" s="1">
        <f t="shared" si="14"/>
        <v>0</v>
      </c>
      <c r="V51" s="1">
        <f t="shared" si="14"/>
        <v>0</v>
      </c>
      <c r="W51" s="1">
        <f t="shared" si="14"/>
        <v>0</v>
      </c>
      <c r="X51" s="1">
        <f t="shared" si="14"/>
        <v>0</v>
      </c>
      <c r="Y51" s="1">
        <f t="shared" si="14"/>
        <v>0</v>
      </c>
      <c r="Z51" s="1">
        <f t="shared" si="14"/>
        <v>0</v>
      </c>
      <c r="AA51" s="1">
        <f t="shared" si="14"/>
        <v>0</v>
      </c>
      <c r="AB51" s="1">
        <f t="shared" si="14"/>
        <v>0</v>
      </c>
      <c r="AC51" s="1">
        <f t="shared" si="14"/>
        <v>0</v>
      </c>
      <c r="AD51" s="1">
        <f t="shared" si="14"/>
        <v>0</v>
      </c>
      <c r="AE51" s="1">
        <f t="shared" si="14"/>
        <v>0</v>
      </c>
      <c r="AF51" s="1">
        <f t="shared" si="14"/>
        <v>0</v>
      </c>
      <c r="AG51" s="1">
        <f t="shared" si="14"/>
        <v>0</v>
      </c>
      <c r="AH51" s="1">
        <f t="shared" si="14"/>
        <v>0</v>
      </c>
      <c r="AI51" s="1">
        <f t="shared" si="14"/>
        <v>0</v>
      </c>
      <c r="AJ51" s="1">
        <f t="shared" si="14"/>
        <v>0</v>
      </c>
      <c r="AK51" s="1">
        <f t="shared" si="14"/>
        <v>0</v>
      </c>
      <c r="AL51" s="1">
        <f t="shared" si="14"/>
        <v>0</v>
      </c>
      <c r="AM51" s="1">
        <f t="shared" si="14"/>
        <v>0</v>
      </c>
      <c r="AN51" s="1">
        <f t="shared" si="14"/>
        <v>0</v>
      </c>
      <c r="AO51" s="1">
        <f t="shared" si="14"/>
        <v>0</v>
      </c>
      <c r="AP51" s="1">
        <f t="shared" si="14"/>
        <v>0</v>
      </c>
      <c r="AQ51" s="1">
        <f t="shared" si="14"/>
        <v>0</v>
      </c>
      <c r="AR51" s="1">
        <f t="shared" si="14"/>
        <v>0</v>
      </c>
      <c r="AS51" s="1">
        <f t="shared" si="14"/>
        <v>0</v>
      </c>
      <c r="AT51" s="1">
        <f t="shared" si="14"/>
        <v>0</v>
      </c>
      <c r="AU51" s="1">
        <f t="shared" si="14"/>
        <v>0</v>
      </c>
      <c r="AV51" s="1">
        <f t="shared" si="14"/>
        <v>0</v>
      </c>
      <c r="AW51" s="1">
        <f t="shared" si="14"/>
        <v>0</v>
      </c>
      <c r="AX51" s="1">
        <f t="shared" si="14"/>
        <v>0</v>
      </c>
      <c r="AY51" s="1">
        <f t="shared" si="14"/>
        <v>0</v>
      </c>
      <c r="AZ51" s="1">
        <f t="shared" si="14"/>
        <v>0</v>
      </c>
      <c r="BA51" s="1">
        <f t="shared" si="14"/>
        <v>0</v>
      </c>
      <c r="BB51" s="1">
        <f t="shared" si="14"/>
        <v>0</v>
      </c>
      <c r="BC51" s="1">
        <f t="shared" si="14"/>
        <v>0</v>
      </c>
      <c r="BD51" s="1">
        <f t="shared" si="14"/>
        <v>0</v>
      </c>
      <c r="BE51" s="1">
        <f t="shared" si="14"/>
        <v>0</v>
      </c>
      <c r="BF51" s="1">
        <f t="shared" si="14"/>
        <v>0</v>
      </c>
      <c r="BG51" s="1">
        <f t="shared" si="14"/>
        <v>0</v>
      </c>
      <c r="BH51" s="1">
        <f t="shared" si="14"/>
        <v>0</v>
      </c>
      <c r="BI51" s="1">
        <f t="shared" si="14"/>
        <v>0</v>
      </c>
      <c r="BJ51" s="1">
        <f t="shared" si="14"/>
        <v>0</v>
      </c>
      <c r="BK51" s="1">
        <f t="shared" si="14"/>
        <v>0</v>
      </c>
      <c r="BL51" s="1">
        <f t="shared" si="14"/>
        <v>0</v>
      </c>
      <c r="BM51" s="1">
        <f t="shared" si="14"/>
        <v>0</v>
      </c>
      <c r="BN51" s="1">
        <f t="shared" si="14"/>
        <v>0</v>
      </c>
      <c r="BO51" s="1">
        <f t="shared" si="14"/>
        <v>0</v>
      </c>
      <c r="BP51" s="1"/>
      <c r="BQ51" s="1"/>
      <c r="BR51" s="1"/>
      <c r="BT51" s="25" t="e">
        <f>+(P51-B51)/B51</f>
        <v>#DIV/0!</v>
      </c>
      <c r="BU51" s="25" t="str">
        <f>IF(C51&lt;&gt;0,(AD51-C51)/C51,"")</f>
        <v/>
      </c>
      <c r="BV51" s="25" t="str">
        <f>IF(D51&lt;&gt;0,(AH51-D51)/D51,"")</f>
        <v/>
      </c>
      <c r="BW51" s="25" t="str">
        <f t="shared" si="8"/>
        <v/>
      </c>
      <c r="BX51" s="25" t="str">
        <f t="shared" si="8"/>
        <v/>
      </c>
      <c r="BY51" s="25" t="str">
        <f>IF(G51&lt;&gt;0,(BH51-G51)/G51,"")</f>
        <v/>
      </c>
      <c r="BZ51" s="25" t="str">
        <f>IF(H51&lt;&gt;0,(BN51-H51)/H51,"")</f>
        <v/>
      </c>
      <c r="CA51" s="25" t="e">
        <f>IF(#REF!&lt;&gt;0,(BO51-#REF!)/#REF!,"")</f>
        <v>#REF!</v>
      </c>
      <c r="CB51" s="25" t="e">
        <f>IF(#REF!&lt;&gt;0,(BR51-#REF!)/#REF!,"")</f>
        <v>#REF!</v>
      </c>
      <c r="CC51" s="25" t="e">
        <f>IF(#REF!&lt;&gt;0,(BS51-#REF!)/#REF!,"")</f>
        <v>#REF!</v>
      </c>
      <c r="CD51" s="25" t="e">
        <f>IF(#REF!&lt;&gt;0,(BT51-#REF!)/#REF!,"")</f>
        <v>#REF!</v>
      </c>
      <c r="CE51" s="25" t="e">
        <f>IF(#REF!&lt;&gt;0,(BU51-#REF!)/#REF!,"")</f>
        <v>#REF!</v>
      </c>
      <c r="CF51" s="25" t="e">
        <f>IF(#REF!&lt;&gt;0,(BV51-#REF!)/#REF!,"")</f>
        <v>#REF!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CS38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N1048576"/>
    </sheetView>
  </sheetViews>
  <sheetFormatPr defaultColWidth="9.07421875" defaultRowHeight="14.6" x14ac:dyDescent="0.4"/>
  <cols>
    <col min="1" max="1" width="18.84375" style="30" customWidth="1"/>
    <col min="2" max="2" width="10.84375" style="28" customWidth="1"/>
    <col min="3" max="14" width="9.07421875" style="28"/>
    <col min="15" max="15" width="9.07421875" style="30"/>
    <col min="16" max="16" width="14.84375" style="30" bestFit="1" customWidth="1"/>
    <col min="17" max="17" width="5.4609375" style="28" bestFit="1" customWidth="1"/>
    <col min="18" max="18" width="9.84375" style="28" bestFit="1" customWidth="1"/>
    <col min="19" max="19" width="5.53515625" style="28" bestFit="1" customWidth="1"/>
    <col min="20" max="20" width="14.53515625" style="28" bestFit="1" customWidth="1"/>
    <col min="21" max="21" width="5.53515625" style="28" bestFit="1" customWidth="1"/>
    <col min="22" max="22" width="5.69140625" style="28" bestFit="1" customWidth="1"/>
    <col min="23" max="23" width="13.4609375" style="28" bestFit="1" customWidth="1"/>
    <col min="24" max="24" width="5.69140625" style="28" bestFit="1" customWidth="1"/>
    <col min="25" max="25" width="9.3046875" style="28" bestFit="1" customWidth="1"/>
    <col min="26" max="26" width="5.69140625" style="28" bestFit="1" customWidth="1"/>
    <col min="27" max="27" width="5.69140625" style="28" customWidth="1"/>
    <col min="28" max="28" width="5.69140625" style="28" bestFit="1" customWidth="1"/>
    <col min="29" max="29" width="5.84375" style="28" bestFit="1" customWidth="1"/>
    <col min="30" max="30" width="6.4609375" style="28" bestFit="1" customWidth="1"/>
    <col min="31" max="31" width="15.4609375" style="28" bestFit="1" customWidth="1"/>
    <col min="32" max="32" width="6.53515625" style="28" bestFit="1" customWidth="1"/>
    <col min="33" max="33" width="5.69140625" style="28" bestFit="1" customWidth="1"/>
    <col min="34" max="34" width="5.07421875" style="28" bestFit="1" customWidth="1"/>
    <col min="35" max="35" width="4.07421875" style="28" bestFit="1" customWidth="1"/>
    <col min="36" max="36" width="6.53515625" style="28" bestFit="1" customWidth="1"/>
    <col min="37" max="37" width="6.07421875" style="28" bestFit="1" customWidth="1"/>
    <col min="38" max="38" width="5.69140625" style="28" bestFit="1" customWidth="1"/>
    <col min="39" max="39" width="10" style="28" bestFit="1" customWidth="1"/>
    <col min="40" max="40" width="7.69140625" style="28" bestFit="1" customWidth="1"/>
    <col min="41" max="41" width="6.69140625" style="28" bestFit="1" customWidth="1"/>
    <col min="42" max="42" width="7.69140625" style="28" bestFit="1" customWidth="1"/>
    <col min="43" max="43" width="5.69140625" style="28" bestFit="1" customWidth="1"/>
    <col min="44" max="44" width="4.3046875" style="28" bestFit="1" customWidth="1"/>
    <col min="45" max="45" width="6.69140625" style="28" bestFit="1" customWidth="1"/>
    <col min="46" max="46" width="4.53515625" style="28" bestFit="1" customWidth="1"/>
    <col min="47" max="47" width="4.07421875" style="28" bestFit="1" customWidth="1"/>
    <col min="48" max="48" width="5.69140625" style="28" bestFit="1" customWidth="1"/>
    <col min="49" max="49" width="4.07421875" style="28" bestFit="1" customWidth="1"/>
    <col min="50" max="50" width="5.84375" style="28" bestFit="1" customWidth="1"/>
    <col min="51" max="51" width="3.3046875" style="28" bestFit="1" customWidth="1"/>
    <col min="52" max="52" width="6.69140625" style="28" bestFit="1" customWidth="1"/>
    <col min="53" max="53" width="6.84375" style="28" bestFit="1" customWidth="1"/>
    <col min="54" max="54" width="5.69140625" style="28" bestFit="1" customWidth="1"/>
    <col min="55" max="55" width="5.07421875" style="28" bestFit="1" customWidth="1"/>
    <col min="56" max="56" width="5.3046875" style="28" bestFit="1" customWidth="1"/>
    <col min="57" max="57" width="8.69140625" style="28" bestFit="1" customWidth="1"/>
    <col min="58" max="58" width="4.84375" style="28" bestFit="1" customWidth="1"/>
    <col min="59" max="59" width="7.84375" style="28" bestFit="1" customWidth="1"/>
    <col min="60" max="60" width="5.84375" style="28" bestFit="1" customWidth="1"/>
    <col min="61" max="61" width="6" style="28" bestFit="1" customWidth="1"/>
    <col min="62" max="63" width="5.69140625" style="28" bestFit="1" customWidth="1"/>
    <col min="64" max="64" width="3.84375" style="28" bestFit="1" customWidth="1"/>
    <col min="65" max="65" width="5.69140625" style="28" bestFit="1" customWidth="1"/>
    <col min="66" max="66" width="3.84375" style="28" bestFit="1" customWidth="1"/>
    <col min="67" max="67" width="5.69140625" style="28" bestFit="1" customWidth="1"/>
    <col min="68" max="69" width="5.3046875" style="28" bestFit="1" customWidth="1"/>
    <col min="70" max="70" width="6.69140625" style="28" bestFit="1" customWidth="1"/>
    <col min="71" max="71" width="5.69140625" style="28" bestFit="1" customWidth="1"/>
    <col min="72" max="72" width="9.07421875" style="28" bestFit="1" customWidth="1"/>
    <col min="73" max="73" width="6.69140625" style="28" bestFit="1" customWidth="1"/>
    <col min="74" max="74" width="7.53515625" style="28" customWidth="1"/>
    <col min="75" max="75" width="8" style="28" bestFit="1" customWidth="1"/>
    <col min="76" max="76" width="6.69140625" style="28" customWidth="1"/>
    <col min="77" max="77" width="9" style="28" bestFit="1" customWidth="1"/>
    <col min="78" max="78" width="7.07421875" style="28" customWidth="1"/>
    <col min="79" max="16384" width="9.07421875" style="30"/>
  </cols>
  <sheetData>
    <row r="1" spans="1:97" x14ac:dyDescent="0.4">
      <c r="B1" s="28" t="s">
        <v>499</v>
      </c>
      <c r="P1" s="30" t="s">
        <v>500</v>
      </c>
      <c r="BV1" s="28" t="s">
        <v>403</v>
      </c>
      <c r="CB1" s="30" t="s">
        <v>315</v>
      </c>
    </row>
    <row r="2" spans="1:97" x14ac:dyDescent="0.4">
      <c r="A2" s="8" t="s">
        <v>52</v>
      </c>
      <c r="B2" s="28" t="s">
        <v>59</v>
      </c>
      <c r="C2" s="28" t="s">
        <v>57</v>
      </c>
      <c r="D2" s="28" t="s">
        <v>60</v>
      </c>
      <c r="E2" s="28" t="s">
        <v>54</v>
      </c>
      <c r="F2" s="28" t="s">
        <v>53</v>
      </c>
      <c r="G2" s="28" t="s">
        <v>61</v>
      </c>
      <c r="H2" s="28" t="s">
        <v>62</v>
      </c>
      <c r="I2" s="30" t="s">
        <v>63</v>
      </c>
      <c r="J2" s="30" t="s">
        <v>64</v>
      </c>
      <c r="K2" s="30" t="s">
        <v>65</v>
      </c>
      <c r="L2" s="65" t="s">
        <v>316</v>
      </c>
      <c r="M2" s="65" t="s">
        <v>319</v>
      </c>
      <c r="N2" s="65" t="s">
        <v>326</v>
      </c>
      <c r="P2" s="30" t="s">
        <v>226</v>
      </c>
      <c r="Q2" s="28" t="s">
        <v>390</v>
      </c>
      <c r="R2" s="28" t="s">
        <v>178</v>
      </c>
      <c r="S2" s="28" t="s">
        <v>131</v>
      </c>
      <c r="T2" s="28" t="s">
        <v>132</v>
      </c>
      <c r="U2" s="28" t="s">
        <v>133</v>
      </c>
      <c r="V2" s="28" t="s">
        <v>391</v>
      </c>
      <c r="W2" s="28" t="s">
        <v>179</v>
      </c>
      <c r="X2" s="28" t="s">
        <v>134</v>
      </c>
      <c r="Y2" s="28" t="s">
        <v>59</v>
      </c>
      <c r="Z2" s="28" t="s">
        <v>136</v>
      </c>
      <c r="AA2" s="28" t="s">
        <v>137</v>
      </c>
      <c r="AB2" s="28" t="s">
        <v>392</v>
      </c>
      <c r="AC2" s="28" t="s">
        <v>138</v>
      </c>
      <c r="AD2" s="28" t="s">
        <v>139</v>
      </c>
      <c r="AE2" s="28" t="s">
        <v>140</v>
      </c>
      <c r="AF2" s="28" t="s">
        <v>141</v>
      </c>
      <c r="AG2" s="28" t="s">
        <v>142</v>
      </c>
      <c r="AH2" s="28" t="s">
        <v>143</v>
      </c>
      <c r="AI2" s="28" t="s">
        <v>393</v>
      </c>
      <c r="AJ2" s="28" t="s">
        <v>144</v>
      </c>
      <c r="AK2" s="28" t="s">
        <v>399</v>
      </c>
      <c r="AL2" s="28" t="s">
        <v>57</v>
      </c>
      <c r="AM2" s="28" t="s">
        <v>128</v>
      </c>
      <c r="AN2" s="28" t="s">
        <v>145</v>
      </c>
      <c r="AO2" s="28" t="s">
        <v>146</v>
      </c>
      <c r="AP2" s="28" t="s">
        <v>60</v>
      </c>
      <c r="AQ2" s="28" t="s">
        <v>148</v>
      </c>
      <c r="AR2" s="28" t="s">
        <v>149</v>
      </c>
      <c r="AS2" s="28" t="s">
        <v>150</v>
      </c>
      <c r="AT2" s="28" t="s">
        <v>151</v>
      </c>
      <c r="AU2" s="28" t="s">
        <v>152</v>
      </c>
      <c r="AV2" s="28" t="s">
        <v>153</v>
      </c>
      <c r="AW2" s="28" t="s">
        <v>154</v>
      </c>
      <c r="AX2" s="28" t="s">
        <v>155</v>
      </c>
      <c r="AY2" s="28" t="s">
        <v>156</v>
      </c>
      <c r="AZ2" s="28" t="s">
        <v>54</v>
      </c>
      <c r="BA2" s="28" t="s">
        <v>53</v>
      </c>
      <c r="BB2" s="28" t="s">
        <v>157</v>
      </c>
      <c r="BC2" s="28" t="s">
        <v>158</v>
      </c>
      <c r="BD2" s="28" t="s">
        <v>159</v>
      </c>
      <c r="BE2" s="28" t="s">
        <v>160</v>
      </c>
      <c r="BF2" s="28" t="s">
        <v>161</v>
      </c>
      <c r="BG2" s="28" t="s">
        <v>162</v>
      </c>
      <c r="BH2" s="28" t="s">
        <v>163</v>
      </c>
      <c r="BI2" s="28" t="s">
        <v>164</v>
      </c>
      <c r="BJ2" s="28" t="s">
        <v>165</v>
      </c>
      <c r="BK2" s="28" t="s">
        <v>394</v>
      </c>
      <c r="BL2" s="28" t="s">
        <v>166</v>
      </c>
      <c r="BM2" s="28" t="s">
        <v>167</v>
      </c>
      <c r="BN2" s="28" t="s">
        <v>168</v>
      </c>
      <c r="BO2" s="28" t="s">
        <v>61</v>
      </c>
      <c r="BP2" s="28" t="s">
        <v>169</v>
      </c>
      <c r="BQ2" s="28" t="s">
        <v>170</v>
      </c>
      <c r="BR2" s="28" t="s">
        <v>171</v>
      </c>
      <c r="BS2" s="28" t="s">
        <v>173</v>
      </c>
      <c r="BT2" s="28" t="s">
        <v>174</v>
      </c>
      <c r="BU2" s="28" t="s">
        <v>175</v>
      </c>
      <c r="BV2" s="30" t="s">
        <v>400</v>
      </c>
      <c r="BW2" s="30" t="s">
        <v>401</v>
      </c>
      <c r="BX2" s="30"/>
      <c r="BY2" s="30" t="s">
        <v>398</v>
      </c>
      <c r="CA2" s="28" t="s">
        <v>141</v>
      </c>
      <c r="CB2" s="28" t="s">
        <v>59</v>
      </c>
      <c r="CC2" s="28" t="s">
        <v>57</v>
      </c>
      <c r="CD2" s="28" t="s">
        <v>60</v>
      </c>
      <c r="CE2" s="28" t="s">
        <v>54</v>
      </c>
      <c r="CF2" s="28" t="s">
        <v>53</v>
      </c>
      <c r="CG2" s="28" t="s">
        <v>61</v>
      </c>
      <c r="CH2" s="28" t="s">
        <v>62</v>
      </c>
      <c r="CI2" s="30" t="s">
        <v>63</v>
      </c>
      <c r="CJ2" s="30" t="s">
        <v>64</v>
      </c>
      <c r="CK2" s="30" t="s">
        <v>65</v>
      </c>
      <c r="CL2" s="65" t="s">
        <v>316</v>
      </c>
      <c r="CM2" s="65" t="s">
        <v>319</v>
      </c>
      <c r="CN2" s="65" t="s">
        <v>326</v>
      </c>
      <c r="CO2" s="65"/>
      <c r="CP2" s="65"/>
      <c r="CQ2" s="65"/>
      <c r="CR2" s="65"/>
      <c r="CS2" s="65"/>
    </row>
    <row r="3" spans="1:97" x14ac:dyDescent="0.4">
      <c r="A3" s="22" t="s">
        <v>89</v>
      </c>
      <c r="B3" s="101">
        <v>67286.465735000005</v>
      </c>
      <c r="C3" s="101">
        <v>185.56582505</v>
      </c>
      <c r="D3" s="101">
        <v>18160.785096</v>
      </c>
      <c r="E3" s="101">
        <v>2114.8320656999999</v>
      </c>
      <c r="F3" s="101">
        <v>1719.2013231000001</v>
      </c>
      <c r="G3" s="101">
        <v>685.90905770999996</v>
      </c>
      <c r="H3" s="101">
        <v>7543.3756033999998</v>
      </c>
      <c r="I3" s="101">
        <v>30.605994159000002</v>
      </c>
      <c r="J3" s="101">
        <v>153.33117154000001</v>
      </c>
      <c r="K3" s="101">
        <v>78.129996145999996</v>
      </c>
      <c r="L3" s="101">
        <v>5.2240203768000004</v>
      </c>
      <c r="M3" s="101">
        <v>20.849197101000001</v>
      </c>
      <c r="N3" s="101">
        <v>9.7733372260000007</v>
      </c>
      <c r="P3" s="30" t="s">
        <v>181</v>
      </c>
      <c r="Q3" s="28">
        <v>0</v>
      </c>
      <c r="R3" s="28">
        <v>0</v>
      </c>
      <c r="S3" s="28">
        <v>0</v>
      </c>
      <c r="T3" s="28">
        <v>0</v>
      </c>
      <c r="U3" s="28">
        <v>0</v>
      </c>
      <c r="V3" s="28">
        <v>0</v>
      </c>
      <c r="W3" s="28">
        <v>0</v>
      </c>
      <c r="X3" s="28">
        <v>0</v>
      </c>
      <c r="Y3" s="28">
        <v>0</v>
      </c>
      <c r="Z3" s="28">
        <v>0</v>
      </c>
      <c r="AA3" s="28">
        <v>0</v>
      </c>
      <c r="AB3" s="28">
        <v>0</v>
      </c>
      <c r="AC3" s="28">
        <v>0</v>
      </c>
      <c r="AD3" s="28">
        <v>0</v>
      </c>
      <c r="AE3" s="28">
        <v>0</v>
      </c>
      <c r="AF3" s="28">
        <v>0</v>
      </c>
      <c r="AG3" s="28">
        <v>0</v>
      </c>
      <c r="AH3" s="28">
        <v>0</v>
      </c>
      <c r="AI3" s="28">
        <v>0</v>
      </c>
      <c r="AJ3" s="28">
        <v>0</v>
      </c>
      <c r="AK3" s="28">
        <v>0</v>
      </c>
      <c r="AL3" s="28">
        <v>0</v>
      </c>
      <c r="AM3" s="28">
        <v>0</v>
      </c>
      <c r="AN3" s="28">
        <v>0</v>
      </c>
      <c r="AO3" s="28">
        <v>0</v>
      </c>
      <c r="AP3" s="28">
        <v>0</v>
      </c>
      <c r="AQ3" s="28">
        <v>0</v>
      </c>
      <c r="AR3" s="28">
        <v>0</v>
      </c>
      <c r="AS3" s="28">
        <v>0</v>
      </c>
      <c r="AT3" s="28">
        <v>0</v>
      </c>
      <c r="AU3" s="28">
        <v>0</v>
      </c>
      <c r="AV3" s="28">
        <v>0</v>
      </c>
      <c r="AW3" s="28">
        <v>0</v>
      </c>
      <c r="AX3" s="28">
        <v>0</v>
      </c>
      <c r="AY3" s="28">
        <v>0</v>
      </c>
      <c r="AZ3" s="28">
        <v>0</v>
      </c>
      <c r="BA3" s="28">
        <v>0</v>
      </c>
      <c r="BB3" s="28">
        <v>0</v>
      </c>
      <c r="BC3" s="28">
        <v>0</v>
      </c>
      <c r="BD3" s="28">
        <v>0</v>
      </c>
      <c r="BE3" s="28">
        <v>0</v>
      </c>
      <c r="BF3" s="28">
        <v>0</v>
      </c>
      <c r="BG3" s="28">
        <v>0</v>
      </c>
      <c r="BH3" s="28">
        <v>0</v>
      </c>
      <c r="BI3" s="28">
        <v>0</v>
      </c>
      <c r="BJ3" s="28">
        <v>0</v>
      </c>
      <c r="BK3" s="28">
        <v>0</v>
      </c>
      <c r="BL3" s="28">
        <v>0</v>
      </c>
      <c r="BM3" s="28">
        <v>0</v>
      </c>
      <c r="BN3" s="28">
        <v>0</v>
      </c>
      <c r="BO3" s="28">
        <v>0</v>
      </c>
      <c r="BP3" s="28">
        <v>0</v>
      </c>
      <c r="BQ3" s="28">
        <v>0</v>
      </c>
      <c r="BR3" s="28">
        <v>0</v>
      </c>
      <c r="BS3" s="28">
        <v>0</v>
      </c>
      <c r="BT3" s="28">
        <v>0</v>
      </c>
      <c r="BU3" s="28">
        <v>0</v>
      </c>
      <c r="BV3" s="28">
        <f>AS3*0.108*92.1006/14.43</f>
        <v>0</v>
      </c>
      <c r="BW3" s="28">
        <f>BU3-AK3*0.966*106.165/128.1705</f>
        <v>0</v>
      </c>
      <c r="BY3" s="28" t="str">
        <f t="shared" ref="BY3:BY34" si="0">IF(BT3&lt;&gt;0,S3+Q3+U3+V3+X3+Z3+AA3+AB3+AC3+AD3+AG3+AH3+AI3+AJ3+AQ3+AS3+BK3+BQ3+BR3+BS3+BU3,"")</f>
        <v/>
      </c>
      <c r="CA3" s="32" t="str">
        <f t="shared" ref="CA3:CA34" si="1">IF(AP3&lt;&gt;0,AF3/AP3,"")</f>
        <v/>
      </c>
      <c r="CB3" s="25">
        <f t="shared" ref="CB3:CB34" si="2">IF(B3&lt;&gt;0,(Y3-B3)/B3,"")</f>
        <v>-1</v>
      </c>
      <c r="CC3" s="25">
        <f t="shared" ref="CC3:CC36" si="3">IF(C3&lt;&gt;0,(AL3-C3)/C3,"")</f>
        <v>-1</v>
      </c>
      <c r="CD3" s="25">
        <f t="shared" ref="CD3:CD36" si="4">IF(D3&lt;&gt;0,(AP3-D3)/D3,"")</f>
        <v>-1</v>
      </c>
      <c r="CE3" s="25">
        <f t="shared" ref="CE3:CE36" si="5">IF(E3&lt;&gt;0,(AZ3-E3)/E3,"")</f>
        <v>-1</v>
      </c>
      <c r="CF3" s="25">
        <f t="shared" ref="CF3:CF36" si="6">IF(F3&lt;&gt;0,(BA3-F3)/F3,"")</f>
        <v>-1</v>
      </c>
      <c r="CG3" s="25">
        <f t="shared" ref="CG3:CG36" si="7">IF(G3&lt;&gt;0,(BO3-G3)/G3,"")</f>
        <v>-1</v>
      </c>
      <c r="CH3" s="25">
        <f t="shared" ref="CH3:CH36" si="8">IF(H3&lt;&gt;0,(BT3-H3)/H3,"")</f>
        <v>-1</v>
      </c>
      <c r="CI3" s="25">
        <f t="shared" ref="CI3:CI34" si="9">IF(I3&lt;&gt;0,(T3-I3)/I3,"")</f>
        <v>-1</v>
      </c>
      <c r="CJ3" s="25">
        <f t="shared" ref="CJ3:CJ34" si="10">IF(J3&lt;&gt;0,(V3-J3)/J3,"")</f>
        <v>-1</v>
      </c>
      <c r="CK3" s="25">
        <f t="shared" ref="CK3:CK34" si="11">IF(K3&lt;&gt;0,(AE3-K3)/K3,"")</f>
        <v>-1</v>
      </c>
      <c r="CL3" s="25">
        <f t="shared" ref="CL3:CL34" si="12">IF(L3&lt;&gt;0,(R3-L3)/L3,"")</f>
        <v>-1</v>
      </c>
      <c r="CM3" s="25">
        <f t="shared" ref="CM3:CM34" si="13">IF(M3&lt;&gt;0,(W3-M3)/M3,"")</f>
        <v>-1</v>
      </c>
      <c r="CN3" s="25">
        <f t="shared" ref="CN3:CN34" si="14">IF(N3&lt;&gt;0,(AK3-N3)/N3,"")</f>
        <v>-1</v>
      </c>
      <c r="CO3" s="25"/>
      <c r="CP3" s="25"/>
      <c r="CQ3" s="25"/>
      <c r="CR3" s="25"/>
      <c r="CS3" s="25"/>
    </row>
    <row r="4" spans="1:97" x14ac:dyDescent="0.4">
      <c r="A4" s="58" t="s">
        <v>90</v>
      </c>
      <c r="B4" s="101">
        <v>288835.86</v>
      </c>
      <c r="C4" s="101">
        <v>645.42903722999995</v>
      </c>
      <c r="D4" s="101">
        <v>71412.105981000001</v>
      </c>
      <c r="E4" s="101">
        <v>2580.7001799</v>
      </c>
      <c r="F4" s="101">
        <v>1586.1284152000001</v>
      </c>
      <c r="G4" s="101">
        <v>1492.2181241000001</v>
      </c>
      <c r="H4" s="101">
        <v>26014.395073</v>
      </c>
      <c r="I4" s="101">
        <v>116.47531599</v>
      </c>
      <c r="J4" s="101">
        <v>624.27268737999998</v>
      </c>
      <c r="K4" s="101">
        <v>290.91088546999998</v>
      </c>
      <c r="L4" s="101">
        <v>20.246744536000001</v>
      </c>
      <c r="M4" s="101">
        <v>89.222307571000002</v>
      </c>
      <c r="N4" s="101">
        <v>38.198962109999997</v>
      </c>
      <c r="P4" s="30" t="s">
        <v>335</v>
      </c>
      <c r="Q4" s="28">
        <v>55.190040289228698</v>
      </c>
      <c r="R4" s="28">
        <v>20.247123183649201</v>
      </c>
      <c r="S4" s="28">
        <v>116.469756145452</v>
      </c>
      <c r="T4" s="28">
        <v>116.470890499234</v>
      </c>
      <c r="U4" s="28">
        <v>57.771633603730201</v>
      </c>
      <c r="V4" s="28">
        <v>624.41040191668003</v>
      </c>
      <c r="W4" s="28">
        <v>89.249875493311706</v>
      </c>
      <c r="X4" s="28">
        <v>1487.8026866892601</v>
      </c>
      <c r="Y4" s="28">
        <v>288905.474774384</v>
      </c>
      <c r="Z4" s="28">
        <v>1388.9414454415501</v>
      </c>
      <c r="AA4" s="28">
        <v>388.85243660410998</v>
      </c>
      <c r="AB4" s="28">
        <v>321.09755093734998</v>
      </c>
      <c r="AC4" s="28">
        <v>24.158577509632501</v>
      </c>
      <c r="AD4" s="28">
        <v>290.87717991523198</v>
      </c>
      <c r="AE4" s="28">
        <v>290.87716833093498</v>
      </c>
      <c r="AF4" s="28">
        <v>571.31739876651397</v>
      </c>
      <c r="AG4" s="28">
        <v>1006.53278383681</v>
      </c>
      <c r="AH4" s="28">
        <v>18.022290416564399</v>
      </c>
      <c r="AI4" s="28">
        <v>5.0898073133704802</v>
      </c>
      <c r="AJ4" s="28">
        <v>136.02968448889601</v>
      </c>
      <c r="AK4" s="28">
        <v>38.201399039299602</v>
      </c>
      <c r="AL4" s="28">
        <v>645.594691711172</v>
      </c>
      <c r="AM4" s="28">
        <v>0</v>
      </c>
      <c r="AN4" s="28">
        <v>57474.006259142297</v>
      </c>
      <c r="AO4" s="28">
        <v>13369.386063702501</v>
      </c>
      <c r="AP4" s="28">
        <v>71414.709721611303</v>
      </c>
      <c r="AQ4" s="28">
        <v>694.72209521762295</v>
      </c>
      <c r="AR4" s="28">
        <v>1.15678732562818</v>
      </c>
      <c r="AS4" s="28">
        <v>14073.255380585</v>
      </c>
      <c r="AT4" s="28">
        <v>5.9486821541361401</v>
      </c>
      <c r="AU4" s="28">
        <v>1.0228687467275099</v>
      </c>
      <c r="AV4" s="28">
        <v>897.11529599805999</v>
      </c>
      <c r="AW4" s="28">
        <v>16.496703649200501</v>
      </c>
      <c r="AX4" s="28">
        <v>1.0179577726704001</v>
      </c>
      <c r="AY4" s="28">
        <v>0.35812904424125103</v>
      </c>
      <c r="AZ4" s="28">
        <v>2579.8340101655099</v>
      </c>
      <c r="BA4" s="28">
        <v>1585.3895589234801</v>
      </c>
      <c r="BB4" s="28">
        <v>994.444451242029</v>
      </c>
      <c r="BC4" s="28">
        <v>10.9901348346809</v>
      </c>
      <c r="BD4" s="28">
        <v>0.13516830966120399</v>
      </c>
      <c r="BE4" s="28">
        <v>58.806546735230299</v>
      </c>
      <c r="BF4" s="28">
        <v>2.5900806340492801</v>
      </c>
      <c r="BG4" s="28">
        <v>55.051233871812201</v>
      </c>
      <c r="BH4" s="28">
        <v>6.5031970766712401</v>
      </c>
      <c r="BI4" s="28">
        <v>1.3450169039391</v>
      </c>
      <c r="BJ4" s="28">
        <v>248.40966219679501</v>
      </c>
      <c r="BK4" s="28">
        <v>64.286238633310703</v>
      </c>
      <c r="BL4" s="28">
        <v>9.60636128242861</v>
      </c>
      <c r="BM4" s="28">
        <v>268.360698314015</v>
      </c>
      <c r="BN4" s="28">
        <v>0.47503407353516602</v>
      </c>
      <c r="BO4" s="28">
        <v>1492.59732116382</v>
      </c>
      <c r="BP4" s="28">
        <v>0</v>
      </c>
      <c r="BQ4" s="28">
        <v>0.28559111621267902</v>
      </c>
      <c r="BR4" s="28">
        <v>2988.3265514733998</v>
      </c>
      <c r="BS4" s="28">
        <v>338.25730492303097</v>
      </c>
      <c r="BT4" s="28">
        <v>26020.511188787201</v>
      </c>
      <c r="BU4" s="28">
        <v>4297.0263416585403</v>
      </c>
      <c r="BV4" s="28">
        <f t="shared" ref="BV4:BV34" si="15">AS4*0.108*92.1006/14.43</f>
        <v>9700.9541626161845</v>
      </c>
      <c r="BW4" s="28">
        <f t="shared" ref="BW4:BW34" si="16">BU4-AK4*0.966*106.165/128.1705</f>
        <v>4266.4595624307067</v>
      </c>
      <c r="BY4" s="28">
        <f t="shared" si="0"/>
        <v>28377.405778714983</v>
      </c>
      <c r="CA4" s="32">
        <f t="shared" si="1"/>
        <v>7.9999960931525522E-3</v>
      </c>
      <c r="CB4" s="25">
        <f t="shared" si="2"/>
        <v>2.410184607410312E-4</v>
      </c>
      <c r="CC4" s="25">
        <f t="shared" si="3"/>
        <v>2.5665793079747006E-4</v>
      </c>
      <c r="CD4" s="25">
        <f t="shared" si="4"/>
        <v>3.6460773359569282E-5</v>
      </c>
      <c r="CE4" s="25">
        <f t="shared" si="5"/>
        <v>-3.3563361650311863E-4</v>
      </c>
      <c r="CF4" s="25">
        <f t="shared" si="6"/>
        <v>-4.6582374380249499E-4</v>
      </c>
      <c r="CG4" s="25">
        <f t="shared" si="7"/>
        <v>2.5411637728807679E-4</v>
      </c>
      <c r="CH4" s="25">
        <f t="shared" si="8"/>
        <v>2.3510505510654603E-4</v>
      </c>
      <c r="CI4" s="25">
        <f t="shared" si="9"/>
        <v>-3.7995095599278207E-5</v>
      </c>
      <c r="CJ4" s="25">
        <f t="shared" si="10"/>
        <v>2.2059997091659165E-4</v>
      </c>
      <c r="CK4" s="25">
        <f t="shared" si="11"/>
        <v>-1.1590195055963705E-4</v>
      </c>
      <c r="CL4" s="25">
        <f t="shared" si="12"/>
        <v>1.8701655889732448E-5</v>
      </c>
      <c r="CM4" s="25">
        <f t="shared" si="13"/>
        <v>3.0898015375545188E-4</v>
      </c>
      <c r="CN4" s="25">
        <f t="shared" si="14"/>
        <v>6.3795694044986584E-5</v>
      </c>
      <c r="CO4" s="25"/>
      <c r="CP4" s="25"/>
      <c r="CQ4" s="25"/>
      <c r="CR4" s="25"/>
      <c r="CS4" s="25"/>
    </row>
    <row r="5" spans="1:97" x14ac:dyDescent="0.4">
      <c r="A5" s="22" t="s">
        <v>91</v>
      </c>
      <c r="B5" s="101">
        <v>83026.516241000005</v>
      </c>
      <c r="C5" s="101">
        <v>172.2496898</v>
      </c>
      <c r="D5" s="101">
        <v>19010.406579999999</v>
      </c>
      <c r="E5" s="101">
        <v>1960.9745759</v>
      </c>
      <c r="F5" s="101">
        <v>1593.9752526</v>
      </c>
      <c r="G5" s="101">
        <v>648.18441482000003</v>
      </c>
      <c r="H5" s="101">
        <v>7387.7907971000004</v>
      </c>
      <c r="I5" s="101">
        <v>30.807940362</v>
      </c>
      <c r="J5" s="101">
        <v>166.61207847</v>
      </c>
      <c r="K5" s="101">
        <v>77.100582157999995</v>
      </c>
      <c r="L5" s="101">
        <v>5.3385061965</v>
      </c>
      <c r="M5" s="101">
        <v>23.199150221</v>
      </c>
      <c r="N5" s="101">
        <v>10.096825702</v>
      </c>
      <c r="P5" s="30" t="s">
        <v>182</v>
      </c>
      <c r="Q5" s="28">
        <v>8.3197691022812297</v>
      </c>
      <c r="R5" s="28">
        <v>2.8632566185317199</v>
      </c>
      <c r="S5" s="28">
        <v>16.133949585631999</v>
      </c>
      <c r="T5" s="28">
        <v>16.134086960925199</v>
      </c>
      <c r="U5" s="28">
        <v>8.3580095309115503</v>
      </c>
      <c r="V5" s="28">
        <v>95.912753238373796</v>
      </c>
      <c r="W5" s="28">
        <v>14.051802345384401</v>
      </c>
      <c r="X5" s="28">
        <v>204.82567455215801</v>
      </c>
      <c r="Y5" s="28">
        <v>46851.943865914902</v>
      </c>
      <c r="Z5" s="28">
        <v>212.61112702865401</v>
      </c>
      <c r="AA5" s="28">
        <v>58.910153580647801</v>
      </c>
      <c r="AB5" s="28">
        <v>47.3175142240447</v>
      </c>
      <c r="AC5" s="28">
        <v>3.68403638599787</v>
      </c>
      <c r="AD5" s="28">
        <v>39.236125364639001</v>
      </c>
      <c r="AE5" s="28">
        <v>39.236111794463099</v>
      </c>
      <c r="AF5" s="28">
        <v>85.335419743492196</v>
      </c>
      <c r="AG5" s="28">
        <v>166.176503166608</v>
      </c>
      <c r="AH5" s="28">
        <v>2.8942380301191002</v>
      </c>
      <c r="AI5" s="28">
        <v>0.67616803929518199</v>
      </c>
      <c r="AJ5" s="28">
        <v>21.7343428528117</v>
      </c>
      <c r="AK5" s="28">
        <v>5.4477436253183704</v>
      </c>
      <c r="AL5" s="28">
        <v>92.571332098745103</v>
      </c>
      <c r="AM5" s="28">
        <v>0</v>
      </c>
      <c r="AN5" s="28">
        <v>8674.9485152422003</v>
      </c>
      <c r="AO5" s="28">
        <v>1906.6788732176999</v>
      </c>
      <c r="AP5" s="28">
        <v>10666.9628082033</v>
      </c>
      <c r="AQ5" s="28">
        <v>106.685617249513</v>
      </c>
      <c r="AR5" s="28">
        <v>0.15290166393844601</v>
      </c>
      <c r="AS5" s="28">
        <v>2233.3947898113302</v>
      </c>
      <c r="AT5" s="28">
        <v>0.76888256088890305</v>
      </c>
      <c r="AU5" s="28">
        <v>0.12810971080871</v>
      </c>
      <c r="AV5" s="28">
        <v>121.804892386888</v>
      </c>
      <c r="AW5" s="28">
        <v>1.86347615976895</v>
      </c>
      <c r="AX5" s="28">
        <v>0.110615969179384</v>
      </c>
      <c r="AY5" s="28">
        <v>4.6998618142936599E-2</v>
      </c>
      <c r="AZ5" s="28">
        <v>883.71040627688899</v>
      </c>
      <c r="BA5" s="28">
        <v>727.70331246471198</v>
      </c>
      <c r="BB5" s="28">
        <v>156.007093812177</v>
      </c>
      <c r="BC5" s="28">
        <v>1.1229838279953901</v>
      </c>
      <c r="BD5" s="28">
        <v>1.50463838136653E-2</v>
      </c>
      <c r="BE5" s="28">
        <v>6.4953249778159803</v>
      </c>
      <c r="BF5" s="28">
        <v>0.30846790345960301</v>
      </c>
      <c r="BG5" s="28">
        <v>7.18950526077922</v>
      </c>
      <c r="BH5" s="28">
        <v>0.92537943197914296</v>
      </c>
      <c r="BI5" s="28">
        <v>0.174610330858645</v>
      </c>
      <c r="BJ5" s="28">
        <v>32.719961419115101</v>
      </c>
      <c r="BK5" s="28">
        <v>9.4398332699063605</v>
      </c>
      <c r="BL5" s="28">
        <v>1.00697245214592</v>
      </c>
      <c r="BM5" s="28">
        <v>552.81697911671802</v>
      </c>
      <c r="BN5" s="28">
        <v>5.22042904148547E-2</v>
      </c>
      <c r="BO5" s="28">
        <v>337.53782154687201</v>
      </c>
      <c r="BP5" s="28">
        <v>0</v>
      </c>
      <c r="BQ5" s="28">
        <v>3.7118004017592798E-2</v>
      </c>
      <c r="BR5" s="28">
        <v>470.87676574224702</v>
      </c>
      <c r="BS5" s="28">
        <v>53.028670897336198</v>
      </c>
      <c r="BT5" s="28">
        <v>4081.8979576381798</v>
      </c>
      <c r="BU5" s="28">
        <v>657.59608133043503</v>
      </c>
      <c r="BV5" s="28">
        <f t="shared" si="15"/>
        <v>1539.5201676561135</v>
      </c>
      <c r="BW5" s="28">
        <f t="shared" si="16"/>
        <v>653.23707928148815</v>
      </c>
      <c r="BY5" s="28">
        <f t="shared" si="0"/>
        <v>4417.8492409869596</v>
      </c>
      <c r="CA5" s="32">
        <f t="shared" si="1"/>
        <v>7.9999734955357692E-3</v>
      </c>
      <c r="CB5" s="25">
        <f t="shared" si="2"/>
        <v>-0.43569902740567407</v>
      </c>
      <c r="CC5" s="25">
        <f t="shared" si="3"/>
        <v>-0.46257475292855299</v>
      </c>
      <c r="CD5" s="25">
        <f t="shared" si="4"/>
        <v>-0.43888823401465094</v>
      </c>
      <c r="CE5" s="25">
        <f t="shared" si="5"/>
        <v>-0.54935142090187206</v>
      </c>
      <c r="CF5" s="25">
        <f t="shared" si="6"/>
        <v>-0.54346636732425768</v>
      </c>
      <c r="CG5" s="25">
        <f t="shared" si="7"/>
        <v>-0.47925649887678057</v>
      </c>
      <c r="CH5" s="25">
        <f t="shared" si="8"/>
        <v>-0.44748057034310096</v>
      </c>
      <c r="CI5" s="25">
        <f t="shared" si="9"/>
        <v>-0.47630101943375092</v>
      </c>
      <c r="CJ5" s="25">
        <f t="shared" si="10"/>
        <v>-0.42433493346255957</v>
      </c>
      <c r="CK5" s="25">
        <f t="shared" si="11"/>
        <v>-0.49110485684715494</v>
      </c>
      <c r="CL5" s="25">
        <f t="shared" si="12"/>
        <v>-0.46365958694420711</v>
      </c>
      <c r="CM5" s="25">
        <f t="shared" si="13"/>
        <v>-0.39429667847641114</v>
      </c>
      <c r="CN5" s="25">
        <f t="shared" si="14"/>
        <v>-0.46044986948331001</v>
      </c>
      <c r="CO5" s="25"/>
      <c r="CP5" s="25"/>
      <c r="CQ5" s="25"/>
      <c r="CR5" s="25"/>
      <c r="CS5" s="25"/>
    </row>
    <row r="6" spans="1:97" x14ac:dyDescent="0.4">
      <c r="A6" s="22" t="s">
        <v>92</v>
      </c>
      <c r="B6" s="101">
        <v>52836.378581999998</v>
      </c>
      <c r="C6" s="101">
        <v>94.785929934999999</v>
      </c>
      <c r="D6" s="101">
        <v>8984.2732116999996</v>
      </c>
      <c r="E6" s="101">
        <v>1078.2076975</v>
      </c>
      <c r="F6" s="101">
        <v>876.35796947999995</v>
      </c>
      <c r="G6" s="101">
        <v>373.55016509000001</v>
      </c>
      <c r="H6" s="101">
        <v>4147.8566066000003</v>
      </c>
      <c r="I6" s="101">
        <v>16.951640355999999</v>
      </c>
      <c r="J6" s="101">
        <v>92.035388845</v>
      </c>
      <c r="K6" s="101">
        <v>42.462571443000002</v>
      </c>
      <c r="L6" s="101">
        <v>2.9305379380000001</v>
      </c>
      <c r="M6" s="101">
        <v>12.614186536</v>
      </c>
      <c r="N6" s="101">
        <v>5.5587403728</v>
      </c>
      <c r="P6" s="30" t="s">
        <v>183</v>
      </c>
      <c r="Q6" s="28">
        <v>0</v>
      </c>
      <c r="R6" s="28">
        <v>0</v>
      </c>
      <c r="S6" s="28">
        <v>0</v>
      </c>
      <c r="T6" s="28">
        <v>0</v>
      </c>
      <c r="U6" s="28">
        <v>0</v>
      </c>
      <c r="V6" s="28">
        <v>0</v>
      </c>
      <c r="W6" s="28">
        <v>0</v>
      </c>
      <c r="X6" s="28">
        <v>0</v>
      </c>
      <c r="Y6" s="28">
        <v>0</v>
      </c>
      <c r="Z6" s="28">
        <v>0</v>
      </c>
      <c r="AA6" s="28">
        <v>0</v>
      </c>
      <c r="AB6" s="28">
        <v>0</v>
      </c>
      <c r="AC6" s="28">
        <v>0</v>
      </c>
      <c r="AD6" s="28">
        <v>0</v>
      </c>
      <c r="AE6" s="28">
        <v>0</v>
      </c>
      <c r="AF6" s="28">
        <v>0</v>
      </c>
      <c r="AG6" s="28">
        <v>0</v>
      </c>
      <c r="AH6" s="28">
        <v>0</v>
      </c>
      <c r="AI6" s="28">
        <v>0</v>
      </c>
      <c r="AJ6" s="28">
        <v>0</v>
      </c>
      <c r="AK6" s="28">
        <v>0</v>
      </c>
      <c r="AL6" s="28">
        <v>0</v>
      </c>
      <c r="AM6" s="28">
        <v>0</v>
      </c>
      <c r="AN6" s="28">
        <v>0</v>
      </c>
      <c r="AO6" s="28">
        <v>0</v>
      </c>
      <c r="AP6" s="28">
        <v>0</v>
      </c>
      <c r="AQ6" s="28">
        <v>0</v>
      </c>
      <c r="AR6" s="28">
        <v>0</v>
      </c>
      <c r="AS6" s="28">
        <v>0</v>
      </c>
      <c r="AT6" s="28">
        <v>0</v>
      </c>
      <c r="AU6" s="28">
        <v>0</v>
      </c>
      <c r="AV6" s="28">
        <v>0</v>
      </c>
      <c r="AW6" s="28">
        <v>0</v>
      </c>
      <c r="AX6" s="28">
        <v>0</v>
      </c>
      <c r="AY6" s="28">
        <v>0</v>
      </c>
      <c r="AZ6" s="28">
        <v>0</v>
      </c>
      <c r="BA6" s="28">
        <v>0</v>
      </c>
      <c r="BB6" s="28">
        <v>0</v>
      </c>
      <c r="BC6" s="28">
        <v>0</v>
      </c>
      <c r="BD6" s="28">
        <v>0</v>
      </c>
      <c r="BE6" s="28">
        <v>0</v>
      </c>
      <c r="BF6" s="28">
        <v>0</v>
      </c>
      <c r="BG6" s="28">
        <v>0</v>
      </c>
      <c r="BH6" s="28">
        <v>0</v>
      </c>
      <c r="BI6" s="28">
        <v>0</v>
      </c>
      <c r="BJ6" s="28">
        <v>0</v>
      </c>
      <c r="BK6" s="28">
        <v>0</v>
      </c>
      <c r="BL6" s="28">
        <v>0</v>
      </c>
      <c r="BM6" s="28">
        <v>0</v>
      </c>
      <c r="BN6" s="28">
        <v>0</v>
      </c>
      <c r="BO6" s="28">
        <v>0</v>
      </c>
      <c r="BP6" s="28">
        <v>0</v>
      </c>
      <c r="BQ6" s="28">
        <v>0</v>
      </c>
      <c r="BR6" s="28">
        <v>0</v>
      </c>
      <c r="BS6" s="28">
        <v>0</v>
      </c>
      <c r="BT6" s="28">
        <v>0</v>
      </c>
      <c r="BU6" s="28">
        <v>0</v>
      </c>
      <c r="BV6" s="28">
        <f t="shared" si="15"/>
        <v>0</v>
      </c>
      <c r="BW6" s="28">
        <f t="shared" si="16"/>
        <v>0</v>
      </c>
      <c r="BY6" s="28" t="str">
        <f t="shared" si="0"/>
        <v/>
      </c>
      <c r="CA6" s="32" t="str">
        <f t="shared" si="1"/>
        <v/>
      </c>
      <c r="CB6" s="25">
        <f t="shared" si="2"/>
        <v>-1</v>
      </c>
      <c r="CC6" s="25">
        <f t="shared" si="3"/>
        <v>-1</v>
      </c>
      <c r="CD6" s="25">
        <f t="shared" si="4"/>
        <v>-1</v>
      </c>
      <c r="CE6" s="25">
        <f t="shared" si="5"/>
        <v>-1</v>
      </c>
      <c r="CF6" s="25">
        <f t="shared" si="6"/>
        <v>-1</v>
      </c>
      <c r="CG6" s="25">
        <f t="shared" si="7"/>
        <v>-1</v>
      </c>
      <c r="CH6" s="25">
        <f t="shared" si="8"/>
        <v>-1</v>
      </c>
      <c r="CI6" s="25">
        <f t="shared" si="9"/>
        <v>-1</v>
      </c>
      <c r="CJ6" s="25">
        <f t="shared" si="10"/>
        <v>-1</v>
      </c>
      <c r="CK6" s="25">
        <f t="shared" si="11"/>
        <v>-1</v>
      </c>
      <c r="CL6" s="25">
        <f t="shared" si="12"/>
        <v>-1</v>
      </c>
      <c r="CM6" s="25">
        <f t="shared" si="13"/>
        <v>-1</v>
      </c>
      <c r="CN6" s="25">
        <f t="shared" si="14"/>
        <v>-1</v>
      </c>
      <c r="CO6" s="25"/>
      <c r="CP6" s="25"/>
      <c r="CQ6" s="25"/>
      <c r="CR6" s="25"/>
      <c r="CS6" s="25"/>
    </row>
    <row r="7" spans="1:97" x14ac:dyDescent="0.4">
      <c r="A7" s="22" t="s">
        <v>93</v>
      </c>
      <c r="B7" s="101">
        <v>152927.64895</v>
      </c>
      <c r="C7" s="101">
        <v>380.03058834000001</v>
      </c>
      <c r="D7" s="101">
        <v>37017.298797000003</v>
      </c>
      <c r="E7" s="101">
        <v>1510.0750842</v>
      </c>
      <c r="F7" s="101">
        <v>925.55955767</v>
      </c>
      <c r="G7" s="101">
        <v>905.34749490000002</v>
      </c>
      <c r="H7" s="101">
        <v>16759.767932999999</v>
      </c>
      <c r="I7" s="101">
        <v>62.496214881999997</v>
      </c>
      <c r="J7" s="101">
        <v>316.90348633000002</v>
      </c>
      <c r="K7" s="101">
        <v>159.77629752999999</v>
      </c>
      <c r="L7" s="101">
        <v>10.646238841000001</v>
      </c>
      <c r="M7" s="101">
        <v>42.154176464999999</v>
      </c>
      <c r="N7" s="101">
        <v>19.967593385000001</v>
      </c>
      <c r="P7" s="30" t="s">
        <v>184</v>
      </c>
      <c r="Q7" s="28">
        <v>26.6440416851121</v>
      </c>
      <c r="R7" s="28">
        <v>10.645437030800499</v>
      </c>
      <c r="S7" s="28">
        <v>62.4871113195099</v>
      </c>
      <c r="T7" s="28">
        <v>62.4877042087438</v>
      </c>
      <c r="U7" s="28">
        <v>29.9169786435126</v>
      </c>
      <c r="V7" s="28">
        <v>316.98380653077101</v>
      </c>
      <c r="W7" s="28">
        <v>42.167133554161502</v>
      </c>
      <c r="X7" s="28">
        <v>799.252558571912</v>
      </c>
      <c r="Y7" s="28">
        <v>152962.41627011</v>
      </c>
      <c r="Z7" s="28">
        <v>667.50308946713301</v>
      </c>
      <c r="AA7" s="28">
        <v>190.49001774061401</v>
      </c>
      <c r="AB7" s="28">
        <v>165.62170115214801</v>
      </c>
      <c r="AC7" s="28">
        <v>11.6202936374881</v>
      </c>
      <c r="AD7" s="28">
        <v>159.74128746648299</v>
      </c>
      <c r="AE7" s="28">
        <v>159.741333307199</v>
      </c>
      <c r="AF7" s="28">
        <v>296.13895916709299</v>
      </c>
      <c r="AG7" s="28">
        <v>678.566513136195</v>
      </c>
      <c r="AH7" s="28">
        <v>8.4694914252345406</v>
      </c>
      <c r="AI7" s="28">
        <v>2.8889115867722599</v>
      </c>
      <c r="AJ7" s="28">
        <v>61.153130803986301</v>
      </c>
      <c r="AK7" s="28">
        <v>19.967183244367799</v>
      </c>
      <c r="AL7" s="28">
        <v>380.12067161604199</v>
      </c>
      <c r="AM7" s="28">
        <v>0</v>
      </c>
      <c r="AN7" s="28">
        <v>29954.708737027198</v>
      </c>
      <c r="AO7" s="28">
        <v>6766.5255550301199</v>
      </c>
      <c r="AP7" s="28">
        <v>37017.373251224402</v>
      </c>
      <c r="AQ7" s="28">
        <v>367.04336376654101</v>
      </c>
      <c r="AR7" s="28">
        <v>0.67279907449968801</v>
      </c>
      <c r="AS7" s="28">
        <v>9565.9780301823703</v>
      </c>
      <c r="AT7" s="28">
        <v>3.4435918109316099</v>
      </c>
      <c r="AU7" s="28">
        <v>0.59836838494904498</v>
      </c>
      <c r="AV7" s="28">
        <v>525.38857807393197</v>
      </c>
      <c r="AW7" s="28">
        <v>9.6489034651146106</v>
      </c>
      <c r="AX7" s="28">
        <v>0.59934712897589804</v>
      </c>
      <c r="AY7" s="28">
        <v>0.20868225389529099</v>
      </c>
      <c r="AZ7" s="28">
        <v>1509.65575259445</v>
      </c>
      <c r="BA7" s="28">
        <v>925.19885593059803</v>
      </c>
      <c r="BB7" s="28">
        <v>584.45689666385499</v>
      </c>
      <c r="BC7" s="28">
        <v>6.4664432811388997</v>
      </c>
      <c r="BD7" s="28">
        <v>7.9588996070261195E-2</v>
      </c>
      <c r="BE7" s="28">
        <v>34.389688736035097</v>
      </c>
      <c r="BF7" s="28">
        <v>1.5238040415130301</v>
      </c>
      <c r="BG7" s="28">
        <v>31.645339385020598</v>
      </c>
      <c r="BH7" s="28">
        <v>3.73312364622431</v>
      </c>
      <c r="BI7" s="28">
        <v>0.76963549342195803</v>
      </c>
      <c r="BJ7" s="28">
        <v>142.41785113290001</v>
      </c>
      <c r="BK7" s="28">
        <v>40.995737569791302</v>
      </c>
      <c r="BL7" s="28">
        <v>5.6479365366490804</v>
      </c>
      <c r="BM7" s="28">
        <v>157.686348771198</v>
      </c>
      <c r="BN7" s="28">
        <v>0.27882571812805501</v>
      </c>
      <c r="BO7" s="28">
        <v>905.55024714914805</v>
      </c>
      <c r="BP7" s="28">
        <v>0</v>
      </c>
      <c r="BQ7" s="28">
        <v>0.16523030069376499</v>
      </c>
      <c r="BR7" s="28">
        <v>1938.23576307386</v>
      </c>
      <c r="BS7" s="28">
        <v>209.797551717191</v>
      </c>
      <c r="BT7" s="28">
        <v>16763.126973660201</v>
      </c>
      <c r="BU7" s="28">
        <v>2718.06826569027</v>
      </c>
      <c r="BV7" s="28">
        <f t="shared" si="15"/>
        <v>6594.0048611222701</v>
      </c>
      <c r="BW7" s="28">
        <f t="shared" si="16"/>
        <v>2702.0915607166012</v>
      </c>
      <c r="BY7" s="28">
        <f t="shared" si="0"/>
        <v>18021.62287546759</v>
      </c>
      <c r="CA7" s="32">
        <f t="shared" si="1"/>
        <v>7.9999992748620487E-3</v>
      </c>
      <c r="CB7" s="25">
        <f t="shared" si="2"/>
        <v>2.2734489380245548E-4</v>
      </c>
      <c r="CC7" s="25">
        <f t="shared" si="3"/>
        <v>2.3704217188271688E-4</v>
      </c>
      <c r="CD7" s="25">
        <f t="shared" si="4"/>
        <v>2.0113359650452608E-6</v>
      </c>
      <c r="CE7" s="25">
        <f t="shared" si="5"/>
        <v>-2.7768924203672504E-4</v>
      </c>
      <c r="CF7" s="25">
        <f t="shared" si="6"/>
        <v>-3.8971207893958123E-4</v>
      </c>
      <c r="CG7" s="25">
        <f t="shared" si="7"/>
        <v>2.239496439656344E-4</v>
      </c>
      <c r="CH7" s="25">
        <f t="shared" si="8"/>
        <v>2.0042286227529545E-4</v>
      </c>
      <c r="CI7" s="25">
        <f t="shared" si="9"/>
        <v>-1.3617901935766727E-4</v>
      </c>
      <c r="CJ7" s="25">
        <f t="shared" si="10"/>
        <v>2.5345319390820671E-4</v>
      </c>
      <c r="CK7" s="25">
        <f t="shared" si="11"/>
        <v>-2.1883235086499062E-4</v>
      </c>
      <c r="CL7" s="25">
        <f t="shared" si="12"/>
        <v>-7.5313940582794989E-5</v>
      </c>
      <c r="CM7" s="25">
        <f t="shared" si="13"/>
        <v>3.0737379420189267E-4</v>
      </c>
      <c r="CN7" s="25">
        <f t="shared" si="14"/>
        <v>-2.0540313711995248E-5</v>
      </c>
      <c r="CO7" s="25"/>
      <c r="CP7" s="25"/>
      <c r="CQ7" s="25"/>
      <c r="CR7" s="25"/>
      <c r="CS7" s="25"/>
    </row>
    <row r="8" spans="1:97" x14ac:dyDescent="0.4">
      <c r="A8" s="22" t="s">
        <v>94</v>
      </c>
      <c r="B8" s="101">
        <v>59471.864848999998</v>
      </c>
      <c r="C8" s="101">
        <v>112.46478737</v>
      </c>
      <c r="D8" s="101">
        <v>10999.401688</v>
      </c>
      <c r="E8" s="101">
        <v>1279.3113307000001</v>
      </c>
      <c r="F8" s="101">
        <v>1039.8132702</v>
      </c>
      <c r="G8" s="101">
        <v>435.49244845999999</v>
      </c>
      <c r="H8" s="101">
        <v>5063.4316720999996</v>
      </c>
      <c r="I8" s="101">
        <v>20.063590788999999</v>
      </c>
      <c r="J8" s="101">
        <v>109.26271181</v>
      </c>
      <c r="K8" s="101">
        <v>50.260341427999997</v>
      </c>
      <c r="L8" s="101">
        <v>3.4698288126999999</v>
      </c>
      <c r="M8" s="101">
        <v>14.956509806</v>
      </c>
      <c r="N8" s="101">
        <v>6.5757893356999997</v>
      </c>
      <c r="P8" s="30" t="s">
        <v>185</v>
      </c>
      <c r="Q8" s="28">
        <v>0</v>
      </c>
      <c r="R8" s="28">
        <v>0</v>
      </c>
      <c r="S8" s="28">
        <v>0</v>
      </c>
      <c r="T8" s="28">
        <v>0</v>
      </c>
      <c r="U8" s="28">
        <v>0</v>
      </c>
      <c r="V8" s="28">
        <v>0</v>
      </c>
      <c r="W8" s="28">
        <v>0</v>
      </c>
      <c r="X8" s="28">
        <v>0</v>
      </c>
      <c r="Y8" s="28">
        <v>0</v>
      </c>
      <c r="Z8" s="28">
        <v>0</v>
      </c>
      <c r="AA8" s="28">
        <v>0</v>
      </c>
      <c r="AB8" s="28">
        <v>0</v>
      </c>
      <c r="AC8" s="28">
        <v>0</v>
      </c>
      <c r="AD8" s="28">
        <v>0</v>
      </c>
      <c r="AE8" s="28">
        <v>0</v>
      </c>
      <c r="AF8" s="28">
        <v>0</v>
      </c>
      <c r="AG8" s="28">
        <v>0</v>
      </c>
      <c r="AH8" s="28">
        <v>0</v>
      </c>
      <c r="AI8" s="28">
        <v>0</v>
      </c>
      <c r="AJ8" s="28">
        <v>0</v>
      </c>
      <c r="AK8" s="28">
        <v>0</v>
      </c>
      <c r="AL8" s="28">
        <v>0</v>
      </c>
      <c r="AM8" s="28">
        <v>0</v>
      </c>
      <c r="AN8" s="28">
        <v>0</v>
      </c>
      <c r="AO8" s="28">
        <v>0</v>
      </c>
      <c r="AP8" s="28">
        <v>0</v>
      </c>
      <c r="AQ8" s="28">
        <v>0</v>
      </c>
      <c r="AR8" s="28">
        <v>0</v>
      </c>
      <c r="AS8" s="28">
        <v>0</v>
      </c>
      <c r="AT8" s="28">
        <v>0</v>
      </c>
      <c r="AU8" s="28">
        <v>0</v>
      </c>
      <c r="AV8" s="28">
        <v>0</v>
      </c>
      <c r="AW8" s="28">
        <v>0</v>
      </c>
      <c r="AX8" s="28">
        <v>0</v>
      </c>
      <c r="AY8" s="28">
        <v>0</v>
      </c>
      <c r="AZ8" s="28">
        <v>0</v>
      </c>
      <c r="BA8" s="28">
        <v>0</v>
      </c>
      <c r="BB8" s="28">
        <v>0</v>
      </c>
      <c r="BC8" s="28">
        <v>0</v>
      </c>
      <c r="BD8" s="28">
        <v>0</v>
      </c>
      <c r="BE8" s="28">
        <v>0</v>
      </c>
      <c r="BF8" s="28">
        <v>0</v>
      </c>
      <c r="BG8" s="28">
        <v>0</v>
      </c>
      <c r="BH8" s="28">
        <v>0</v>
      </c>
      <c r="BI8" s="28">
        <v>0</v>
      </c>
      <c r="BJ8" s="28">
        <v>0</v>
      </c>
      <c r="BK8" s="28">
        <v>0</v>
      </c>
      <c r="BL8" s="28">
        <v>0</v>
      </c>
      <c r="BM8" s="28">
        <v>0</v>
      </c>
      <c r="BN8" s="28">
        <v>0</v>
      </c>
      <c r="BO8" s="28">
        <v>0</v>
      </c>
      <c r="BP8" s="28">
        <v>0</v>
      </c>
      <c r="BQ8" s="28">
        <v>0</v>
      </c>
      <c r="BR8" s="28">
        <v>0</v>
      </c>
      <c r="BS8" s="28">
        <v>0</v>
      </c>
      <c r="BT8" s="28">
        <v>0</v>
      </c>
      <c r="BU8" s="28">
        <v>0</v>
      </c>
      <c r="BV8" s="28">
        <f t="shared" si="15"/>
        <v>0</v>
      </c>
      <c r="BW8" s="28">
        <f t="shared" si="16"/>
        <v>0</v>
      </c>
      <c r="BY8" s="28" t="str">
        <f t="shared" si="0"/>
        <v/>
      </c>
      <c r="CA8" s="32" t="str">
        <f t="shared" si="1"/>
        <v/>
      </c>
      <c r="CB8" s="25">
        <f t="shared" si="2"/>
        <v>-1</v>
      </c>
      <c r="CC8" s="25">
        <f t="shared" si="3"/>
        <v>-1</v>
      </c>
      <c r="CD8" s="25">
        <f t="shared" si="4"/>
        <v>-1</v>
      </c>
      <c r="CE8" s="25">
        <f t="shared" si="5"/>
        <v>-1</v>
      </c>
      <c r="CF8" s="25">
        <f t="shared" si="6"/>
        <v>-1</v>
      </c>
      <c r="CG8" s="25">
        <f t="shared" si="7"/>
        <v>-1</v>
      </c>
      <c r="CH8" s="25">
        <f t="shared" si="8"/>
        <v>-1</v>
      </c>
      <c r="CI8" s="25">
        <f t="shared" si="9"/>
        <v>-1</v>
      </c>
      <c r="CJ8" s="25">
        <f t="shared" si="10"/>
        <v>-1</v>
      </c>
      <c r="CK8" s="25">
        <f t="shared" si="11"/>
        <v>-1</v>
      </c>
      <c r="CL8" s="25">
        <f t="shared" si="12"/>
        <v>-1</v>
      </c>
      <c r="CM8" s="25">
        <f t="shared" si="13"/>
        <v>-1</v>
      </c>
      <c r="CN8" s="25">
        <f t="shared" si="14"/>
        <v>-1</v>
      </c>
      <c r="CO8" s="25"/>
      <c r="CP8" s="25"/>
      <c r="CQ8" s="25"/>
      <c r="CR8" s="25"/>
      <c r="CS8" s="25"/>
    </row>
    <row r="9" spans="1:97" x14ac:dyDescent="0.4">
      <c r="A9" s="22" t="s">
        <v>95</v>
      </c>
      <c r="B9" s="101">
        <v>113899.34801</v>
      </c>
      <c r="C9" s="101">
        <v>224.39386571</v>
      </c>
      <c r="D9" s="101">
        <v>22274.438128000002</v>
      </c>
      <c r="E9" s="101">
        <v>2552.5433250000001</v>
      </c>
      <c r="F9" s="101">
        <v>2074.6845142000002</v>
      </c>
      <c r="G9" s="101">
        <v>857.65241450999997</v>
      </c>
      <c r="H9" s="101">
        <v>9566.1233410000004</v>
      </c>
      <c r="I9" s="101">
        <v>39.973876027000003</v>
      </c>
      <c r="J9" s="101">
        <v>215.65719016</v>
      </c>
      <c r="K9" s="101">
        <v>100.13644284999999</v>
      </c>
      <c r="L9" s="101">
        <v>6.9155038782</v>
      </c>
      <c r="M9" s="101">
        <v>29.846795735000001</v>
      </c>
      <c r="N9" s="101">
        <v>13.096874956000001</v>
      </c>
      <c r="P9" s="30" t="s">
        <v>186</v>
      </c>
      <c r="Q9" s="28">
        <v>0</v>
      </c>
      <c r="R9" s="28">
        <v>0</v>
      </c>
      <c r="S9" s="28">
        <v>0</v>
      </c>
      <c r="T9" s="28">
        <v>0</v>
      </c>
      <c r="U9" s="28">
        <v>0</v>
      </c>
      <c r="V9" s="28">
        <v>0</v>
      </c>
      <c r="W9" s="28">
        <v>0</v>
      </c>
      <c r="X9" s="28">
        <v>0</v>
      </c>
      <c r="Y9" s="28">
        <v>0</v>
      </c>
      <c r="Z9" s="28">
        <v>0</v>
      </c>
      <c r="AA9" s="28">
        <v>0</v>
      </c>
      <c r="AB9" s="28">
        <v>0</v>
      </c>
      <c r="AC9" s="28">
        <v>0</v>
      </c>
      <c r="AD9" s="28">
        <v>0</v>
      </c>
      <c r="AE9" s="28">
        <v>0</v>
      </c>
      <c r="AF9" s="28">
        <v>0</v>
      </c>
      <c r="AG9" s="28">
        <v>0</v>
      </c>
      <c r="AH9" s="28">
        <v>0</v>
      </c>
      <c r="AI9" s="28">
        <v>0</v>
      </c>
      <c r="AJ9" s="28">
        <v>0</v>
      </c>
      <c r="AK9" s="28">
        <v>0</v>
      </c>
      <c r="AL9" s="28">
        <v>0</v>
      </c>
      <c r="AM9" s="28">
        <v>0</v>
      </c>
      <c r="AN9" s="28">
        <v>0</v>
      </c>
      <c r="AO9" s="28">
        <v>0</v>
      </c>
      <c r="AP9" s="28">
        <v>0</v>
      </c>
      <c r="AQ9" s="28">
        <v>0</v>
      </c>
      <c r="AR9" s="28">
        <v>0</v>
      </c>
      <c r="AS9" s="28">
        <v>0</v>
      </c>
      <c r="AT9" s="28">
        <v>0</v>
      </c>
      <c r="AU9" s="28">
        <v>0</v>
      </c>
      <c r="AV9" s="28">
        <v>0</v>
      </c>
      <c r="AW9" s="28">
        <v>0</v>
      </c>
      <c r="AX9" s="28">
        <v>0</v>
      </c>
      <c r="AY9" s="28">
        <v>0</v>
      </c>
      <c r="AZ9" s="28">
        <v>0</v>
      </c>
      <c r="BA9" s="28">
        <v>0</v>
      </c>
      <c r="BB9" s="28">
        <v>0</v>
      </c>
      <c r="BC9" s="28">
        <v>0</v>
      </c>
      <c r="BD9" s="28">
        <v>0</v>
      </c>
      <c r="BE9" s="28">
        <v>0</v>
      </c>
      <c r="BF9" s="28">
        <v>0</v>
      </c>
      <c r="BG9" s="28">
        <v>0</v>
      </c>
      <c r="BH9" s="28">
        <v>0</v>
      </c>
      <c r="BI9" s="28">
        <v>0</v>
      </c>
      <c r="BJ9" s="28">
        <v>0</v>
      </c>
      <c r="BK9" s="28">
        <v>0</v>
      </c>
      <c r="BL9" s="28">
        <v>0</v>
      </c>
      <c r="BM9" s="28">
        <v>0</v>
      </c>
      <c r="BN9" s="28">
        <v>0</v>
      </c>
      <c r="BO9" s="28">
        <v>0</v>
      </c>
      <c r="BP9" s="28">
        <v>0</v>
      </c>
      <c r="BQ9" s="28">
        <v>0</v>
      </c>
      <c r="BR9" s="28">
        <v>0</v>
      </c>
      <c r="BS9" s="28">
        <v>0</v>
      </c>
      <c r="BT9" s="28">
        <v>0</v>
      </c>
      <c r="BU9" s="28">
        <v>0</v>
      </c>
      <c r="BV9" s="28">
        <f t="shared" si="15"/>
        <v>0</v>
      </c>
      <c r="BW9" s="28">
        <f t="shared" si="16"/>
        <v>0</v>
      </c>
      <c r="BY9" s="28" t="str">
        <f t="shared" si="0"/>
        <v/>
      </c>
      <c r="CA9" s="32" t="str">
        <f t="shared" si="1"/>
        <v/>
      </c>
      <c r="CB9" s="25">
        <f t="shared" si="2"/>
        <v>-1</v>
      </c>
      <c r="CC9" s="25">
        <f t="shared" si="3"/>
        <v>-1</v>
      </c>
      <c r="CD9" s="25">
        <f t="shared" si="4"/>
        <v>-1</v>
      </c>
      <c r="CE9" s="25">
        <f t="shared" si="5"/>
        <v>-1</v>
      </c>
      <c r="CF9" s="25">
        <f t="shared" si="6"/>
        <v>-1</v>
      </c>
      <c r="CG9" s="25">
        <f t="shared" si="7"/>
        <v>-1</v>
      </c>
      <c r="CH9" s="25">
        <f t="shared" si="8"/>
        <v>-1</v>
      </c>
      <c r="CI9" s="25">
        <f t="shared" si="9"/>
        <v>-1</v>
      </c>
      <c r="CJ9" s="25">
        <f t="shared" si="10"/>
        <v>-1</v>
      </c>
      <c r="CK9" s="25">
        <f t="shared" si="11"/>
        <v>-1</v>
      </c>
      <c r="CL9" s="25">
        <f t="shared" si="12"/>
        <v>-1</v>
      </c>
      <c r="CM9" s="25">
        <f t="shared" si="13"/>
        <v>-1</v>
      </c>
      <c r="CN9" s="25">
        <f t="shared" si="14"/>
        <v>-1</v>
      </c>
      <c r="CO9" s="25"/>
      <c r="CP9" s="25"/>
      <c r="CQ9" s="25"/>
      <c r="CR9" s="25"/>
      <c r="CS9" s="25"/>
    </row>
    <row r="10" spans="1:97" x14ac:dyDescent="0.4">
      <c r="A10" s="58" t="s">
        <v>96</v>
      </c>
      <c r="B10" s="101">
        <v>251703.53237</v>
      </c>
      <c r="C10" s="101">
        <v>671.28143928999998</v>
      </c>
      <c r="D10" s="101">
        <v>73835.317328000005</v>
      </c>
      <c r="E10" s="101">
        <v>2678.3240783000001</v>
      </c>
      <c r="F10" s="101">
        <v>1644.5771113000001</v>
      </c>
      <c r="G10" s="101">
        <v>1564.3254652000001</v>
      </c>
      <c r="H10" s="101">
        <v>28097.990876</v>
      </c>
      <c r="I10" s="101">
        <v>111.067694</v>
      </c>
      <c r="J10" s="101">
        <v>559.12764120999998</v>
      </c>
      <c r="K10" s="101">
        <v>283.43764986999997</v>
      </c>
      <c r="L10" s="101">
        <v>18.969028584</v>
      </c>
      <c r="M10" s="101">
        <v>76.097032241999997</v>
      </c>
      <c r="N10" s="101">
        <v>35.527338858999997</v>
      </c>
      <c r="P10" s="30" t="s">
        <v>187</v>
      </c>
      <c r="Q10" s="28">
        <v>47.549101453188896</v>
      </c>
      <c r="R10" s="28">
        <v>18.968649284344899</v>
      </c>
      <c r="S10" s="28">
        <v>111.05783744735101</v>
      </c>
      <c r="T10" s="28">
        <v>111.058972014796</v>
      </c>
      <c r="U10" s="28">
        <v>53.267588632235899</v>
      </c>
      <c r="V10" s="28">
        <v>559.28648297312805</v>
      </c>
      <c r="W10" s="28">
        <v>76.123944132704196</v>
      </c>
      <c r="X10" s="28">
        <v>1414.61107969967</v>
      </c>
      <c r="Y10" s="28">
        <v>251772.34872049201</v>
      </c>
      <c r="Z10" s="28">
        <v>1190.9317972849401</v>
      </c>
      <c r="AA10" s="28">
        <v>339.46036017660401</v>
      </c>
      <c r="AB10" s="28">
        <v>294.39314621558498</v>
      </c>
      <c r="AC10" s="28">
        <v>20.708682509152698</v>
      </c>
      <c r="AD10" s="28">
        <v>283.39220355132602</v>
      </c>
      <c r="AE10" s="28">
        <v>283.39216761021902</v>
      </c>
      <c r="AF10" s="28">
        <v>590.71341334501699</v>
      </c>
      <c r="AG10" s="28">
        <v>1109.6439922571201</v>
      </c>
      <c r="AH10" s="28">
        <v>14.9224255231274</v>
      </c>
      <c r="AI10" s="28">
        <v>5.1409209936581801</v>
      </c>
      <c r="AJ10" s="28">
        <v>109.160384879868</v>
      </c>
      <c r="AK10" s="28">
        <v>35.528516793890098</v>
      </c>
      <c r="AL10" s="28">
        <v>671.46451011425404</v>
      </c>
      <c r="AM10" s="28">
        <v>0</v>
      </c>
      <c r="AN10" s="28">
        <v>59478.817143779903</v>
      </c>
      <c r="AO10" s="28">
        <v>13769.561904176</v>
      </c>
      <c r="AP10" s="28">
        <v>73839.092461300999</v>
      </c>
      <c r="AQ10" s="28">
        <v>640.29361226960305</v>
      </c>
      <c r="AR10" s="28">
        <v>1.1980456155029</v>
      </c>
      <c r="AS10" s="28">
        <v>15840.5517062785</v>
      </c>
      <c r="AT10" s="28">
        <v>6.1512623076880697</v>
      </c>
      <c r="AU10" s="28">
        <v>1.0615053749786401</v>
      </c>
      <c r="AV10" s="28">
        <v>931.45961388250396</v>
      </c>
      <c r="AW10" s="28">
        <v>17.118760174605999</v>
      </c>
      <c r="AX10" s="28">
        <v>1.05873377359634</v>
      </c>
      <c r="AY10" s="28">
        <v>0.37114687158627901</v>
      </c>
      <c r="AZ10" s="28">
        <v>2677.7364555207</v>
      </c>
      <c r="BA10" s="28">
        <v>1644.04670779559</v>
      </c>
      <c r="BB10" s="28">
        <v>1033.6897477251</v>
      </c>
      <c r="BC10" s="28">
        <v>11.428207482156299</v>
      </c>
      <c r="BD10" s="28">
        <v>0.14059163726252</v>
      </c>
      <c r="BE10" s="28">
        <v>61.021574068133802</v>
      </c>
      <c r="BF10" s="28">
        <v>2.6932922724692299</v>
      </c>
      <c r="BG10" s="28">
        <v>56.793850765830499</v>
      </c>
      <c r="BH10" s="28">
        <v>6.7049688031658299</v>
      </c>
      <c r="BI10" s="28">
        <v>1.3854490277065801</v>
      </c>
      <c r="BJ10" s="28">
        <v>256.04398809504102</v>
      </c>
      <c r="BK10" s="28">
        <v>70.144462531915707</v>
      </c>
      <c r="BL10" s="28">
        <v>9.9864952159702796</v>
      </c>
      <c r="BM10" s="28">
        <v>278.935678568318</v>
      </c>
      <c r="BN10" s="28">
        <v>0.49354385908056198</v>
      </c>
      <c r="BO10" s="28">
        <v>1564.7367040680699</v>
      </c>
      <c r="BP10" s="28">
        <v>0</v>
      </c>
      <c r="BQ10" s="28">
        <v>0.29483408002670902</v>
      </c>
      <c r="BR10" s="28">
        <v>3243.4244779616702</v>
      </c>
      <c r="BS10" s="28">
        <v>352.66182250552401</v>
      </c>
      <c r="BT10" s="28">
        <v>28103.8738470102</v>
      </c>
      <c r="BU10" s="28">
        <v>4615.6927924255497</v>
      </c>
      <c r="BV10" s="28">
        <f t="shared" si="15"/>
        <v>10919.184073441547</v>
      </c>
      <c r="BW10" s="28">
        <f t="shared" si="16"/>
        <v>4587.2647150136727</v>
      </c>
      <c r="BY10" s="28">
        <f t="shared" si="0"/>
        <v>30316.589711649751</v>
      </c>
      <c r="CA10" s="32">
        <f t="shared" si="1"/>
        <v>8.0000091232785581E-3</v>
      </c>
      <c r="CB10" s="25">
        <f t="shared" si="2"/>
        <v>2.7340240259659767E-4</v>
      </c>
      <c r="CC10" s="25">
        <f t="shared" si="3"/>
        <v>2.7271843602243737E-4</v>
      </c>
      <c r="CD10" s="25">
        <f t="shared" si="4"/>
        <v>5.1129099699325386E-5</v>
      </c>
      <c r="CE10" s="25">
        <f t="shared" si="5"/>
        <v>-2.1939943118200609E-4</v>
      </c>
      <c r="CF10" s="25">
        <f t="shared" si="6"/>
        <v>-3.2251665231482424E-4</v>
      </c>
      <c r="CG10" s="25">
        <f t="shared" si="7"/>
        <v>2.6288574674406483E-4</v>
      </c>
      <c r="CH10" s="25">
        <f t="shared" si="8"/>
        <v>2.0937336894165417E-4</v>
      </c>
      <c r="CI10" s="25">
        <f t="shared" si="9"/>
        <v>-7.8528552181924497E-5</v>
      </c>
      <c r="CJ10" s="25">
        <f t="shared" si="10"/>
        <v>2.8408855406311011E-4</v>
      </c>
      <c r="CK10" s="25">
        <f t="shared" si="11"/>
        <v>-1.6046654282454901E-4</v>
      </c>
      <c r="CL10" s="25">
        <f t="shared" si="12"/>
        <v>-1.9995734279257603E-5</v>
      </c>
      <c r="CM10" s="25">
        <f t="shared" si="13"/>
        <v>3.5365230300459904E-4</v>
      </c>
      <c r="CN10" s="25">
        <f t="shared" si="14"/>
        <v>3.3155730992869964E-5</v>
      </c>
      <c r="CO10" s="25"/>
      <c r="CP10" s="25"/>
      <c r="CQ10" s="25"/>
      <c r="CR10" s="25"/>
      <c r="CS10" s="25"/>
    </row>
    <row r="11" spans="1:97" x14ac:dyDescent="0.4">
      <c r="A11" s="22" t="s">
        <v>97</v>
      </c>
      <c r="B11" s="101">
        <v>521428.03781000001</v>
      </c>
      <c r="C11" s="101">
        <v>1849.1458801000001</v>
      </c>
      <c r="D11" s="101">
        <v>131486.49152000001</v>
      </c>
      <c r="E11" s="101">
        <v>7325.1856840999999</v>
      </c>
      <c r="F11" s="101">
        <v>4483.4664947000001</v>
      </c>
      <c r="G11" s="101">
        <v>557.62559767000005</v>
      </c>
      <c r="H11" s="101">
        <v>62749.343677999997</v>
      </c>
      <c r="I11" s="101">
        <v>276.94800223999999</v>
      </c>
      <c r="J11" s="101">
        <v>1228.7580473999999</v>
      </c>
      <c r="K11" s="101">
        <v>733.64885501000003</v>
      </c>
      <c r="L11" s="101">
        <v>46.320636794999999</v>
      </c>
      <c r="M11" s="101">
        <v>164.95013949</v>
      </c>
      <c r="N11" s="101">
        <v>84.906489291</v>
      </c>
      <c r="P11" s="30" t="s">
        <v>188</v>
      </c>
      <c r="Q11" s="28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0</v>
      </c>
      <c r="Y11" s="28">
        <v>0</v>
      </c>
      <c r="Z11" s="28">
        <v>0</v>
      </c>
      <c r="AA11" s="28">
        <v>0</v>
      </c>
      <c r="AB11" s="28">
        <v>0</v>
      </c>
      <c r="AC11" s="28">
        <v>0</v>
      </c>
      <c r="AD11" s="28">
        <v>0</v>
      </c>
      <c r="AE11" s="28">
        <v>0</v>
      </c>
      <c r="AF11" s="28">
        <v>0</v>
      </c>
      <c r="AG11" s="28">
        <v>0</v>
      </c>
      <c r="AH11" s="28">
        <v>0</v>
      </c>
      <c r="AI11" s="28">
        <v>0</v>
      </c>
      <c r="AJ11" s="28">
        <v>0</v>
      </c>
      <c r="AK11" s="28">
        <v>0</v>
      </c>
      <c r="AL11" s="28">
        <v>0</v>
      </c>
      <c r="AM11" s="28">
        <v>0</v>
      </c>
      <c r="AN11" s="28">
        <v>0</v>
      </c>
      <c r="AO11" s="28">
        <v>0</v>
      </c>
      <c r="AP11" s="28">
        <v>0</v>
      </c>
      <c r="AQ11" s="28">
        <v>0</v>
      </c>
      <c r="AR11" s="28">
        <v>0</v>
      </c>
      <c r="AS11" s="28">
        <v>0</v>
      </c>
      <c r="AT11" s="28">
        <v>0</v>
      </c>
      <c r="AU11" s="28">
        <v>0</v>
      </c>
      <c r="AV11" s="28">
        <v>0</v>
      </c>
      <c r="AW11" s="28">
        <v>0</v>
      </c>
      <c r="AX11" s="28">
        <v>0</v>
      </c>
      <c r="AY11" s="28">
        <v>0</v>
      </c>
      <c r="AZ11" s="28">
        <v>0</v>
      </c>
      <c r="BA11" s="28">
        <v>0</v>
      </c>
      <c r="BB11" s="28">
        <v>0</v>
      </c>
      <c r="BC11" s="28">
        <v>0</v>
      </c>
      <c r="BD11" s="28">
        <v>0</v>
      </c>
      <c r="BE11" s="28">
        <v>0</v>
      </c>
      <c r="BF11" s="28">
        <v>0</v>
      </c>
      <c r="BG11" s="28">
        <v>0</v>
      </c>
      <c r="BH11" s="28">
        <v>0</v>
      </c>
      <c r="BI11" s="28">
        <v>0</v>
      </c>
      <c r="BJ11" s="28">
        <v>0</v>
      </c>
      <c r="BK11" s="28">
        <v>0</v>
      </c>
      <c r="BL11" s="28">
        <v>0</v>
      </c>
      <c r="BM11" s="28">
        <v>0</v>
      </c>
      <c r="BN11" s="28">
        <v>0</v>
      </c>
      <c r="BO11" s="28">
        <v>0</v>
      </c>
      <c r="BP11" s="28">
        <v>0</v>
      </c>
      <c r="BQ11" s="28">
        <v>0</v>
      </c>
      <c r="BR11" s="28">
        <v>0</v>
      </c>
      <c r="BS11" s="28">
        <v>0</v>
      </c>
      <c r="BT11" s="28">
        <v>0</v>
      </c>
      <c r="BU11" s="28">
        <v>0</v>
      </c>
      <c r="BV11" s="28">
        <f t="shared" si="15"/>
        <v>0</v>
      </c>
      <c r="BW11" s="28">
        <f t="shared" si="16"/>
        <v>0</v>
      </c>
      <c r="BY11" s="28" t="str">
        <f t="shared" si="0"/>
        <v/>
      </c>
      <c r="CA11" s="32" t="str">
        <f t="shared" si="1"/>
        <v/>
      </c>
      <c r="CB11" s="25">
        <f t="shared" si="2"/>
        <v>-1</v>
      </c>
      <c r="CC11" s="25">
        <f t="shared" si="3"/>
        <v>-1</v>
      </c>
      <c r="CD11" s="25">
        <f t="shared" si="4"/>
        <v>-1</v>
      </c>
      <c r="CE11" s="25">
        <f t="shared" si="5"/>
        <v>-1</v>
      </c>
      <c r="CF11" s="25">
        <f t="shared" si="6"/>
        <v>-1</v>
      </c>
      <c r="CG11" s="25">
        <f t="shared" si="7"/>
        <v>-1</v>
      </c>
      <c r="CH11" s="25">
        <f t="shared" si="8"/>
        <v>-1</v>
      </c>
      <c r="CI11" s="25">
        <f t="shared" si="9"/>
        <v>-1</v>
      </c>
      <c r="CJ11" s="25">
        <f t="shared" si="10"/>
        <v>-1</v>
      </c>
      <c r="CK11" s="25">
        <f t="shared" si="11"/>
        <v>-1</v>
      </c>
      <c r="CL11" s="25">
        <f t="shared" si="12"/>
        <v>-1</v>
      </c>
      <c r="CM11" s="25">
        <f t="shared" si="13"/>
        <v>-1</v>
      </c>
      <c r="CN11" s="25">
        <f t="shared" si="14"/>
        <v>-1</v>
      </c>
      <c r="CO11" s="25"/>
      <c r="CP11" s="25"/>
      <c r="CQ11" s="25"/>
      <c r="CR11" s="25"/>
      <c r="CS11" s="25"/>
    </row>
    <row r="12" spans="1:97" x14ac:dyDescent="0.4">
      <c r="A12" s="22" t="s">
        <v>98</v>
      </c>
      <c r="B12" s="101">
        <v>97510.495695999998</v>
      </c>
      <c r="C12" s="101">
        <v>210.80096649000001</v>
      </c>
      <c r="D12" s="101">
        <v>23099.321755000001</v>
      </c>
      <c r="E12" s="101">
        <v>2403.5999086000002</v>
      </c>
      <c r="F12" s="101">
        <v>1954.0305644</v>
      </c>
      <c r="G12" s="101">
        <v>783.55095807999999</v>
      </c>
      <c r="H12" s="101">
        <v>9507.9482867999996</v>
      </c>
      <c r="I12" s="101">
        <v>37.817313437999999</v>
      </c>
      <c r="J12" s="101">
        <v>205.66599317000001</v>
      </c>
      <c r="K12" s="101">
        <v>94.602555080000002</v>
      </c>
      <c r="L12" s="101">
        <v>6.5625953397999996</v>
      </c>
      <c r="M12" s="101">
        <v>28.733446426</v>
      </c>
      <c r="N12" s="101">
        <v>12.40817215</v>
      </c>
      <c r="P12" s="30" t="s">
        <v>189</v>
      </c>
      <c r="Q12" s="28">
        <v>10.526823996530799</v>
      </c>
      <c r="R12" s="28">
        <v>3.98271917597084</v>
      </c>
      <c r="S12" s="28">
        <v>23.3816169204154</v>
      </c>
      <c r="T12" s="28">
        <v>23.381823308704998</v>
      </c>
      <c r="U12" s="28">
        <v>11.309250749169101</v>
      </c>
      <c r="V12" s="28">
        <v>119.2371910681</v>
      </c>
      <c r="W12" s="28">
        <v>15.6131032384293</v>
      </c>
      <c r="X12" s="28">
        <v>305.862487499076</v>
      </c>
      <c r="Y12" s="28">
        <v>62056.577101693598</v>
      </c>
      <c r="Z12" s="28">
        <v>262.95833040033699</v>
      </c>
      <c r="AA12" s="28">
        <v>74.142980442828105</v>
      </c>
      <c r="AB12" s="28">
        <v>62.484133984536797</v>
      </c>
      <c r="AC12" s="28">
        <v>4.60111749612292</v>
      </c>
      <c r="AD12" s="28">
        <v>59.557792388644202</v>
      </c>
      <c r="AE12" s="28">
        <v>59.557792123860203</v>
      </c>
      <c r="AF12" s="28">
        <v>118.298710181495</v>
      </c>
      <c r="AG12" s="28">
        <v>214.29369763566399</v>
      </c>
      <c r="AH12" s="28">
        <v>3.3586870126532</v>
      </c>
      <c r="AI12" s="28">
        <v>1.0555886565650801</v>
      </c>
      <c r="AJ12" s="28">
        <v>25.014264853632699</v>
      </c>
      <c r="AK12" s="28">
        <v>7.5379412333686098</v>
      </c>
      <c r="AL12" s="28">
        <v>139.467384095856</v>
      </c>
      <c r="AM12" s="28">
        <v>0</v>
      </c>
      <c r="AN12" s="28">
        <v>11830.4488976338</v>
      </c>
      <c r="AO12" s="28">
        <v>2838.5720575185801</v>
      </c>
      <c r="AP12" s="28">
        <v>14787.3196653339</v>
      </c>
      <c r="AQ12" s="28">
        <v>135.82426833606101</v>
      </c>
      <c r="AR12" s="28">
        <v>0.247377973291004</v>
      </c>
      <c r="AS12" s="28">
        <v>3069.06634607053</v>
      </c>
      <c r="AT12" s="28">
        <v>1.25661662836136</v>
      </c>
      <c r="AU12" s="28">
        <v>0.21699260437507201</v>
      </c>
      <c r="AV12" s="28">
        <v>191.45919182967</v>
      </c>
      <c r="AW12" s="28">
        <v>3.4795891781720298</v>
      </c>
      <c r="AX12" s="28">
        <v>0.21479693138665201</v>
      </c>
      <c r="AY12" s="28">
        <v>7.6472356796022795E-2</v>
      </c>
      <c r="AZ12" s="28">
        <v>1560.83238192781</v>
      </c>
      <c r="BA12" s="28">
        <v>1269.8359129165301</v>
      </c>
      <c r="BB12" s="28">
        <v>290.99646901128199</v>
      </c>
      <c r="BC12" s="28">
        <v>2.3104406312935</v>
      </c>
      <c r="BD12" s="28">
        <v>2.85868972591037E-2</v>
      </c>
      <c r="BE12" s="28">
        <v>12.351939981370901</v>
      </c>
      <c r="BF12" s="28">
        <v>0.54928778088261998</v>
      </c>
      <c r="BG12" s="28">
        <v>11.466209924105801</v>
      </c>
      <c r="BH12" s="28">
        <v>1.3836987585773499</v>
      </c>
      <c r="BI12" s="28">
        <v>0.277879127961771</v>
      </c>
      <c r="BJ12" s="28">
        <v>51.630186180327001</v>
      </c>
      <c r="BK12" s="28">
        <v>13.8892141240113</v>
      </c>
      <c r="BL12" s="28">
        <v>2.0229914429801998</v>
      </c>
      <c r="BM12" s="28">
        <v>990.76333217590604</v>
      </c>
      <c r="BN12" s="28">
        <v>0.100322513820224</v>
      </c>
      <c r="BO12" s="28">
        <v>514.87235049080402</v>
      </c>
      <c r="BP12" s="28">
        <v>0</v>
      </c>
      <c r="BQ12" s="28">
        <v>6.0212164306792902E-2</v>
      </c>
      <c r="BR12" s="28">
        <v>638.17664802441698</v>
      </c>
      <c r="BS12" s="28">
        <v>70.616931324393505</v>
      </c>
      <c r="BT12" s="28">
        <v>5539.9889124048505</v>
      </c>
      <c r="BU12" s="28">
        <v>916.91557188208003</v>
      </c>
      <c r="BV12" s="28">
        <f t="shared" si="15"/>
        <v>2115.5639644208991</v>
      </c>
      <c r="BW12" s="28">
        <f t="shared" si="16"/>
        <v>910.8841020587962</v>
      </c>
      <c r="BY12" s="28">
        <f t="shared" si="0"/>
        <v>6022.3331550300754</v>
      </c>
      <c r="CA12" s="32">
        <f t="shared" si="1"/>
        <v>8.0000103371555675E-3</v>
      </c>
      <c r="CB12" s="25">
        <f t="shared" si="2"/>
        <v>-0.36359079441907466</v>
      </c>
      <c r="CC12" s="25">
        <f t="shared" si="3"/>
        <v>-0.33839305190058477</v>
      </c>
      <c r="CD12" s="25">
        <f t="shared" si="4"/>
        <v>-0.35983749556918976</v>
      </c>
      <c r="CE12" s="25">
        <f t="shared" si="5"/>
        <v>-0.35062720865348518</v>
      </c>
      <c r="CF12" s="25">
        <f t="shared" si="6"/>
        <v>-0.35014531704295887</v>
      </c>
      <c r="CG12" s="25">
        <f t="shared" si="7"/>
        <v>-0.34289870342008322</v>
      </c>
      <c r="CH12" s="25">
        <f t="shared" si="8"/>
        <v>-0.41733076944727554</v>
      </c>
      <c r="CI12" s="25">
        <f t="shared" si="9"/>
        <v>-0.38171643665173149</v>
      </c>
      <c r="CJ12" s="25">
        <f t="shared" si="10"/>
        <v>-0.42023866352304257</v>
      </c>
      <c r="CK12" s="25">
        <f t="shared" si="11"/>
        <v>-0.37044203432459549</v>
      </c>
      <c r="CL12" s="25">
        <f t="shared" si="12"/>
        <v>-0.39311827565887725</v>
      </c>
      <c r="CM12" s="25">
        <f t="shared" si="13"/>
        <v>-0.45662267564598552</v>
      </c>
      <c r="CN12" s="25">
        <f t="shared" si="14"/>
        <v>-0.39250188164349337</v>
      </c>
      <c r="CO12" s="25"/>
      <c r="CP12" s="25"/>
      <c r="CQ12" s="25"/>
      <c r="CR12" s="25"/>
      <c r="CS12" s="25"/>
    </row>
    <row r="13" spans="1:97" x14ac:dyDescent="0.4">
      <c r="A13" s="22" t="s">
        <v>99</v>
      </c>
      <c r="B13" s="101">
        <v>208663.61282000001</v>
      </c>
      <c r="C13" s="101">
        <v>575.05609890999995</v>
      </c>
      <c r="D13" s="101">
        <v>56087.802088999997</v>
      </c>
      <c r="E13" s="101">
        <v>6550.5386367000001</v>
      </c>
      <c r="F13" s="101">
        <v>5324.8694600999997</v>
      </c>
      <c r="G13" s="101">
        <v>2126.0281365000001</v>
      </c>
      <c r="H13" s="101">
        <v>24282.213264000002</v>
      </c>
      <c r="I13" s="101">
        <v>94.635265330999999</v>
      </c>
      <c r="J13" s="101">
        <v>476.7927828</v>
      </c>
      <c r="K13" s="101">
        <v>241.70040739999999</v>
      </c>
      <c r="L13" s="101">
        <v>16.143671374</v>
      </c>
      <c r="M13" s="101">
        <v>64.228877135999994</v>
      </c>
      <c r="N13" s="101">
        <v>30.205403922999999</v>
      </c>
      <c r="P13" s="30" t="s">
        <v>190</v>
      </c>
      <c r="Q13" s="28">
        <v>0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0</v>
      </c>
      <c r="AC13" s="28">
        <v>0</v>
      </c>
      <c r="AD13" s="28">
        <v>0</v>
      </c>
      <c r="AE13" s="28">
        <v>0</v>
      </c>
      <c r="AF13" s="28">
        <v>0</v>
      </c>
      <c r="AG13" s="28">
        <v>0</v>
      </c>
      <c r="AH13" s="28">
        <v>0</v>
      </c>
      <c r="AI13" s="28">
        <v>0</v>
      </c>
      <c r="AJ13" s="28">
        <v>0</v>
      </c>
      <c r="AK13" s="28">
        <v>0</v>
      </c>
      <c r="AL13" s="28">
        <v>0</v>
      </c>
      <c r="AM13" s="28">
        <v>0</v>
      </c>
      <c r="AN13" s="28">
        <v>0</v>
      </c>
      <c r="AO13" s="28">
        <v>0</v>
      </c>
      <c r="AP13" s="28">
        <v>0</v>
      </c>
      <c r="AQ13" s="28">
        <v>0</v>
      </c>
      <c r="AR13" s="28">
        <v>0</v>
      </c>
      <c r="AS13" s="28">
        <v>0</v>
      </c>
      <c r="AT13" s="28">
        <v>0</v>
      </c>
      <c r="AU13" s="28">
        <v>0</v>
      </c>
      <c r="AV13" s="28">
        <v>0</v>
      </c>
      <c r="AW13" s="28">
        <v>0</v>
      </c>
      <c r="AX13" s="28">
        <v>0</v>
      </c>
      <c r="AY13" s="28">
        <v>0</v>
      </c>
      <c r="AZ13" s="28">
        <v>0</v>
      </c>
      <c r="BA13" s="28">
        <v>0</v>
      </c>
      <c r="BB13" s="28">
        <v>0</v>
      </c>
      <c r="BC13" s="28">
        <v>0</v>
      </c>
      <c r="BD13" s="28">
        <v>0</v>
      </c>
      <c r="BE13" s="28">
        <v>0</v>
      </c>
      <c r="BF13" s="28">
        <v>0</v>
      </c>
      <c r="BG13" s="28">
        <v>0</v>
      </c>
      <c r="BH13" s="28">
        <v>0</v>
      </c>
      <c r="BI13" s="28">
        <v>0</v>
      </c>
      <c r="BJ13" s="28">
        <v>0</v>
      </c>
      <c r="BK13" s="28">
        <v>0</v>
      </c>
      <c r="BL13" s="28">
        <v>0</v>
      </c>
      <c r="BM13" s="28">
        <v>0</v>
      </c>
      <c r="BN13" s="28">
        <v>0</v>
      </c>
      <c r="BO13" s="28">
        <v>0</v>
      </c>
      <c r="BP13" s="28">
        <v>0</v>
      </c>
      <c r="BQ13" s="28">
        <v>0</v>
      </c>
      <c r="BR13" s="28">
        <v>0</v>
      </c>
      <c r="BS13" s="28">
        <v>0</v>
      </c>
      <c r="BT13" s="28">
        <v>0</v>
      </c>
      <c r="BU13" s="28">
        <v>0</v>
      </c>
      <c r="BV13" s="28">
        <f t="shared" si="15"/>
        <v>0</v>
      </c>
      <c r="BW13" s="28">
        <f t="shared" si="16"/>
        <v>0</v>
      </c>
      <c r="BY13" s="28" t="str">
        <f t="shared" si="0"/>
        <v/>
      </c>
      <c r="CA13" s="32" t="str">
        <f t="shared" si="1"/>
        <v/>
      </c>
      <c r="CB13" s="25">
        <f t="shared" si="2"/>
        <v>-1</v>
      </c>
      <c r="CC13" s="25">
        <f t="shared" si="3"/>
        <v>-1</v>
      </c>
      <c r="CD13" s="25">
        <f t="shared" si="4"/>
        <v>-1</v>
      </c>
      <c r="CE13" s="25">
        <f t="shared" si="5"/>
        <v>-1</v>
      </c>
      <c r="CF13" s="25">
        <f t="shared" si="6"/>
        <v>-1</v>
      </c>
      <c r="CG13" s="25">
        <f t="shared" si="7"/>
        <v>-1</v>
      </c>
      <c r="CH13" s="25">
        <f t="shared" si="8"/>
        <v>-1</v>
      </c>
      <c r="CI13" s="25">
        <f t="shared" si="9"/>
        <v>-1</v>
      </c>
      <c r="CJ13" s="25">
        <f t="shared" si="10"/>
        <v>-1</v>
      </c>
      <c r="CK13" s="25">
        <f t="shared" si="11"/>
        <v>-1</v>
      </c>
      <c r="CL13" s="25">
        <f t="shared" si="12"/>
        <v>-1</v>
      </c>
      <c r="CM13" s="25">
        <f t="shared" si="13"/>
        <v>-1</v>
      </c>
      <c r="CN13" s="25">
        <f t="shared" si="14"/>
        <v>-1</v>
      </c>
      <c r="CO13" s="25"/>
      <c r="CP13" s="25"/>
      <c r="CQ13" s="25"/>
      <c r="CR13" s="25"/>
      <c r="CS13" s="25"/>
    </row>
    <row r="14" spans="1:97" x14ac:dyDescent="0.4">
      <c r="A14" s="22" t="s">
        <v>100</v>
      </c>
      <c r="B14" s="101">
        <v>156054.52833</v>
      </c>
      <c r="C14" s="101">
        <v>295.44513998999997</v>
      </c>
      <c r="D14" s="101">
        <v>27669.740840999999</v>
      </c>
      <c r="E14" s="101">
        <v>3360.7911736000001</v>
      </c>
      <c r="F14" s="101">
        <v>2731.6198392000001</v>
      </c>
      <c r="G14" s="101">
        <v>1143.8836719999999</v>
      </c>
      <c r="H14" s="101">
        <v>13920.135598000001</v>
      </c>
      <c r="I14" s="101">
        <v>52.704185105999997</v>
      </c>
      <c r="J14" s="101">
        <v>289.23788542</v>
      </c>
      <c r="K14" s="101">
        <v>132.02731577</v>
      </c>
      <c r="L14" s="101">
        <v>9.1147930968999997</v>
      </c>
      <c r="M14" s="101">
        <v>39.289392329000002</v>
      </c>
      <c r="N14" s="101">
        <v>17.273411466999999</v>
      </c>
      <c r="P14" s="30" t="s">
        <v>191</v>
      </c>
      <c r="Q14" s="28">
        <v>0</v>
      </c>
      <c r="R14" s="28">
        <v>0</v>
      </c>
      <c r="S14" s="28">
        <v>0</v>
      </c>
      <c r="T14" s="28">
        <v>0</v>
      </c>
      <c r="U14" s="28">
        <v>0</v>
      </c>
      <c r="V14" s="28">
        <v>0</v>
      </c>
      <c r="W14" s="28">
        <v>0</v>
      </c>
      <c r="X14" s="28">
        <v>0</v>
      </c>
      <c r="Y14" s="28">
        <v>0</v>
      </c>
      <c r="Z14" s="28">
        <v>0</v>
      </c>
      <c r="AA14" s="28">
        <v>0</v>
      </c>
      <c r="AB14" s="28">
        <v>0</v>
      </c>
      <c r="AC14" s="28">
        <v>0</v>
      </c>
      <c r="AD14" s="28">
        <v>0</v>
      </c>
      <c r="AE14" s="28">
        <v>0</v>
      </c>
      <c r="AF14" s="28">
        <v>0</v>
      </c>
      <c r="AG14" s="28">
        <v>0</v>
      </c>
      <c r="AH14" s="28">
        <v>0</v>
      </c>
      <c r="AI14" s="28">
        <v>0</v>
      </c>
      <c r="AJ14" s="28">
        <v>0</v>
      </c>
      <c r="AK14" s="28">
        <v>0</v>
      </c>
      <c r="AL14" s="28">
        <v>0</v>
      </c>
      <c r="AM14" s="28">
        <v>0</v>
      </c>
      <c r="AN14" s="28">
        <v>0</v>
      </c>
      <c r="AO14" s="28">
        <v>0</v>
      </c>
      <c r="AP14" s="28">
        <v>0</v>
      </c>
      <c r="AQ14" s="28">
        <v>0</v>
      </c>
      <c r="AR14" s="28">
        <v>0</v>
      </c>
      <c r="AS14" s="28">
        <v>0</v>
      </c>
      <c r="AT14" s="28">
        <v>0</v>
      </c>
      <c r="AU14" s="28">
        <v>0</v>
      </c>
      <c r="AV14" s="28">
        <v>0</v>
      </c>
      <c r="AW14" s="28">
        <v>0</v>
      </c>
      <c r="AX14" s="28">
        <v>0</v>
      </c>
      <c r="AY14" s="28">
        <v>0</v>
      </c>
      <c r="AZ14" s="28">
        <v>0</v>
      </c>
      <c r="BA14" s="28">
        <v>0</v>
      </c>
      <c r="BB14" s="28">
        <v>0</v>
      </c>
      <c r="BC14" s="28">
        <v>0</v>
      </c>
      <c r="BD14" s="28">
        <v>0</v>
      </c>
      <c r="BE14" s="28">
        <v>0</v>
      </c>
      <c r="BF14" s="28">
        <v>0</v>
      </c>
      <c r="BG14" s="28">
        <v>0</v>
      </c>
      <c r="BH14" s="28">
        <v>0</v>
      </c>
      <c r="BI14" s="28">
        <v>0</v>
      </c>
      <c r="BJ14" s="28">
        <v>0</v>
      </c>
      <c r="BK14" s="28">
        <v>0</v>
      </c>
      <c r="BL14" s="28">
        <v>0</v>
      </c>
      <c r="BM14" s="28">
        <v>0</v>
      </c>
      <c r="BN14" s="28">
        <v>0</v>
      </c>
      <c r="BO14" s="28">
        <v>0</v>
      </c>
      <c r="BP14" s="28">
        <v>0</v>
      </c>
      <c r="BQ14" s="28">
        <v>0</v>
      </c>
      <c r="BR14" s="28">
        <v>0</v>
      </c>
      <c r="BS14" s="28">
        <v>0</v>
      </c>
      <c r="BT14" s="28">
        <v>0</v>
      </c>
      <c r="BU14" s="28">
        <v>0</v>
      </c>
      <c r="BV14" s="28">
        <f t="shared" si="15"/>
        <v>0</v>
      </c>
      <c r="BW14" s="28">
        <f t="shared" si="16"/>
        <v>0</v>
      </c>
      <c r="BY14" s="28" t="str">
        <f t="shared" si="0"/>
        <v/>
      </c>
      <c r="CA14" s="32" t="str">
        <f t="shared" si="1"/>
        <v/>
      </c>
      <c r="CB14" s="25">
        <f t="shared" si="2"/>
        <v>-1</v>
      </c>
      <c r="CC14" s="25">
        <f t="shared" si="3"/>
        <v>-1</v>
      </c>
      <c r="CD14" s="25">
        <f t="shared" si="4"/>
        <v>-1</v>
      </c>
      <c r="CE14" s="25">
        <f t="shared" si="5"/>
        <v>-1</v>
      </c>
      <c r="CF14" s="25">
        <f t="shared" si="6"/>
        <v>-1</v>
      </c>
      <c r="CG14" s="25">
        <f t="shared" si="7"/>
        <v>-1</v>
      </c>
      <c r="CH14" s="25">
        <f t="shared" si="8"/>
        <v>-1</v>
      </c>
      <c r="CI14" s="25">
        <f t="shared" si="9"/>
        <v>-1</v>
      </c>
      <c r="CJ14" s="25">
        <f t="shared" si="10"/>
        <v>-1</v>
      </c>
      <c r="CK14" s="25">
        <f t="shared" si="11"/>
        <v>-1</v>
      </c>
      <c r="CL14" s="25">
        <f t="shared" si="12"/>
        <v>-1</v>
      </c>
      <c r="CM14" s="25">
        <f t="shared" si="13"/>
        <v>-1</v>
      </c>
      <c r="CN14" s="25">
        <f t="shared" si="14"/>
        <v>-1</v>
      </c>
      <c r="CO14" s="25"/>
      <c r="CP14" s="25"/>
      <c r="CQ14" s="25"/>
      <c r="CR14" s="25"/>
      <c r="CS14" s="25"/>
    </row>
    <row r="15" spans="1:97" x14ac:dyDescent="0.4">
      <c r="A15" s="22" t="s">
        <v>101</v>
      </c>
      <c r="B15" s="101">
        <v>118474.63501</v>
      </c>
      <c r="C15" s="101">
        <v>337.41293949999999</v>
      </c>
      <c r="D15" s="101">
        <v>32989.470313999998</v>
      </c>
      <c r="E15" s="101">
        <v>3723.7143715000002</v>
      </c>
      <c r="F15" s="101">
        <v>3014.0115910999998</v>
      </c>
      <c r="G15" s="101">
        <v>1192.1546443</v>
      </c>
      <c r="H15" s="101">
        <v>13515.320465000001</v>
      </c>
      <c r="I15" s="101">
        <v>55.642146003999997</v>
      </c>
      <c r="J15" s="101">
        <v>277.36850491000001</v>
      </c>
      <c r="K15" s="101">
        <v>142.10263064</v>
      </c>
      <c r="L15" s="101">
        <v>9.5019804459999992</v>
      </c>
      <c r="M15" s="101">
        <v>37.994361255000001</v>
      </c>
      <c r="N15" s="101">
        <v>17.750398658000002</v>
      </c>
      <c r="P15" s="30" t="s">
        <v>192</v>
      </c>
      <c r="Q15" s="28">
        <v>0</v>
      </c>
      <c r="R15" s="28">
        <v>0</v>
      </c>
      <c r="S15" s="28">
        <v>0</v>
      </c>
      <c r="T15" s="28">
        <v>0</v>
      </c>
      <c r="U15" s="28">
        <v>0</v>
      </c>
      <c r="V15" s="28">
        <v>0</v>
      </c>
      <c r="W15" s="28">
        <v>0</v>
      </c>
      <c r="X15" s="28">
        <v>0</v>
      </c>
      <c r="Y15" s="28">
        <v>0</v>
      </c>
      <c r="Z15" s="28">
        <v>0</v>
      </c>
      <c r="AA15" s="28">
        <v>0</v>
      </c>
      <c r="AB15" s="28">
        <v>0</v>
      </c>
      <c r="AC15" s="28">
        <v>0</v>
      </c>
      <c r="AD15" s="28">
        <v>0</v>
      </c>
      <c r="AE15" s="28">
        <v>0</v>
      </c>
      <c r="AF15" s="28">
        <v>0</v>
      </c>
      <c r="AG15" s="28">
        <v>0</v>
      </c>
      <c r="AH15" s="28">
        <v>0</v>
      </c>
      <c r="AI15" s="28">
        <v>0</v>
      </c>
      <c r="AJ15" s="28">
        <v>0</v>
      </c>
      <c r="AK15" s="28">
        <v>0</v>
      </c>
      <c r="AL15" s="28">
        <v>0</v>
      </c>
      <c r="AM15" s="28">
        <v>0</v>
      </c>
      <c r="AN15" s="28">
        <v>0</v>
      </c>
      <c r="AO15" s="28">
        <v>0</v>
      </c>
      <c r="AP15" s="28">
        <v>0</v>
      </c>
      <c r="AQ15" s="28">
        <v>0</v>
      </c>
      <c r="AR15" s="28">
        <v>0</v>
      </c>
      <c r="AS15" s="28">
        <v>0</v>
      </c>
      <c r="AT15" s="28">
        <v>0</v>
      </c>
      <c r="AU15" s="28">
        <v>0</v>
      </c>
      <c r="AV15" s="28">
        <v>0</v>
      </c>
      <c r="AW15" s="28">
        <v>0</v>
      </c>
      <c r="AX15" s="28">
        <v>0</v>
      </c>
      <c r="AY15" s="28">
        <v>0</v>
      </c>
      <c r="AZ15" s="28">
        <v>0</v>
      </c>
      <c r="BA15" s="28">
        <v>0</v>
      </c>
      <c r="BB15" s="28">
        <v>0</v>
      </c>
      <c r="BC15" s="28">
        <v>0</v>
      </c>
      <c r="BD15" s="28">
        <v>0</v>
      </c>
      <c r="BE15" s="28">
        <v>0</v>
      </c>
      <c r="BF15" s="28">
        <v>0</v>
      </c>
      <c r="BG15" s="28">
        <v>0</v>
      </c>
      <c r="BH15" s="28">
        <v>0</v>
      </c>
      <c r="BI15" s="28">
        <v>0</v>
      </c>
      <c r="BJ15" s="28">
        <v>0</v>
      </c>
      <c r="BK15" s="28">
        <v>0</v>
      </c>
      <c r="BL15" s="28">
        <v>0</v>
      </c>
      <c r="BM15" s="28">
        <v>0</v>
      </c>
      <c r="BN15" s="28">
        <v>0</v>
      </c>
      <c r="BO15" s="28">
        <v>0</v>
      </c>
      <c r="BP15" s="28">
        <v>0</v>
      </c>
      <c r="BQ15" s="28">
        <v>0</v>
      </c>
      <c r="BR15" s="28">
        <v>0</v>
      </c>
      <c r="BS15" s="28">
        <v>0</v>
      </c>
      <c r="BT15" s="28">
        <v>0</v>
      </c>
      <c r="BU15" s="28">
        <v>0</v>
      </c>
      <c r="BV15" s="28">
        <f t="shared" si="15"/>
        <v>0</v>
      </c>
      <c r="BW15" s="28">
        <f t="shared" si="16"/>
        <v>0</v>
      </c>
      <c r="BY15" s="28" t="str">
        <f t="shared" si="0"/>
        <v/>
      </c>
      <c r="CA15" s="32" t="str">
        <f t="shared" si="1"/>
        <v/>
      </c>
      <c r="CB15" s="25">
        <f t="shared" si="2"/>
        <v>-1</v>
      </c>
      <c r="CC15" s="25">
        <f t="shared" si="3"/>
        <v>-1</v>
      </c>
      <c r="CD15" s="25">
        <f t="shared" si="4"/>
        <v>-1</v>
      </c>
      <c r="CE15" s="25">
        <f t="shared" si="5"/>
        <v>-1</v>
      </c>
      <c r="CF15" s="25">
        <f t="shared" si="6"/>
        <v>-1</v>
      </c>
      <c r="CG15" s="25">
        <f t="shared" si="7"/>
        <v>-1</v>
      </c>
      <c r="CH15" s="25">
        <f t="shared" si="8"/>
        <v>-1</v>
      </c>
      <c r="CI15" s="25">
        <f t="shared" si="9"/>
        <v>-1</v>
      </c>
      <c r="CJ15" s="25">
        <f t="shared" si="10"/>
        <v>-1</v>
      </c>
      <c r="CK15" s="25">
        <f t="shared" si="11"/>
        <v>-1</v>
      </c>
      <c r="CL15" s="25">
        <f t="shared" si="12"/>
        <v>-1</v>
      </c>
      <c r="CM15" s="25">
        <f t="shared" si="13"/>
        <v>-1</v>
      </c>
      <c r="CN15" s="25">
        <f t="shared" si="14"/>
        <v>-1</v>
      </c>
      <c r="CO15" s="25"/>
      <c r="CP15" s="25"/>
      <c r="CQ15" s="25"/>
      <c r="CR15" s="25"/>
      <c r="CS15" s="25"/>
    </row>
    <row r="16" spans="1:97" x14ac:dyDescent="0.4">
      <c r="A16" s="22" t="s">
        <v>102</v>
      </c>
      <c r="B16" s="101">
        <v>400828.80275999999</v>
      </c>
      <c r="C16" s="101">
        <v>1227.0229734</v>
      </c>
      <c r="D16" s="101">
        <v>115550.35305000001</v>
      </c>
      <c r="E16" s="101">
        <v>9772.1539897999992</v>
      </c>
      <c r="F16" s="101">
        <v>7494.0480165999998</v>
      </c>
      <c r="G16" s="101">
        <v>3063.9889189999999</v>
      </c>
      <c r="H16" s="101">
        <v>49155.807945</v>
      </c>
      <c r="I16" s="101">
        <v>191.36304937</v>
      </c>
      <c r="J16" s="101">
        <v>916.78648074</v>
      </c>
      <c r="K16" s="101">
        <v>499.11311820999998</v>
      </c>
      <c r="L16" s="101">
        <v>32.177111908999997</v>
      </c>
      <c r="M16" s="101">
        <v>118.47326674999999</v>
      </c>
      <c r="N16" s="101">
        <v>59.830134268000002</v>
      </c>
      <c r="P16" s="30" t="s">
        <v>193</v>
      </c>
      <c r="Q16" s="28">
        <v>0</v>
      </c>
      <c r="R16" s="28">
        <v>0</v>
      </c>
      <c r="S16" s="28">
        <v>0</v>
      </c>
      <c r="T16" s="28">
        <v>0</v>
      </c>
      <c r="U16" s="28">
        <v>0</v>
      </c>
      <c r="V16" s="28">
        <v>0</v>
      </c>
      <c r="W16" s="28">
        <v>0</v>
      </c>
      <c r="X16" s="28">
        <v>0</v>
      </c>
      <c r="Y16" s="28">
        <v>0</v>
      </c>
      <c r="Z16" s="28">
        <v>0</v>
      </c>
      <c r="AA16" s="28">
        <v>0</v>
      </c>
      <c r="AB16" s="28">
        <v>0</v>
      </c>
      <c r="AC16" s="28">
        <v>0</v>
      </c>
      <c r="AD16" s="28">
        <v>0</v>
      </c>
      <c r="AE16" s="28">
        <v>0</v>
      </c>
      <c r="AF16" s="28">
        <v>0</v>
      </c>
      <c r="AG16" s="28">
        <v>0</v>
      </c>
      <c r="AH16" s="28">
        <v>0</v>
      </c>
      <c r="AI16" s="28">
        <v>0</v>
      </c>
      <c r="AJ16" s="28">
        <v>0</v>
      </c>
      <c r="AK16" s="28">
        <v>0</v>
      </c>
      <c r="AL16" s="28">
        <v>0</v>
      </c>
      <c r="AM16" s="28">
        <v>0</v>
      </c>
      <c r="AN16" s="28">
        <v>0</v>
      </c>
      <c r="AO16" s="28">
        <v>0</v>
      </c>
      <c r="AP16" s="28">
        <v>0</v>
      </c>
      <c r="AQ16" s="28">
        <v>0</v>
      </c>
      <c r="AR16" s="28">
        <v>0</v>
      </c>
      <c r="AS16" s="28">
        <v>0</v>
      </c>
      <c r="AT16" s="28">
        <v>0</v>
      </c>
      <c r="AU16" s="28">
        <v>0</v>
      </c>
      <c r="AV16" s="28">
        <v>0</v>
      </c>
      <c r="AW16" s="28">
        <v>0</v>
      </c>
      <c r="AX16" s="28">
        <v>0</v>
      </c>
      <c r="AY16" s="28">
        <v>0</v>
      </c>
      <c r="AZ16" s="28">
        <v>0</v>
      </c>
      <c r="BA16" s="28">
        <v>0</v>
      </c>
      <c r="BB16" s="28">
        <v>0</v>
      </c>
      <c r="BC16" s="28">
        <v>0</v>
      </c>
      <c r="BD16" s="28">
        <v>0</v>
      </c>
      <c r="BE16" s="28">
        <v>0</v>
      </c>
      <c r="BF16" s="28">
        <v>0</v>
      </c>
      <c r="BG16" s="28">
        <v>0</v>
      </c>
      <c r="BH16" s="28">
        <v>0</v>
      </c>
      <c r="BI16" s="28">
        <v>0</v>
      </c>
      <c r="BJ16" s="28">
        <v>0</v>
      </c>
      <c r="BK16" s="28">
        <v>0</v>
      </c>
      <c r="BL16" s="28">
        <v>0</v>
      </c>
      <c r="BM16" s="28">
        <v>0</v>
      </c>
      <c r="BN16" s="28">
        <v>0</v>
      </c>
      <c r="BO16" s="28">
        <v>0</v>
      </c>
      <c r="BP16" s="28">
        <v>0</v>
      </c>
      <c r="BQ16" s="28">
        <v>0</v>
      </c>
      <c r="BR16" s="28">
        <v>0</v>
      </c>
      <c r="BS16" s="28">
        <v>0</v>
      </c>
      <c r="BT16" s="28">
        <v>0</v>
      </c>
      <c r="BU16" s="28">
        <v>0</v>
      </c>
      <c r="BV16" s="28">
        <f t="shared" si="15"/>
        <v>0</v>
      </c>
      <c r="BW16" s="28">
        <f t="shared" si="16"/>
        <v>0</v>
      </c>
      <c r="BY16" s="28" t="str">
        <f t="shared" si="0"/>
        <v/>
      </c>
      <c r="CA16" s="32" t="str">
        <f t="shared" si="1"/>
        <v/>
      </c>
      <c r="CB16" s="25">
        <f t="shared" si="2"/>
        <v>-1</v>
      </c>
      <c r="CC16" s="25">
        <f t="shared" si="3"/>
        <v>-1</v>
      </c>
      <c r="CD16" s="25">
        <f t="shared" si="4"/>
        <v>-1</v>
      </c>
      <c r="CE16" s="25">
        <f t="shared" si="5"/>
        <v>-1</v>
      </c>
      <c r="CF16" s="25">
        <f t="shared" si="6"/>
        <v>-1</v>
      </c>
      <c r="CG16" s="25">
        <f t="shared" si="7"/>
        <v>-1</v>
      </c>
      <c r="CH16" s="25">
        <f t="shared" si="8"/>
        <v>-1</v>
      </c>
      <c r="CI16" s="25">
        <f t="shared" si="9"/>
        <v>-1</v>
      </c>
      <c r="CJ16" s="25">
        <f t="shared" si="10"/>
        <v>-1</v>
      </c>
      <c r="CK16" s="25">
        <f t="shared" si="11"/>
        <v>-1</v>
      </c>
      <c r="CL16" s="25">
        <f t="shared" si="12"/>
        <v>-1</v>
      </c>
      <c r="CM16" s="25">
        <f t="shared" si="13"/>
        <v>-1</v>
      </c>
      <c r="CN16" s="25">
        <f t="shared" si="14"/>
        <v>-1</v>
      </c>
      <c r="CO16" s="25"/>
      <c r="CP16" s="25"/>
      <c r="CQ16" s="25"/>
      <c r="CR16" s="25"/>
      <c r="CS16" s="25"/>
    </row>
    <row r="17" spans="1:97" x14ac:dyDescent="0.4">
      <c r="A17" s="22" t="s">
        <v>103</v>
      </c>
      <c r="B17" s="101">
        <v>396689.16579</v>
      </c>
      <c r="C17" s="101">
        <v>1049.185669</v>
      </c>
      <c r="D17" s="101">
        <v>96285.980379000001</v>
      </c>
      <c r="E17" s="101">
        <v>7430.1190132000002</v>
      </c>
      <c r="F17" s="101">
        <v>5554.2336125000002</v>
      </c>
      <c r="G17" s="101">
        <v>1996.0955397</v>
      </c>
      <c r="H17" s="101">
        <v>39167.937550000002</v>
      </c>
      <c r="I17" s="101">
        <v>177.53541637999999</v>
      </c>
      <c r="J17" s="101">
        <v>887.34256077999999</v>
      </c>
      <c r="K17" s="101">
        <v>454.64281569000002</v>
      </c>
      <c r="L17" s="101">
        <v>30.397629725000002</v>
      </c>
      <c r="M17" s="101">
        <v>124.59104947</v>
      </c>
      <c r="N17" s="101">
        <v>56.669465848999998</v>
      </c>
      <c r="P17" s="30" t="s">
        <v>194</v>
      </c>
      <c r="Q17" s="28">
        <v>0</v>
      </c>
      <c r="R17" s="28">
        <v>0</v>
      </c>
      <c r="S17" s="28">
        <v>0</v>
      </c>
      <c r="T17" s="28">
        <v>0</v>
      </c>
      <c r="U17" s="28">
        <v>0</v>
      </c>
      <c r="V17" s="28">
        <v>0</v>
      </c>
      <c r="W17" s="28">
        <v>0</v>
      </c>
      <c r="X17" s="28">
        <v>0</v>
      </c>
      <c r="Y17" s="28">
        <v>0</v>
      </c>
      <c r="Z17" s="28">
        <v>0</v>
      </c>
      <c r="AA17" s="28">
        <v>0</v>
      </c>
      <c r="AB17" s="28">
        <v>0</v>
      </c>
      <c r="AC17" s="28">
        <v>0</v>
      </c>
      <c r="AD17" s="28">
        <v>0</v>
      </c>
      <c r="AE17" s="28">
        <v>0</v>
      </c>
      <c r="AF17" s="28">
        <v>0</v>
      </c>
      <c r="AG17" s="28">
        <v>0</v>
      </c>
      <c r="AH17" s="28">
        <v>0</v>
      </c>
      <c r="AI17" s="28">
        <v>0</v>
      </c>
      <c r="AJ17" s="28">
        <v>0</v>
      </c>
      <c r="AK17" s="28">
        <v>0</v>
      </c>
      <c r="AL17" s="28">
        <v>0</v>
      </c>
      <c r="AM17" s="28">
        <v>0</v>
      </c>
      <c r="AN17" s="28">
        <v>0</v>
      </c>
      <c r="AO17" s="28">
        <v>0</v>
      </c>
      <c r="AP17" s="28">
        <v>0</v>
      </c>
      <c r="AQ17" s="28">
        <v>0</v>
      </c>
      <c r="AR17" s="28">
        <v>0</v>
      </c>
      <c r="AS17" s="28">
        <v>0</v>
      </c>
      <c r="AT17" s="28">
        <v>0</v>
      </c>
      <c r="AU17" s="28">
        <v>0</v>
      </c>
      <c r="AV17" s="28">
        <v>0</v>
      </c>
      <c r="AW17" s="28">
        <v>0</v>
      </c>
      <c r="AX17" s="28">
        <v>0</v>
      </c>
      <c r="AY17" s="28">
        <v>0</v>
      </c>
      <c r="AZ17" s="28">
        <v>0</v>
      </c>
      <c r="BA17" s="28">
        <v>0</v>
      </c>
      <c r="BB17" s="28">
        <v>0</v>
      </c>
      <c r="BC17" s="28">
        <v>0</v>
      </c>
      <c r="BD17" s="28">
        <v>0</v>
      </c>
      <c r="BE17" s="28">
        <v>0</v>
      </c>
      <c r="BF17" s="28">
        <v>0</v>
      </c>
      <c r="BG17" s="28">
        <v>0</v>
      </c>
      <c r="BH17" s="28">
        <v>0</v>
      </c>
      <c r="BI17" s="28">
        <v>0</v>
      </c>
      <c r="BJ17" s="28">
        <v>0</v>
      </c>
      <c r="BK17" s="28">
        <v>0</v>
      </c>
      <c r="BL17" s="28">
        <v>0</v>
      </c>
      <c r="BM17" s="28">
        <v>0</v>
      </c>
      <c r="BN17" s="28">
        <v>0</v>
      </c>
      <c r="BO17" s="28">
        <v>0</v>
      </c>
      <c r="BP17" s="28">
        <v>0</v>
      </c>
      <c r="BQ17" s="28">
        <v>0</v>
      </c>
      <c r="BR17" s="28">
        <v>0</v>
      </c>
      <c r="BS17" s="28">
        <v>0</v>
      </c>
      <c r="BT17" s="28">
        <v>0</v>
      </c>
      <c r="BU17" s="28">
        <v>0</v>
      </c>
      <c r="BV17" s="28">
        <f t="shared" si="15"/>
        <v>0</v>
      </c>
      <c r="BW17" s="28">
        <f t="shared" si="16"/>
        <v>0</v>
      </c>
      <c r="BY17" s="28" t="str">
        <f t="shared" si="0"/>
        <v/>
      </c>
      <c r="CA17" s="32" t="str">
        <f t="shared" si="1"/>
        <v/>
      </c>
      <c r="CB17" s="25">
        <f t="shared" si="2"/>
        <v>-1</v>
      </c>
      <c r="CC17" s="25">
        <f t="shared" si="3"/>
        <v>-1</v>
      </c>
      <c r="CD17" s="25">
        <f t="shared" si="4"/>
        <v>-1</v>
      </c>
      <c r="CE17" s="25">
        <f t="shared" si="5"/>
        <v>-1</v>
      </c>
      <c r="CF17" s="25">
        <f t="shared" si="6"/>
        <v>-1</v>
      </c>
      <c r="CG17" s="25">
        <f t="shared" si="7"/>
        <v>-1</v>
      </c>
      <c r="CH17" s="25">
        <f t="shared" si="8"/>
        <v>-1</v>
      </c>
      <c r="CI17" s="25">
        <f t="shared" si="9"/>
        <v>-1</v>
      </c>
      <c r="CJ17" s="25">
        <f t="shared" si="10"/>
        <v>-1</v>
      </c>
      <c r="CK17" s="25">
        <f t="shared" si="11"/>
        <v>-1</v>
      </c>
      <c r="CL17" s="25">
        <f t="shared" si="12"/>
        <v>-1</v>
      </c>
      <c r="CM17" s="25">
        <f t="shared" si="13"/>
        <v>-1</v>
      </c>
      <c r="CN17" s="25">
        <f t="shared" si="14"/>
        <v>-1</v>
      </c>
      <c r="CO17" s="25"/>
      <c r="CP17" s="25"/>
      <c r="CQ17" s="25"/>
      <c r="CR17" s="25"/>
      <c r="CS17" s="25"/>
    </row>
    <row r="18" spans="1:97" x14ac:dyDescent="0.4">
      <c r="A18" s="22" t="s">
        <v>104</v>
      </c>
      <c r="B18" s="101">
        <v>300353.05258999998</v>
      </c>
      <c r="C18" s="101">
        <v>654.43196541999998</v>
      </c>
      <c r="D18" s="101">
        <v>65770.994951000001</v>
      </c>
      <c r="E18" s="101">
        <v>7450.8453368</v>
      </c>
      <c r="F18" s="101">
        <v>6056.4409661999998</v>
      </c>
      <c r="G18" s="101">
        <v>2428.3164339999998</v>
      </c>
      <c r="H18" s="101">
        <v>29897.914366000001</v>
      </c>
      <c r="I18" s="101">
        <v>117.07193549</v>
      </c>
      <c r="J18" s="101">
        <v>638.85824000000002</v>
      </c>
      <c r="K18" s="101">
        <v>292.89471744000002</v>
      </c>
      <c r="L18" s="101">
        <v>20.301785054</v>
      </c>
      <c r="M18" s="101">
        <v>88.475549149000003</v>
      </c>
      <c r="N18" s="101">
        <v>38.359144622000002</v>
      </c>
      <c r="P18" s="30" t="s">
        <v>195</v>
      </c>
      <c r="Q18" s="28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8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  <c r="AD18" s="28">
        <v>0</v>
      </c>
      <c r="AE18" s="28">
        <v>0</v>
      </c>
      <c r="AF18" s="28">
        <v>0</v>
      </c>
      <c r="AG18" s="28">
        <v>0</v>
      </c>
      <c r="AH18" s="28">
        <v>0</v>
      </c>
      <c r="AI18" s="28">
        <v>0</v>
      </c>
      <c r="AJ18" s="28">
        <v>0</v>
      </c>
      <c r="AK18" s="28">
        <v>0</v>
      </c>
      <c r="AL18" s="28">
        <v>0</v>
      </c>
      <c r="AM18" s="28">
        <v>0</v>
      </c>
      <c r="AN18" s="28">
        <v>0</v>
      </c>
      <c r="AO18" s="28">
        <v>0</v>
      </c>
      <c r="AP18" s="28">
        <v>0</v>
      </c>
      <c r="AQ18" s="28">
        <v>0</v>
      </c>
      <c r="AR18" s="28">
        <v>0</v>
      </c>
      <c r="AS18" s="28">
        <v>0</v>
      </c>
      <c r="AT18" s="28">
        <v>0</v>
      </c>
      <c r="AU18" s="28">
        <v>0</v>
      </c>
      <c r="AV18" s="28">
        <v>0</v>
      </c>
      <c r="AW18" s="28">
        <v>0</v>
      </c>
      <c r="AX18" s="28">
        <v>0</v>
      </c>
      <c r="AY18" s="28">
        <v>0</v>
      </c>
      <c r="AZ18" s="28">
        <v>0</v>
      </c>
      <c r="BA18" s="28">
        <v>0</v>
      </c>
      <c r="BB18" s="28">
        <v>0</v>
      </c>
      <c r="BC18" s="28">
        <v>0</v>
      </c>
      <c r="BD18" s="28">
        <v>0</v>
      </c>
      <c r="BE18" s="28">
        <v>0</v>
      </c>
      <c r="BF18" s="28">
        <v>0</v>
      </c>
      <c r="BG18" s="28">
        <v>0</v>
      </c>
      <c r="BH18" s="28">
        <v>0</v>
      </c>
      <c r="BI18" s="28">
        <v>0</v>
      </c>
      <c r="BJ18" s="28">
        <v>0</v>
      </c>
      <c r="BK18" s="28">
        <v>0</v>
      </c>
      <c r="BL18" s="28">
        <v>0</v>
      </c>
      <c r="BM18" s="28">
        <v>0</v>
      </c>
      <c r="BN18" s="28">
        <v>0</v>
      </c>
      <c r="BO18" s="28">
        <v>0</v>
      </c>
      <c r="BP18" s="28">
        <v>0</v>
      </c>
      <c r="BQ18" s="28">
        <v>0</v>
      </c>
      <c r="BR18" s="28">
        <v>0</v>
      </c>
      <c r="BS18" s="28">
        <v>0</v>
      </c>
      <c r="BT18" s="28">
        <v>0</v>
      </c>
      <c r="BU18" s="28">
        <v>0</v>
      </c>
      <c r="BV18" s="28">
        <f t="shared" si="15"/>
        <v>0</v>
      </c>
      <c r="BW18" s="28">
        <f t="shared" si="16"/>
        <v>0</v>
      </c>
      <c r="BY18" s="28" t="str">
        <f t="shared" si="0"/>
        <v/>
      </c>
      <c r="CA18" s="32" t="str">
        <f t="shared" si="1"/>
        <v/>
      </c>
      <c r="CB18" s="25">
        <f t="shared" si="2"/>
        <v>-1</v>
      </c>
      <c r="CC18" s="25">
        <f t="shared" si="3"/>
        <v>-1</v>
      </c>
      <c r="CD18" s="25">
        <f t="shared" si="4"/>
        <v>-1</v>
      </c>
      <c r="CE18" s="25">
        <f t="shared" si="5"/>
        <v>-1</v>
      </c>
      <c r="CF18" s="25">
        <f t="shared" si="6"/>
        <v>-1</v>
      </c>
      <c r="CG18" s="25">
        <f t="shared" si="7"/>
        <v>-1</v>
      </c>
      <c r="CH18" s="25">
        <f t="shared" si="8"/>
        <v>-1</v>
      </c>
      <c r="CI18" s="25">
        <f t="shared" si="9"/>
        <v>-1</v>
      </c>
      <c r="CJ18" s="25">
        <f t="shared" si="10"/>
        <v>-1</v>
      </c>
      <c r="CK18" s="25">
        <f t="shared" si="11"/>
        <v>-1</v>
      </c>
      <c r="CL18" s="25">
        <f t="shared" si="12"/>
        <v>-1</v>
      </c>
      <c r="CM18" s="25">
        <f t="shared" si="13"/>
        <v>-1</v>
      </c>
      <c r="CN18" s="25">
        <f t="shared" si="14"/>
        <v>-1</v>
      </c>
      <c r="CO18" s="25"/>
      <c r="CP18" s="25"/>
      <c r="CQ18" s="25"/>
      <c r="CR18" s="25"/>
      <c r="CS18" s="25"/>
    </row>
    <row r="19" spans="1:97" x14ac:dyDescent="0.4">
      <c r="A19" s="22" t="s">
        <v>105</v>
      </c>
      <c r="B19" s="101">
        <v>75347.876210000002</v>
      </c>
      <c r="C19" s="101">
        <v>198.72773483</v>
      </c>
      <c r="D19" s="101">
        <v>19315.566185</v>
      </c>
      <c r="E19" s="101">
        <v>2260.9511640000001</v>
      </c>
      <c r="F19" s="101">
        <v>1837.7068572000001</v>
      </c>
      <c r="G19" s="101">
        <v>745.75306444</v>
      </c>
      <c r="H19" s="101">
        <v>8593.0231609000002</v>
      </c>
      <c r="I19" s="101">
        <v>32.472985545</v>
      </c>
      <c r="J19" s="101">
        <v>163.92199730999999</v>
      </c>
      <c r="K19" s="101">
        <v>83.070281059999999</v>
      </c>
      <c r="L19" s="101">
        <v>5.5270881987999996</v>
      </c>
      <c r="M19" s="101">
        <v>21.751674339000001</v>
      </c>
      <c r="N19" s="101">
        <v>10.354138104</v>
      </c>
      <c r="P19" s="30" t="s">
        <v>196</v>
      </c>
      <c r="Q19" s="28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8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  <c r="AF19" s="28">
        <v>0</v>
      </c>
      <c r="AG19" s="28">
        <v>0</v>
      </c>
      <c r="AH19" s="28">
        <v>0</v>
      </c>
      <c r="AI19" s="28">
        <v>0</v>
      </c>
      <c r="AJ19" s="28">
        <v>0</v>
      </c>
      <c r="AK19" s="28">
        <v>0</v>
      </c>
      <c r="AL19" s="28">
        <v>0</v>
      </c>
      <c r="AM19" s="28">
        <v>0</v>
      </c>
      <c r="AN19" s="28">
        <v>0</v>
      </c>
      <c r="AO19" s="28">
        <v>0</v>
      </c>
      <c r="AP19" s="28">
        <v>0</v>
      </c>
      <c r="AQ19" s="28">
        <v>0</v>
      </c>
      <c r="AR19" s="28">
        <v>0</v>
      </c>
      <c r="AS19" s="28">
        <v>0</v>
      </c>
      <c r="AT19" s="28">
        <v>0</v>
      </c>
      <c r="AU19" s="28">
        <v>0</v>
      </c>
      <c r="AV19" s="28">
        <v>0</v>
      </c>
      <c r="AW19" s="28">
        <v>0</v>
      </c>
      <c r="AX19" s="28">
        <v>0</v>
      </c>
      <c r="AY19" s="28">
        <v>0</v>
      </c>
      <c r="AZ19" s="28">
        <v>0</v>
      </c>
      <c r="BA19" s="28">
        <v>0</v>
      </c>
      <c r="BB19" s="28">
        <v>0</v>
      </c>
      <c r="BC19" s="28">
        <v>0</v>
      </c>
      <c r="BD19" s="28">
        <v>0</v>
      </c>
      <c r="BE19" s="28">
        <v>0</v>
      </c>
      <c r="BF19" s="28">
        <v>0</v>
      </c>
      <c r="BG19" s="28">
        <v>0</v>
      </c>
      <c r="BH19" s="28">
        <v>0</v>
      </c>
      <c r="BI19" s="28">
        <v>0</v>
      </c>
      <c r="BJ19" s="28">
        <v>0</v>
      </c>
      <c r="BK19" s="28">
        <v>0</v>
      </c>
      <c r="BL19" s="28">
        <v>0</v>
      </c>
      <c r="BM19" s="28">
        <v>0</v>
      </c>
      <c r="BN19" s="28">
        <v>0</v>
      </c>
      <c r="BO19" s="28">
        <v>0</v>
      </c>
      <c r="BP19" s="28">
        <v>0</v>
      </c>
      <c r="BQ19" s="28">
        <v>0</v>
      </c>
      <c r="BR19" s="28">
        <v>0</v>
      </c>
      <c r="BS19" s="28">
        <v>0</v>
      </c>
      <c r="BT19" s="28">
        <v>0</v>
      </c>
      <c r="BU19" s="28">
        <v>0</v>
      </c>
      <c r="BV19" s="28">
        <f t="shared" si="15"/>
        <v>0</v>
      </c>
      <c r="BW19" s="28">
        <f t="shared" si="16"/>
        <v>0</v>
      </c>
      <c r="BY19" s="28" t="str">
        <f t="shared" si="0"/>
        <v/>
      </c>
      <c r="CA19" s="32" t="str">
        <f t="shared" si="1"/>
        <v/>
      </c>
      <c r="CB19" s="25">
        <f t="shared" si="2"/>
        <v>-1</v>
      </c>
      <c r="CC19" s="25">
        <f t="shared" si="3"/>
        <v>-1</v>
      </c>
      <c r="CD19" s="25">
        <f t="shared" si="4"/>
        <v>-1</v>
      </c>
      <c r="CE19" s="25">
        <f t="shared" si="5"/>
        <v>-1</v>
      </c>
      <c r="CF19" s="25">
        <f t="shared" si="6"/>
        <v>-1</v>
      </c>
      <c r="CG19" s="25">
        <f t="shared" si="7"/>
        <v>-1</v>
      </c>
      <c r="CH19" s="25">
        <f t="shared" si="8"/>
        <v>-1</v>
      </c>
      <c r="CI19" s="25">
        <f t="shared" si="9"/>
        <v>-1</v>
      </c>
      <c r="CJ19" s="25">
        <f t="shared" si="10"/>
        <v>-1</v>
      </c>
      <c r="CK19" s="25">
        <f t="shared" si="11"/>
        <v>-1</v>
      </c>
      <c r="CL19" s="25">
        <f t="shared" si="12"/>
        <v>-1</v>
      </c>
      <c r="CM19" s="25">
        <f t="shared" si="13"/>
        <v>-1</v>
      </c>
      <c r="CN19" s="25">
        <f t="shared" si="14"/>
        <v>-1</v>
      </c>
      <c r="CO19" s="25"/>
      <c r="CP19" s="25"/>
      <c r="CQ19" s="25"/>
      <c r="CR19" s="25"/>
      <c r="CS19" s="25"/>
    </row>
    <row r="20" spans="1:97" x14ac:dyDescent="0.4">
      <c r="A20" s="22" t="s">
        <v>106</v>
      </c>
      <c r="B20" s="101">
        <v>71197.236483000001</v>
      </c>
      <c r="C20" s="101">
        <v>135.42184499000001</v>
      </c>
      <c r="D20" s="101">
        <v>13132.699305</v>
      </c>
      <c r="E20" s="101">
        <v>1540.4681081000001</v>
      </c>
      <c r="F20" s="101">
        <v>1252.0783435999999</v>
      </c>
      <c r="G20" s="101">
        <v>523.55748846999995</v>
      </c>
      <c r="H20" s="101">
        <v>6549.6655284999997</v>
      </c>
      <c r="I20" s="101">
        <v>24.165158192</v>
      </c>
      <c r="J20" s="101">
        <v>133.31222811000001</v>
      </c>
      <c r="K20" s="101">
        <v>60.531910212</v>
      </c>
      <c r="L20" s="101">
        <v>4.1796843612999997</v>
      </c>
      <c r="M20" s="101">
        <v>18.024891158999999</v>
      </c>
      <c r="N20" s="101">
        <v>7.9200331781999997</v>
      </c>
      <c r="P20" s="30" t="s">
        <v>197</v>
      </c>
      <c r="Q20" s="28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8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28">
        <v>0</v>
      </c>
      <c r="AF20" s="28">
        <v>0</v>
      </c>
      <c r="AG20" s="28">
        <v>0</v>
      </c>
      <c r="AH20" s="28">
        <v>0</v>
      </c>
      <c r="AI20" s="28">
        <v>0</v>
      </c>
      <c r="AJ20" s="28">
        <v>0</v>
      </c>
      <c r="AK20" s="28">
        <v>0</v>
      </c>
      <c r="AL20" s="28">
        <v>0</v>
      </c>
      <c r="AM20" s="28">
        <v>0</v>
      </c>
      <c r="AN20" s="28">
        <v>0</v>
      </c>
      <c r="AO20" s="28">
        <v>0</v>
      </c>
      <c r="AP20" s="28">
        <v>0</v>
      </c>
      <c r="AQ20" s="28">
        <v>0</v>
      </c>
      <c r="AR20" s="28">
        <v>0</v>
      </c>
      <c r="AS20" s="28">
        <v>0</v>
      </c>
      <c r="AT20" s="28">
        <v>0</v>
      </c>
      <c r="AU20" s="28">
        <v>0</v>
      </c>
      <c r="AV20" s="28">
        <v>0</v>
      </c>
      <c r="AW20" s="28">
        <v>0</v>
      </c>
      <c r="AX20" s="28">
        <v>0</v>
      </c>
      <c r="AY20" s="28">
        <v>0</v>
      </c>
      <c r="AZ20" s="28">
        <v>0</v>
      </c>
      <c r="BA20" s="28">
        <v>0</v>
      </c>
      <c r="BB20" s="28">
        <v>0</v>
      </c>
      <c r="BC20" s="28">
        <v>0</v>
      </c>
      <c r="BD20" s="28">
        <v>0</v>
      </c>
      <c r="BE20" s="28">
        <v>0</v>
      </c>
      <c r="BF20" s="28">
        <v>0</v>
      </c>
      <c r="BG20" s="28">
        <v>0</v>
      </c>
      <c r="BH20" s="28">
        <v>0</v>
      </c>
      <c r="BI20" s="28">
        <v>0</v>
      </c>
      <c r="BJ20" s="28">
        <v>0</v>
      </c>
      <c r="BK20" s="28">
        <v>0</v>
      </c>
      <c r="BL20" s="28">
        <v>0</v>
      </c>
      <c r="BM20" s="28">
        <v>0</v>
      </c>
      <c r="BN20" s="28">
        <v>0</v>
      </c>
      <c r="BO20" s="28">
        <v>0</v>
      </c>
      <c r="BP20" s="28">
        <v>0</v>
      </c>
      <c r="BQ20" s="28">
        <v>0</v>
      </c>
      <c r="BR20" s="28">
        <v>0</v>
      </c>
      <c r="BS20" s="28">
        <v>0</v>
      </c>
      <c r="BT20" s="28">
        <v>0</v>
      </c>
      <c r="BU20" s="28">
        <v>0</v>
      </c>
      <c r="BV20" s="28">
        <f t="shared" si="15"/>
        <v>0</v>
      </c>
      <c r="BW20" s="28">
        <f t="shared" si="16"/>
        <v>0</v>
      </c>
      <c r="BY20" s="28" t="str">
        <f t="shared" si="0"/>
        <v/>
      </c>
      <c r="CA20" s="32" t="str">
        <f t="shared" si="1"/>
        <v/>
      </c>
      <c r="CB20" s="25">
        <f t="shared" si="2"/>
        <v>-1</v>
      </c>
      <c r="CC20" s="25">
        <f t="shared" si="3"/>
        <v>-1</v>
      </c>
      <c r="CD20" s="25">
        <f t="shared" si="4"/>
        <v>-1</v>
      </c>
      <c r="CE20" s="25">
        <f t="shared" si="5"/>
        <v>-1</v>
      </c>
      <c r="CF20" s="25">
        <f t="shared" si="6"/>
        <v>-1</v>
      </c>
      <c r="CG20" s="25">
        <f t="shared" si="7"/>
        <v>-1</v>
      </c>
      <c r="CH20" s="25">
        <f t="shared" si="8"/>
        <v>-1</v>
      </c>
      <c r="CI20" s="25">
        <f t="shared" si="9"/>
        <v>-1</v>
      </c>
      <c r="CJ20" s="25">
        <f t="shared" si="10"/>
        <v>-1</v>
      </c>
      <c r="CK20" s="25">
        <f t="shared" si="11"/>
        <v>-1</v>
      </c>
      <c r="CL20" s="25">
        <f t="shared" si="12"/>
        <v>-1</v>
      </c>
      <c r="CM20" s="25">
        <f t="shared" si="13"/>
        <v>-1</v>
      </c>
      <c r="CN20" s="25">
        <f t="shared" si="14"/>
        <v>-1</v>
      </c>
      <c r="CO20" s="25"/>
      <c r="CP20" s="25"/>
      <c r="CQ20" s="25"/>
      <c r="CR20" s="25"/>
      <c r="CS20" s="25"/>
    </row>
    <row r="21" spans="1:97" x14ac:dyDescent="0.4">
      <c r="A21" s="59" t="s">
        <v>107</v>
      </c>
      <c r="B21" s="101">
        <v>319148.57812000002</v>
      </c>
      <c r="C21" s="101">
        <v>818.27993213000002</v>
      </c>
      <c r="D21" s="101">
        <v>80130.461737000005</v>
      </c>
      <c r="E21" s="101">
        <v>3238.4713268</v>
      </c>
      <c r="F21" s="101">
        <v>1981.3932327</v>
      </c>
      <c r="G21" s="101">
        <v>924.43175680000002</v>
      </c>
      <c r="H21" s="101">
        <v>36992.571479999999</v>
      </c>
      <c r="I21" s="101">
        <v>131.92599458000001</v>
      </c>
      <c r="J21" s="101">
        <v>645.38351821000003</v>
      </c>
      <c r="K21" s="101">
        <v>343.37681255000001</v>
      </c>
      <c r="L21" s="101">
        <v>22.338372158999999</v>
      </c>
      <c r="M21" s="101">
        <v>85.618117024</v>
      </c>
      <c r="N21" s="101">
        <v>41.970640375000002</v>
      </c>
      <c r="P21" s="30" t="s">
        <v>198</v>
      </c>
      <c r="Q21" s="28">
        <v>55.020636121767197</v>
      </c>
      <c r="R21" s="28">
        <v>21.6918680636558</v>
      </c>
      <c r="S21" s="28">
        <v>127.91637363407401</v>
      </c>
      <c r="T21" s="28">
        <v>127.917576899124</v>
      </c>
      <c r="U21" s="28">
        <v>59.9109391268221</v>
      </c>
      <c r="V21" s="28">
        <v>627.59773039801996</v>
      </c>
      <c r="W21" s="28">
        <v>84.006181693425006</v>
      </c>
      <c r="X21" s="28">
        <v>1660.7331297532501</v>
      </c>
      <c r="Y21" s="28">
        <v>304369.53026231303</v>
      </c>
      <c r="Z21" s="28">
        <v>1346.4366837098401</v>
      </c>
      <c r="AA21" s="28">
        <v>379.24165848540798</v>
      </c>
      <c r="AB21" s="28">
        <v>319.89902044928601</v>
      </c>
      <c r="AC21" s="28">
        <v>22.988772627786599</v>
      </c>
      <c r="AD21" s="28">
        <v>332.737094039878</v>
      </c>
      <c r="AE21" s="28">
        <v>332.73716976794702</v>
      </c>
      <c r="AF21" s="28">
        <v>614.300231110813</v>
      </c>
      <c r="AG21" s="28">
        <v>1346.0329817656</v>
      </c>
      <c r="AH21" s="28">
        <v>17.664811101254301</v>
      </c>
      <c r="AI21" s="28">
        <v>5.8671687107952897</v>
      </c>
      <c r="AJ21" s="28">
        <v>127.809700658751</v>
      </c>
      <c r="AK21" s="28">
        <v>40.723486027106297</v>
      </c>
      <c r="AL21" s="28">
        <v>784.56921620176604</v>
      </c>
      <c r="AM21" s="28">
        <v>0</v>
      </c>
      <c r="AN21" s="28">
        <v>61033.939952884903</v>
      </c>
      <c r="AO21" s="28">
        <v>15139.3195024376</v>
      </c>
      <c r="AP21" s="28">
        <v>76787.559686433393</v>
      </c>
      <c r="AQ21" s="28">
        <v>727.60422227388995</v>
      </c>
      <c r="AR21" s="28">
        <v>1.39300693428922</v>
      </c>
      <c r="AS21" s="28">
        <v>20519.898699046498</v>
      </c>
      <c r="AT21" s="28">
        <v>7.1431313331638604</v>
      </c>
      <c r="AU21" s="28">
        <v>1.2469699140152599</v>
      </c>
      <c r="AV21" s="28">
        <v>1088.7740792146201</v>
      </c>
      <c r="AW21" s="28">
        <v>20.2466354362716</v>
      </c>
      <c r="AX21" s="28">
        <v>1.26261855288612</v>
      </c>
      <c r="AY21" s="28">
        <v>0.43266980709039299</v>
      </c>
      <c r="AZ21" s="28">
        <v>3141.0867350305698</v>
      </c>
      <c r="BA21" s="28">
        <v>1913.16513473596</v>
      </c>
      <c r="BB21" s="28">
        <v>1227.92160029461</v>
      </c>
      <c r="BC21" s="28">
        <v>13.671061469476401</v>
      </c>
      <c r="BD21" s="28">
        <v>0.167404381686205</v>
      </c>
      <c r="BE21" s="28">
        <v>72.290233288812502</v>
      </c>
      <c r="BF21" s="28">
        <v>3.19097868158256</v>
      </c>
      <c r="BG21" s="28">
        <v>65.591907654881297</v>
      </c>
      <c r="BH21" s="28">
        <v>7.6636819454568998</v>
      </c>
      <c r="BI21" s="28">
        <v>1.5957000983382299</v>
      </c>
      <c r="BJ21" s="28">
        <v>294.87515169358699</v>
      </c>
      <c r="BK21" s="28">
        <v>79.895561376397197</v>
      </c>
      <c r="BL21" s="28">
        <v>11.919636018414399</v>
      </c>
      <c r="BM21" s="28">
        <v>321.113818280808</v>
      </c>
      <c r="BN21" s="28">
        <v>0.58645003057196599</v>
      </c>
      <c r="BO21" s="28">
        <v>851.34571698488503</v>
      </c>
      <c r="BP21" s="28">
        <v>0</v>
      </c>
      <c r="BQ21" s="28">
        <v>0.34275943274181497</v>
      </c>
      <c r="BR21" s="28">
        <v>4182.3909158998504</v>
      </c>
      <c r="BS21" s="28">
        <v>1265.60250946525</v>
      </c>
      <c r="BT21" s="28">
        <v>36140.314001368002</v>
      </c>
      <c r="BU21" s="28">
        <v>5496.0890299157199</v>
      </c>
      <c r="BV21" s="28">
        <f t="shared" si="15"/>
        <v>14144.744148933569</v>
      </c>
      <c r="BW21" s="28">
        <f t="shared" si="16"/>
        <v>5463.5042074201419</v>
      </c>
      <c r="BY21" s="28">
        <f t="shared" si="0"/>
        <v>38701.680397992874</v>
      </c>
      <c r="CA21" s="32">
        <f t="shared" si="1"/>
        <v>7.9999967913988255E-3</v>
      </c>
      <c r="CB21" s="25">
        <f t="shared" si="2"/>
        <v>-4.6307735239635203E-2</v>
      </c>
      <c r="CC21" s="25">
        <f t="shared" si="3"/>
        <v>-4.119704590638594E-2</v>
      </c>
      <c r="CD21" s="25">
        <f t="shared" si="4"/>
        <v>-4.1718242701989039E-2</v>
      </c>
      <c r="CE21" s="25">
        <f t="shared" si="5"/>
        <v>-3.0071160724358784E-2</v>
      </c>
      <c r="CF21" s="25">
        <f t="shared" si="6"/>
        <v>-3.4434405466837639E-2</v>
      </c>
      <c r="CG21" s="25">
        <f t="shared" si="7"/>
        <v>-7.9060503144232727E-2</v>
      </c>
      <c r="CH21" s="25">
        <f t="shared" si="8"/>
        <v>-2.3038611389661536E-2</v>
      </c>
      <c r="CI21" s="25">
        <f t="shared" si="9"/>
        <v>-3.0383835222445872E-2</v>
      </c>
      <c r="CJ21" s="25">
        <f t="shared" si="10"/>
        <v>-2.7558478501759305E-2</v>
      </c>
      <c r="CK21" s="25">
        <f t="shared" si="11"/>
        <v>-3.0985326886345074E-2</v>
      </c>
      <c r="CL21" s="25">
        <f t="shared" si="12"/>
        <v>-2.8941414832849663E-2</v>
      </c>
      <c r="CM21" s="25">
        <f t="shared" si="13"/>
        <v>-1.8827035522436742E-2</v>
      </c>
      <c r="CN21" s="25">
        <f t="shared" si="14"/>
        <v>-2.9714923021202651E-2</v>
      </c>
      <c r="CO21" s="25"/>
      <c r="CP21" s="25"/>
      <c r="CQ21" s="25"/>
      <c r="CR21" s="25"/>
      <c r="CS21" s="25"/>
    </row>
    <row r="22" spans="1:97" x14ac:dyDescent="0.4">
      <c r="A22" s="22" t="s">
        <v>108</v>
      </c>
      <c r="B22" s="101">
        <v>88655.755711000005</v>
      </c>
      <c r="C22" s="101">
        <v>245.77864868</v>
      </c>
      <c r="D22" s="101">
        <v>25528.149663</v>
      </c>
      <c r="E22" s="101">
        <v>2690.6343284999998</v>
      </c>
      <c r="F22" s="101">
        <v>2192.0773825000001</v>
      </c>
      <c r="G22" s="101">
        <v>915.66651768999998</v>
      </c>
      <c r="H22" s="101">
        <v>8949.3216591</v>
      </c>
      <c r="I22" s="101">
        <v>36.676356501999997</v>
      </c>
      <c r="J22" s="101">
        <v>169.36635828999999</v>
      </c>
      <c r="K22" s="101">
        <v>95.870217421000007</v>
      </c>
      <c r="L22" s="101">
        <v>6.1033754545000001</v>
      </c>
      <c r="M22" s="101">
        <v>20.496272223999998</v>
      </c>
      <c r="N22" s="101">
        <v>11.433309907</v>
      </c>
      <c r="P22" s="30" t="s">
        <v>199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  <c r="AE22" s="28">
        <v>0</v>
      </c>
      <c r="AF22" s="28">
        <v>0</v>
      </c>
      <c r="AG22" s="28">
        <v>0</v>
      </c>
      <c r="AH22" s="28">
        <v>0</v>
      </c>
      <c r="AI22" s="28">
        <v>0</v>
      </c>
      <c r="AJ22" s="28">
        <v>0</v>
      </c>
      <c r="AK22" s="28">
        <v>0</v>
      </c>
      <c r="AL22" s="28">
        <v>0</v>
      </c>
      <c r="AM22" s="28">
        <v>0</v>
      </c>
      <c r="AN22" s="28">
        <v>0</v>
      </c>
      <c r="AO22" s="28">
        <v>0</v>
      </c>
      <c r="AP22" s="28">
        <v>0</v>
      </c>
      <c r="AQ22" s="28">
        <v>0</v>
      </c>
      <c r="AR22" s="28">
        <v>0</v>
      </c>
      <c r="AS22" s="28">
        <v>0</v>
      </c>
      <c r="AT22" s="28">
        <v>0</v>
      </c>
      <c r="AU22" s="28">
        <v>0</v>
      </c>
      <c r="AV22" s="28">
        <v>0</v>
      </c>
      <c r="AW22" s="28">
        <v>0</v>
      </c>
      <c r="AX22" s="28">
        <v>0</v>
      </c>
      <c r="AY22" s="28">
        <v>0</v>
      </c>
      <c r="AZ22" s="28">
        <v>0</v>
      </c>
      <c r="BA22" s="28">
        <v>0</v>
      </c>
      <c r="BB22" s="28">
        <v>0</v>
      </c>
      <c r="BC22" s="28">
        <v>0</v>
      </c>
      <c r="BD22" s="28">
        <v>0</v>
      </c>
      <c r="BE22" s="28">
        <v>0</v>
      </c>
      <c r="BF22" s="28">
        <v>0</v>
      </c>
      <c r="BG22" s="28">
        <v>0</v>
      </c>
      <c r="BH22" s="28">
        <v>0</v>
      </c>
      <c r="BI22" s="28">
        <v>0</v>
      </c>
      <c r="BJ22" s="28">
        <v>0</v>
      </c>
      <c r="BK22" s="28">
        <v>0</v>
      </c>
      <c r="BL22" s="28">
        <v>0</v>
      </c>
      <c r="BM22" s="28">
        <v>0</v>
      </c>
      <c r="BN22" s="28">
        <v>0</v>
      </c>
      <c r="BO22" s="28">
        <v>0</v>
      </c>
      <c r="BP22" s="28">
        <v>0</v>
      </c>
      <c r="BQ22" s="28">
        <v>0</v>
      </c>
      <c r="BR22" s="28">
        <v>0</v>
      </c>
      <c r="BS22" s="28">
        <v>0</v>
      </c>
      <c r="BT22" s="28">
        <v>0</v>
      </c>
      <c r="BU22" s="28">
        <v>0</v>
      </c>
      <c r="BV22" s="28">
        <f t="shared" si="15"/>
        <v>0</v>
      </c>
      <c r="BW22" s="28">
        <f t="shared" si="16"/>
        <v>0</v>
      </c>
      <c r="BY22" s="28" t="str">
        <f t="shared" si="0"/>
        <v/>
      </c>
      <c r="CA22" s="32" t="str">
        <f t="shared" si="1"/>
        <v/>
      </c>
      <c r="CB22" s="25">
        <f t="shared" si="2"/>
        <v>-1</v>
      </c>
      <c r="CC22" s="25">
        <f t="shared" si="3"/>
        <v>-1</v>
      </c>
      <c r="CD22" s="25">
        <f t="shared" si="4"/>
        <v>-1</v>
      </c>
      <c r="CE22" s="25">
        <f t="shared" si="5"/>
        <v>-1</v>
      </c>
      <c r="CF22" s="25">
        <f t="shared" si="6"/>
        <v>-1</v>
      </c>
      <c r="CG22" s="25">
        <f t="shared" si="7"/>
        <v>-1</v>
      </c>
      <c r="CH22" s="25">
        <f t="shared" si="8"/>
        <v>-1</v>
      </c>
      <c r="CI22" s="25">
        <f t="shared" si="9"/>
        <v>-1</v>
      </c>
      <c r="CJ22" s="25">
        <f t="shared" si="10"/>
        <v>-1</v>
      </c>
      <c r="CK22" s="25">
        <f t="shared" si="11"/>
        <v>-1</v>
      </c>
      <c r="CL22" s="25">
        <f t="shared" si="12"/>
        <v>-1</v>
      </c>
      <c r="CM22" s="25">
        <f t="shared" si="13"/>
        <v>-1</v>
      </c>
      <c r="CN22" s="25">
        <f t="shared" si="14"/>
        <v>-1</v>
      </c>
      <c r="CO22" s="25"/>
      <c r="CP22" s="25"/>
      <c r="CQ22" s="25"/>
      <c r="CR22" s="25"/>
      <c r="CS22" s="25"/>
    </row>
    <row r="23" spans="1:97" x14ac:dyDescent="0.4">
      <c r="A23" s="22" t="s">
        <v>109</v>
      </c>
      <c r="B23" s="101">
        <v>194137.10519</v>
      </c>
      <c r="C23" s="101">
        <v>434.26190978</v>
      </c>
      <c r="D23" s="101">
        <v>47339.421794000002</v>
      </c>
      <c r="E23" s="101">
        <v>5057.972683</v>
      </c>
      <c r="F23" s="101">
        <v>4106.8484747000002</v>
      </c>
      <c r="G23" s="101">
        <v>1600.7286411</v>
      </c>
      <c r="H23" s="101">
        <v>20145.146238000001</v>
      </c>
      <c r="I23" s="101">
        <v>81.967877267999995</v>
      </c>
      <c r="J23" s="101">
        <v>458.26906667999998</v>
      </c>
      <c r="K23" s="101">
        <v>202.63861095999999</v>
      </c>
      <c r="L23" s="101">
        <v>14.394784191999999</v>
      </c>
      <c r="M23" s="101">
        <v>67.011605230000001</v>
      </c>
      <c r="N23" s="101">
        <v>27.131190476</v>
      </c>
      <c r="P23" s="30" t="s">
        <v>200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28">
        <v>0</v>
      </c>
      <c r="AF23" s="28">
        <v>0</v>
      </c>
      <c r="AG23" s="28">
        <v>0</v>
      </c>
      <c r="AH23" s="28">
        <v>0</v>
      </c>
      <c r="AI23" s="28">
        <v>0</v>
      </c>
      <c r="AJ23" s="28">
        <v>0</v>
      </c>
      <c r="AK23" s="28">
        <v>0</v>
      </c>
      <c r="AL23" s="28">
        <v>0</v>
      </c>
      <c r="AM23" s="28">
        <v>0</v>
      </c>
      <c r="AN23" s="28">
        <v>0</v>
      </c>
      <c r="AO23" s="28">
        <v>0</v>
      </c>
      <c r="AP23" s="28">
        <v>0</v>
      </c>
      <c r="AQ23" s="28">
        <v>0</v>
      </c>
      <c r="AR23" s="28">
        <v>0</v>
      </c>
      <c r="AS23" s="28">
        <v>0</v>
      </c>
      <c r="AT23" s="28">
        <v>0</v>
      </c>
      <c r="AU23" s="28">
        <v>0</v>
      </c>
      <c r="AV23" s="28">
        <v>0</v>
      </c>
      <c r="AW23" s="28">
        <v>0</v>
      </c>
      <c r="AX23" s="28">
        <v>0</v>
      </c>
      <c r="AY23" s="28">
        <v>0</v>
      </c>
      <c r="AZ23" s="28">
        <v>0</v>
      </c>
      <c r="BA23" s="28">
        <v>0</v>
      </c>
      <c r="BB23" s="28">
        <v>0</v>
      </c>
      <c r="BC23" s="28">
        <v>0</v>
      </c>
      <c r="BD23" s="28">
        <v>0</v>
      </c>
      <c r="BE23" s="28">
        <v>0</v>
      </c>
      <c r="BF23" s="28">
        <v>0</v>
      </c>
      <c r="BG23" s="28">
        <v>0</v>
      </c>
      <c r="BH23" s="28">
        <v>0</v>
      </c>
      <c r="BI23" s="28">
        <v>0</v>
      </c>
      <c r="BJ23" s="28">
        <v>0</v>
      </c>
      <c r="BK23" s="28">
        <v>0</v>
      </c>
      <c r="BL23" s="28">
        <v>0</v>
      </c>
      <c r="BM23" s="28">
        <v>0</v>
      </c>
      <c r="BN23" s="28">
        <v>0</v>
      </c>
      <c r="BO23" s="28">
        <v>0</v>
      </c>
      <c r="BP23" s="28">
        <v>0</v>
      </c>
      <c r="BQ23" s="28">
        <v>0</v>
      </c>
      <c r="BR23" s="28">
        <v>0</v>
      </c>
      <c r="BS23" s="28">
        <v>0</v>
      </c>
      <c r="BT23" s="28">
        <v>0</v>
      </c>
      <c r="BU23" s="28">
        <v>0</v>
      </c>
      <c r="BV23" s="28">
        <f t="shared" si="15"/>
        <v>0</v>
      </c>
      <c r="BW23" s="28">
        <f t="shared" si="16"/>
        <v>0</v>
      </c>
      <c r="BY23" s="28" t="str">
        <f t="shared" si="0"/>
        <v/>
      </c>
      <c r="CA23" s="32" t="str">
        <f t="shared" si="1"/>
        <v/>
      </c>
      <c r="CB23" s="25">
        <f t="shared" si="2"/>
        <v>-1</v>
      </c>
      <c r="CC23" s="25">
        <f t="shared" si="3"/>
        <v>-1</v>
      </c>
      <c r="CD23" s="25">
        <f t="shared" si="4"/>
        <v>-1</v>
      </c>
      <c r="CE23" s="25">
        <f t="shared" si="5"/>
        <v>-1</v>
      </c>
      <c r="CF23" s="25">
        <f t="shared" si="6"/>
        <v>-1</v>
      </c>
      <c r="CG23" s="25">
        <f t="shared" si="7"/>
        <v>-1</v>
      </c>
      <c r="CH23" s="25">
        <f t="shared" si="8"/>
        <v>-1</v>
      </c>
      <c r="CI23" s="25">
        <f t="shared" si="9"/>
        <v>-1</v>
      </c>
      <c r="CJ23" s="25">
        <f t="shared" si="10"/>
        <v>-1</v>
      </c>
      <c r="CK23" s="25">
        <f t="shared" si="11"/>
        <v>-1</v>
      </c>
      <c r="CL23" s="25">
        <f t="shared" si="12"/>
        <v>-1</v>
      </c>
      <c r="CM23" s="25">
        <f t="shared" si="13"/>
        <v>-1</v>
      </c>
      <c r="CN23" s="25">
        <f t="shared" si="14"/>
        <v>-1</v>
      </c>
      <c r="CO23" s="25"/>
      <c r="CP23" s="25"/>
      <c r="CQ23" s="25"/>
      <c r="CR23" s="25"/>
      <c r="CS23" s="25"/>
    </row>
    <row r="24" spans="1:97" x14ac:dyDescent="0.4">
      <c r="A24" s="22" t="s">
        <v>110</v>
      </c>
      <c r="B24" s="101">
        <v>64698.052348999998</v>
      </c>
      <c r="C24" s="101">
        <v>181.49652255999999</v>
      </c>
      <c r="D24" s="101">
        <v>19647.204678999999</v>
      </c>
      <c r="E24" s="101">
        <v>2067.7801552000001</v>
      </c>
      <c r="F24" s="101">
        <v>1680.9024400999999</v>
      </c>
      <c r="G24" s="101">
        <v>666.98140237999996</v>
      </c>
      <c r="H24" s="101">
        <v>7395.8056225</v>
      </c>
      <c r="I24" s="101">
        <v>29.907912570000001</v>
      </c>
      <c r="J24" s="101">
        <v>149.66656538999999</v>
      </c>
      <c r="K24" s="101">
        <v>76.358817341999995</v>
      </c>
      <c r="L24" s="101">
        <v>5.1045838306000002</v>
      </c>
      <c r="M24" s="101">
        <v>20.355726522000001</v>
      </c>
      <c r="N24" s="101">
        <v>9.5467418103000004</v>
      </c>
      <c r="P24" s="30" t="s">
        <v>201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28">
        <v>0</v>
      </c>
      <c r="AF24" s="28">
        <v>0</v>
      </c>
      <c r="AG24" s="28">
        <v>0</v>
      </c>
      <c r="AH24" s="28">
        <v>0</v>
      </c>
      <c r="AI24" s="28">
        <v>0</v>
      </c>
      <c r="AJ24" s="28">
        <v>0</v>
      </c>
      <c r="AK24" s="28">
        <v>0</v>
      </c>
      <c r="AL24" s="28">
        <v>0</v>
      </c>
      <c r="AM24" s="28">
        <v>0</v>
      </c>
      <c r="AN24" s="28">
        <v>0</v>
      </c>
      <c r="AO24" s="28">
        <v>0</v>
      </c>
      <c r="AP24" s="28">
        <v>0</v>
      </c>
      <c r="AQ24" s="28">
        <v>0</v>
      </c>
      <c r="AR24" s="28">
        <v>0</v>
      </c>
      <c r="AS24" s="28">
        <v>0</v>
      </c>
      <c r="AT24" s="28">
        <v>0</v>
      </c>
      <c r="AU24" s="28">
        <v>0</v>
      </c>
      <c r="AV24" s="28">
        <v>0</v>
      </c>
      <c r="AW24" s="28">
        <v>0</v>
      </c>
      <c r="AX24" s="28">
        <v>0</v>
      </c>
      <c r="AY24" s="28">
        <v>0</v>
      </c>
      <c r="AZ24" s="28">
        <v>0</v>
      </c>
      <c r="BA24" s="28">
        <v>0</v>
      </c>
      <c r="BB24" s="28">
        <v>0</v>
      </c>
      <c r="BC24" s="28">
        <v>0</v>
      </c>
      <c r="BD24" s="28">
        <v>0</v>
      </c>
      <c r="BE24" s="28">
        <v>0</v>
      </c>
      <c r="BF24" s="28">
        <v>0</v>
      </c>
      <c r="BG24" s="28">
        <v>0</v>
      </c>
      <c r="BH24" s="28">
        <v>0</v>
      </c>
      <c r="BI24" s="28">
        <v>0</v>
      </c>
      <c r="BJ24" s="28">
        <v>0</v>
      </c>
      <c r="BK24" s="28">
        <v>0</v>
      </c>
      <c r="BL24" s="28">
        <v>0</v>
      </c>
      <c r="BM24" s="28">
        <v>0</v>
      </c>
      <c r="BN24" s="28">
        <v>0</v>
      </c>
      <c r="BO24" s="28">
        <v>0</v>
      </c>
      <c r="BP24" s="28">
        <v>0</v>
      </c>
      <c r="BQ24" s="28">
        <v>0</v>
      </c>
      <c r="BR24" s="28">
        <v>0</v>
      </c>
      <c r="BS24" s="28">
        <v>0</v>
      </c>
      <c r="BT24" s="28">
        <v>0</v>
      </c>
      <c r="BU24" s="28">
        <v>0</v>
      </c>
      <c r="BV24" s="28">
        <f t="shared" si="15"/>
        <v>0</v>
      </c>
      <c r="BW24" s="28">
        <f t="shared" si="16"/>
        <v>0</v>
      </c>
      <c r="BY24" s="28" t="str">
        <f t="shared" si="0"/>
        <v/>
      </c>
      <c r="CA24" s="32" t="str">
        <f t="shared" si="1"/>
        <v/>
      </c>
      <c r="CB24" s="25">
        <f t="shared" si="2"/>
        <v>-1</v>
      </c>
      <c r="CC24" s="25">
        <f t="shared" si="3"/>
        <v>-1</v>
      </c>
      <c r="CD24" s="25">
        <f t="shared" si="4"/>
        <v>-1</v>
      </c>
      <c r="CE24" s="25">
        <f t="shared" si="5"/>
        <v>-1</v>
      </c>
      <c r="CF24" s="25">
        <f t="shared" si="6"/>
        <v>-1</v>
      </c>
      <c r="CG24" s="25">
        <f t="shared" si="7"/>
        <v>-1</v>
      </c>
      <c r="CH24" s="25">
        <f t="shared" si="8"/>
        <v>-1</v>
      </c>
      <c r="CI24" s="25">
        <f t="shared" si="9"/>
        <v>-1</v>
      </c>
      <c r="CJ24" s="25">
        <f t="shared" si="10"/>
        <v>-1</v>
      </c>
      <c r="CK24" s="25">
        <f t="shared" si="11"/>
        <v>-1</v>
      </c>
      <c r="CL24" s="25">
        <f t="shared" si="12"/>
        <v>-1</v>
      </c>
      <c r="CM24" s="25">
        <f t="shared" si="13"/>
        <v>-1</v>
      </c>
      <c r="CN24" s="25">
        <f t="shared" si="14"/>
        <v>-1</v>
      </c>
      <c r="CO24" s="25"/>
      <c r="CP24" s="25"/>
      <c r="CQ24" s="25"/>
      <c r="CR24" s="25"/>
      <c r="CS24" s="25"/>
    </row>
    <row r="25" spans="1:97" x14ac:dyDescent="0.4">
      <c r="A25" s="22" t="s">
        <v>111</v>
      </c>
      <c r="B25" s="101">
        <v>60319.380998000001</v>
      </c>
      <c r="C25" s="101">
        <v>139.36436943999999</v>
      </c>
      <c r="D25" s="101">
        <v>13246.895822</v>
      </c>
      <c r="E25" s="101">
        <v>1585.3185682999999</v>
      </c>
      <c r="F25" s="101">
        <v>1288.5321383999999</v>
      </c>
      <c r="G25" s="101">
        <v>548.11498586000005</v>
      </c>
      <c r="H25" s="101">
        <v>5928.2421732000003</v>
      </c>
      <c r="I25" s="101">
        <v>22.803663647</v>
      </c>
      <c r="J25" s="101">
        <v>114.96878323999999</v>
      </c>
      <c r="K25" s="101">
        <v>58.360631484000002</v>
      </c>
      <c r="L25" s="101">
        <v>3.8752901491</v>
      </c>
      <c r="M25" s="101">
        <v>15.153705986</v>
      </c>
      <c r="N25" s="101">
        <v>7.2760401305000002</v>
      </c>
      <c r="P25" s="30" t="s">
        <v>202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28">
        <v>0</v>
      </c>
      <c r="AF25" s="28">
        <v>0</v>
      </c>
      <c r="AG25" s="28">
        <v>0</v>
      </c>
      <c r="AH25" s="28">
        <v>0</v>
      </c>
      <c r="AI25" s="28">
        <v>0</v>
      </c>
      <c r="AJ25" s="28">
        <v>0</v>
      </c>
      <c r="AK25" s="28">
        <v>0</v>
      </c>
      <c r="AL25" s="28">
        <v>0</v>
      </c>
      <c r="AM25" s="28">
        <v>0</v>
      </c>
      <c r="AN25" s="28">
        <v>0</v>
      </c>
      <c r="AO25" s="28">
        <v>0</v>
      </c>
      <c r="AP25" s="28">
        <v>0</v>
      </c>
      <c r="AQ25" s="28">
        <v>0</v>
      </c>
      <c r="AR25" s="28">
        <v>0</v>
      </c>
      <c r="AS25" s="28">
        <v>0</v>
      </c>
      <c r="AT25" s="28">
        <v>0</v>
      </c>
      <c r="AU25" s="28">
        <v>0</v>
      </c>
      <c r="AV25" s="28">
        <v>0</v>
      </c>
      <c r="AW25" s="28">
        <v>0</v>
      </c>
      <c r="AX25" s="28">
        <v>0</v>
      </c>
      <c r="AY25" s="28">
        <v>0</v>
      </c>
      <c r="AZ25" s="28">
        <v>0</v>
      </c>
      <c r="BA25" s="28">
        <v>0</v>
      </c>
      <c r="BB25" s="28">
        <v>0</v>
      </c>
      <c r="BC25" s="28">
        <v>0</v>
      </c>
      <c r="BD25" s="28">
        <v>0</v>
      </c>
      <c r="BE25" s="28">
        <v>0</v>
      </c>
      <c r="BF25" s="28">
        <v>0</v>
      </c>
      <c r="BG25" s="28">
        <v>0</v>
      </c>
      <c r="BH25" s="28">
        <v>0</v>
      </c>
      <c r="BI25" s="28">
        <v>0</v>
      </c>
      <c r="BJ25" s="28">
        <v>0</v>
      </c>
      <c r="BK25" s="28">
        <v>0</v>
      </c>
      <c r="BL25" s="28">
        <v>0</v>
      </c>
      <c r="BM25" s="28">
        <v>0</v>
      </c>
      <c r="BN25" s="28">
        <v>0</v>
      </c>
      <c r="BO25" s="28">
        <v>0</v>
      </c>
      <c r="BP25" s="28">
        <v>0</v>
      </c>
      <c r="BQ25" s="28">
        <v>0</v>
      </c>
      <c r="BR25" s="28">
        <v>0</v>
      </c>
      <c r="BS25" s="28">
        <v>0</v>
      </c>
      <c r="BT25" s="28">
        <v>0</v>
      </c>
      <c r="BU25" s="28">
        <v>0</v>
      </c>
      <c r="BV25" s="28">
        <f t="shared" si="15"/>
        <v>0</v>
      </c>
      <c r="BW25" s="28">
        <f t="shared" si="16"/>
        <v>0</v>
      </c>
      <c r="BY25" s="28" t="str">
        <f t="shared" si="0"/>
        <v/>
      </c>
      <c r="CA25" s="32" t="str">
        <f t="shared" si="1"/>
        <v/>
      </c>
      <c r="CB25" s="25">
        <f t="shared" si="2"/>
        <v>-1</v>
      </c>
      <c r="CC25" s="25">
        <f t="shared" si="3"/>
        <v>-1</v>
      </c>
      <c r="CD25" s="25">
        <f t="shared" si="4"/>
        <v>-1</v>
      </c>
      <c r="CE25" s="25">
        <f t="shared" si="5"/>
        <v>-1</v>
      </c>
      <c r="CF25" s="25">
        <f t="shared" si="6"/>
        <v>-1</v>
      </c>
      <c r="CG25" s="25">
        <f t="shared" si="7"/>
        <v>-1</v>
      </c>
      <c r="CH25" s="25">
        <f t="shared" si="8"/>
        <v>-1</v>
      </c>
      <c r="CI25" s="25">
        <f t="shared" si="9"/>
        <v>-1</v>
      </c>
      <c r="CJ25" s="25">
        <f t="shared" si="10"/>
        <v>-1</v>
      </c>
      <c r="CK25" s="25">
        <f t="shared" si="11"/>
        <v>-1</v>
      </c>
      <c r="CL25" s="25">
        <f t="shared" si="12"/>
        <v>-1</v>
      </c>
      <c r="CM25" s="25">
        <f t="shared" si="13"/>
        <v>-1</v>
      </c>
      <c r="CN25" s="25">
        <f t="shared" si="14"/>
        <v>-1</v>
      </c>
      <c r="CO25" s="25"/>
      <c r="CP25" s="25"/>
      <c r="CQ25" s="25"/>
      <c r="CR25" s="25"/>
      <c r="CS25" s="25"/>
    </row>
    <row r="26" spans="1:97" x14ac:dyDescent="0.4">
      <c r="A26" s="22" t="s">
        <v>112</v>
      </c>
      <c r="B26" s="101">
        <v>129958.89648</v>
      </c>
      <c r="C26" s="101">
        <v>326.94413631999998</v>
      </c>
      <c r="D26" s="101">
        <v>31366.128532999999</v>
      </c>
      <c r="E26" s="101">
        <v>3721.0470356999999</v>
      </c>
      <c r="F26" s="101">
        <v>3024.5754688000002</v>
      </c>
      <c r="G26" s="101">
        <v>1245.7509594999999</v>
      </c>
      <c r="H26" s="101">
        <v>14791.640089</v>
      </c>
      <c r="I26" s="101">
        <v>53.417156095999999</v>
      </c>
      <c r="J26" s="101">
        <v>271.26465189999999</v>
      </c>
      <c r="K26" s="101">
        <v>136.7452145</v>
      </c>
      <c r="L26" s="101">
        <v>9.0863002344999995</v>
      </c>
      <c r="M26" s="101">
        <v>35.689853526</v>
      </c>
      <c r="N26" s="101">
        <v>17.044456190999998</v>
      </c>
      <c r="P26" s="30" t="s">
        <v>203</v>
      </c>
      <c r="Q26" s="28">
        <v>5.9813332148349003E-6</v>
      </c>
      <c r="R26" s="28">
        <v>3.35402136782464E-6</v>
      </c>
      <c r="S26" s="28">
        <v>1.6090779266191499E-5</v>
      </c>
      <c r="T26" s="28">
        <v>1.60908618176226E-5</v>
      </c>
      <c r="U26" s="28">
        <v>1.21223327766662E-5</v>
      </c>
      <c r="V26" s="28">
        <v>1.5206178752183899E-4</v>
      </c>
      <c r="W26" s="28">
        <v>3.0822193793504102E-5</v>
      </c>
      <c r="X26" s="28">
        <v>3.8161829340211799E-4</v>
      </c>
      <c r="Y26" s="28">
        <v>6.4871020133710294E-2</v>
      </c>
      <c r="Z26" s="28">
        <v>2.5126434944360801E-4</v>
      </c>
      <c r="AA26" s="28">
        <v>8.4117959966269204E-5</v>
      </c>
      <c r="AB26" s="28">
        <v>9.8302235218836103E-5</v>
      </c>
      <c r="AC26" s="28">
        <v>4.93281791330324E-6</v>
      </c>
      <c r="AD26" s="28">
        <v>3.07464770449246E-5</v>
      </c>
      <c r="AE26" s="28">
        <v>3.07464770449246E-5</v>
      </c>
      <c r="AF26" s="28">
        <v>3.6608330164189099E-5</v>
      </c>
      <c r="AG26" s="28">
        <v>2.3847311294829601E-4</v>
      </c>
      <c r="AH26" s="28">
        <v>1.8374368998826E-6</v>
      </c>
      <c r="AI26" s="28">
        <v>7.8636854467390897E-7</v>
      </c>
      <c r="AJ26" s="28">
        <v>1.28108096857862E-5</v>
      </c>
      <c r="AK26" s="28">
        <v>6.5075310016203797E-6</v>
      </c>
      <c r="AL26" s="28">
        <v>0</v>
      </c>
      <c r="AM26" s="28">
        <v>0</v>
      </c>
      <c r="AN26" s="28">
        <v>4.2613427250230099E-3</v>
      </c>
      <c r="AO26" s="28">
        <v>2.7801466294085497E-4</v>
      </c>
      <c r="AP26" s="28">
        <v>4.57596571812806E-3</v>
      </c>
      <c r="AQ26" s="28">
        <v>1.6155492815688E-4</v>
      </c>
      <c r="AR26" s="28">
        <v>1.0893048275709999E-8</v>
      </c>
      <c r="AS26" s="28">
        <v>3.1394072058069699E-3</v>
      </c>
      <c r="AT26" s="28">
        <v>1.2840445995028501E-7</v>
      </c>
      <c r="AU26" s="28">
        <v>3.37101914163042E-8</v>
      </c>
      <c r="AV26" s="28">
        <v>1.1517617685477601E-5</v>
      </c>
      <c r="AW26" s="28">
        <v>1.09093183859962E-7</v>
      </c>
      <c r="AX26" s="28">
        <v>0</v>
      </c>
      <c r="AY26" s="28">
        <v>2.2550571272672998E-8</v>
      </c>
      <c r="AZ26" s="28">
        <v>1.5494086035262899E-4</v>
      </c>
      <c r="BA26" s="28">
        <v>1.4196160033400001E-4</v>
      </c>
      <c r="BB26" s="28">
        <v>1.2979260018629001E-5</v>
      </c>
      <c r="BC26" s="28">
        <v>2.1033758274221799E-8</v>
      </c>
      <c r="BD26" s="28">
        <v>0</v>
      </c>
      <c r="BE26" s="28">
        <v>4.4557063884433602E-7</v>
      </c>
      <c r="BF26" s="28">
        <v>8.3557378043067397E-8</v>
      </c>
      <c r="BG26" s="28">
        <v>2.0267740317575699E-6</v>
      </c>
      <c r="BH26" s="28">
        <v>1.9289736933480999E-7</v>
      </c>
      <c r="BI26" s="28">
        <v>1.3196768024162601E-7</v>
      </c>
      <c r="BJ26" s="28">
        <v>1.01341071556518E-5</v>
      </c>
      <c r="BK26" s="28">
        <v>1.27369357897231E-5</v>
      </c>
      <c r="BL26" s="28">
        <v>2.75962124594212E-8</v>
      </c>
      <c r="BM26" s="28">
        <v>1.17074135925968E-4</v>
      </c>
      <c r="BN26" s="28">
        <v>1.6910431720101099E-9</v>
      </c>
      <c r="BO26" s="28">
        <v>2.96980571768713E-5</v>
      </c>
      <c r="BP26" s="28">
        <v>0</v>
      </c>
      <c r="BQ26" s="28">
        <v>2.6097775156202898E-8</v>
      </c>
      <c r="BR26" s="28">
        <v>6.6684862900069902E-4</v>
      </c>
      <c r="BS26" s="28">
        <v>6.7615052563699794E-5</v>
      </c>
      <c r="BT26" s="28">
        <v>5.8011001063730102E-3</v>
      </c>
      <c r="BU26" s="28">
        <v>9.8281369439530094E-4</v>
      </c>
      <c r="BV26" s="28">
        <f t="shared" si="15"/>
        <v>2.164051214712939E-3</v>
      </c>
      <c r="BW26" s="28">
        <f t="shared" si="16"/>
        <v>9.7760670542507556E-4</v>
      </c>
      <c r="BY26" s="28">
        <f t="shared" si="0"/>
        <v>6.3221486373356579E-3</v>
      </c>
      <c r="CA26" s="32">
        <f t="shared" si="1"/>
        <v>8.0001320855971943E-3</v>
      </c>
      <c r="CB26" s="25">
        <f t="shared" si="2"/>
        <v>-0.99999950083432609</v>
      </c>
      <c r="CC26" s="25">
        <f t="shared" si="3"/>
        <v>-1</v>
      </c>
      <c r="CD26" s="25">
        <f t="shared" si="4"/>
        <v>-0.99999985411123615</v>
      </c>
      <c r="CE26" s="25">
        <f t="shared" si="5"/>
        <v>-0.9999999583609509</v>
      </c>
      <c r="CF26" s="25">
        <f t="shared" si="6"/>
        <v>-0.99999995306395828</v>
      </c>
      <c r="CG26" s="25">
        <f t="shared" si="7"/>
        <v>-0.99999997616051828</v>
      </c>
      <c r="CH26" s="25">
        <f t="shared" si="8"/>
        <v>-0.99999960781224595</v>
      </c>
      <c r="CI26" s="25">
        <f t="shared" si="9"/>
        <v>-0.99999969876977746</v>
      </c>
      <c r="CJ26" s="25">
        <f t="shared" si="10"/>
        <v>-0.99999943943382807</v>
      </c>
      <c r="CK26" s="25">
        <f t="shared" si="11"/>
        <v>-0.99999977515500516</v>
      </c>
      <c r="CL26" s="25">
        <f t="shared" si="12"/>
        <v>-0.99999963087051036</v>
      </c>
      <c r="CM26" s="25">
        <f t="shared" si="13"/>
        <v>-0.9999991363877756</v>
      </c>
      <c r="CN26" s="25">
        <f t="shared" si="14"/>
        <v>-0.99999961820248595</v>
      </c>
      <c r="CO26" s="25"/>
      <c r="CP26" s="25"/>
      <c r="CQ26" s="25"/>
      <c r="CR26" s="25"/>
      <c r="CS26" s="25"/>
    </row>
    <row r="27" spans="1:97" x14ac:dyDescent="0.4">
      <c r="A27" s="22" t="s">
        <v>113</v>
      </c>
      <c r="B27" s="101">
        <v>202831.48314999999</v>
      </c>
      <c r="C27" s="101">
        <v>404.89895580000001</v>
      </c>
      <c r="D27" s="101">
        <v>44709.492178</v>
      </c>
      <c r="E27" s="101">
        <v>4607.1932046000002</v>
      </c>
      <c r="F27" s="101">
        <v>3744.7803583999998</v>
      </c>
      <c r="G27" s="101">
        <v>1540.8831012000001</v>
      </c>
      <c r="H27" s="101">
        <v>19250.852601999999</v>
      </c>
      <c r="I27" s="101">
        <v>72.279551624000007</v>
      </c>
      <c r="J27" s="101">
        <v>397.70796077</v>
      </c>
      <c r="K27" s="101">
        <v>180.99231732000001</v>
      </c>
      <c r="L27" s="101">
        <v>12.512256893</v>
      </c>
      <c r="M27" s="101">
        <v>54.142779062000002</v>
      </c>
      <c r="N27" s="101">
        <v>23.685736683999998</v>
      </c>
      <c r="P27" s="30" t="s">
        <v>204</v>
      </c>
      <c r="Q27" s="28">
        <v>26.1071223882591</v>
      </c>
      <c r="R27" s="28">
        <v>9.5295734018372507</v>
      </c>
      <c r="S27" s="28">
        <v>54.924858326575702</v>
      </c>
      <c r="T27" s="28">
        <v>54.925387490960802</v>
      </c>
      <c r="U27" s="28">
        <v>27.264642045536402</v>
      </c>
      <c r="V27" s="28">
        <v>304.33174175724599</v>
      </c>
      <c r="W27" s="28">
        <v>41.765739671726998</v>
      </c>
      <c r="X27" s="28">
        <v>705.18653261204997</v>
      </c>
      <c r="Y27" s="28">
        <v>153007.76078528599</v>
      </c>
      <c r="Z27" s="28">
        <v>657.93254458048602</v>
      </c>
      <c r="AA27" s="28">
        <v>184.320729500949</v>
      </c>
      <c r="AB27" s="28">
        <v>152.23825111506099</v>
      </c>
      <c r="AC27" s="28">
        <v>11.460074045821001</v>
      </c>
      <c r="AD27" s="28">
        <v>137.242325133316</v>
      </c>
      <c r="AE27" s="28">
        <v>137.24231289036999</v>
      </c>
      <c r="AF27" s="28">
        <v>269.91342909175</v>
      </c>
      <c r="AG27" s="28">
        <v>605.44683886231496</v>
      </c>
      <c r="AH27" s="28">
        <v>8.8123624791639195</v>
      </c>
      <c r="AI27" s="28">
        <v>2.3714180300538401</v>
      </c>
      <c r="AJ27" s="28">
        <v>64.855869540605198</v>
      </c>
      <c r="AK27" s="28">
        <v>18.033665162860899</v>
      </c>
      <c r="AL27" s="28">
        <v>304.58741231391599</v>
      </c>
      <c r="AM27" s="28">
        <v>0</v>
      </c>
      <c r="AN27" s="28">
        <v>27220.988286512598</v>
      </c>
      <c r="AO27" s="28">
        <v>6248.3293577054201</v>
      </c>
      <c r="AP27" s="28">
        <v>33739.231073309798</v>
      </c>
      <c r="AQ27" s="28">
        <v>346.07106185074599</v>
      </c>
      <c r="AR27" s="28">
        <v>0.53502130701014605</v>
      </c>
      <c r="AS27" s="28">
        <v>8290.4545046283802</v>
      </c>
      <c r="AT27" s="28">
        <v>2.73474949464552</v>
      </c>
      <c r="AU27" s="28">
        <v>0.47962194094920002</v>
      </c>
      <c r="AV27" s="28">
        <v>420.27457453551301</v>
      </c>
      <c r="AW27" s="28">
        <v>7.7483949922011499</v>
      </c>
      <c r="AX27" s="28">
        <v>0.48437526061387598</v>
      </c>
      <c r="AY27" s="28">
        <v>0.16632062258524999</v>
      </c>
      <c r="AZ27" s="28">
        <v>3484.8169389037598</v>
      </c>
      <c r="BA27" s="28">
        <v>2831.4351636429201</v>
      </c>
      <c r="BB27" s="28">
        <v>653.38177526083496</v>
      </c>
      <c r="BC27" s="28">
        <v>5.2285396562994304</v>
      </c>
      <c r="BD27" s="28">
        <v>6.4267045608117301E-2</v>
      </c>
      <c r="BE27" s="28">
        <v>27.643006985344702</v>
      </c>
      <c r="BF27" s="28">
        <v>1.22834492501529</v>
      </c>
      <c r="BG27" s="28">
        <v>25.046976202207901</v>
      </c>
      <c r="BH27" s="28">
        <v>2.9331264981233098</v>
      </c>
      <c r="BI27" s="28">
        <v>0.60773645474737703</v>
      </c>
      <c r="BJ27" s="28">
        <v>112.485470567745</v>
      </c>
      <c r="BK27" s="28">
        <v>34.634636516686598</v>
      </c>
      <c r="BL27" s="28">
        <v>4.56119982837017</v>
      </c>
      <c r="BM27" s="28">
        <v>2218.98881939185</v>
      </c>
      <c r="BN27" s="28">
        <v>0.22461793409282499</v>
      </c>
      <c r="BO27" s="28">
        <v>1160.393160222</v>
      </c>
      <c r="BP27" s="28">
        <v>0</v>
      </c>
      <c r="BQ27" s="28">
        <v>0.13148782970992601</v>
      </c>
      <c r="BR27" s="28">
        <v>1703.0355720328801</v>
      </c>
      <c r="BS27" s="28">
        <v>187.799357006458</v>
      </c>
      <c r="BT27" s="28">
        <v>14728.2426543648</v>
      </c>
      <c r="BU27" s="28">
        <v>2362.6088391026201</v>
      </c>
      <c r="BV27" s="28">
        <f t="shared" si="15"/>
        <v>5714.7629998676002</v>
      </c>
      <c r="BW27" s="28">
        <f t="shared" si="16"/>
        <v>2348.1792350680989</v>
      </c>
      <c r="BY27" s="28">
        <f t="shared" si="0"/>
        <v>15867.23076938492</v>
      </c>
      <c r="CA27" s="32">
        <f t="shared" si="1"/>
        <v>7.9999875665593134E-3</v>
      </c>
      <c r="CB27" s="25">
        <f t="shared" si="2"/>
        <v>-0.24564097047926159</v>
      </c>
      <c r="CC27" s="25">
        <f t="shared" si="3"/>
        <v>-0.24774463368987532</v>
      </c>
      <c r="CD27" s="25">
        <f t="shared" si="4"/>
        <v>-0.24536760697291679</v>
      </c>
      <c r="CE27" s="25">
        <f t="shared" si="5"/>
        <v>-0.24361389155019947</v>
      </c>
      <c r="CF27" s="25">
        <f t="shared" si="6"/>
        <v>-0.24389820158833478</v>
      </c>
      <c r="CG27" s="25">
        <f t="shared" si="7"/>
        <v>-0.24692979024929554</v>
      </c>
      <c r="CH27" s="25">
        <f t="shared" si="8"/>
        <v>-0.23493037119640814</v>
      </c>
      <c r="CI27" s="25">
        <f t="shared" si="9"/>
        <v>-0.24009783878178978</v>
      </c>
      <c r="CJ27" s="25">
        <f t="shared" si="10"/>
        <v>-0.23478589372958206</v>
      </c>
      <c r="CK27" s="25">
        <f t="shared" si="11"/>
        <v>-0.2417229917680907</v>
      </c>
      <c r="CL27" s="25">
        <f t="shared" si="12"/>
        <v>-0.23838093452440351</v>
      </c>
      <c r="CM27" s="25">
        <f t="shared" si="13"/>
        <v>-0.22860000178601481</v>
      </c>
      <c r="CN27" s="25">
        <f t="shared" si="14"/>
        <v>-0.23862764314850896</v>
      </c>
      <c r="CO27" s="25"/>
      <c r="CP27" s="25"/>
      <c r="CQ27" s="25"/>
      <c r="CR27" s="25"/>
      <c r="CS27" s="25"/>
    </row>
    <row r="28" spans="1:97" x14ac:dyDescent="0.4">
      <c r="A28" s="58" t="s">
        <v>114</v>
      </c>
      <c r="B28" s="101">
        <v>194254.81068</v>
      </c>
      <c r="C28" s="101">
        <v>399.13845013000002</v>
      </c>
      <c r="D28" s="101">
        <v>44090.111595000002</v>
      </c>
      <c r="E28" s="101">
        <v>1586.6976499</v>
      </c>
      <c r="F28" s="101">
        <v>972.71169834</v>
      </c>
      <c r="G28" s="101">
        <v>938.71718618</v>
      </c>
      <c r="H28" s="101">
        <v>18629.862437</v>
      </c>
      <c r="I28" s="101">
        <v>71.765553999999995</v>
      </c>
      <c r="J28" s="101">
        <v>394.84508890000001</v>
      </c>
      <c r="K28" s="101">
        <v>179.42706909</v>
      </c>
      <c r="L28" s="101">
        <v>12.448989511000001</v>
      </c>
      <c r="M28" s="101">
        <v>54.379484150000003</v>
      </c>
      <c r="N28" s="101">
        <v>23.541863244000002</v>
      </c>
      <c r="P28" s="30" t="s">
        <v>205</v>
      </c>
      <c r="Q28" s="28">
        <v>34.0655081502073</v>
      </c>
      <c r="R28" s="28">
        <v>12.4490853953477</v>
      </c>
      <c r="S28" s="28">
        <v>71.761719406333597</v>
      </c>
      <c r="T28" s="28">
        <v>71.762334137704997</v>
      </c>
      <c r="U28" s="28">
        <v>35.591774873708196</v>
      </c>
      <c r="V28" s="28">
        <v>394.95281707374397</v>
      </c>
      <c r="W28" s="28">
        <v>54.3980974872999</v>
      </c>
      <c r="X28" s="28">
        <v>921.40746181754298</v>
      </c>
      <c r="Y28" s="28">
        <v>194308.419799269</v>
      </c>
      <c r="Z28" s="28">
        <v>857.791711285676</v>
      </c>
      <c r="AA28" s="28">
        <v>240.19412241031199</v>
      </c>
      <c r="AB28" s="28">
        <v>198.31174954084901</v>
      </c>
      <c r="AC28" s="28">
        <v>14.937809465426399</v>
      </c>
      <c r="AD28" s="28">
        <v>179.40304090218299</v>
      </c>
      <c r="AE28" s="28">
        <v>179.40300925719399</v>
      </c>
      <c r="AF28" s="28">
        <v>352.74220273990301</v>
      </c>
      <c r="AG28" s="28">
        <v>753.645847101409</v>
      </c>
      <c r="AH28" s="28">
        <v>11.399709653144299</v>
      </c>
      <c r="AI28" s="28">
        <v>3.1167235251081098</v>
      </c>
      <c r="AJ28" s="28">
        <v>84.4243463933215</v>
      </c>
      <c r="AK28" s="28">
        <v>23.543249603092001</v>
      </c>
      <c r="AL28" s="28">
        <v>399.252018237735</v>
      </c>
      <c r="AM28" s="28">
        <v>0</v>
      </c>
      <c r="AN28" s="28">
        <v>35533.525520461597</v>
      </c>
      <c r="AO28" s="28">
        <v>8206.3742961622993</v>
      </c>
      <c r="AP28" s="28">
        <v>44092.642019363797</v>
      </c>
      <c r="AQ28" s="28">
        <v>446.06669264937102</v>
      </c>
      <c r="AR28" s="28">
        <v>0.70724793950517195</v>
      </c>
      <c r="AS28" s="28">
        <v>10418.389529312601</v>
      </c>
      <c r="AT28" s="28">
        <v>3.6210025852499799</v>
      </c>
      <c r="AU28" s="28">
        <v>0.62873861682016297</v>
      </c>
      <c r="AV28" s="28">
        <v>551.97171428099</v>
      </c>
      <c r="AW28" s="28">
        <v>10.138324135540101</v>
      </c>
      <c r="AX28" s="28">
        <v>0.62949621962444202</v>
      </c>
      <c r="AY28" s="28">
        <v>0.21933725352601699</v>
      </c>
      <c r="AZ28" s="28">
        <v>1586.16696783319</v>
      </c>
      <c r="BA28" s="28">
        <v>972.26665512961495</v>
      </c>
      <c r="BB28" s="28">
        <v>613.90031270358202</v>
      </c>
      <c r="BC28" s="28">
        <v>6.7913323679293596</v>
      </c>
      <c r="BD28" s="28">
        <v>8.3587676096937097E-2</v>
      </c>
      <c r="BE28" s="28">
        <v>36.134943615690197</v>
      </c>
      <c r="BF28" s="28">
        <v>1.60036642195362</v>
      </c>
      <c r="BG28" s="28">
        <v>33.292658009116103</v>
      </c>
      <c r="BH28" s="28">
        <v>3.92786921080044</v>
      </c>
      <c r="BI28" s="28">
        <v>0.80997219387445796</v>
      </c>
      <c r="BJ28" s="28">
        <v>149.85810395894899</v>
      </c>
      <c r="BK28" s="28">
        <v>44.461114933468203</v>
      </c>
      <c r="BL28" s="28">
        <v>5.9320854057331101</v>
      </c>
      <c r="BM28" s="28">
        <v>165.62697952898199</v>
      </c>
      <c r="BN28" s="28">
        <v>0.29289570923240499</v>
      </c>
      <c r="BO28" s="28">
        <v>938.96402605245805</v>
      </c>
      <c r="BP28" s="28">
        <v>0</v>
      </c>
      <c r="BQ28" s="28">
        <v>0.17384945845486399</v>
      </c>
      <c r="BR28" s="28">
        <v>2152.6404514619098</v>
      </c>
      <c r="BS28" s="28">
        <v>237.661171861432</v>
      </c>
      <c r="BT28" s="28">
        <v>18634.213379409899</v>
      </c>
      <c r="BU28" s="28">
        <v>3015.3250759007001</v>
      </c>
      <c r="BV28" s="28">
        <f t="shared" si="15"/>
        <v>7181.5878088571089</v>
      </c>
      <c r="BW28" s="28">
        <f t="shared" si="16"/>
        <v>2996.4869880028418</v>
      </c>
      <c r="BY28" s="28">
        <f t="shared" si="0"/>
        <v>20115.722227176902</v>
      </c>
      <c r="CA28" s="32">
        <f t="shared" si="1"/>
        <v>8.0000241896367244E-3</v>
      </c>
      <c r="CB28" s="25">
        <f t="shared" si="2"/>
        <v>2.7597318738900513E-4</v>
      </c>
      <c r="CC28" s="25">
        <f t="shared" si="3"/>
        <v>2.8453311801453348E-4</v>
      </c>
      <c r="CD28" s="25">
        <f t="shared" si="4"/>
        <v>5.7392106126619491E-5</v>
      </c>
      <c r="CE28" s="25">
        <f t="shared" si="5"/>
        <v>-3.3445695646136785E-4</v>
      </c>
      <c r="CF28" s="25">
        <f t="shared" si="6"/>
        <v>-4.575283829160776E-4</v>
      </c>
      <c r="CG28" s="25">
        <f t="shared" si="7"/>
        <v>2.6295446178261619E-4</v>
      </c>
      <c r="CH28" s="25">
        <f t="shared" si="8"/>
        <v>2.3354667403544874E-4</v>
      </c>
      <c r="CI28" s="25">
        <f t="shared" si="9"/>
        <v>-4.4866403386194314E-5</v>
      </c>
      <c r="CJ28" s="25">
        <f t="shared" si="10"/>
        <v>2.7283655482225957E-4</v>
      </c>
      <c r="CK28" s="25">
        <f t="shared" si="11"/>
        <v>-1.3409254761860364E-4</v>
      </c>
      <c r="CL28" s="25">
        <f t="shared" si="12"/>
        <v>7.7021791699882772E-6</v>
      </c>
      <c r="CM28" s="25">
        <f t="shared" si="13"/>
        <v>3.4228602184886063E-4</v>
      </c>
      <c r="CN28" s="25">
        <f t="shared" si="14"/>
        <v>5.8889098013609718E-5</v>
      </c>
      <c r="CO28" s="25"/>
      <c r="CP28" s="25"/>
      <c r="CQ28" s="25"/>
      <c r="CR28" s="25"/>
      <c r="CS28" s="25"/>
    </row>
    <row r="29" spans="1:97" x14ac:dyDescent="0.4">
      <c r="A29" s="22" t="s">
        <v>115</v>
      </c>
      <c r="B29" s="101">
        <v>93173.168833000003</v>
      </c>
      <c r="C29" s="101">
        <v>174.52894243</v>
      </c>
      <c r="D29" s="101">
        <v>16602.443052999999</v>
      </c>
      <c r="E29" s="101">
        <v>1985.3230011999999</v>
      </c>
      <c r="F29" s="101">
        <v>1613.6525432000001</v>
      </c>
      <c r="G29" s="101">
        <v>678.25310845000001</v>
      </c>
      <c r="H29" s="101">
        <v>7840.1250186999996</v>
      </c>
      <c r="I29" s="101">
        <v>31.158043680999999</v>
      </c>
      <c r="J29" s="101">
        <v>169.79585294</v>
      </c>
      <c r="K29" s="101">
        <v>78.050142090999998</v>
      </c>
      <c r="L29" s="101">
        <v>5.3883569589000002</v>
      </c>
      <c r="M29" s="101">
        <v>23.223578427</v>
      </c>
      <c r="N29" s="101">
        <v>10.213203630000001</v>
      </c>
      <c r="P29" s="30" t="s">
        <v>206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  <c r="AE29" s="28">
        <v>0</v>
      </c>
      <c r="AF29" s="28">
        <v>0</v>
      </c>
      <c r="AG29" s="28">
        <v>0</v>
      </c>
      <c r="AH29" s="28">
        <v>0</v>
      </c>
      <c r="AI29" s="28">
        <v>0</v>
      </c>
      <c r="AJ29" s="28">
        <v>0</v>
      </c>
      <c r="AK29" s="28">
        <v>0</v>
      </c>
      <c r="AL29" s="28">
        <v>0</v>
      </c>
      <c r="AM29" s="28">
        <v>0</v>
      </c>
      <c r="AN29" s="28">
        <v>0</v>
      </c>
      <c r="AO29" s="28">
        <v>0</v>
      </c>
      <c r="AP29" s="28">
        <v>0</v>
      </c>
      <c r="AQ29" s="28">
        <v>0</v>
      </c>
      <c r="AR29" s="28">
        <v>0</v>
      </c>
      <c r="AS29" s="28">
        <v>0</v>
      </c>
      <c r="AT29" s="28">
        <v>0</v>
      </c>
      <c r="AU29" s="28">
        <v>0</v>
      </c>
      <c r="AV29" s="28">
        <v>0</v>
      </c>
      <c r="AW29" s="28">
        <v>0</v>
      </c>
      <c r="AX29" s="28">
        <v>0</v>
      </c>
      <c r="AY29" s="28">
        <v>0</v>
      </c>
      <c r="AZ29" s="28">
        <v>0</v>
      </c>
      <c r="BA29" s="28">
        <v>0</v>
      </c>
      <c r="BB29" s="28">
        <v>0</v>
      </c>
      <c r="BC29" s="28">
        <v>0</v>
      </c>
      <c r="BD29" s="28">
        <v>0</v>
      </c>
      <c r="BE29" s="28">
        <v>0</v>
      </c>
      <c r="BF29" s="28">
        <v>0</v>
      </c>
      <c r="BG29" s="28">
        <v>0</v>
      </c>
      <c r="BH29" s="28">
        <v>0</v>
      </c>
      <c r="BI29" s="28">
        <v>0</v>
      </c>
      <c r="BJ29" s="28">
        <v>0</v>
      </c>
      <c r="BK29" s="28">
        <v>0</v>
      </c>
      <c r="BL29" s="28">
        <v>0</v>
      </c>
      <c r="BM29" s="28">
        <v>0</v>
      </c>
      <c r="BN29" s="28">
        <v>0</v>
      </c>
      <c r="BO29" s="28">
        <v>0</v>
      </c>
      <c r="BP29" s="28">
        <v>0</v>
      </c>
      <c r="BQ29" s="28">
        <v>0</v>
      </c>
      <c r="BR29" s="28">
        <v>0</v>
      </c>
      <c r="BS29" s="28">
        <v>0</v>
      </c>
      <c r="BT29" s="28">
        <v>0</v>
      </c>
      <c r="BU29" s="28">
        <v>0</v>
      </c>
      <c r="BV29" s="28">
        <f t="shared" si="15"/>
        <v>0</v>
      </c>
      <c r="BW29" s="28">
        <f t="shared" si="16"/>
        <v>0</v>
      </c>
      <c r="BY29" s="28" t="str">
        <f t="shared" si="0"/>
        <v/>
      </c>
      <c r="CA29" s="32" t="str">
        <f t="shared" si="1"/>
        <v/>
      </c>
      <c r="CB29" s="25">
        <f t="shared" si="2"/>
        <v>-1</v>
      </c>
      <c r="CC29" s="25">
        <f t="shared" si="3"/>
        <v>-1</v>
      </c>
      <c r="CD29" s="25">
        <f t="shared" si="4"/>
        <v>-1</v>
      </c>
      <c r="CE29" s="25">
        <f t="shared" si="5"/>
        <v>-1</v>
      </c>
      <c r="CF29" s="25">
        <f t="shared" si="6"/>
        <v>-1</v>
      </c>
      <c r="CG29" s="25">
        <f t="shared" si="7"/>
        <v>-1</v>
      </c>
      <c r="CH29" s="25">
        <f t="shared" si="8"/>
        <v>-1</v>
      </c>
      <c r="CI29" s="25">
        <f t="shared" si="9"/>
        <v>-1</v>
      </c>
      <c r="CJ29" s="25">
        <f t="shared" si="10"/>
        <v>-1</v>
      </c>
      <c r="CK29" s="25">
        <f t="shared" si="11"/>
        <v>-1</v>
      </c>
      <c r="CL29" s="25">
        <f t="shared" si="12"/>
        <v>-1</v>
      </c>
      <c r="CM29" s="25">
        <f t="shared" si="13"/>
        <v>-1</v>
      </c>
      <c r="CN29" s="25">
        <f t="shared" si="14"/>
        <v>-1</v>
      </c>
      <c r="CO29" s="25"/>
      <c r="CP29" s="25"/>
      <c r="CQ29" s="25"/>
      <c r="CR29" s="25"/>
      <c r="CS29" s="25"/>
    </row>
    <row r="30" spans="1:97" x14ac:dyDescent="0.4">
      <c r="A30" s="22" t="s">
        <v>116</v>
      </c>
      <c r="B30" s="101">
        <v>295028.00222000002</v>
      </c>
      <c r="C30" s="101">
        <v>568.95423008</v>
      </c>
      <c r="D30" s="101">
        <v>56009.084097999999</v>
      </c>
      <c r="E30" s="101">
        <v>2254.0963499</v>
      </c>
      <c r="F30" s="101">
        <v>1379.7720119999999</v>
      </c>
      <c r="G30" s="101">
        <v>1361.3211933</v>
      </c>
      <c r="H30" s="101">
        <v>26276.960335</v>
      </c>
      <c r="I30" s="101">
        <v>101.54279814</v>
      </c>
      <c r="J30" s="101">
        <v>553.78775037000003</v>
      </c>
      <c r="K30" s="101">
        <v>254.47335221</v>
      </c>
      <c r="L30" s="101">
        <v>17.568815073</v>
      </c>
      <c r="M30" s="101">
        <v>75.919107443000001</v>
      </c>
      <c r="N30" s="101">
        <v>33.299375386000001</v>
      </c>
      <c r="P30" s="30" t="s">
        <v>207</v>
      </c>
      <c r="Q30" s="28">
        <v>26.4575420093107</v>
      </c>
      <c r="R30" s="28">
        <v>9.7468291442155692</v>
      </c>
      <c r="S30" s="28">
        <v>56.357348816529303</v>
      </c>
      <c r="T30" s="28">
        <v>56.357877315647002</v>
      </c>
      <c r="U30" s="28">
        <v>27.795704530597401</v>
      </c>
      <c r="V30" s="28">
        <v>305.19462024454998</v>
      </c>
      <c r="W30" s="28">
        <v>42.0410326517746</v>
      </c>
      <c r="X30" s="28">
        <v>724.27547794606403</v>
      </c>
      <c r="Y30" s="28">
        <v>158627.01070542299</v>
      </c>
      <c r="Z30" s="28">
        <v>664.85388253324595</v>
      </c>
      <c r="AA30" s="28">
        <v>186.578197237133</v>
      </c>
      <c r="AB30" s="28">
        <v>154.758148760968</v>
      </c>
      <c r="AC30" s="28">
        <v>11.5550453637315</v>
      </c>
      <c r="AD30" s="28">
        <v>141.44731303240701</v>
      </c>
      <c r="AE30" s="28">
        <v>141.447332394732</v>
      </c>
      <c r="AF30" s="28">
        <v>243.059550866471</v>
      </c>
      <c r="AG30" s="28">
        <v>596.49259647711597</v>
      </c>
      <c r="AH30" s="28">
        <v>8.8352180807945402</v>
      </c>
      <c r="AI30" s="28">
        <v>2.4481747715854998</v>
      </c>
      <c r="AJ30" s="28">
        <v>65.084106251689505</v>
      </c>
      <c r="AK30" s="28">
        <v>18.438030326080401</v>
      </c>
      <c r="AL30" s="28">
        <v>309.27781775051398</v>
      </c>
      <c r="AM30" s="28">
        <v>0</v>
      </c>
      <c r="AN30" s="28">
        <v>24571.617059673601</v>
      </c>
      <c r="AO30" s="28">
        <v>5567.7193491625103</v>
      </c>
      <c r="AP30" s="28">
        <v>30382.395959702499</v>
      </c>
      <c r="AQ30" s="28">
        <v>348.67945798199901</v>
      </c>
      <c r="AR30" s="28">
        <v>0.54839685565788598</v>
      </c>
      <c r="AS30" s="28">
        <v>8159.86949282759</v>
      </c>
      <c r="AT30" s="28">
        <v>2.8171329089435999</v>
      </c>
      <c r="AU30" s="28">
        <v>0.49910904203662898</v>
      </c>
      <c r="AV30" s="28">
        <v>430.59803491018903</v>
      </c>
      <c r="AW30" s="28">
        <v>8.1819383993342001</v>
      </c>
      <c r="AX30" s="28">
        <v>0.51593783936021798</v>
      </c>
      <c r="AY30" s="28">
        <v>0.170938614813957</v>
      </c>
      <c r="AZ30" s="28">
        <v>1263.06343042412</v>
      </c>
      <c r="BA30" s="28">
        <v>762.88271830917597</v>
      </c>
      <c r="BB30" s="28">
        <v>500.18071211494902</v>
      </c>
      <c r="BC30" s="28">
        <v>5.6097438374752597</v>
      </c>
      <c r="BD30" s="28">
        <v>6.8184064661563001E-2</v>
      </c>
      <c r="BE30" s="28">
        <v>29.311505270920399</v>
      </c>
      <c r="BF30" s="28">
        <v>1.2913900474544799</v>
      </c>
      <c r="BG30" s="28">
        <v>25.791251416194001</v>
      </c>
      <c r="BH30" s="28">
        <v>2.9495265134454298</v>
      </c>
      <c r="BI30" s="28">
        <v>0.626101862354426</v>
      </c>
      <c r="BJ30" s="28">
        <v>115.56050141150899</v>
      </c>
      <c r="BK30" s="28">
        <v>34.443568053133099</v>
      </c>
      <c r="BL30" s="28">
        <v>4.8754215872176001</v>
      </c>
      <c r="BM30" s="28">
        <v>133.22924602809701</v>
      </c>
      <c r="BN30" s="28">
        <v>0.238357699510022</v>
      </c>
      <c r="BO30" s="28">
        <v>745.50494635074404</v>
      </c>
      <c r="BP30" s="28">
        <v>0</v>
      </c>
      <c r="BQ30" s="28">
        <v>0.13609169019651701</v>
      </c>
      <c r="BR30" s="28">
        <v>1680.92007624086</v>
      </c>
      <c r="BS30" s="28">
        <v>186.747663523417</v>
      </c>
      <c r="BT30" s="28">
        <v>14557.745996461501</v>
      </c>
      <c r="BU30" s="28">
        <v>2336.6564814430799</v>
      </c>
      <c r="BV30" s="28">
        <f t="shared" si="15"/>
        <v>5624.7483458628276</v>
      </c>
      <c r="BW30" s="28">
        <f t="shared" si="16"/>
        <v>2321.9033253664243</v>
      </c>
      <c r="BY30" s="28">
        <f t="shared" si="0"/>
        <v>15719.586207815997</v>
      </c>
      <c r="CA30" s="32">
        <f t="shared" si="1"/>
        <v>8.0000126121998905E-3</v>
      </c>
      <c r="CB30" s="25">
        <f t="shared" si="2"/>
        <v>-0.46233235654988408</v>
      </c>
      <c r="CC30" s="25">
        <f t="shared" si="3"/>
        <v>-0.45641002140536546</v>
      </c>
      <c r="CD30" s="25">
        <f t="shared" si="4"/>
        <v>-0.45754520987092145</v>
      </c>
      <c r="CE30" s="25">
        <f t="shared" si="5"/>
        <v>-0.43965863283521389</v>
      </c>
      <c r="CF30" s="25">
        <f t="shared" si="6"/>
        <v>-0.44709509130905895</v>
      </c>
      <c r="CG30" s="25">
        <f t="shared" si="7"/>
        <v>-0.45236660530968903</v>
      </c>
      <c r="CH30" s="25">
        <f t="shared" si="8"/>
        <v>-0.44598820370135855</v>
      </c>
      <c r="CI30" s="25">
        <f t="shared" si="9"/>
        <v>-0.4449840033170569</v>
      </c>
      <c r="CJ30" s="25">
        <f t="shared" si="10"/>
        <v>-0.44889604358232643</v>
      </c>
      <c r="CK30" s="25">
        <f t="shared" si="11"/>
        <v>-0.44415660356450648</v>
      </c>
      <c r="CL30" s="25">
        <f t="shared" si="12"/>
        <v>-0.44521989082834434</v>
      </c>
      <c r="CM30" s="25">
        <f t="shared" si="13"/>
        <v>-0.44623910807514472</v>
      </c>
      <c r="CN30" s="25">
        <f t="shared" si="14"/>
        <v>-0.44629500967059371</v>
      </c>
      <c r="CO30" s="25"/>
      <c r="CP30" s="25"/>
      <c r="CQ30" s="25"/>
      <c r="CR30" s="25"/>
      <c r="CS30" s="25"/>
    </row>
    <row r="31" spans="1:97" x14ac:dyDescent="0.4">
      <c r="A31" s="22" t="s">
        <v>117</v>
      </c>
      <c r="B31" s="101">
        <v>29998.774955000001</v>
      </c>
      <c r="C31" s="101">
        <v>86.583298606</v>
      </c>
      <c r="D31" s="101">
        <v>8642.5619344000006</v>
      </c>
      <c r="E31" s="101">
        <v>989.54424782000001</v>
      </c>
      <c r="F31" s="101">
        <v>804.62513915</v>
      </c>
      <c r="G31" s="101">
        <v>315.05494382000001</v>
      </c>
      <c r="H31" s="101">
        <v>3412.3863360999999</v>
      </c>
      <c r="I31" s="101">
        <v>14.514806513</v>
      </c>
      <c r="J31" s="101">
        <v>72.696492149999997</v>
      </c>
      <c r="K31" s="101">
        <v>36.915401955</v>
      </c>
      <c r="L31" s="101">
        <v>2.4885616234999999</v>
      </c>
      <c r="M31" s="101">
        <v>10.155639023000001</v>
      </c>
      <c r="N31" s="101">
        <v>4.6471072082999996</v>
      </c>
      <c r="P31" s="30" t="s">
        <v>208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28">
        <v>0</v>
      </c>
      <c r="AF31" s="28">
        <v>0</v>
      </c>
      <c r="AG31" s="28">
        <v>0</v>
      </c>
      <c r="AH31" s="28">
        <v>0</v>
      </c>
      <c r="AI31" s="28">
        <v>0</v>
      </c>
      <c r="AJ31" s="28">
        <v>0</v>
      </c>
      <c r="AK31" s="28">
        <v>0</v>
      </c>
      <c r="AL31" s="28">
        <v>0</v>
      </c>
      <c r="AM31" s="28">
        <v>0</v>
      </c>
      <c r="AN31" s="28">
        <v>0</v>
      </c>
      <c r="AO31" s="28">
        <v>0</v>
      </c>
      <c r="AP31" s="28">
        <v>0</v>
      </c>
      <c r="AQ31" s="28">
        <v>0</v>
      </c>
      <c r="AR31" s="28">
        <v>0</v>
      </c>
      <c r="AS31" s="28">
        <v>0</v>
      </c>
      <c r="AT31" s="28">
        <v>0</v>
      </c>
      <c r="AU31" s="28">
        <v>0</v>
      </c>
      <c r="AV31" s="28">
        <v>0</v>
      </c>
      <c r="AW31" s="28">
        <v>0</v>
      </c>
      <c r="AX31" s="28">
        <v>0</v>
      </c>
      <c r="AY31" s="28">
        <v>0</v>
      </c>
      <c r="AZ31" s="28">
        <v>0</v>
      </c>
      <c r="BA31" s="28">
        <v>0</v>
      </c>
      <c r="BB31" s="28">
        <v>0</v>
      </c>
      <c r="BC31" s="28">
        <v>0</v>
      </c>
      <c r="BD31" s="28">
        <v>0</v>
      </c>
      <c r="BE31" s="28">
        <v>0</v>
      </c>
      <c r="BF31" s="28">
        <v>0</v>
      </c>
      <c r="BG31" s="28">
        <v>0</v>
      </c>
      <c r="BH31" s="28">
        <v>0</v>
      </c>
      <c r="BI31" s="28">
        <v>0</v>
      </c>
      <c r="BJ31" s="28">
        <v>0</v>
      </c>
      <c r="BK31" s="28">
        <v>0</v>
      </c>
      <c r="BL31" s="28">
        <v>0</v>
      </c>
      <c r="BM31" s="28">
        <v>0</v>
      </c>
      <c r="BN31" s="28">
        <v>0</v>
      </c>
      <c r="BO31" s="28">
        <v>0</v>
      </c>
      <c r="BP31" s="28">
        <v>0</v>
      </c>
      <c r="BQ31" s="28">
        <v>0</v>
      </c>
      <c r="BR31" s="28">
        <v>0</v>
      </c>
      <c r="BS31" s="28">
        <v>0</v>
      </c>
      <c r="BT31" s="28">
        <v>0</v>
      </c>
      <c r="BU31" s="28">
        <v>0</v>
      </c>
      <c r="BV31" s="28">
        <f t="shared" si="15"/>
        <v>0</v>
      </c>
      <c r="BW31" s="28">
        <f t="shared" si="16"/>
        <v>0</v>
      </c>
      <c r="BY31" s="28" t="str">
        <f t="shared" si="0"/>
        <v/>
      </c>
      <c r="CA31" s="32" t="str">
        <f t="shared" si="1"/>
        <v/>
      </c>
      <c r="CB31" s="25">
        <f t="shared" si="2"/>
        <v>-1</v>
      </c>
      <c r="CC31" s="25">
        <f t="shared" si="3"/>
        <v>-1</v>
      </c>
      <c r="CD31" s="25">
        <f t="shared" si="4"/>
        <v>-1</v>
      </c>
      <c r="CE31" s="25">
        <f t="shared" si="5"/>
        <v>-1</v>
      </c>
      <c r="CF31" s="25">
        <f t="shared" si="6"/>
        <v>-1</v>
      </c>
      <c r="CG31" s="25">
        <f t="shared" si="7"/>
        <v>-1</v>
      </c>
      <c r="CH31" s="25">
        <f t="shared" si="8"/>
        <v>-1</v>
      </c>
      <c r="CI31" s="25">
        <f t="shared" si="9"/>
        <v>-1</v>
      </c>
      <c r="CJ31" s="25">
        <f t="shared" si="10"/>
        <v>-1</v>
      </c>
      <c r="CK31" s="25">
        <f t="shared" si="11"/>
        <v>-1</v>
      </c>
      <c r="CL31" s="25">
        <f t="shared" si="12"/>
        <v>-1</v>
      </c>
      <c r="CM31" s="25">
        <f t="shared" si="13"/>
        <v>-1</v>
      </c>
      <c r="CN31" s="25">
        <f t="shared" si="14"/>
        <v>-1</v>
      </c>
      <c r="CO31" s="25"/>
      <c r="CP31" s="25"/>
      <c r="CQ31" s="25"/>
      <c r="CR31" s="25"/>
      <c r="CS31" s="25"/>
    </row>
    <row r="32" spans="1:97" x14ac:dyDescent="0.4">
      <c r="A32" s="22" t="s">
        <v>118</v>
      </c>
      <c r="B32" s="101">
        <v>239808.43265</v>
      </c>
      <c r="C32" s="101">
        <v>620.13499733000003</v>
      </c>
      <c r="D32" s="101">
        <v>65768.291458000007</v>
      </c>
      <c r="E32" s="101">
        <v>7055.9929760000005</v>
      </c>
      <c r="F32" s="101">
        <v>5735.1724610000001</v>
      </c>
      <c r="G32" s="101">
        <v>2342.611206</v>
      </c>
      <c r="H32" s="101">
        <v>25413.995833000001</v>
      </c>
      <c r="I32" s="101">
        <v>101.38869636</v>
      </c>
      <c r="J32" s="101">
        <v>507.35997035000003</v>
      </c>
      <c r="K32" s="101">
        <v>259.36824897999998</v>
      </c>
      <c r="L32" s="101">
        <v>17.254573113999999</v>
      </c>
      <c r="M32" s="101">
        <v>67.874033339999997</v>
      </c>
      <c r="N32" s="101">
        <v>32.334003477000003</v>
      </c>
      <c r="P32" s="30" t="s">
        <v>209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28">
        <v>0</v>
      </c>
      <c r="AF32" s="28">
        <v>0</v>
      </c>
      <c r="AG32" s="28">
        <v>0</v>
      </c>
      <c r="AH32" s="28">
        <v>0</v>
      </c>
      <c r="AI32" s="28">
        <v>0</v>
      </c>
      <c r="AJ32" s="28">
        <v>0</v>
      </c>
      <c r="AK32" s="28">
        <v>0</v>
      </c>
      <c r="AL32" s="28">
        <v>0</v>
      </c>
      <c r="AM32" s="28">
        <v>0</v>
      </c>
      <c r="AN32" s="28">
        <v>0</v>
      </c>
      <c r="AO32" s="28">
        <v>0</v>
      </c>
      <c r="AP32" s="28">
        <v>0</v>
      </c>
      <c r="AQ32" s="28">
        <v>0</v>
      </c>
      <c r="AR32" s="28">
        <v>0</v>
      </c>
      <c r="AS32" s="28">
        <v>0</v>
      </c>
      <c r="AT32" s="28">
        <v>0</v>
      </c>
      <c r="AU32" s="28">
        <v>0</v>
      </c>
      <c r="AV32" s="28">
        <v>0</v>
      </c>
      <c r="AW32" s="28">
        <v>0</v>
      </c>
      <c r="AX32" s="28">
        <v>0</v>
      </c>
      <c r="AY32" s="28">
        <v>0</v>
      </c>
      <c r="AZ32" s="28">
        <v>0</v>
      </c>
      <c r="BA32" s="28">
        <v>0</v>
      </c>
      <c r="BB32" s="28">
        <v>0</v>
      </c>
      <c r="BC32" s="28">
        <v>0</v>
      </c>
      <c r="BD32" s="28">
        <v>0</v>
      </c>
      <c r="BE32" s="28">
        <v>0</v>
      </c>
      <c r="BF32" s="28">
        <v>0</v>
      </c>
      <c r="BG32" s="28">
        <v>0</v>
      </c>
      <c r="BH32" s="28">
        <v>0</v>
      </c>
      <c r="BI32" s="28">
        <v>0</v>
      </c>
      <c r="BJ32" s="28">
        <v>0</v>
      </c>
      <c r="BK32" s="28">
        <v>0</v>
      </c>
      <c r="BL32" s="28">
        <v>0</v>
      </c>
      <c r="BM32" s="28">
        <v>0</v>
      </c>
      <c r="BN32" s="28">
        <v>0</v>
      </c>
      <c r="BO32" s="28">
        <v>0</v>
      </c>
      <c r="BP32" s="28">
        <v>0</v>
      </c>
      <c r="BQ32" s="28">
        <v>0</v>
      </c>
      <c r="BR32" s="28">
        <v>0</v>
      </c>
      <c r="BS32" s="28">
        <v>0</v>
      </c>
      <c r="BT32" s="28">
        <v>0</v>
      </c>
      <c r="BU32" s="28">
        <v>0</v>
      </c>
      <c r="BV32" s="28">
        <f t="shared" si="15"/>
        <v>0</v>
      </c>
      <c r="BW32" s="28">
        <f t="shared" si="16"/>
        <v>0</v>
      </c>
      <c r="BY32" s="28" t="str">
        <f t="shared" si="0"/>
        <v/>
      </c>
      <c r="CA32" s="32" t="str">
        <f t="shared" si="1"/>
        <v/>
      </c>
      <c r="CB32" s="25">
        <f t="shared" si="2"/>
        <v>-1</v>
      </c>
      <c r="CC32" s="25">
        <f t="shared" si="3"/>
        <v>-1</v>
      </c>
      <c r="CD32" s="25">
        <f t="shared" si="4"/>
        <v>-1</v>
      </c>
      <c r="CE32" s="25">
        <f t="shared" si="5"/>
        <v>-1</v>
      </c>
      <c r="CF32" s="25">
        <f t="shared" si="6"/>
        <v>-1</v>
      </c>
      <c r="CG32" s="25">
        <f t="shared" si="7"/>
        <v>-1</v>
      </c>
      <c r="CH32" s="25">
        <f t="shared" si="8"/>
        <v>-1</v>
      </c>
      <c r="CI32" s="25">
        <f t="shared" si="9"/>
        <v>-1</v>
      </c>
      <c r="CJ32" s="25">
        <f t="shared" si="10"/>
        <v>-1</v>
      </c>
      <c r="CK32" s="25">
        <f t="shared" si="11"/>
        <v>-1</v>
      </c>
      <c r="CL32" s="25">
        <f t="shared" si="12"/>
        <v>-1</v>
      </c>
      <c r="CM32" s="25">
        <f t="shared" si="13"/>
        <v>-1</v>
      </c>
      <c r="CN32" s="25">
        <f t="shared" si="14"/>
        <v>-1</v>
      </c>
      <c r="CO32" s="25"/>
      <c r="CP32" s="25"/>
      <c r="CQ32" s="25"/>
      <c r="CR32" s="25"/>
      <c r="CS32" s="25"/>
    </row>
    <row r="33" spans="1:97" x14ac:dyDescent="0.4">
      <c r="A33" s="22" t="s">
        <v>119</v>
      </c>
      <c r="B33" s="101">
        <v>87849.145741999993</v>
      </c>
      <c r="C33" s="101">
        <v>206.50146114</v>
      </c>
      <c r="D33" s="101">
        <v>19956.591874999998</v>
      </c>
      <c r="E33" s="101">
        <v>2349.0181661000001</v>
      </c>
      <c r="F33" s="101">
        <v>1909.2607210000001</v>
      </c>
      <c r="G33" s="101">
        <v>807.19322206000004</v>
      </c>
      <c r="H33" s="101">
        <v>9073.2070196000004</v>
      </c>
      <c r="I33" s="101">
        <v>33.766426916</v>
      </c>
      <c r="J33" s="101">
        <v>171.31461436999999</v>
      </c>
      <c r="K33" s="101">
        <v>86.419797918</v>
      </c>
      <c r="L33" s="101">
        <v>5.7388748435999997</v>
      </c>
      <c r="M33" s="101">
        <v>22.448754133000001</v>
      </c>
      <c r="N33" s="101">
        <v>10.772323268999999</v>
      </c>
      <c r="P33" s="30" t="s">
        <v>210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28">
        <v>0</v>
      </c>
      <c r="AF33" s="28">
        <v>0</v>
      </c>
      <c r="AG33" s="28">
        <v>0</v>
      </c>
      <c r="AH33" s="28">
        <v>0</v>
      </c>
      <c r="AI33" s="28">
        <v>0</v>
      </c>
      <c r="AJ33" s="28">
        <v>0</v>
      </c>
      <c r="AK33" s="28">
        <v>0</v>
      </c>
      <c r="AL33" s="28">
        <v>0</v>
      </c>
      <c r="AM33" s="28">
        <v>0</v>
      </c>
      <c r="AN33" s="28">
        <v>0</v>
      </c>
      <c r="AO33" s="28">
        <v>0</v>
      </c>
      <c r="AP33" s="28">
        <v>0</v>
      </c>
      <c r="AQ33" s="28">
        <v>0</v>
      </c>
      <c r="AR33" s="28">
        <v>0</v>
      </c>
      <c r="AS33" s="28">
        <v>0</v>
      </c>
      <c r="AT33" s="28">
        <v>0</v>
      </c>
      <c r="AU33" s="28">
        <v>0</v>
      </c>
      <c r="AV33" s="28">
        <v>0</v>
      </c>
      <c r="AW33" s="28">
        <v>0</v>
      </c>
      <c r="AX33" s="28">
        <v>0</v>
      </c>
      <c r="AY33" s="28">
        <v>0</v>
      </c>
      <c r="AZ33" s="28">
        <v>0</v>
      </c>
      <c r="BA33" s="28">
        <v>0</v>
      </c>
      <c r="BB33" s="28">
        <v>0</v>
      </c>
      <c r="BC33" s="28">
        <v>0</v>
      </c>
      <c r="BD33" s="28">
        <v>0</v>
      </c>
      <c r="BE33" s="28">
        <v>0</v>
      </c>
      <c r="BF33" s="28">
        <v>0</v>
      </c>
      <c r="BG33" s="28">
        <v>0</v>
      </c>
      <c r="BH33" s="28">
        <v>0</v>
      </c>
      <c r="BI33" s="28">
        <v>0</v>
      </c>
      <c r="BJ33" s="28">
        <v>0</v>
      </c>
      <c r="BK33" s="28">
        <v>0</v>
      </c>
      <c r="BL33" s="28">
        <v>0</v>
      </c>
      <c r="BM33" s="28">
        <v>0</v>
      </c>
      <c r="BN33" s="28">
        <v>0</v>
      </c>
      <c r="BO33" s="28">
        <v>0</v>
      </c>
      <c r="BP33" s="28">
        <v>0</v>
      </c>
      <c r="BQ33" s="28">
        <v>0</v>
      </c>
      <c r="BR33" s="28">
        <v>0</v>
      </c>
      <c r="BS33" s="28">
        <v>0</v>
      </c>
      <c r="BT33" s="28">
        <v>0</v>
      </c>
      <c r="BU33" s="28">
        <v>0</v>
      </c>
      <c r="BV33" s="28">
        <f t="shared" si="15"/>
        <v>0</v>
      </c>
      <c r="BW33" s="28">
        <f t="shared" si="16"/>
        <v>0</v>
      </c>
      <c r="BY33" s="28" t="str">
        <f t="shared" si="0"/>
        <v/>
      </c>
      <c r="CA33" s="32" t="str">
        <f t="shared" si="1"/>
        <v/>
      </c>
      <c r="CB33" s="25">
        <f t="shared" si="2"/>
        <v>-1</v>
      </c>
      <c r="CC33" s="25">
        <f t="shared" si="3"/>
        <v>-1</v>
      </c>
      <c r="CD33" s="25">
        <f t="shared" si="4"/>
        <v>-1</v>
      </c>
      <c r="CE33" s="25">
        <f t="shared" si="5"/>
        <v>-1</v>
      </c>
      <c r="CF33" s="25">
        <f t="shared" si="6"/>
        <v>-1</v>
      </c>
      <c r="CG33" s="25">
        <f t="shared" si="7"/>
        <v>-1</v>
      </c>
      <c r="CH33" s="25">
        <f t="shared" si="8"/>
        <v>-1</v>
      </c>
      <c r="CI33" s="25">
        <f t="shared" si="9"/>
        <v>-1</v>
      </c>
      <c r="CJ33" s="25">
        <f t="shared" si="10"/>
        <v>-1</v>
      </c>
      <c r="CK33" s="25">
        <f t="shared" si="11"/>
        <v>-1</v>
      </c>
      <c r="CL33" s="25">
        <f t="shared" si="12"/>
        <v>-1</v>
      </c>
      <c r="CM33" s="25">
        <f t="shared" si="13"/>
        <v>-1</v>
      </c>
      <c r="CN33" s="25">
        <f t="shared" si="14"/>
        <v>-1</v>
      </c>
      <c r="CO33" s="25"/>
      <c r="CP33" s="25"/>
      <c r="CQ33" s="25"/>
      <c r="CR33" s="25"/>
      <c r="CS33" s="25"/>
    </row>
    <row r="34" spans="1:97" x14ac:dyDescent="0.4">
      <c r="A34" s="22" t="s">
        <v>120</v>
      </c>
      <c r="B34" s="101">
        <v>111694.03026</v>
      </c>
      <c r="C34" s="101">
        <v>249.67560137000001</v>
      </c>
      <c r="D34" s="101">
        <v>27135.104908000001</v>
      </c>
      <c r="E34" s="101">
        <v>2846.7976742999999</v>
      </c>
      <c r="F34" s="101">
        <v>2314.3285255000001</v>
      </c>
      <c r="G34" s="101">
        <v>919.89623627000003</v>
      </c>
      <c r="H34" s="101">
        <v>11309.279772</v>
      </c>
      <c r="I34" s="101">
        <v>44.965659420000001</v>
      </c>
      <c r="J34" s="101">
        <v>245.59605260000001</v>
      </c>
      <c r="K34" s="101">
        <v>112.33150648</v>
      </c>
      <c r="L34" s="101">
        <v>7.8122910054999997</v>
      </c>
      <c r="M34" s="101">
        <v>34.339901881999999</v>
      </c>
      <c r="N34" s="101">
        <v>14.747717244</v>
      </c>
      <c r="P34" s="30" t="s">
        <v>211</v>
      </c>
      <c r="Q34" s="28">
        <v>0.44416383324415598</v>
      </c>
      <c r="R34" s="28">
        <v>0.14888975401589</v>
      </c>
      <c r="S34" s="28">
        <v>0.83817675822192705</v>
      </c>
      <c r="T34" s="28">
        <v>0.83818170645182499</v>
      </c>
      <c r="U34" s="28">
        <v>0.440826887415466</v>
      </c>
      <c r="V34" s="28">
        <v>5.1265611911757096</v>
      </c>
      <c r="W34" s="28">
        <v>0.72973439580180799</v>
      </c>
      <c r="X34" s="28">
        <v>10.8068422417875</v>
      </c>
      <c r="Y34" s="28">
        <v>2550.3799868824999</v>
      </c>
      <c r="Z34" s="28">
        <v>11.417496815410299</v>
      </c>
      <c r="AA34" s="28">
        <v>3.1480860008631102</v>
      </c>
      <c r="AB34" s="28">
        <v>2.5077374626858902</v>
      </c>
      <c r="AC34" s="28">
        <v>0.19830280741193901</v>
      </c>
      <c r="AD34" s="28">
        <v>2.0274507329876399</v>
      </c>
      <c r="AE34" s="28">
        <v>2.0274507495366398</v>
      </c>
      <c r="AF34" s="28">
        <v>4.8929891274657296</v>
      </c>
      <c r="AG34" s="28">
        <v>8.7984439123232807</v>
      </c>
      <c r="AH34" s="28">
        <v>0.15581849892548899</v>
      </c>
      <c r="AI34" s="28">
        <v>3.5694666890435801E-2</v>
      </c>
      <c r="AJ34" s="28">
        <v>1.17783416622232</v>
      </c>
      <c r="AK34" s="28">
        <v>0.28532370998953299</v>
      </c>
      <c r="AL34" s="28">
        <v>5.3888825234103201</v>
      </c>
      <c r="AM34" s="28">
        <v>0</v>
      </c>
      <c r="AN34" s="28">
        <v>497.018303829979</v>
      </c>
      <c r="AO34" s="28">
        <v>109.71343144783</v>
      </c>
      <c r="AP34" s="28">
        <v>611.62472440527495</v>
      </c>
      <c r="AQ34" s="28">
        <v>5.6714543746644797</v>
      </c>
      <c r="AR34" s="28">
        <v>8.6316308140015497E-3</v>
      </c>
      <c r="AS34" s="28">
        <v>122.045776068387</v>
      </c>
      <c r="AT34" s="28">
        <v>4.2274690278168103E-2</v>
      </c>
      <c r="AU34" s="28">
        <v>6.4930016479549301E-3</v>
      </c>
      <c r="AV34" s="28">
        <v>6.78681472907952</v>
      </c>
      <c r="AW34" s="28">
        <v>8.3020475316501099E-2</v>
      </c>
      <c r="AX34" s="28">
        <v>4.4040999355148E-3</v>
      </c>
      <c r="AY34" s="28">
        <v>2.6002712787358598E-3</v>
      </c>
      <c r="AZ34" s="28">
        <v>41.474212734271298</v>
      </c>
      <c r="BA34" s="28">
        <v>34.771784695888897</v>
      </c>
      <c r="BB34" s="28">
        <v>6.7024280383824602</v>
      </c>
      <c r="BC34" s="28">
        <v>4.0085704900323503E-2</v>
      </c>
      <c r="BD34" s="28">
        <v>6.2889517573592904E-4</v>
      </c>
      <c r="BE34" s="28">
        <v>0.27651177731113202</v>
      </c>
      <c r="BF34" s="28">
        <v>1.4233919432089299E-2</v>
      </c>
      <c r="BG34" s="28">
        <v>0.39787309754901101</v>
      </c>
      <c r="BH34" s="28">
        <v>5.7918979260018599E-2</v>
      </c>
      <c r="BI34" s="28">
        <v>9.6534561307781604E-3</v>
      </c>
      <c r="BJ34" s="28">
        <v>1.8395038817881599</v>
      </c>
      <c r="BK34" s="28">
        <v>0.52520123054944701</v>
      </c>
      <c r="BL34" s="28">
        <v>3.8186678681856497E-2</v>
      </c>
      <c r="BM34" s="28">
        <v>25.160761421319702</v>
      </c>
      <c r="BN34" s="28">
        <v>2.1879859896272499E-3</v>
      </c>
      <c r="BO34" s="28">
        <v>18.653243615800399</v>
      </c>
      <c r="BP34" s="28">
        <v>0</v>
      </c>
      <c r="BQ34" s="28">
        <v>1.9991638533544899E-3</v>
      </c>
      <c r="BR34" s="28">
        <v>25.7491497006462</v>
      </c>
      <c r="BS34" s="28">
        <v>2.8345734832454199</v>
      </c>
      <c r="BT34" s="28">
        <v>222.59654976658501</v>
      </c>
      <c r="BU34" s="28">
        <v>36.568262589729201</v>
      </c>
      <c r="BV34" s="28">
        <f t="shared" si="15"/>
        <v>84.128401522059661</v>
      </c>
      <c r="BW34" s="28">
        <f t="shared" si="16"/>
        <v>36.339961347600763</v>
      </c>
      <c r="BY34" s="28">
        <f t="shared" si="0"/>
        <v>240.51985258664024</v>
      </c>
      <c r="CA34" s="32">
        <f t="shared" si="1"/>
        <v>7.9999858282765162E-3</v>
      </c>
      <c r="CB34" s="25">
        <f t="shared" si="2"/>
        <v>-0.97716637155140917</v>
      </c>
      <c r="CC34" s="25">
        <f t="shared" si="3"/>
        <v>-0.97841646322732023</v>
      </c>
      <c r="CD34" s="25">
        <f t="shared" si="4"/>
        <v>-0.97746001990856668</v>
      </c>
      <c r="CE34" s="25">
        <f t="shared" si="5"/>
        <v>-0.98543127489927107</v>
      </c>
      <c r="CF34" s="25">
        <f t="shared" si="6"/>
        <v>-0.98497543269559074</v>
      </c>
      <c r="CG34" s="25">
        <f t="shared" si="7"/>
        <v>-0.97972244816281051</v>
      </c>
      <c r="CH34" s="25">
        <f t="shared" si="8"/>
        <v>-0.98031735404426901</v>
      </c>
      <c r="CI34" s="25">
        <f t="shared" si="9"/>
        <v>-0.98135951485504025</v>
      </c>
      <c r="CJ34" s="25">
        <f t="shared" si="10"/>
        <v>-0.97912604401860936</v>
      </c>
      <c r="CK34" s="25">
        <f t="shared" si="11"/>
        <v>-0.98195118348299182</v>
      </c>
      <c r="CL34" s="25">
        <f t="shared" si="12"/>
        <v>-0.98094160164911048</v>
      </c>
      <c r="CM34" s="25">
        <f t="shared" si="13"/>
        <v>-0.9787496656714586</v>
      </c>
      <c r="CN34" s="25">
        <f t="shared" si="14"/>
        <v>-0.98065302546361099</v>
      </c>
      <c r="CO34" s="25"/>
      <c r="CP34" s="25"/>
      <c r="CQ34" s="25"/>
      <c r="CR34" s="25"/>
      <c r="CS34" s="25"/>
    </row>
    <row r="35" spans="1:97" x14ac:dyDescent="0.4">
      <c r="CB35" s="25"/>
      <c r="CC35" s="25" t="str">
        <f t="shared" si="3"/>
        <v/>
      </c>
      <c r="CD35" s="25" t="str">
        <f t="shared" si="4"/>
        <v/>
      </c>
      <c r="CE35" s="25" t="str">
        <f t="shared" si="5"/>
        <v/>
      </c>
      <c r="CF35" s="25" t="str">
        <f t="shared" si="6"/>
        <v/>
      </c>
      <c r="CG35" s="25" t="str">
        <f t="shared" si="7"/>
        <v/>
      </c>
      <c r="CH35" s="25" t="str">
        <f t="shared" si="8"/>
        <v/>
      </c>
      <c r="CI35" s="25"/>
      <c r="CJ35" s="25"/>
      <c r="CK35" s="25"/>
      <c r="CL35" s="25"/>
      <c r="CM35" s="25"/>
      <c r="CN35" s="25"/>
    </row>
    <row r="36" spans="1:97" x14ac:dyDescent="0.4">
      <c r="A36" s="4" t="s">
        <v>55</v>
      </c>
      <c r="B36" s="1">
        <f t="shared" ref="B36:N36" si="17">SUM(B3:B34)</f>
        <v>5528090.6755739991</v>
      </c>
      <c r="C36" s="1">
        <f t="shared" si="17"/>
        <v>13875.393831151001</v>
      </c>
      <c r="D36" s="1">
        <f t="shared" si="17"/>
        <v>1343254.3905260998</v>
      </c>
      <c r="E36" s="1">
        <f t="shared" si="17"/>
        <v>109609.22309092002</v>
      </c>
      <c r="F36" s="1">
        <f t="shared" si="17"/>
        <v>83911.435755139988</v>
      </c>
      <c r="G36" s="1">
        <f t="shared" si="17"/>
        <v>36329.238499559993</v>
      </c>
      <c r="H36" s="1">
        <f t="shared" si="17"/>
        <v>577329.43835960003</v>
      </c>
      <c r="I36" s="1">
        <f t="shared" si="17"/>
        <v>2316.8782209780002</v>
      </c>
      <c r="J36" s="1">
        <f t="shared" si="17"/>
        <v>11777.269802545003</v>
      </c>
      <c r="K36" s="1">
        <f t="shared" si="17"/>
        <v>5917.8775137079992</v>
      </c>
      <c r="L36" s="1">
        <f t="shared" si="17"/>
        <v>396.08281050519992</v>
      </c>
      <c r="M36" s="1">
        <f t="shared" si="17"/>
        <v>1602.2605611520003</v>
      </c>
      <c r="N36" s="1">
        <f t="shared" si="17"/>
        <v>742.11596248879971</v>
      </c>
      <c r="Q36" s="1">
        <f>SUM(Q3:Q34)</f>
        <v>290.32475501046338</v>
      </c>
      <c r="R36" s="1">
        <f t="shared" ref="R36:BU36" si="18">SUM(R3:R34)</f>
        <v>110.27343440639073</v>
      </c>
      <c r="S36" s="1">
        <f t="shared" si="18"/>
        <v>641.32876445087413</v>
      </c>
      <c r="T36" s="1">
        <f t="shared" si="18"/>
        <v>641.33485063315447</v>
      </c>
      <c r="U36" s="1">
        <f t="shared" si="18"/>
        <v>311.62736074597171</v>
      </c>
      <c r="V36" s="1">
        <f t="shared" si="18"/>
        <v>3353.0342584535765</v>
      </c>
      <c r="W36" s="1">
        <f t="shared" si="18"/>
        <v>460.14667548621316</v>
      </c>
      <c r="X36" s="1">
        <f t="shared" si="18"/>
        <v>8234.7643130010638</v>
      </c>
      <c r="Y36" s="1">
        <f t="shared" si="18"/>
        <v>1615411.9271427882</v>
      </c>
      <c r="Z36" s="1">
        <f t="shared" si="18"/>
        <v>7261.3783598116224</v>
      </c>
      <c r="AA36" s="1">
        <f t="shared" si="18"/>
        <v>2045.3388262974288</v>
      </c>
      <c r="AB36" s="1">
        <f t="shared" si="18"/>
        <v>1718.6290521447495</v>
      </c>
      <c r="AC36" s="1">
        <f t="shared" si="18"/>
        <v>125.91271678138943</v>
      </c>
      <c r="AD36" s="1">
        <f t="shared" si="18"/>
        <v>1625.6618432735729</v>
      </c>
      <c r="AE36" s="1">
        <f t="shared" si="18"/>
        <v>1625.661878972933</v>
      </c>
      <c r="AF36" s="1">
        <f t="shared" si="18"/>
        <v>3146.7123407483436</v>
      </c>
      <c r="AG36" s="1">
        <f t="shared" si="18"/>
        <v>6485.6304366242748</v>
      </c>
      <c r="AH36" s="1">
        <f t="shared" si="18"/>
        <v>94.535054058418083</v>
      </c>
      <c r="AI36" s="1">
        <f t="shared" si="18"/>
        <v>28.690577080462901</v>
      </c>
      <c r="AJ36" s="1">
        <f t="shared" si="18"/>
        <v>696.44367770059387</v>
      </c>
      <c r="AK36" s="1">
        <f t="shared" si="18"/>
        <v>207.70654527290461</v>
      </c>
      <c r="AL36" s="1">
        <f t="shared" si="18"/>
        <v>3732.29393666341</v>
      </c>
      <c r="AM36" s="1">
        <f t="shared" si="18"/>
        <v>0</v>
      </c>
      <c r="AN36" s="1">
        <f t="shared" si="18"/>
        <v>316270.02293753077</v>
      </c>
      <c r="AO36" s="1">
        <f t="shared" si="18"/>
        <v>73922.180668575209</v>
      </c>
      <c r="AP36" s="1">
        <f t="shared" si="18"/>
        <v>393338.91594685439</v>
      </c>
      <c r="AQ36" s="1">
        <f t="shared" si="18"/>
        <v>3818.6620075249393</v>
      </c>
      <c r="AR36" s="1">
        <f t="shared" si="18"/>
        <v>6.6202163310296909</v>
      </c>
      <c r="AS36" s="1">
        <f t="shared" si="18"/>
        <v>92292.907394218404</v>
      </c>
      <c r="AT36" s="1">
        <f t="shared" si="18"/>
        <v>33.927326602691672</v>
      </c>
      <c r="AU36" s="1">
        <f t="shared" si="18"/>
        <v>5.8887773710183753</v>
      </c>
      <c r="AV36" s="1">
        <f t="shared" si="18"/>
        <v>5165.6328013590637</v>
      </c>
      <c r="AW36" s="1">
        <f t="shared" si="18"/>
        <v>95.005746174618821</v>
      </c>
      <c r="AX36" s="1">
        <f t="shared" si="18"/>
        <v>5.8982835482288447</v>
      </c>
      <c r="AY36" s="1">
        <f t="shared" si="18"/>
        <v>2.0532957365067044</v>
      </c>
      <c r="AZ36" s="1">
        <f t="shared" si="18"/>
        <v>18728.377446352133</v>
      </c>
      <c r="BA36" s="1">
        <f t="shared" si="18"/>
        <v>12666.695946506072</v>
      </c>
      <c r="BB36" s="1">
        <f t="shared" si="18"/>
        <v>6061.6814998460604</v>
      </c>
      <c r="BC36" s="1">
        <f t="shared" si="18"/>
        <v>63.658973114379513</v>
      </c>
      <c r="BD36" s="1">
        <f t="shared" si="18"/>
        <v>0.78305428729531257</v>
      </c>
      <c r="BE36" s="1">
        <f t="shared" si="18"/>
        <v>338.72127588223566</v>
      </c>
      <c r="BF36" s="1">
        <f t="shared" si="18"/>
        <v>14.990246711369178</v>
      </c>
      <c r="BG36" s="1">
        <f t="shared" si="18"/>
        <v>312.26680761427065</v>
      </c>
      <c r="BH36" s="1">
        <f t="shared" si="18"/>
        <v>36.782491056601337</v>
      </c>
      <c r="BI36" s="1">
        <f t="shared" si="18"/>
        <v>7.6017550813010031</v>
      </c>
      <c r="BJ36" s="1">
        <f t="shared" si="18"/>
        <v>1405.8403906718636</v>
      </c>
      <c r="BK36" s="1">
        <f t="shared" si="18"/>
        <v>392.71558097610568</v>
      </c>
      <c r="BL36" s="1">
        <f t="shared" si="18"/>
        <v>55.597286476187442</v>
      </c>
      <c r="BM36" s="1">
        <f t="shared" si="18"/>
        <v>5112.6827786713475</v>
      </c>
      <c r="BN36" s="1">
        <f t="shared" si="18"/>
        <v>2.74443981606675</v>
      </c>
      <c r="BO36" s="1">
        <f t="shared" si="18"/>
        <v>8530.1555673426592</v>
      </c>
      <c r="BP36" s="1">
        <f t="shared" si="18"/>
        <v>0</v>
      </c>
      <c r="BQ36" s="1">
        <f t="shared" si="18"/>
        <v>1.6291732663117904</v>
      </c>
      <c r="BR36" s="1">
        <f t="shared" si="18"/>
        <v>19023.777038460368</v>
      </c>
      <c r="BS36" s="1">
        <f t="shared" si="18"/>
        <v>2905.0076243223316</v>
      </c>
      <c r="BT36" s="1">
        <f t="shared" si="18"/>
        <v>164792.51726197152</v>
      </c>
      <c r="BU36" s="1">
        <f t="shared" si="18"/>
        <v>26452.547724752414</v>
      </c>
      <c r="BV36" s="1">
        <f t="shared" ref="BV36:BW36" si="19">SUM(BV3:BV34)</f>
        <v>63619.20109835139</v>
      </c>
      <c r="BW36" s="1">
        <f t="shared" si="19"/>
        <v>26286.351714313078</v>
      </c>
      <c r="BX36" s="1"/>
      <c r="BY36" s="1"/>
      <c r="BZ36" s="1"/>
      <c r="CB36" s="25">
        <f>IF(B36&lt;&gt;0,(Y36-B36)/B36,"")</f>
        <v>-0.70778121743181155</v>
      </c>
      <c r="CC36" s="25">
        <f t="shared" si="3"/>
        <v>-0.73101347737718181</v>
      </c>
      <c r="CD36" s="25">
        <f t="shared" si="4"/>
        <v>-0.70717466570662091</v>
      </c>
      <c r="CE36" s="25">
        <f t="shared" si="5"/>
        <v>-0.82913502241670778</v>
      </c>
      <c r="CF36" s="25">
        <f t="shared" si="6"/>
        <v>-0.84904684525398355</v>
      </c>
      <c r="CG36" s="25">
        <f t="shared" si="7"/>
        <v>-0.76519861357826224</v>
      </c>
      <c r="CH36" s="25">
        <f t="shared" si="8"/>
        <v>-0.71456068872876788</v>
      </c>
      <c r="CI36" s="25">
        <f>IF(I36&lt;&gt;0,(T36-I36)/I36,"")</f>
        <v>-0.72319009051652516</v>
      </c>
      <c r="CJ36" s="25">
        <f>IF(J36&lt;&gt;0,(V36-J36)/J36,"")</f>
        <v>-0.71529613274810044</v>
      </c>
      <c r="CK36" s="25">
        <f>IF(K36&lt;&gt;0,(AE36-K36)/K36,"")</f>
        <v>-0.72529646394213176</v>
      </c>
      <c r="CL36" s="25">
        <f>IF(L36&lt;&gt;0,(R36-L36)/L36,"")</f>
        <v>-0.72158995169283413</v>
      </c>
      <c r="CM36" s="25">
        <f>IF(M36&lt;&gt;0,(W36-M36)/M36,"")</f>
        <v>-0.71281407865686042</v>
      </c>
      <c r="CN36" s="25">
        <f>IF(N36&lt;&gt;0,(AK36-N36)/N36,"")</f>
        <v>-0.72011578274596222</v>
      </c>
      <c r="CO36" s="25"/>
      <c r="CP36" s="25"/>
      <c r="CQ36" s="25"/>
      <c r="CR36" s="25"/>
      <c r="CS36" s="25"/>
    </row>
    <row r="37" spans="1:97" x14ac:dyDescent="0.4">
      <c r="A37" s="4" t="s">
        <v>74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</row>
    <row r="38" spans="1:97" x14ac:dyDescent="0.4">
      <c r="A38" s="4" t="s">
        <v>127</v>
      </c>
      <c r="B38" s="1">
        <f>SUM(B3:B34)</f>
        <v>5528090.6755739991</v>
      </c>
      <c r="C38" s="1">
        <f t="shared" ref="C38:N38" si="20">SUM(C3:C34)</f>
        <v>13875.393831151001</v>
      </c>
      <c r="D38" s="1">
        <f t="shared" si="20"/>
        <v>1343254.3905260998</v>
      </c>
      <c r="E38" s="1">
        <f>SUM(E3:E34)</f>
        <v>109609.22309092002</v>
      </c>
      <c r="F38" s="1">
        <f t="shared" si="20"/>
        <v>83911.435755139988</v>
      </c>
      <c r="G38" s="1">
        <f t="shared" si="20"/>
        <v>36329.238499559993</v>
      </c>
      <c r="H38" s="1">
        <f t="shared" si="20"/>
        <v>577329.43835960003</v>
      </c>
      <c r="I38" s="1">
        <f t="shared" si="20"/>
        <v>2316.8782209780002</v>
      </c>
      <c r="J38" s="1">
        <f t="shared" si="20"/>
        <v>11777.269802545003</v>
      </c>
      <c r="K38" s="1">
        <f t="shared" si="20"/>
        <v>5917.8775137079992</v>
      </c>
      <c r="L38" s="1">
        <f t="shared" si="20"/>
        <v>396.08281050519992</v>
      </c>
      <c r="M38" s="1">
        <f t="shared" si="20"/>
        <v>1602.2605611520003</v>
      </c>
      <c r="N38" s="1">
        <f t="shared" si="20"/>
        <v>742.11596248879971</v>
      </c>
      <c r="Q38" s="1">
        <f t="shared" ref="Q38:BU38" si="21">SUM(Q3:Q34)</f>
        <v>290.32475501046338</v>
      </c>
      <c r="R38" s="1">
        <f t="shared" si="21"/>
        <v>110.27343440639073</v>
      </c>
      <c r="S38" s="1">
        <f t="shared" si="21"/>
        <v>641.32876445087413</v>
      </c>
      <c r="T38" s="1">
        <f t="shared" si="21"/>
        <v>641.33485063315447</v>
      </c>
      <c r="U38" s="1">
        <f t="shared" si="21"/>
        <v>311.62736074597171</v>
      </c>
      <c r="V38" s="1">
        <f t="shared" si="21"/>
        <v>3353.0342584535765</v>
      </c>
      <c r="W38" s="1">
        <f t="shared" si="21"/>
        <v>460.14667548621316</v>
      </c>
      <c r="X38" s="1">
        <f t="shared" si="21"/>
        <v>8234.7643130010638</v>
      </c>
      <c r="Y38" s="1">
        <f t="shared" si="21"/>
        <v>1615411.9271427882</v>
      </c>
      <c r="Z38" s="1">
        <f t="shared" si="21"/>
        <v>7261.3783598116224</v>
      </c>
      <c r="AA38" s="1">
        <f t="shared" si="21"/>
        <v>2045.3388262974288</v>
      </c>
      <c r="AB38" s="1">
        <f t="shared" si="21"/>
        <v>1718.6290521447495</v>
      </c>
      <c r="AC38" s="1">
        <f t="shared" si="21"/>
        <v>125.91271678138943</v>
      </c>
      <c r="AD38" s="1">
        <f t="shared" si="21"/>
        <v>1625.6618432735729</v>
      </c>
      <c r="AE38" s="1">
        <f t="shared" si="21"/>
        <v>1625.661878972933</v>
      </c>
      <c r="AF38" s="1">
        <f t="shared" si="21"/>
        <v>3146.7123407483436</v>
      </c>
      <c r="AG38" s="1">
        <f t="shared" si="21"/>
        <v>6485.6304366242748</v>
      </c>
      <c r="AH38" s="1">
        <f t="shared" si="21"/>
        <v>94.535054058418083</v>
      </c>
      <c r="AI38" s="1">
        <f t="shared" si="21"/>
        <v>28.690577080462901</v>
      </c>
      <c r="AJ38" s="1">
        <f t="shared" si="21"/>
        <v>696.44367770059387</v>
      </c>
      <c r="AK38" s="1">
        <f t="shared" si="21"/>
        <v>207.70654527290461</v>
      </c>
      <c r="AL38" s="1">
        <f t="shared" si="21"/>
        <v>3732.29393666341</v>
      </c>
      <c r="AM38" s="1">
        <f t="shared" si="21"/>
        <v>0</v>
      </c>
      <c r="AN38" s="1">
        <f t="shared" si="21"/>
        <v>316270.02293753077</v>
      </c>
      <c r="AO38" s="1">
        <f t="shared" si="21"/>
        <v>73922.180668575209</v>
      </c>
      <c r="AP38" s="1">
        <f t="shared" si="21"/>
        <v>393338.91594685439</v>
      </c>
      <c r="AQ38" s="1">
        <f t="shared" si="21"/>
        <v>3818.6620075249393</v>
      </c>
      <c r="AR38" s="1">
        <f t="shared" si="21"/>
        <v>6.6202163310296909</v>
      </c>
      <c r="AS38" s="1">
        <f t="shared" si="21"/>
        <v>92292.907394218404</v>
      </c>
      <c r="AT38" s="1">
        <f t="shared" si="21"/>
        <v>33.927326602691672</v>
      </c>
      <c r="AU38" s="1">
        <f t="shared" si="21"/>
        <v>5.8887773710183753</v>
      </c>
      <c r="AV38" s="1">
        <f t="shared" si="21"/>
        <v>5165.6328013590637</v>
      </c>
      <c r="AW38" s="1">
        <f t="shared" si="21"/>
        <v>95.005746174618821</v>
      </c>
      <c r="AX38" s="1">
        <f t="shared" si="21"/>
        <v>5.8982835482288447</v>
      </c>
      <c r="AY38" s="1">
        <f t="shared" si="21"/>
        <v>2.0532957365067044</v>
      </c>
      <c r="AZ38" s="1">
        <f t="shared" si="21"/>
        <v>18728.377446352133</v>
      </c>
      <c r="BA38" s="1">
        <f t="shared" si="21"/>
        <v>12666.695946506072</v>
      </c>
      <c r="BB38" s="1">
        <f t="shared" si="21"/>
        <v>6061.6814998460604</v>
      </c>
      <c r="BC38" s="1">
        <f t="shared" si="21"/>
        <v>63.658973114379513</v>
      </c>
      <c r="BD38" s="1">
        <f t="shared" si="21"/>
        <v>0.78305428729531257</v>
      </c>
      <c r="BE38" s="1">
        <f t="shared" si="21"/>
        <v>338.72127588223566</v>
      </c>
      <c r="BF38" s="1">
        <f t="shared" si="21"/>
        <v>14.990246711369178</v>
      </c>
      <c r="BG38" s="1">
        <f t="shared" si="21"/>
        <v>312.26680761427065</v>
      </c>
      <c r="BH38" s="1">
        <f t="shared" si="21"/>
        <v>36.782491056601337</v>
      </c>
      <c r="BI38" s="1">
        <f t="shared" si="21"/>
        <v>7.6017550813010031</v>
      </c>
      <c r="BJ38" s="1">
        <f t="shared" si="21"/>
        <v>1405.8403906718636</v>
      </c>
      <c r="BK38" s="1">
        <f t="shared" si="21"/>
        <v>392.71558097610568</v>
      </c>
      <c r="BL38" s="1">
        <f t="shared" si="21"/>
        <v>55.597286476187442</v>
      </c>
      <c r="BM38" s="1">
        <f t="shared" si="21"/>
        <v>5112.6827786713475</v>
      </c>
      <c r="BN38" s="1">
        <f t="shared" si="21"/>
        <v>2.74443981606675</v>
      </c>
      <c r="BO38" s="1">
        <f t="shared" si="21"/>
        <v>8530.1555673426592</v>
      </c>
      <c r="BP38" s="1">
        <f t="shared" si="21"/>
        <v>0</v>
      </c>
      <c r="BQ38" s="1">
        <f t="shared" si="21"/>
        <v>1.6291732663117904</v>
      </c>
      <c r="BR38" s="1">
        <f t="shared" si="21"/>
        <v>19023.777038460368</v>
      </c>
      <c r="BS38" s="1">
        <f t="shared" si="21"/>
        <v>2905.0076243223316</v>
      </c>
      <c r="BT38" s="1">
        <f t="shared" si="21"/>
        <v>164792.51726197152</v>
      </c>
      <c r="BU38" s="1">
        <f t="shared" si="21"/>
        <v>26452.547724752414</v>
      </c>
      <c r="BV38" s="1">
        <f t="shared" ref="BV38:BW38" si="22">SUM(BV3:BV34)</f>
        <v>63619.20109835139</v>
      </c>
      <c r="BW38" s="1">
        <f t="shared" si="22"/>
        <v>26286.351714313078</v>
      </c>
      <c r="BX38" s="1"/>
      <c r="BY38" s="1"/>
      <c r="BZ38" s="1"/>
      <c r="CB38" s="25">
        <f>IF(B38&lt;&gt;0,(Y38-B38)/B38,"")</f>
        <v>-0.70778121743181155</v>
      </c>
      <c r="CC38" s="25">
        <f>IF(C38&lt;&gt;0,(AL38-C38)/C38,"")</f>
        <v>-0.73101347737718181</v>
      </c>
      <c r="CD38" s="25">
        <f>IF(D38&lt;&gt;0,(AP38-D38)/D38,"")</f>
        <v>-0.70717466570662091</v>
      </c>
      <c r="CE38" s="25">
        <f>IF(E38&lt;&gt;0,(AZ38-E38)/E38,"")</f>
        <v>-0.82913502241670778</v>
      </c>
      <c r="CF38" s="25">
        <f>IF(F38&lt;&gt;0,(BA38-F38)/F38,"")</f>
        <v>-0.84904684525398355</v>
      </c>
      <c r="CG38" s="25">
        <f>IF(G38&lt;&gt;0,(BO38-G38)/G38,"")</f>
        <v>-0.76519861357826224</v>
      </c>
      <c r="CH38" s="25">
        <f>IF(H38&lt;&gt;0,(BT38-H38)/H38,"")</f>
        <v>-0.71456068872876788</v>
      </c>
      <c r="CI38" s="25">
        <f>IF(I38&lt;&gt;0,(T38-I38)/I38,"")</f>
        <v>-0.72319009051652516</v>
      </c>
      <c r="CJ38" s="25">
        <f>IF(J38&lt;&gt;0,(V38-J38)/J38,"")</f>
        <v>-0.71529613274810044</v>
      </c>
      <c r="CK38" s="25">
        <f>IF(K38&lt;&gt;0,(AE38-K38)/K38,"")</f>
        <v>-0.72529646394213176</v>
      </c>
      <c r="CL38" s="25">
        <f>IF(L38&lt;&gt;0,(R38-L38)/L38,"")</f>
        <v>-0.72158995169283413</v>
      </c>
      <c r="CM38" s="25">
        <f>IF(M38&lt;&gt;0,(W38-M38)/M38,"")</f>
        <v>-0.71281407865686042</v>
      </c>
      <c r="CN38" s="25">
        <f>IF(N38&lt;&gt;0,(AK38-N38)/N38,"")</f>
        <v>-0.72011578274596222</v>
      </c>
      <c r="CO38" s="25"/>
      <c r="CP38" s="25"/>
      <c r="CQ38" s="25"/>
      <c r="CR38" s="25"/>
      <c r="CS38" s="25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CS38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ColWidth="9.07421875" defaultRowHeight="14.6" x14ac:dyDescent="0.4"/>
  <cols>
    <col min="1" max="1" width="18.84375" style="30" customWidth="1"/>
    <col min="2" max="2" width="10.84375" style="101" customWidth="1"/>
    <col min="3" max="14" width="9.07421875" style="101"/>
    <col min="15" max="15" width="9.07421875" style="30"/>
    <col min="16" max="16" width="14.84375" style="30" bestFit="1" customWidth="1"/>
    <col min="17" max="17" width="5.4609375" style="28" bestFit="1" customWidth="1"/>
    <col min="18" max="18" width="9.84375" style="28" bestFit="1" customWidth="1"/>
    <col min="19" max="19" width="5.53515625" style="28" bestFit="1" customWidth="1"/>
    <col min="20" max="20" width="14.53515625" style="28" bestFit="1" customWidth="1"/>
    <col min="21" max="21" width="5.53515625" style="28" bestFit="1" customWidth="1"/>
    <col min="22" max="22" width="5.69140625" style="28" bestFit="1" customWidth="1"/>
    <col min="23" max="23" width="13.4609375" style="28" bestFit="1" customWidth="1"/>
    <col min="24" max="24" width="5.69140625" style="28" bestFit="1" customWidth="1"/>
    <col min="25" max="25" width="9.3046875" style="28" bestFit="1" customWidth="1"/>
    <col min="26" max="26" width="5.69140625" style="28" bestFit="1" customWidth="1"/>
    <col min="27" max="27" width="5.69140625" style="28" customWidth="1"/>
    <col min="28" max="28" width="5.69140625" style="28" bestFit="1" customWidth="1"/>
    <col min="29" max="29" width="5.84375" style="28" bestFit="1" customWidth="1"/>
    <col min="30" max="30" width="6.4609375" style="28" bestFit="1" customWidth="1"/>
    <col min="31" max="31" width="15.4609375" style="28" bestFit="1" customWidth="1"/>
    <col min="32" max="32" width="6.53515625" style="28" bestFit="1" customWidth="1"/>
    <col min="33" max="33" width="5.69140625" style="28" bestFit="1" customWidth="1"/>
    <col min="34" max="34" width="5.07421875" style="28" bestFit="1" customWidth="1"/>
    <col min="35" max="35" width="4.07421875" style="28" bestFit="1" customWidth="1"/>
    <col min="36" max="36" width="6.53515625" style="28" bestFit="1" customWidth="1"/>
    <col min="37" max="37" width="6.07421875" style="28" bestFit="1" customWidth="1"/>
    <col min="38" max="38" width="5.69140625" style="28" bestFit="1" customWidth="1"/>
    <col min="39" max="39" width="10" style="28" bestFit="1" customWidth="1"/>
    <col min="40" max="40" width="7.69140625" style="28" bestFit="1" customWidth="1"/>
    <col min="41" max="41" width="6.69140625" style="28" bestFit="1" customWidth="1"/>
    <col min="42" max="42" width="7.69140625" style="28" bestFit="1" customWidth="1"/>
    <col min="43" max="43" width="5.69140625" style="28" bestFit="1" customWidth="1"/>
    <col min="44" max="44" width="4.3046875" style="28" bestFit="1" customWidth="1"/>
    <col min="45" max="45" width="6.69140625" style="28" bestFit="1" customWidth="1"/>
    <col min="46" max="46" width="4.53515625" style="28" bestFit="1" customWidth="1"/>
    <col min="47" max="47" width="4.07421875" style="28" bestFit="1" customWidth="1"/>
    <col min="48" max="48" width="5.69140625" style="28" bestFit="1" customWidth="1"/>
    <col min="49" max="49" width="4.07421875" style="28" bestFit="1" customWidth="1"/>
    <col min="50" max="50" width="5.84375" style="28" bestFit="1" customWidth="1"/>
    <col min="51" max="51" width="3.3046875" style="28" bestFit="1" customWidth="1"/>
    <col min="52" max="52" width="6.69140625" style="28" bestFit="1" customWidth="1"/>
    <col min="53" max="53" width="6.84375" style="28" bestFit="1" customWidth="1"/>
    <col min="54" max="54" width="5.69140625" style="28" bestFit="1" customWidth="1"/>
    <col min="55" max="55" width="5.07421875" style="28" bestFit="1" customWidth="1"/>
    <col min="56" max="56" width="5.3046875" style="28" bestFit="1" customWidth="1"/>
    <col min="57" max="57" width="8.69140625" style="28" bestFit="1" customWidth="1"/>
    <col min="58" max="58" width="4.84375" style="28" bestFit="1" customWidth="1"/>
    <col min="59" max="59" width="7.84375" style="28" bestFit="1" customWidth="1"/>
    <col min="60" max="60" width="5.84375" style="28" bestFit="1" customWidth="1"/>
    <col min="61" max="61" width="6" style="28" bestFit="1" customWidth="1"/>
    <col min="62" max="63" width="5.69140625" style="28" bestFit="1" customWidth="1"/>
    <col min="64" max="64" width="3.84375" style="28" bestFit="1" customWidth="1"/>
    <col min="65" max="65" width="5.69140625" style="28" bestFit="1" customWidth="1"/>
    <col min="66" max="66" width="3.84375" style="28" bestFit="1" customWidth="1"/>
    <col min="67" max="67" width="6.69140625" style="28" bestFit="1" customWidth="1"/>
    <col min="68" max="69" width="5.3046875" style="28" bestFit="1" customWidth="1"/>
    <col min="70" max="70" width="6.69140625" style="28" bestFit="1" customWidth="1"/>
    <col min="71" max="71" width="5.69140625" style="28" bestFit="1" customWidth="1"/>
    <col min="72" max="72" width="9.07421875" style="28" bestFit="1" customWidth="1"/>
    <col min="73" max="73" width="6.69140625" style="28" bestFit="1" customWidth="1"/>
    <col min="74" max="74" width="7.53515625" style="28" customWidth="1"/>
    <col min="75" max="75" width="8" style="28" bestFit="1" customWidth="1"/>
    <col min="76" max="76" width="6.69140625" style="28" customWidth="1"/>
    <col min="77" max="77" width="9" style="28" bestFit="1" customWidth="1"/>
    <col min="78" max="78" width="7.07421875" style="28" customWidth="1"/>
    <col min="79" max="16384" width="9.07421875" style="30"/>
  </cols>
  <sheetData>
    <row r="1" spans="1:97" x14ac:dyDescent="0.4">
      <c r="B1" s="101" t="s">
        <v>499</v>
      </c>
      <c r="P1" s="30" t="s">
        <v>517</v>
      </c>
      <c r="BV1" s="28" t="s">
        <v>403</v>
      </c>
      <c r="CB1" s="30" t="s">
        <v>315</v>
      </c>
    </row>
    <row r="2" spans="1:97" x14ac:dyDescent="0.4">
      <c r="A2" s="8" t="s">
        <v>52</v>
      </c>
      <c r="B2" s="101" t="s">
        <v>59</v>
      </c>
      <c r="C2" s="101" t="s">
        <v>57</v>
      </c>
      <c r="D2" s="101" t="s">
        <v>60</v>
      </c>
      <c r="E2" s="101" t="s">
        <v>54</v>
      </c>
      <c r="F2" s="101" t="s">
        <v>53</v>
      </c>
      <c r="G2" s="101" t="s">
        <v>61</v>
      </c>
      <c r="H2" s="101" t="s">
        <v>62</v>
      </c>
      <c r="I2" s="100" t="s">
        <v>63</v>
      </c>
      <c r="J2" s="100" t="s">
        <v>64</v>
      </c>
      <c r="K2" s="100" t="s">
        <v>65</v>
      </c>
      <c r="L2" s="65" t="s">
        <v>316</v>
      </c>
      <c r="M2" s="65" t="s">
        <v>319</v>
      </c>
      <c r="N2" s="65" t="s">
        <v>326</v>
      </c>
      <c r="P2" s="30" t="s">
        <v>226</v>
      </c>
      <c r="Q2" s="28" t="s">
        <v>390</v>
      </c>
      <c r="R2" s="28" t="s">
        <v>178</v>
      </c>
      <c r="S2" s="28" t="s">
        <v>131</v>
      </c>
      <c r="T2" s="28" t="s">
        <v>132</v>
      </c>
      <c r="U2" s="28" t="s">
        <v>133</v>
      </c>
      <c r="V2" s="28" t="s">
        <v>391</v>
      </c>
      <c r="W2" s="28" t="s">
        <v>179</v>
      </c>
      <c r="X2" s="28" t="s">
        <v>134</v>
      </c>
      <c r="Y2" s="28" t="s">
        <v>59</v>
      </c>
      <c r="Z2" s="28" t="s">
        <v>136</v>
      </c>
      <c r="AA2" s="28" t="s">
        <v>137</v>
      </c>
      <c r="AB2" s="28" t="s">
        <v>392</v>
      </c>
      <c r="AC2" s="28" t="s">
        <v>138</v>
      </c>
      <c r="AD2" s="28" t="s">
        <v>139</v>
      </c>
      <c r="AE2" s="28" t="s">
        <v>140</v>
      </c>
      <c r="AF2" s="28" t="s">
        <v>141</v>
      </c>
      <c r="AG2" s="28" t="s">
        <v>142</v>
      </c>
      <c r="AH2" s="28" t="s">
        <v>143</v>
      </c>
      <c r="AI2" s="28" t="s">
        <v>393</v>
      </c>
      <c r="AJ2" s="28" t="s">
        <v>144</v>
      </c>
      <c r="AK2" s="28" t="s">
        <v>399</v>
      </c>
      <c r="AL2" s="28" t="s">
        <v>57</v>
      </c>
      <c r="AM2" s="28" t="s">
        <v>128</v>
      </c>
      <c r="AN2" s="28" t="s">
        <v>145</v>
      </c>
      <c r="AO2" s="28" t="s">
        <v>146</v>
      </c>
      <c r="AP2" s="28" t="s">
        <v>60</v>
      </c>
      <c r="AQ2" s="28" t="s">
        <v>148</v>
      </c>
      <c r="AR2" s="28" t="s">
        <v>149</v>
      </c>
      <c r="AS2" s="28" t="s">
        <v>150</v>
      </c>
      <c r="AT2" s="28" t="s">
        <v>151</v>
      </c>
      <c r="AU2" s="28" t="s">
        <v>152</v>
      </c>
      <c r="AV2" s="28" t="s">
        <v>153</v>
      </c>
      <c r="AW2" s="28" t="s">
        <v>154</v>
      </c>
      <c r="AX2" s="28" t="s">
        <v>155</v>
      </c>
      <c r="AY2" s="28" t="s">
        <v>156</v>
      </c>
      <c r="AZ2" s="28" t="s">
        <v>54</v>
      </c>
      <c r="BA2" s="28" t="s">
        <v>53</v>
      </c>
      <c r="BB2" s="28" t="s">
        <v>157</v>
      </c>
      <c r="BC2" s="28" t="s">
        <v>158</v>
      </c>
      <c r="BD2" s="28" t="s">
        <v>159</v>
      </c>
      <c r="BE2" s="28" t="s">
        <v>160</v>
      </c>
      <c r="BF2" s="28" t="s">
        <v>161</v>
      </c>
      <c r="BG2" s="28" t="s">
        <v>162</v>
      </c>
      <c r="BH2" s="28" t="s">
        <v>163</v>
      </c>
      <c r="BI2" s="28" t="s">
        <v>164</v>
      </c>
      <c r="BJ2" s="28" t="s">
        <v>165</v>
      </c>
      <c r="BK2" s="28" t="s">
        <v>394</v>
      </c>
      <c r="BL2" s="28" t="s">
        <v>166</v>
      </c>
      <c r="BM2" s="28" t="s">
        <v>167</v>
      </c>
      <c r="BN2" s="28" t="s">
        <v>168</v>
      </c>
      <c r="BO2" s="28" t="s">
        <v>61</v>
      </c>
      <c r="BP2" s="28" t="s">
        <v>169</v>
      </c>
      <c r="BQ2" s="28" t="s">
        <v>170</v>
      </c>
      <c r="BR2" s="28" t="s">
        <v>171</v>
      </c>
      <c r="BS2" s="28" t="s">
        <v>173</v>
      </c>
      <c r="BT2" s="28" t="s">
        <v>174</v>
      </c>
      <c r="BU2" s="28" t="s">
        <v>175</v>
      </c>
      <c r="BV2" s="30" t="s">
        <v>400</v>
      </c>
      <c r="BW2" s="30" t="s">
        <v>401</v>
      </c>
      <c r="BX2" s="30"/>
      <c r="BY2" s="30" t="s">
        <v>398</v>
      </c>
      <c r="CA2" s="28" t="s">
        <v>141</v>
      </c>
      <c r="CB2" s="28" t="s">
        <v>59</v>
      </c>
      <c r="CC2" s="28" t="s">
        <v>57</v>
      </c>
      <c r="CD2" s="28" t="s">
        <v>60</v>
      </c>
      <c r="CE2" s="28" t="s">
        <v>54</v>
      </c>
      <c r="CF2" s="28" t="s">
        <v>53</v>
      </c>
      <c r="CG2" s="28" t="s">
        <v>61</v>
      </c>
      <c r="CH2" s="28" t="s">
        <v>62</v>
      </c>
      <c r="CI2" s="30" t="s">
        <v>63</v>
      </c>
      <c r="CJ2" s="30" t="s">
        <v>64</v>
      </c>
      <c r="CK2" s="30" t="s">
        <v>65</v>
      </c>
      <c r="CL2" s="65" t="s">
        <v>316</v>
      </c>
      <c r="CM2" s="65" t="s">
        <v>319</v>
      </c>
      <c r="CN2" s="65" t="s">
        <v>326</v>
      </c>
      <c r="CO2" s="65"/>
      <c r="CP2" s="65"/>
      <c r="CQ2" s="65"/>
      <c r="CR2" s="65"/>
      <c r="CS2" s="65"/>
    </row>
    <row r="3" spans="1:97" x14ac:dyDescent="0.4">
      <c r="A3" s="22" t="s">
        <v>89</v>
      </c>
      <c r="B3" s="101">
        <v>67286.465735000005</v>
      </c>
      <c r="C3" s="101">
        <v>185.56582505</v>
      </c>
      <c r="D3" s="101">
        <v>18160.785096</v>
      </c>
      <c r="E3" s="101">
        <v>2114.8320656999999</v>
      </c>
      <c r="F3" s="101">
        <v>1719.2013231000001</v>
      </c>
      <c r="G3" s="101">
        <v>685.90905770999996</v>
      </c>
      <c r="H3" s="101">
        <v>7543.3756033999998</v>
      </c>
      <c r="I3" s="101">
        <v>30.605994159000002</v>
      </c>
      <c r="J3" s="101">
        <v>153.33117154000001</v>
      </c>
      <c r="K3" s="101">
        <v>78.129996145999996</v>
      </c>
      <c r="L3" s="101">
        <v>5.2240203768000004</v>
      </c>
      <c r="M3" s="101">
        <v>20.849197101000001</v>
      </c>
      <c r="N3" s="101">
        <v>9.7733372260000007</v>
      </c>
      <c r="P3" s="30" t="s">
        <v>181</v>
      </c>
      <c r="Q3" s="28">
        <v>13.0498758215418</v>
      </c>
      <c r="R3" s="28">
        <v>5.22364051815625</v>
      </c>
      <c r="S3" s="28">
        <v>30.601740523471602</v>
      </c>
      <c r="T3" s="28">
        <v>30.602098505324498</v>
      </c>
      <c r="U3" s="28">
        <v>14.6531502834041</v>
      </c>
      <c r="V3" s="28">
        <v>153.37330056006999</v>
      </c>
      <c r="W3" s="28">
        <v>20.855585470299101</v>
      </c>
      <c r="X3" s="28">
        <v>389.49542423829701</v>
      </c>
      <c r="Y3" s="28">
        <v>67302.823780375606</v>
      </c>
      <c r="Z3" s="28">
        <v>326.77515086846603</v>
      </c>
      <c r="AA3" s="28">
        <v>93.217634159559395</v>
      </c>
      <c r="AB3" s="28">
        <v>80.970742482613801</v>
      </c>
      <c r="AC3" s="28">
        <v>5.7019870429276498</v>
      </c>
      <c r="AD3" s="28">
        <v>78.113812009312397</v>
      </c>
      <c r="AE3" s="28">
        <v>78.113806879123899</v>
      </c>
      <c r="AF3" s="28">
        <v>145.29079400563199</v>
      </c>
      <c r="AG3" s="28">
        <v>294.55166435666303</v>
      </c>
      <c r="AH3" s="28">
        <v>4.0616352531328204</v>
      </c>
      <c r="AI3" s="28">
        <v>1.4157684987824899</v>
      </c>
      <c r="AJ3" s="28">
        <v>29.840317406140901</v>
      </c>
      <c r="AK3" s="28">
        <v>9.7731890480750305</v>
      </c>
      <c r="AL3" s="28">
        <v>185.611828293016</v>
      </c>
      <c r="AM3" s="28">
        <v>0</v>
      </c>
      <c r="AN3" s="28">
        <v>14668.0678794292</v>
      </c>
      <c r="AO3" s="28">
        <v>3347.98607759166</v>
      </c>
      <c r="AP3" s="28">
        <v>18161.3447510265</v>
      </c>
      <c r="AQ3" s="28">
        <v>174.50550987946201</v>
      </c>
      <c r="AR3" s="28">
        <v>0.32896193940596402</v>
      </c>
      <c r="AS3" s="28">
        <v>4232.4985683493396</v>
      </c>
      <c r="AT3" s="28">
        <v>1.68439373225968</v>
      </c>
      <c r="AU3" s="28">
        <v>0.29238019808528598</v>
      </c>
      <c r="AV3" s="28">
        <v>256.69411222628202</v>
      </c>
      <c r="AW3" s="28">
        <v>4.7148922546117902</v>
      </c>
      <c r="AX3" s="28">
        <v>0.292662732408494</v>
      </c>
      <c r="AY3" s="28">
        <v>0.10201403914306301</v>
      </c>
      <c r="AZ3" s="28">
        <v>2114.01570669896</v>
      </c>
      <c r="BA3" s="28">
        <v>1718.4503897018701</v>
      </c>
      <c r="BB3" s="28">
        <v>395.56531699708398</v>
      </c>
      <c r="BC3" s="28">
        <v>3.15796830194502</v>
      </c>
      <c r="BD3" s="28">
        <v>3.8864529506109503E-2</v>
      </c>
      <c r="BE3" s="28">
        <v>16.804148536406501</v>
      </c>
      <c r="BF3" s="28">
        <v>0.74418905515413003</v>
      </c>
      <c r="BG3" s="28">
        <v>15.4880244492578</v>
      </c>
      <c r="BH3" s="28">
        <v>1.82766066458329</v>
      </c>
      <c r="BI3" s="28">
        <v>0.37683579975418402</v>
      </c>
      <c r="BJ3" s="28">
        <v>69.721007291787203</v>
      </c>
      <c r="BK3" s="28">
        <v>19.012526990406499</v>
      </c>
      <c r="BL3" s="28">
        <v>2.7584368723027799</v>
      </c>
      <c r="BM3" s="28">
        <v>1343.2876374719599</v>
      </c>
      <c r="BN3" s="28">
        <v>0.13619960702612999</v>
      </c>
      <c r="BO3" s="28">
        <v>685.89245333641998</v>
      </c>
      <c r="BP3" s="28">
        <v>0</v>
      </c>
      <c r="BQ3" s="28">
        <v>8.1144192195153203E-2</v>
      </c>
      <c r="BR3" s="28">
        <v>870.00052861140705</v>
      </c>
      <c r="BS3" s="28">
        <v>94.776290900312404</v>
      </c>
      <c r="BT3" s="28">
        <v>7545.2108088206896</v>
      </c>
      <c r="BU3" s="28">
        <v>1246.20781130398</v>
      </c>
      <c r="BV3" s="28">
        <f>AS3*0.108*92.1006/14.43</f>
        <v>2917.5392256108416</v>
      </c>
      <c r="BW3" s="28">
        <f>BU3-AK3*0.966*106.165/128.1705</f>
        <v>1238.3878120501029</v>
      </c>
      <c r="BY3" s="28">
        <f t="shared" ref="BY3:BY34" si="0">IF(BT3&lt;&gt;0,S3+Q3+U3+V3+X3+Z3+AA3+AB3+AC3+AD3+AG3+AH3+AI3+AJ3+AQ3+AS3+BK3+BQ3+BR3+BS3+BU3,"")</f>
        <v>8152.9045837314852</v>
      </c>
      <c r="CA3" s="32">
        <f t="shared" ref="CA3:CA34" si="1">IF(AP3&lt;&gt;0,AF3/AP3,"")</f>
        <v>8.0000019820900097E-3</v>
      </c>
      <c r="CB3" s="25">
        <f t="shared" ref="CB3:CB34" si="2">IF(B3&lt;&gt;0,(Y3-B3)/B3,"")</f>
        <v>2.431104858445771E-4</v>
      </c>
      <c r="CC3" s="25">
        <f t="shared" ref="CC3:CC36" si="3">IF(C3&lt;&gt;0,(AL3-C3)/C3,"")</f>
        <v>2.4790794858701635E-4</v>
      </c>
      <c r="CD3" s="25">
        <f t="shared" ref="CD3:CD36" si="4">IF(D3&lt;&gt;0,(AP3-D3)/D3,"")</f>
        <v>3.0816675795763613E-5</v>
      </c>
      <c r="CE3" s="25">
        <f t="shared" ref="CE3:CF36" si="5">IF(E3&lt;&gt;0,(AZ3-E3)/E3,"")</f>
        <v>-3.8601599355347221E-4</v>
      </c>
      <c r="CF3" s="25">
        <f t="shared" si="5"/>
        <v>-4.3679200803307781E-4</v>
      </c>
      <c r="CG3" s="25">
        <f t="shared" ref="CG3:CG36" si="6">IF(G3&lt;&gt;0,(BO3-G3)/G3,"")</f>
        <v>-2.420783541686458E-5</v>
      </c>
      <c r="CH3" s="25">
        <f t="shared" ref="CH3:CH36" si="7">IF(H3&lt;&gt;0,(BT3-H3)/H3,"")</f>
        <v>2.4328702654851782E-4</v>
      </c>
      <c r="CI3" s="25">
        <f t="shared" ref="CI3:CI34" si="8">IF(I3&lt;&gt;0,(T3-I3)/I3,"")</f>
        <v>-1.2728401029108493E-4</v>
      </c>
      <c r="CJ3" s="25">
        <f t="shared" ref="CJ3:CJ34" si="9">IF(J3&lt;&gt;0,(V3-J3)/J3,"")</f>
        <v>2.74758352439695E-4</v>
      </c>
      <c r="CK3" s="25">
        <f t="shared" ref="CK3:CK34" si="10">IF(K3&lt;&gt;0,(AE3-K3)/K3,"")</f>
        <v>-2.0720936483657878E-4</v>
      </c>
      <c r="CL3" s="25">
        <f t="shared" ref="CL3:CL34" si="11">IF(L3&lt;&gt;0,(R3-L3)/L3,"")</f>
        <v>-7.271385185199772E-5</v>
      </c>
      <c r="CM3" s="25">
        <f t="shared" ref="CM3:CM34" si="12">IF(M3&lt;&gt;0,(W3-M3)/M3,"")</f>
        <v>3.0640840835030191E-4</v>
      </c>
      <c r="CN3" s="25">
        <f t="shared" ref="CN3:CN34" si="13">IF(N3&lt;&gt;0,(AK3-N3)/N3,"")</f>
        <v>-1.5161446038711321E-5</v>
      </c>
      <c r="CO3" s="25"/>
      <c r="CP3" s="25"/>
      <c r="CQ3" s="25"/>
      <c r="CR3" s="25"/>
      <c r="CS3" s="25"/>
    </row>
    <row r="4" spans="1:97" x14ac:dyDescent="0.4">
      <c r="A4" s="58" t="s">
        <v>90</v>
      </c>
      <c r="B4" s="101">
        <v>288835.86</v>
      </c>
      <c r="C4" s="101">
        <v>645.42903722999995</v>
      </c>
      <c r="D4" s="101">
        <v>71412.105981000001</v>
      </c>
      <c r="E4" s="101">
        <v>2580.7001799</v>
      </c>
      <c r="F4" s="101">
        <v>1586.1284152000001</v>
      </c>
      <c r="G4" s="101">
        <v>1492.2181241000001</v>
      </c>
      <c r="H4" s="101">
        <v>26014.395073</v>
      </c>
      <c r="I4" s="101">
        <v>116.47531599</v>
      </c>
      <c r="J4" s="101">
        <v>624.27268737999998</v>
      </c>
      <c r="K4" s="101">
        <v>290.91088546999998</v>
      </c>
      <c r="L4" s="101">
        <v>20.246744536000001</v>
      </c>
      <c r="M4" s="101">
        <v>89.222307571000002</v>
      </c>
      <c r="N4" s="101">
        <v>38.198962109999997</v>
      </c>
      <c r="P4" s="30" t="s">
        <v>335</v>
      </c>
      <c r="Q4" s="28">
        <v>55.194541358111103</v>
      </c>
      <c r="R4" s="28">
        <v>20.248123341772601</v>
      </c>
      <c r="S4" s="28">
        <v>116.475857181805</v>
      </c>
      <c r="T4" s="28">
        <v>116.476744852487</v>
      </c>
      <c r="U4" s="28">
        <v>57.774693773375901</v>
      </c>
      <c r="V4" s="28">
        <v>624.47988829896997</v>
      </c>
      <c r="W4" s="28">
        <v>89.255725843623907</v>
      </c>
      <c r="X4" s="28">
        <v>1487.8959818691801</v>
      </c>
      <c r="Y4" s="28">
        <v>288929.37758935598</v>
      </c>
      <c r="Z4" s="28">
        <v>1389.0388007328099</v>
      </c>
      <c r="AA4" s="28">
        <v>388.876824981563</v>
      </c>
      <c r="AB4" s="28">
        <v>321.11850831362898</v>
      </c>
      <c r="AC4" s="28">
        <v>24.1589399386528</v>
      </c>
      <c r="AD4" s="28">
        <v>290.89209519341699</v>
      </c>
      <c r="AE4" s="28">
        <v>290.89212034788898</v>
      </c>
      <c r="AF4" s="28">
        <v>571.36032165434801</v>
      </c>
      <c r="AG4" s="28">
        <v>1006.64169668149</v>
      </c>
      <c r="AH4" s="28">
        <v>18.0248133101307</v>
      </c>
      <c r="AI4" s="28">
        <v>5.0900950733753296</v>
      </c>
      <c r="AJ4" s="28">
        <v>136.03346552154099</v>
      </c>
      <c r="AK4" s="28">
        <v>38.203311456158303</v>
      </c>
      <c r="AL4" s="28">
        <v>645.62920947766997</v>
      </c>
      <c r="AM4" s="28">
        <v>0</v>
      </c>
      <c r="AN4" s="28">
        <v>57478.376478446997</v>
      </c>
      <c r="AO4" s="28">
        <v>13370.3041926398</v>
      </c>
      <c r="AP4" s="28">
        <v>71420.040992741197</v>
      </c>
      <c r="AQ4" s="28">
        <v>694.79699101616495</v>
      </c>
      <c r="AR4" s="28">
        <v>1.15702003450233</v>
      </c>
      <c r="AS4" s="28">
        <v>14074.4465290199</v>
      </c>
      <c r="AT4" s="28">
        <v>5.9498883799886402</v>
      </c>
      <c r="AU4" s="28">
        <v>1.0230292652546</v>
      </c>
      <c r="AV4" s="28">
        <v>897.33890705864803</v>
      </c>
      <c r="AW4" s="28">
        <v>16.499204021230501</v>
      </c>
      <c r="AX4" s="28">
        <v>1.01801951421154</v>
      </c>
      <c r="AY4" s="28">
        <v>0.35820173062826199</v>
      </c>
      <c r="AZ4" s="28">
        <v>2580.3451010444401</v>
      </c>
      <c r="BA4" s="28">
        <v>1585.75133825074</v>
      </c>
      <c r="BB4" s="28">
        <v>994.59376279369701</v>
      </c>
      <c r="BC4" s="28">
        <v>10.992067902357199</v>
      </c>
      <c r="BD4" s="28">
        <v>0.135186320320552</v>
      </c>
      <c r="BE4" s="28">
        <v>58.815671665647002</v>
      </c>
      <c r="BF4" s="28">
        <v>2.5906215711238501</v>
      </c>
      <c r="BG4" s="28">
        <v>55.0622355969289</v>
      </c>
      <c r="BH4" s="28">
        <v>6.50437394798195</v>
      </c>
      <c r="BI4" s="28">
        <v>1.34525887222562</v>
      </c>
      <c r="BJ4" s="28">
        <v>248.45954717064299</v>
      </c>
      <c r="BK4" s="28">
        <v>64.292823978174198</v>
      </c>
      <c r="BL4" s="28">
        <v>9.6077332297161</v>
      </c>
      <c r="BM4" s="28">
        <v>268.41926916781</v>
      </c>
      <c r="BN4" s="28">
        <v>0.47510280152339301</v>
      </c>
      <c r="BO4" s="28">
        <v>1492.68650076886</v>
      </c>
      <c r="BP4" s="28">
        <v>0</v>
      </c>
      <c r="BQ4" s="28">
        <v>0.28559697292988701</v>
      </c>
      <c r="BR4" s="28">
        <v>2988.5848407394201</v>
      </c>
      <c r="BS4" s="28">
        <v>338.28982608707099</v>
      </c>
      <c r="BT4" s="28">
        <v>26022.725065559898</v>
      </c>
      <c r="BU4" s="28">
        <v>4297.4140867099904</v>
      </c>
      <c r="BV4" s="28">
        <f t="shared" ref="BV4:BV34" si="14">AS4*0.108*92.1006/14.43</f>
        <v>9701.7752431732661</v>
      </c>
      <c r="BW4" s="28">
        <f t="shared" ref="BW4:BW34" si="15">BU4-AK4*0.966*106.165/128.1705</f>
        <v>4266.8457772653228</v>
      </c>
      <c r="BY4" s="28">
        <f t="shared" si="0"/>
        <v>28379.806896751703</v>
      </c>
      <c r="CA4" s="32">
        <f t="shared" si="1"/>
        <v>7.9999999119633441E-3</v>
      </c>
      <c r="CB4" s="25">
        <f t="shared" si="2"/>
        <v>3.2377416486994916E-4</v>
      </c>
      <c r="CC4" s="25">
        <f t="shared" si="3"/>
        <v>3.1013827411470083E-4</v>
      </c>
      <c r="CD4" s="25">
        <f t="shared" si="4"/>
        <v>1.1111577837106668E-4</v>
      </c>
      <c r="CE4" s="25">
        <f t="shared" si="5"/>
        <v>-1.3759012314776319E-4</v>
      </c>
      <c r="CF4" s="25">
        <f t="shared" si="5"/>
        <v>-2.3773418699678565E-4</v>
      </c>
      <c r="CG4" s="25">
        <f t="shared" si="6"/>
        <v>3.1387949341684729E-4</v>
      </c>
      <c r="CH4" s="25">
        <f t="shared" si="7"/>
        <v>3.2020704446608943E-4</v>
      </c>
      <c r="CI4" s="25">
        <f t="shared" si="8"/>
        <v>1.2267513291194096E-5</v>
      </c>
      <c r="CJ4" s="25">
        <f t="shared" si="9"/>
        <v>3.3190771141948657E-4</v>
      </c>
      <c r="CK4" s="25">
        <f t="shared" si="10"/>
        <v>-6.4504709339730215E-5</v>
      </c>
      <c r="CL4" s="25">
        <f t="shared" si="11"/>
        <v>6.8100121980006677E-5</v>
      </c>
      <c r="CM4" s="25">
        <f t="shared" si="12"/>
        <v>3.7455064247595094E-4</v>
      </c>
      <c r="CN4" s="25">
        <f t="shared" si="13"/>
        <v>1.1386032284809751E-4</v>
      </c>
      <c r="CO4" s="25"/>
      <c r="CP4" s="25"/>
      <c r="CQ4" s="25"/>
      <c r="CR4" s="25"/>
      <c r="CS4" s="25"/>
    </row>
    <row r="5" spans="1:97" x14ac:dyDescent="0.4">
      <c r="A5" s="22" t="s">
        <v>91</v>
      </c>
      <c r="B5" s="101">
        <v>83026.516241000005</v>
      </c>
      <c r="C5" s="101">
        <v>172.2496898</v>
      </c>
      <c r="D5" s="101">
        <v>19010.406579999999</v>
      </c>
      <c r="E5" s="101">
        <v>1960.9745759</v>
      </c>
      <c r="F5" s="101">
        <v>1593.9752526</v>
      </c>
      <c r="G5" s="101">
        <v>648.18441482000003</v>
      </c>
      <c r="H5" s="101">
        <v>7387.7907971000004</v>
      </c>
      <c r="I5" s="101">
        <v>30.807940362</v>
      </c>
      <c r="J5" s="101">
        <v>166.61207847</v>
      </c>
      <c r="K5" s="101">
        <v>77.100582157999995</v>
      </c>
      <c r="L5" s="101">
        <v>5.3385061965</v>
      </c>
      <c r="M5" s="101">
        <v>23.199150221</v>
      </c>
      <c r="N5" s="101">
        <v>10.096825702</v>
      </c>
      <c r="P5" s="30" t="s">
        <v>182</v>
      </c>
      <c r="Q5" s="28">
        <v>14.5782488505067</v>
      </c>
      <c r="R5" s="28">
        <v>5.3385439288908101</v>
      </c>
      <c r="S5" s="28">
        <v>30.8061705474687</v>
      </c>
      <c r="T5" s="28">
        <v>30.8064769589569</v>
      </c>
      <c r="U5" s="28">
        <v>15.257776677359001</v>
      </c>
      <c r="V5" s="28">
        <v>166.66020560868799</v>
      </c>
      <c r="W5" s="28">
        <v>23.2067464042584</v>
      </c>
      <c r="X5" s="28">
        <v>395.74498804389401</v>
      </c>
      <c r="Y5" s="28">
        <v>83047.811515402005</v>
      </c>
      <c r="Z5" s="28">
        <v>366.98259176987102</v>
      </c>
      <c r="AA5" s="28">
        <v>102.840791716166</v>
      </c>
      <c r="AB5" s="28">
        <v>85.039368250698601</v>
      </c>
      <c r="AC5" s="28">
        <v>6.3954544495124104</v>
      </c>
      <c r="AD5" s="28">
        <v>77.090827346086996</v>
      </c>
      <c r="AE5" s="28">
        <v>77.090811128071906</v>
      </c>
      <c r="AF5" s="28">
        <v>152.09271431957001</v>
      </c>
      <c r="AG5" s="28">
        <v>296.119748310212</v>
      </c>
      <c r="AH5" s="28">
        <v>4.8291919145400302</v>
      </c>
      <c r="AI5" s="28">
        <v>1.337784288962</v>
      </c>
      <c r="AJ5" s="28">
        <v>35.993522744663998</v>
      </c>
      <c r="AK5" s="28">
        <v>10.097393112560001</v>
      </c>
      <c r="AL5" s="28">
        <v>172.29703761636199</v>
      </c>
      <c r="AM5" s="28">
        <v>0</v>
      </c>
      <c r="AN5" s="28">
        <v>15317.459156401301</v>
      </c>
      <c r="AO5" s="28">
        <v>3542.0094465847601</v>
      </c>
      <c r="AP5" s="28">
        <v>19011.561317305699</v>
      </c>
      <c r="AQ5" s="28">
        <v>187.91851898179499</v>
      </c>
      <c r="AR5" s="28">
        <v>0.30343123839128699</v>
      </c>
      <c r="AS5" s="28">
        <v>4071.3234111840402</v>
      </c>
      <c r="AT5" s="28">
        <v>1.5501117170147201</v>
      </c>
      <c r="AU5" s="28">
        <v>0.27051667410726599</v>
      </c>
      <c r="AV5" s="28">
        <v>237.63495571465501</v>
      </c>
      <c r="AW5" s="28">
        <v>4.3619141299734796</v>
      </c>
      <c r="AX5" s="28">
        <v>0.27167330037423398</v>
      </c>
      <c r="AY5" s="28">
        <v>9.4188350005787097E-2</v>
      </c>
      <c r="AZ5" s="28">
        <v>1960.21609503386</v>
      </c>
      <c r="BA5" s="28">
        <v>1593.2698581582499</v>
      </c>
      <c r="BB5" s="28">
        <v>366.94623687560897</v>
      </c>
      <c r="BC5" s="28">
        <v>2.9302946874121498</v>
      </c>
      <c r="BD5" s="28">
        <v>3.6076551309821001E-2</v>
      </c>
      <c r="BE5" s="28">
        <v>15.5453582345387</v>
      </c>
      <c r="BF5" s="28">
        <v>0.69049906909836301</v>
      </c>
      <c r="BG5" s="28">
        <v>14.204157178524699</v>
      </c>
      <c r="BH5" s="28">
        <v>1.67454238110197</v>
      </c>
      <c r="BI5" s="28">
        <v>0.34480263672789901</v>
      </c>
      <c r="BJ5" s="28">
        <v>63.855169562988699</v>
      </c>
      <c r="BK5" s="28">
        <v>17.751085516519701</v>
      </c>
      <c r="BL5" s="28">
        <v>2.55861542904699</v>
      </c>
      <c r="BM5" s="28">
        <v>1246.8173249116701</v>
      </c>
      <c r="BN5" s="28">
        <v>0.12622639130937999</v>
      </c>
      <c r="BO5" s="28">
        <v>648.18539248334105</v>
      </c>
      <c r="BP5" s="28">
        <v>0</v>
      </c>
      <c r="BQ5" s="28">
        <v>7.4534346206297494E-2</v>
      </c>
      <c r="BR5" s="28">
        <v>850.91660107283496</v>
      </c>
      <c r="BS5" s="28">
        <v>95.723477954992703</v>
      </c>
      <c r="BT5" s="28">
        <v>7389.9070977804904</v>
      </c>
      <c r="BU5" s="28">
        <v>1198.8869315002901</v>
      </c>
      <c r="BV5" s="28">
        <f t="shared" si="14"/>
        <v>2806.4382209371074</v>
      </c>
      <c r="BW5" s="28">
        <f t="shared" si="15"/>
        <v>1190.8075209600963</v>
      </c>
      <c r="BY5" s="28">
        <f t="shared" si="0"/>
        <v>8022.2712310753095</v>
      </c>
      <c r="CA5" s="32">
        <f t="shared" si="1"/>
        <v>8.0000117707915031E-3</v>
      </c>
      <c r="CB5" s="25">
        <f t="shared" si="2"/>
        <v>2.5648763029134978E-4</v>
      </c>
      <c r="CC5" s="25">
        <f t="shared" si="3"/>
        <v>2.748789644670326E-4</v>
      </c>
      <c r="CD5" s="25">
        <f t="shared" si="4"/>
        <v>6.0742378172750773E-5</v>
      </c>
      <c r="CE5" s="25">
        <f t="shared" si="5"/>
        <v>-3.8678771028525605E-4</v>
      </c>
      <c r="CF5" s="25">
        <f t="shared" si="5"/>
        <v>-4.425378879624764E-4</v>
      </c>
      <c r="CG5" s="25">
        <f t="shared" si="6"/>
        <v>1.5083104725525343E-6</v>
      </c>
      <c r="CH5" s="25">
        <f t="shared" si="7"/>
        <v>2.864592052769979E-4</v>
      </c>
      <c r="CI5" s="25">
        <f t="shared" si="8"/>
        <v>-4.7500839910267864E-5</v>
      </c>
      <c r="CJ5" s="25">
        <f t="shared" si="9"/>
        <v>2.8885744136883786E-4</v>
      </c>
      <c r="CK5" s="25">
        <f t="shared" si="10"/>
        <v>-1.2673094877630888E-4</v>
      </c>
      <c r="CL5" s="25">
        <f t="shared" si="11"/>
        <v>7.0679679710405524E-6</v>
      </c>
      <c r="CM5" s="25">
        <f t="shared" si="12"/>
        <v>3.2743368554611279E-4</v>
      </c>
      <c r="CN5" s="25">
        <f t="shared" si="13"/>
        <v>5.6196925325553697E-5</v>
      </c>
      <c r="CO5" s="25"/>
      <c r="CP5" s="25"/>
      <c r="CQ5" s="25"/>
      <c r="CR5" s="25"/>
      <c r="CS5" s="25"/>
    </row>
    <row r="6" spans="1:97" x14ac:dyDescent="0.4">
      <c r="A6" s="22" t="s">
        <v>92</v>
      </c>
      <c r="B6" s="101">
        <v>52836.378581999998</v>
      </c>
      <c r="C6" s="101">
        <v>94.785929934999999</v>
      </c>
      <c r="D6" s="101">
        <v>8984.2732116999996</v>
      </c>
      <c r="E6" s="101">
        <v>1078.2076975</v>
      </c>
      <c r="F6" s="101">
        <v>876.35796947999995</v>
      </c>
      <c r="G6" s="101">
        <v>373.55016509000001</v>
      </c>
      <c r="H6" s="101">
        <v>4147.8566066000003</v>
      </c>
      <c r="I6" s="101">
        <v>16.951640355999999</v>
      </c>
      <c r="J6" s="101">
        <v>92.035388845</v>
      </c>
      <c r="K6" s="101">
        <v>42.462571443000002</v>
      </c>
      <c r="L6" s="101">
        <v>2.9305379380000001</v>
      </c>
      <c r="M6" s="101">
        <v>12.614186536</v>
      </c>
      <c r="N6" s="101">
        <v>5.5587403728</v>
      </c>
      <c r="P6" s="30" t="s">
        <v>183</v>
      </c>
      <c r="Q6" s="28">
        <v>8.0404624834881506</v>
      </c>
      <c r="R6" s="28">
        <v>2.9304199247846099</v>
      </c>
      <c r="S6" s="28">
        <v>16.94988876075</v>
      </c>
      <c r="T6" s="28">
        <v>16.9500337113511</v>
      </c>
      <c r="U6" s="28">
        <v>8.3992543915408593</v>
      </c>
      <c r="V6" s="28">
        <v>92.059347295353803</v>
      </c>
      <c r="W6" s="28">
        <v>12.6177329176332</v>
      </c>
      <c r="X6" s="28">
        <v>219.32096693977499</v>
      </c>
      <c r="Y6" s="28">
        <v>52848.757886869796</v>
      </c>
      <c r="Z6" s="28">
        <v>202.58999187099599</v>
      </c>
      <c r="AA6" s="28">
        <v>56.789368517177799</v>
      </c>
      <c r="AB6" s="28">
        <v>46.957719095934102</v>
      </c>
      <c r="AC6" s="28">
        <v>3.5333268058853702</v>
      </c>
      <c r="AD6" s="28">
        <v>42.4550893741011</v>
      </c>
      <c r="AE6" s="28">
        <v>42.455091260686601</v>
      </c>
      <c r="AF6" s="28">
        <v>71.874430694951897</v>
      </c>
      <c r="AG6" s="28">
        <v>168.655630293732</v>
      </c>
      <c r="AH6" s="28">
        <v>2.68323563898113</v>
      </c>
      <c r="AI6" s="28">
        <v>0.73224110696495104</v>
      </c>
      <c r="AJ6" s="28">
        <v>19.900969818870401</v>
      </c>
      <c r="AK6" s="28">
        <v>5.5588107947404897</v>
      </c>
      <c r="AL6" s="28">
        <v>94.809283431714505</v>
      </c>
      <c r="AM6" s="28">
        <v>0</v>
      </c>
      <c r="AN6" s="28">
        <v>7286.7725392284801</v>
      </c>
      <c r="AO6" s="28">
        <v>1625.6738941230201</v>
      </c>
      <c r="AP6" s="28">
        <v>8984.3208640464709</v>
      </c>
      <c r="AQ6" s="28">
        <v>104.595514527742</v>
      </c>
      <c r="AR6" s="28">
        <v>0.166159276773756</v>
      </c>
      <c r="AS6" s="28">
        <v>2297.4730277980798</v>
      </c>
      <c r="AT6" s="28">
        <v>0.84740268963882703</v>
      </c>
      <c r="AU6" s="28">
        <v>0.14848485446738999</v>
      </c>
      <c r="AV6" s="28">
        <v>130.50219315795499</v>
      </c>
      <c r="AW6" s="28">
        <v>2.39405729922782</v>
      </c>
      <c r="AX6" s="28">
        <v>0.14948760572540301</v>
      </c>
      <c r="AY6" s="28">
        <v>5.1616461471474903E-2</v>
      </c>
      <c r="AZ6" s="28">
        <v>1077.7667127002701</v>
      </c>
      <c r="BA6" s="28">
        <v>875.95313244928002</v>
      </c>
      <c r="BB6" s="28">
        <v>201.81358025099499</v>
      </c>
      <c r="BC6" s="28">
        <v>1.6119518786135101</v>
      </c>
      <c r="BD6" s="28">
        <v>1.9851320513456401E-2</v>
      </c>
      <c r="BE6" s="28">
        <v>8.5318871498095792</v>
      </c>
      <c r="BF6" s="28">
        <v>0.37983078214476601</v>
      </c>
      <c r="BG6" s="28">
        <v>7.74488977441204</v>
      </c>
      <c r="BH6" s="28">
        <v>0.912354582582384</v>
      </c>
      <c r="BI6" s="28">
        <v>0.18767905454785899</v>
      </c>
      <c r="BJ6" s="28">
        <v>34.781666595016397</v>
      </c>
      <c r="BK6" s="28">
        <v>9.8257141366667202</v>
      </c>
      <c r="BL6" s="28">
        <v>1.4070829555162401</v>
      </c>
      <c r="BM6" s="28">
        <v>686.04716535216096</v>
      </c>
      <c r="BN6" s="28">
        <v>6.9371658702469696E-2</v>
      </c>
      <c r="BO6" s="28">
        <v>373.54102854875202</v>
      </c>
      <c r="BP6" s="28">
        <v>0</v>
      </c>
      <c r="BQ6" s="28">
        <v>4.0582014523253801E-2</v>
      </c>
      <c r="BR6" s="28">
        <v>478.07295799617498</v>
      </c>
      <c r="BS6" s="28">
        <v>53.854008012037198</v>
      </c>
      <c r="BT6" s="28">
        <v>4148.9054649272102</v>
      </c>
      <c r="BU6" s="28">
        <v>667.87851766387098</v>
      </c>
      <c r="BV6" s="28">
        <f t="shared" si="14"/>
        <v>1583.6904774188592</v>
      </c>
      <c r="BW6" s="28">
        <f t="shared" si="15"/>
        <v>663.43064542345041</v>
      </c>
      <c r="BY6" s="28">
        <f t="shared" si="0"/>
        <v>4500.8078145426452</v>
      </c>
      <c r="CA6" s="32">
        <f t="shared" si="1"/>
        <v>7.9999848383175611E-3</v>
      </c>
      <c r="CB6" s="25">
        <f t="shared" si="2"/>
        <v>2.342951050399252E-4</v>
      </c>
      <c r="CC6" s="25">
        <f t="shared" si="3"/>
        <v>2.4638146959702717E-4</v>
      </c>
      <c r="CD6" s="25">
        <f t="shared" si="4"/>
        <v>5.3039734376331042E-6</v>
      </c>
      <c r="CE6" s="25">
        <f t="shared" si="5"/>
        <v>-4.0899800729710882E-4</v>
      </c>
      <c r="CF6" s="25">
        <f t="shared" si="5"/>
        <v>-4.6195395582486471E-4</v>
      </c>
      <c r="CG6" s="25">
        <f t="shared" si="6"/>
        <v>-2.4458672761613829E-5</v>
      </c>
      <c r="CH6" s="25">
        <f t="shared" si="7"/>
        <v>2.5286754743184751E-4</v>
      </c>
      <c r="CI6" s="25">
        <f t="shared" si="8"/>
        <v>-9.4778122657009556E-5</v>
      </c>
      <c r="CJ6" s="25">
        <f t="shared" si="9"/>
        <v>2.6031780442794541E-4</v>
      </c>
      <c r="CK6" s="25">
        <f t="shared" si="10"/>
        <v>-1.7615942839076669E-4</v>
      </c>
      <c r="CL6" s="25">
        <f t="shared" si="11"/>
        <v>-4.0270154451819985E-5</v>
      </c>
      <c r="CM6" s="25">
        <f t="shared" si="12"/>
        <v>2.8114231726941995E-4</v>
      </c>
      <c r="CN6" s="25">
        <f t="shared" si="13"/>
        <v>1.2668686746778388E-5</v>
      </c>
      <c r="CO6" s="25"/>
      <c r="CP6" s="25"/>
      <c r="CQ6" s="25"/>
      <c r="CR6" s="25"/>
      <c r="CS6" s="25"/>
    </row>
    <row r="7" spans="1:97" x14ac:dyDescent="0.4">
      <c r="A7" s="22" t="s">
        <v>93</v>
      </c>
      <c r="B7" s="101">
        <v>152927.64895</v>
      </c>
      <c r="C7" s="101">
        <v>380.03058834000001</v>
      </c>
      <c r="D7" s="101">
        <v>37017.298797000003</v>
      </c>
      <c r="E7" s="101">
        <v>1510.0750842</v>
      </c>
      <c r="F7" s="101">
        <v>925.55955767</v>
      </c>
      <c r="G7" s="101">
        <v>905.34749490000002</v>
      </c>
      <c r="H7" s="101">
        <v>16759.767932999999</v>
      </c>
      <c r="I7" s="101">
        <v>62.496214881999997</v>
      </c>
      <c r="J7" s="101">
        <v>316.90348633000002</v>
      </c>
      <c r="K7" s="101">
        <v>159.77629752999999</v>
      </c>
      <c r="L7" s="101">
        <v>10.646238841000001</v>
      </c>
      <c r="M7" s="101">
        <v>42.154176464999999</v>
      </c>
      <c r="N7" s="101">
        <v>19.967593385000001</v>
      </c>
      <c r="P7" s="30" t="s">
        <v>184</v>
      </c>
      <c r="Q7" s="28">
        <v>26.644521990762801</v>
      </c>
      <c r="R7" s="28">
        <v>10.645574459843701</v>
      </c>
      <c r="S7" s="28">
        <v>62.487998295788998</v>
      </c>
      <c r="T7" s="28">
        <v>62.4885689592642</v>
      </c>
      <c r="U7" s="28">
        <v>29.917391463284702</v>
      </c>
      <c r="V7" s="28">
        <v>316.994032181953</v>
      </c>
      <c r="W7" s="28">
        <v>42.168207491734996</v>
      </c>
      <c r="X7" s="28">
        <v>799.26468805934803</v>
      </c>
      <c r="Y7" s="28">
        <v>152965.16560877801</v>
      </c>
      <c r="Z7" s="28">
        <v>667.514702184886</v>
      </c>
      <c r="AA7" s="28">
        <v>190.49342528550699</v>
      </c>
      <c r="AB7" s="28">
        <v>165.62419322010899</v>
      </c>
      <c r="AC7" s="28">
        <v>11.6203250408937</v>
      </c>
      <c r="AD7" s="28">
        <v>159.74340163368799</v>
      </c>
      <c r="AE7" s="28">
        <v>159.74341421092399</v>
      </c>
      <c r="AF7" s="28">
        <v>296.14431598405997</v>
      </c>
      <c r="AG7" s="28">
        <v>678.58726193303403</v>
      </c>
      <c r="AH7" s="28">
        <v>8.4698439170157194</v>
      </c>
      <c r="AI7" s="28">
        <v>2.8889432854842099</v>
      </c>
      <c r="AJ7" s="28">
        <v>61.154028574072903</v>
      </c>
      <c r="AK7" s="28">
        <v>19.9674681430524</v>
      </c>
      <c r="AL7" s="28">
        <v>380.12383518246003</v>
      </c>
      <c r="AM7" s="28">
        <v>0</v>
      </c>
      <c r="AN7" s="28">
        <v>29955.2409402712</v>
      </c>
      <c r="AO7" s="28">
        <v>6766.6459353494502</v>
      </c>
      <c r="AP7" s="28">
        <v>37018.031191604801</v>
      </c>
      <c r="AQ7" s="28">
        <v>367.05427015289001</v>
      </c>
      <c r="AR7" s="28">
        <v>0.67283178127945198</v>
      </c>
      <c r="AS7" s="28">
        <v>9566.2666444980896</v>
      </c>
      <c r="AT7" s="28">
        <v>3.44378480464293</v>
      </c>
      <c r="AU7" s="28">
        <v>0.598393581353307</v>
      </c>
      <c r="AV7" s="28">
        <v>525.43200802482397</v>
      </c>
      <c r="AW7" s="28">
        <v>9.6494222843190798</v>
      </c>
      <c r="AX7" s="28">
        <v>0.59935939394941395</v>
      </c>
      <c r="AY7" s="28">
        <v>0.20869183341876199</v>
      </c>
      <c r="AZ7" s="28">
        <v>1509.7486010964601</v>
      </c>
      <c r="BA7" s="28">
        <v>925.265878167849</v>
      </c>
      <c r="BB7" s="28">
        <v>584.48272292861895</v>
      </c>
      <c r="BC7" s="28">
        <v>6.4668433781422703</v>
      </c>
      <c r="BD7" s="28">
        <v>7.9592296499611401E-2</v>
      </c>
      <c r="BE7" s="28">
        <v>34.391356742009599</v>
      </c>
      <c r="BF7" s="28">
        <v>1.52391605989957</v>
      </c>
      <c r="BG7" s="28">
        <v>31.6467720586209</v>
      </c>
      <c r="BH7" s="28">
        <v>3.7333920402123</v>
      </c>
      <c r="BI7" s="28">
        <v>0.76967077244442905</v>
      </c>
      <c r="BJ7" s="28">
        <v>142.42538010438801</v>
      </c>
      <c r="BK7" s="28">
        <v>40.996938043940297</v>
      </c>
      <c r="BL7" s="28">
        <v>5.6482474390559796</v>
      </c>
      <c r="BM7" s="28">
        <v>157.697377139172</v>
      </c>
      <c r="BN7" s="28">
        <v>0.27883843361607602</v>
      </c>
      <c r="BO7" s="28">
        <v>905.57150577225002</v>
      </c>
      <c r="BP7" s="28">
        <v>0</v>
      </c>
      <c r="BQ7" s="28">
        <v>0.16523130114120199</v>
      </c>
      <c r="BR7" s="28">
        <v>1938.29400313412</v>
      </c>
      <c r="BS7" s="28">
        <v>209.80341775551801</v>
      </c>
      <c r="BT7" s="28">
        <v>16763.634657429298</v>
      </c>
      <c r="BU7" s="28">
        <v>2718.14763563829</v>
      </c>
      <c r="BV7" s="28">
        <f t="shared" si="14"/>
        <v>6594.2038082863583</v>
      </c>
      <c r="BW7" s="28">
        <f t="shared" si="15"/>
        <v>2702.1707027034627</v>
      </c>
      <c r="BY7" s="28">
        <f t="shared" si="0"/>
        <v>18022.132897589818</v>
      </c>
      <c r="CA7" s="32">
        <f t="shared" si="1"/>
        <v>8.000001795104154E-3</v>
      </c>
      <c r="CB7" s="25">
        <f t="shared" si="2"/>
        <v>2.4532292908182663E-4</v>
      </c>
      <c r="CC7" s="25">
        <f t="shared" si="3"/>
        <v>2.4536667658076543E-4</v>
      </c>
      <c r="CD7" s="25">
        <f t="shared" si="4"/>
        <v>1.9785198504476753E-5</v>
      </c>
      <c r="CE7" s="25">
        <f t="shared" si="5"/>
        <v>-2.1620322522760397E-4</v>
      </c>
      <c r="CF7" s="25">
        <f t="shared" si="5"/>
        <v>-3.1729941062930139E-4</v>
      </c>
      <c r="CG7" s="25">
        <f t="shared" si="6"/>
        <v>2.4743081911851806E-4</v>
      </c>
      <c r="CH7" s="25">
        <f t="shared" si="7"/>
        <v>2.3071467604784829E-4</v>
      </c>
      <c r="CI7" s="25">
        <f t="shared" si="8"/>
        <v>-1.2234217304573733E-4</v>
      </c>
      <c r="CJ7" s="25">
        <f t="shared" si="9"/>
        <v>2.8572059273180032E-4</v>
      </c>
      <c r="CK7" s="25">
        <f t="shared" si="10"/>
        <v>-2.0580849340204698E-4</v>
      </c>
      <c r="CL7" s="25">
        <f t="shared" si="11"/>
        <v>-6.2405246230362458E-5</v>
      </c>
      <c r="CM7" s="25">
        <f t="shared" si="12"/>
        <v>3.3285021584153615E-4</v>
      </c>
      <c r="CN7" s="25">
        <f t="shared" si="13"/>
        <v>-6.2722605166035478E-6</v>
      </c>
      <c r="CO7" s="25"/>
      <c r="CP7" s="25"/>
      <c r="CQ7" s="25"/>
      <c r="CR7" s="25"/>
      <c r="CS7" s="25"/>
    </row>
    <row r="8" spans="1:97" x14ac:dyDescent="0.4">
      <c r="A8" s="22" t="s">
        <v>94</v>
      </c>
      <c r="B8" s="101">
        <v>59471.864848999998</v>
      </c>
      <c r="C8" s="101">
        <v>112.46478737</v>
      </c>
      <c r="D8" s="101">
        <v>10999.401688</v>
      </c>
      <c r="E8" s="101">
        <v>1279.3113307000001</v>
      </c>
      <c r="F8" s="101">
        <v>1039.8132702</v>
      </c>
      <c r="G8" s="101">
        <v>435.49244845999999</v>
      </c>
      <c r="H8" s="101">
        <v>5063.4316720999996</v>
      </c>
      <c r="I8" s="101">
        <v>20.063590788999999</v>
      </c>
      <c r="J8" s="101">
        <v>109.26271181</v>
      </c>
      <c r="K8" s="101">
        <v>50.260341427999997</v>
      </c>
      <c r="L8" s="101">
        <v>3.4698288126999999</v>
      </c>
      <c r="M8" s="101">
        <v>14.956509806</v>
      </c>
      <c r="N8" s="101">
        <v>6.5757893356999997</v>
      </c>
      <c r="P8" s="30" t="s">
        <v>185</v>
      </c>
      <c r="Q8" s="28">
        <v>9.4963060301042201</v>
      </c>
      <c r="R8" s="28">
        <v>3.4696967308063198</v>
      </c>
      <c r="S8" s="28">
        <v>20.061555098600699</v>
      </c>
      <c r="T8" s="28">
        <v>20.061720609363999</v>
      </c>
      <c r="U8" s="28">
        <v>9.9342517826518293</v>
      </c>
      <c r="V8" s="28">
        <v>109.29239020229799</v>
      </c>
      <c r="W8" s="28">
        <v>14.960836019577799</v>
      </c>
      <c r="X8" s="28">
        <v>258.95482796106597</v>
      </c>
      <c r="Y8" s="28">
        <v>59486.651621885198</v>
      </c>
      <c r="Z8" s="28">
        <v>239.204665053588</v>
      </c>
      <c r="AA8" s="28">
        <v>67.068233455020703</v>
      </c>
      <c r="AB8" s="28">
        <v>55.498721804847897</v>
      </c>
      <c r="AC8" s="28">
        <v>4.1715927382686502</v>
      </c>
      <c r="AD8" s="28">
        <v>50.251617693178297</v>
      </c>
      <c r="AE8" s="28">
        <v>50.251633778801398</v>
      </c>
      <c r="AF8" s="28">
        <v>88.000471678874703</v>
      </c>
      <c r="AG8" s="28">
        <v>206.31055132384199</v>
      </c>
      <c r="AH8" s="28">
        <v>3.1746761136966501</v>
      </c>
      <c r="AI8" s="28">
        <v>0.86781128792252904</v>
      </c>
      <c r="AJ8" s="28">
        <v>23.485859691152299</v>
      </c>
      <c r="AK8" s="28">
        <v>6.5758902263835299</v>
      </c>
      <c r="AL8" s="28">
        <v>112.49269248279001</v>
      </c>
      <c r="AM8" s="28">
        <v>0</v>
      </c>
      <c r="AN8" s="28">
        <v>8905.5852444650009</v>
      </c>
      <c r="AO8" s="28">
        <v>2006.46860104609</v>
      </c>
      <c r="AP8" s="28">
        <v>11000.054317189901</v>
      </c>
      <c r="AQ8" s="28">
        <v>124.331266108346</v>
      </c>
      <c r="AR8" s="28">
        <v>0.19715246625550401</v>
      </c>
      <c r="AS8" s="28">
        <v>2822.0098704542002</v>
      </c>
      <c r="AT8" s="28">
        <v>1.0054698699824101</v>
      </c>
      <c r="AU8" s="28">
        <v>0.176181375794352</v>
      </c>
      <c r="AV8" s="28">
        <v>154.84592977176601</v>
      </c>
      <c r="AW8" s="28">
        <v>2.8406273042433399</v>
      </c>
      <c r="AX8" s="28">
        <v>0.17737066210309901</v>
      </c>
      <c r="AY8" s="28">
        <v>6.1244194293335899E-2</v>
      </c>
      <c r="AZ8" s="28">
        <v>1278.8139300297</v>
      </c>
      <c r="BA8" s="28">
        <v>1039.3559508964499</v>
      </c>
      <c r="BB8" s="28">
        <v>239.457979133252</v>
      </c>
      <c r="BC8" s="28">
        <v>1.91264510325898</v>
      </c>
      <c r="BD8" s="28">
        <v>2.35541767114755E-2</v>
      </c>
      <c r="BE8" s="28">
        <v>10.1233502758533</v>
      </c>
      <c r="BF8" s="28">
        <v>0.450682693827609</v>
      </c>
      <c r="BG8" s="28">
        <v>9.1895245291754097</v>
      </c>
      <c r="BH8" s="28">
        <v>1.0825425519601799</v>
      </c>
      <c r="BI8" s="28">
        <v>0.22268616346169701</v>
      </c>
      <c r="BJ8" s="28">
        <v>41.269411376951702</v>
      </c>
      <c r="BK8" s="28">
        <v>11.9963391473007</v>
      </c>
      <c r="BL8" s="28">
        <v>1.66955088873824</v>
      </c>
      <c r="BM8" s="28">
        <v>814.02571592343304</v>
      </c>
      <c r="BN8" s="28">
        <v>8.2311568643661404E-2</v>
      </c>
      <c r="BO8" s="28">
        <v>435.47783387070899</v>
      </c>
      <c r="BP8" s="28">
        <v>0</v>
      </c>
      <c r="BQ8" s="28">
        <v>4.8136360531543097E-2</v>
      </c>
      <c r="BR8" s="28">
        <v>584.358845728402</v>
      </c>
      <c r="BS8" s="28">
        <v>65.26226814028</v>
      </c>
      <c r="BT8" s="28">
        <v>5064.8743149412703</v>
      </c>
      <c r="BU8" s="28">
        <v>815.27346138384098</v>
      </c>
      <c r="BV8" s="28">
        <f t="shared" si="14"/>
        <v>1945.2633850085547</v>
      </c>
      <c r="BW8" s="28">
        <f t="shared" si="15"/>
        <v>810.01177490556438</v>
      </c>
      <c r="BY8" s="28">
        <f t="shared" si="0"/>
        <v>5481.053247559139</v>
      </c>
      <c r="CA8" s="32">
        <f t="shared" si="1"/>
        <v>8.0000033764701904E-3</v>
      </c>
      <c r="CB8" s="25">
        <f t="shared" si="2"/>
        <v>2.4863476070144435E-4</v>
      </c>
      <c r="CC8" s="25">
        <f t="shared" si="3"/>
        <v>2.4812310984240253E-4</v>
      </c>
      <c r="CD8" s="25">
        <f t="shared" si="4"/>
        <v>5.9333153603512223E-5</v>
      </c>
      <c r="CE8" s="25">
        <f t="shared" si="5"/>
        <v>-3.8880345883273337E-4</v>
      </c>
      <c r="CF8" s="25">
        <f t="shared" si="5"/>
        <v>-4.3980906635489629E-4</v>
      </c>
      <c r="CG8" s="25">
        <f t="shared" si="6"/>
        <v>-3.3558766271792776E-5</v>
      </c>
      <c r="CH8" s="25">
        <f t="shared" si="7"/>
        <v>2.849140532931166E-4</v>
      </c>
      <c r="CI8" s="25">
        <f t="shared" si="8"/>
        <v>-9.3212608633639799E-5</v>
      </c>
      <c r="CJ8" s="25">
        <f t="shared" si="9"/>
        <v>2.7162415984699435E-4</v>
      </c>
      <c r="CK8" s="25">
        <f t="shared" si="10"/>
        <v>-1.7325089625728663E-4</v>
      </c>
      <c r="CL8" s="25">
        <f t="shared" si="11"/>
        <v>-3.8065824226441529E-5</v>
      </c>
      <c r="CM8" s="25">
        <f t="shared" si="12"/>
        <v>2.8925288278580896E-4</v>
      </c>
      <c r="CN8" s="25">
        <f t="shared" si="13"/>
        <v>1.5342748737785198E-5</v>
      </c>
      <c r="CO8" s="25"/>
      <c r="CP8" s="25"/>
      <c r="CQ8" s="25"/>
      <c r="CR8" s="25"/>
      <c r="CS8" s="25"/>
    </row>
    <row r="9" spans="1:97" x14ac:dyDescent="0.4">
      <c r="A9" s="22" t="s">
        <v>95</v>
      </c>
      <c r="B9" s="101">
        <v>113899.34801</v>
      </c>
      <c r="C9" s="101">
        <v>224.39386571</v>
      </c>
      <c r="D9" s="101">
        <v>22274.438128000002</v>
      </c>
      <c r="E9" s="101">
        <v>2552.5433250000001</v>
      </c>
      <c r="F9" s="101">
        <v>2074.6845142000002</v>
      </c>
      <c r="G9" s="101">
        <v>857.65241450999997</v>
      </c>
      <c r="H9" s="101">
        <v>9566.1233410000004</v>
      </c>
      <c r="I9" s="101">
        <v>39.973876027000003</v>
      </c>
      <c r="J9" s="101">
        <v>215.65719016</v>
      </c>
      <c r="K9" s="101">
        <v>100.13644284999999</v>
      </c>
      <c r="L9" s="101">
        <v>6.9155038782</v>
      </c>
      <c r="M9" s="101">
        <v>29.846795735000001</v>
      </c>
      <c r="N9" s="101">
        <v>13.096874956000001</v>
      </c>
      <c r="P9" s="30" t="s">
        <v>186</v>
      </c>
      <c r="Q9" s="28">
        <v>15.6289423205489</v>
      </c>
      <c r="R9" s="28">
        <v>5.7068137730602402</v>
      </c>
      <c r="S9" s="28">
        <v>32.984857671579803</v>
      </c>
      <c r="T9" s="28">
        <v>32.985160387531899</v>
      </c>
      <c r="U9" s="28">
        <v>16.3483992243128</v>
      </c>
      <c r="V9" s="28">
        <v>178.43678679686201</v>
      </c>
      <c r="W9" s="28">
        <v>24.631768683403902</v>
      </c>
      <c r="X9" s="28">
        <v>425.62677341883199</v>
      </c>
      <c r="Y9" s="28">
        <v>94952.8590918236</v>
      </c>
      <c r="Z9" s="28">
        <v>393.82044654931099</v>
      </c>
      <c r="AA9" s="28">
        <v>110.400867326464</v>
      </c>
      <c r="AB9" s="28">
        <v>91.338253196270699</v>
      </c>
      <c r="AC9" s="28">
        <v>6.8701916532142002</v>
      </c>
      <c r="AD9" s="28">
        <v>82.589327646775402</v>
      </c>
      <c r="AE9" s="28">
        <v>82.589301784006196</v>
      </c>
      <c r="AF9" s="28">
        <v>149.24113798292501</v>
      </c>
      <c r="AG9" s="28">
        <v>315.78140645227302</v>
      </c>
      <c r="AH9" s="28">
        <v>5.1737458222367296</v>
      </c>
      <c r="AI9" s="28">
        <v>1.42986155918883</v>
      </c>
      <c r="AJ9" s="28">
        <v>38.593193675227099</v>
      </c>
      <c r="AK9" s="28">
        <v>10.815938422529801</v>
      </c>
      <c r="AL9" s="28">
        <v>187.25140497836699</v>
      </c>
      <c r="AM9" s="28">
        <v>0</v>
      </c>
      <c r="AN9" s="28">
        <v>15077.0971561101</v>
      </c>
      <c r="AO9" s="28">
        <v>3428.8038384075999</v>
      </c>
      <c r="AP9" s="28">
        <v>18655.1421325007</v>
      </c>
      <c r="AQ9" s="28">
        <v>201.53427445337201</v>
      </c>
      <c r="AR9" s="28">
        <v>0.32601722440847197</v>
      </c>
      <c r="AS9" s="28">
        <v>4358.1080063422496</v>
      </c>
      <c r="AT9" s="28">
        <v>1.65861983223928</v>
      </c>
      <c r="AU9" s="28">
        <v>0.289401255770322</v>
      </c>
      <c r="AV9" s="28">
        <v>256.34155396914599</v>
      </c>
      <c r="AW9" s="28">
        <v>4.6233230320056</v>
      </c>
      <c r="AX9" s="28">
        <v>0.28753882893566302</v>
      </c>
      <c r="AY9" s="28">
        <v>0.10115564519475</v>
      </c>
      <c r="AZ9" s="28">
        <v>2091.1193833737002</v>
      </c>
      <c r="BA9" s="28">
        <v>1701.5546828956301</v>
      </c>
      <c r="BB9" s="28">
        <v>389.56470047807198</v>
      </c>
      <c r="BC9" s="28">
        <v>3.0856226183633999</v>
      </c>
      <c r="BD9" s="28">
        <v>3.8263756838461803E-2</v>
      </c>
      <c r="BE9" s="28">
        <v>16.440937423788899</v>
      </c>
      <c r="BF9" s="28">
        <v>0.73641432050022804</v>
      </c>
      <c r="BG9" s="28">
        <v>15.171644300776499</v>
      </c>
      <c r="BH9" s="28">
        <v>1.80658121781114</v>
      </c>
      <c r="BI9" s="28">
        <v>0.36743427991313699</v>
      </c>
      <c r="BJ9" s="28">
        <v>68.208157599276902</v>
      </c>
      <c r="BK9" s="28">
        <v>19.044586957640998</v>
      </c>
      <c r="BL9" s="28">
        <v>2.6992118480684701</v>
      </c>
      <c r="BM9" s="28">
        <v>1329.2391828191601</v>
      </c>
      <c r="BN9" s="28">
        <v>0.13362292343347801</v>
      </c>
      <c r="BO9" s="28">
        <v>712.38412817143103</v>
      </c>
      <c r="BP9" s="28">
        <v>0</v>
      </c>
      <c r="BQ9" s="28">
        <v>7.9474194111312804E-2</v>
      </c>
      <c r="BR9" s="28">
        <v>911.60842673608499</v>
      </c>
      <c r="BS9" s="28">
        <v>102.40347305364</v>
      </c>
      <c r="BT9" s="28">
        <v>7914.6447887167396</v>
      </c>
      <c r="BU9" s="28">
        <v>1287.78871327826</v>
      </c>
      <c r="BV9" s="28">
        <f t="shared" si="14"/>
        <v>3004.1241249399795</v>
      </c>
      <c r="BW9" s="28">
        <f t="shared" si="15"/>
        <v>1279.134360028967</v>
      </c>
      <c r="BY9" s="28">
        <f t="shared" si="0"/>
        <v>8595.590008328456</v>
      </c>
      <c r="CA9" s="32">
        <f t="shared" si="1"/>
        <v>8.0000000494726553E-3</v>
      </c>
      <c r="CB9" s="25">
        <f t="shared" si="2"/>
        <v>-0.16634413848016899</v>
      </c>
      <c r="CC9" s="25">
        <f t="shared" si="3"/>
        <v>-0.16552351203590757</v>
      </c>
      <c r="CD9" s="25">
        <f t="shared" si="4"/>
        <v>-0.16248652265439995</v>
      </c>
      <c r="CE9" s="25">
        <f t="shared" si="5"/>
        <v>-0.18077026826813994</v>
      </c>
      <c r="CF9" s="25">
        <f t="shared" si="5"/>
        <v>-0.17984894992492351</v>
      </c>
      <c r="CG9" s="25">
        <f t="shared" si="6"/>
        <v>-0.16937897437339419</v>
      </c>
      <c r="CH9" s="25">
        <f t="shared" si="7"/>
        <v>-0.17263822484967276</v>
      </c>
      <c r="CI9" s="25">
        <f t="shared" si="8"/>
        <v>-0.17483207369602183</v>
      </c>
      <c r="CJ9" s="25">
        <f t="shared" si="9"/>
        <v>-0.17259059777011607</v>
      </c>
      <c r="CK9" s="25">
        <f t="shared" si="10"/>
        <v>-0.17523231869019601</v>
      </c>
      <c r="CL9" s="25">
        <f t="shared" si="11"/>
        <v>-0.17477975957037037</v>
      </c>
      <c r="CM9" s="25">
        <f t="shared" si="12"/>
        <v>-0.17472653004023042</v>
      </c>
      <c r="CN9" s="25">
        <f t="shared" si="13"/>
        <v>-0.17415883874078272</v>
      </c>
      <c r="CO9" s="25"/>
      <c r="CP9" s="25"/>
      <c r="CQ9" s="25"/>
      <c r="CR9" s="25"/>
      <c r="CS9" s="25"/>
    </row>
    <row r="10" spans="1:97" x14ac:dyDescent="0.4">
      <c r="A10" s="58" t="s">
        <v>96</v>
      </c>
      <c r="B10" s="101">
        <v>251703.53237</v>
      </c>
      <c r="C10" s="101">
        <v>671.28143928999998</v>
      </c>
      <c r="D10" s="101">
        <v>73835.317328000005</v>
      </c>
      <c r="E10" s="101">
        <v>2678.3240783000001</v>
      </c>
      <c r="F10" s="101">
        <v>1644.5771113000001</v>
      </c>
      <c r="G10" s="101">
        <v>1564.3254652000001</v>
      </c>
      <c r="H10" s="101">
        <v>28097.990876</v>
      </c>
      <c r="I10" s="101">
        <v>111.067694</v>
      </c>
      <c r="J10" s="101">
        <v>559.12764120999998</v>
      </c>
      <c r="K10" s="101">
        <v>283.43764986999997</v>
      </c>
      <c r="L10" s="101">
        <v>18.969028584</v>
      </c>
      <c r="M10" s="101">
        <v>76.097032241999997</v>
      </c>
      <c r="N10" s="101">
        <v>35.527338858999997</v>
      </c>
      <c r="P10" s="30" t="s">
        <v>187</v>
      </c>
      <c r="Q10" s="28">
        <v>47.5500078706119</v>
      </c>
      <c r="R10" s="28">
        <v>18.968952866695702</v>
      </c>
      <c r="S10" s="28">
        <v>111.059657410192</v>
      </c>
      <c r="T10" s="28">
        <v>111.060675079955</v>
      </c>
      <c r="U10" s="28">
        <v>53.268394135286599</v>
      </c>
      <c r="V10" s="28">
        <v>559.30781962608</v>
      </c>
      <c r="W10" s="28">
        <v>76.126136416136205</v>
      </c>
      <c r="X10" s="28">
        <v>1414.6359642203299</v>
      </c>
      <c r="Y10" s="28">
        <v>251777.98119016501</v>
      </c>
      <c r="Z10" s="28">
        <v>1190.9568628013201</v>
      </c>
      <c r="AA10" s="28">
        <v>339.46754902374403</v>
      </c>
      <c r="AB10" s="28">
        <v>294.398852307575</v>
      </c>
      <c r="AC10" s="28">
        <v>20.708742680393598</v>
      </c>
      <c r="AD10" s="28">
        <v>283.39662823294202</v>
      </c>
      <c r="AE10" s="28">
        <v>283.39666304871798</v>
      </c>
      <c r="AF10" s="28">
        <v>590.72417540347305</v>
      </c>
      <c r="AG10" s="28">
        <v>1109.6847819080299</v>
      </c>
      <c r="AH10" s="28">
        <v>14.923169311195601</v>
      </c>
      <c r="AI10" s="28">
        <v>5.1409917455136398</v>
      </c>
      <c r="AJ10" s="28">
        <v>109.162047315683</v>
      </c>
      <c r="AK10" s="28">
        <v>35.529099631749602</v>
      </c>
      <c r="AL10" s="28">
        <v>671.46988401704095</v>
      </c>
      <c r="AM10" s="28">
        <v>0</v>
      </c>
      <c r="AN10" s="28">
        <v>59479.964060582999</v>
      </c>
      <c r="AO10" s="28">
        <v>13769.8376070371</v>
      </c>
      <c r="AP10" s="28">
        <v>73840.525843023599</v>
      </c>
      <c r="AQ10" s="28">
        <v>640.317777495163</v>
      </c>
      <c r="AR10" s="28">
        <v>1.1981099642299999</v>
      </c>
      <c r="AS10" s="28">
        <v>15841.139400173201</v>
      </c>
      <c r="AT10" s="28">
        <v>6.1516430676212703</v>
      </c>
      <c r="AU10" s="28">
        <v>1.0615564020569099</v>
      </c>
      <c r="AV10" s="28">
        <v>931.53981224336701</v>
      </c>
      <c r="AW10" s="28">
        <v>17.1198522154797</v>
      </c>
      <c r="AX10" s="28">
        <v>1.0587586351185201</v>
      </c>
      <c r="AY10" s="28">
        <v>0.37116516223262103</v>
      </c>
      <c r="AZ10" s="28">
        <v>2677.9171841394</v>
      </c>
      <c r="BA10" s="28">
        <v>1644.1732252225299</v>
      </c>
      <c r="BB10" s="28">
        <v>1033.74395891686</v>
      </c>
      <c r="BC10" s="28">
        <v>11.429118703792501</v>
      </c>
      <c r="BD10" s="28">
        <v>0.140598499104372</v>
      </c>
      <c r="BE10" s="28">
        <v>61.025173536819899</v>
      </c>
      <c r="BF10" s="28">
        <v>2.69351333300264</v>
      </c>
      <c r="BG10" s="28">
        <v>56.796759394169797</v>
      </c>
      <c r="BH10" s="28">
        <v>6.7054734052039997</v>
      </c>
      <c r="BI10" s="28">
        <v>1.38551885547049</v>
      </c>
      <c r="BJ10" s="28">
        <v>256.058398132685</v>
      </c>
      <c r="BK10" s="28">
        <v>70.146787146986696</v>
      </c>
      <c r="BL10" s="28">
        <v>9.98713110699582</v>
      </c>
      <c r="BM10" s="28">
        <v>278.95707284732401</v>
      </c>
      <c r="BN10" s="28">
        <v>0.49356971786350001</v>
      </c>
      <c r="BO10" s="28">
        <v>1564.7816910552899</v>
      </c>
      <c r="BP10" s="28">
        <v>0</v>
      </c>
      <c r="BQ10" s="28">
        <v>0.294835510717602</v>
      </c>
      <c r="BR10" s="28">
        <v>3243.5415002347099</v>
      </c>
      <c r="BS10" s="28">
        <v>352.67404326017203</v>
      </c>
      <c r="BT10" s="28">
        <v>28104.886944118301</v>
      </c>
      <c r="BU10" s="28">
        <v>4615.8655335305803</v>
      </c>
      <c r="BV10" s="28">
        <f t="shared" si="14"/>
        <v>10919.589181668463</v>
      </c>
      <c r="BW10" s="28">
        <f t="shared" si="15"/>
        <v>4587.4369897620618</v>
      </c>
      <c r="BY10" s="28">
        <f t="shared" si="0"/>
        <v>30317.641345940432</v>
      </c>
      <c r="CA10" s="32">
        <f t="shared" si="1"/>
        <v>7.9999995755621264E-3</v>
      </c>
      <c r="CB10" s="25">
        <f t="shared" si="2"/>
        <v>2.9577979881335441E-4</v>
      </c>
      <c r="CC10" s="25">
        <f t="shared" si="3"/>
        <v>2.8072387527992382E-4</v>
      </c>
      <c r="CD10" s="25">
        <f t="shared" si="4"/>
        <v>7.0542325977370547E-5</v>
      </c>
      <c r="CE10" s="25">
        <f t="shared" si="5"/>
        <v>-1.5192118231577029E-4</v>
      </c>
      <c r="CF10" s="25">
        <f t="shared" si="5"/>
        <v>-2.455865855696306E-4</v>
      </c>
      <c r="CG10" s="25">
        <f t="shared" si="6"/>
        <v>2.9164382057254921E-4</v>
      </c>
      <c r="CH10" s="25">
        <f t="shared" si="7"/>
        <v>2.4542922477037063E-4</v>
      </c>
      <c r="CI10" s="25">
        <f t="shared" si="8"/>
        <v>-6.3194974093896478E-5</v>
      </c>
      <c r="CJ10" s="25">
        <f t="shared" si="9"/>
        <v>3.2224916602245559E-4</v>
      </c>
      <c r="CK10" s="25">
        <f t="shared" si="10"/>
        <v>-1.4460612872280363E-4</v>
      </c>
      <c r="CL10" s="25">
        <f t="shared" si="11"/>
        <v>-3.9916279298728302E-6</v>
      </c>
      <c r="CM10" s="25">
        <f t="shared" si="12"/>
        <v>3.8246135596526644E-4</v>
      </c>
      <c r="CN10" s="25">
        <f t="shared" si="13"/>
        <v>4.956106497572846E-5</v>
      </c>
      <c r="CO10" s="25"/>
      <c r="CP10" s="25"/>
      <c r="CQ10" s="25"/>
      <c r="CR10" s="25"/>
      <c r="CS10" s="25"/>
    </row>
    <row r="11" spans="1:97" x14ac:dyDescent="0.4">
      <c r="A11" s="22" t="s">
        <v>97</v>
      </c>
      <c r="B11" s="101">
        <v>521428.03781000001</v>
      </c>
      <c r="C11" s="101">
        <v>1849.1458801000001</v>
      </c>
      <c r="D11" s="101">
        <v>131486.49152000001</v>
      </c>
      <c r="E11" s="101">
        <v>7325.1856840999999</v>
      </c>
      <c r="F11" s="101">
        <v>4483.4664947000001</v>
      </c>
      <c r="G11" s="101">
        <v>557.62559767000005</v>
      </c>
      <c r="H11" s="101">
        <v>62749.343677999997</v>
      </c>
      <c r="I11" s="101">
        <v>276.94800223999999</v>
      </c>
      <c r="J11" s="101">
        <v>1228.7580473999999</v>
      </c>
      <c r="K11" s="101">
        <v>733.64885501000003</v>
      </c>
      <c r="L11" s="101">
        <v>46.320636794999999</v>
      </c>
      <c r="M11" s="101">
        <v>164.95013949</v>
      </c>
      <c r="N11" s="101">
        <v>84.906489291</v>
      </c>
      <c r="P11" s="30" t="s">
        <v>188</v>
      </c>
      <c r="Q11" s="28">
        <v>106.43794130049901</v>
      </c>
      <c r="R11" s="28">
        <v>46.315581503612201</v>
      </c>
      <c r="S11" s="28">
        <v>276.900537988412</v>
      </c>
      <c r="T11" s="28">
        <v>276.90309902516202</v>
      </c>
      <c r="U11" s="28">
        <v>123.131536004232</v>
      </c>
      <c r="V11" s="28">
        <v>1229.1153885009001</v>
      </c>
      <c r="W11" s="28">
        <v>165.001940444897</v>
      </c>
      <c r="X11" s="28">
        <v>3539.53293807106</v>
      </c>
      <c r="Y11" s="28">
        <v>521547.02887018601</v>
      </c>
      <c r="Z11" s="28">
        <v>2537.3843890682701</v>
      </c>
      <c r="AA11" s="28">
        <v>722.30215942095595</v>
      </c>
      <c r="AB11" s="28">
        <v>631.07297176970496</v>
      </c>
      <c r="AC11" s="28">
        <v>43.869502508348802</v>
      </c>
      <c r="AD11" s="28">
        <v>733.47829613959698</v>
      </c>
      <c r="AE11" s="28">
        <v>733.47834909638004</v>
      </c>
      <c r="AF11" s="28">
        <v>1051.81816101456</v>
      </c>
      <c r="AG11" s="28">
        <v>2149.4448351923802</v>
      </c>
      <c r="AH11" s="28">
        <v>30.926940340084901</v>
      </c>
      <c r="AI11" s="28">
        <v>13.428105235205599</v>
      </c>
      <c r="AJ11" s="28">
        <v>225.514992041932</v>
      </c>
      <c r="AK11" s="28">
        <v>84.9018374306916</v>
      </c>
      <c r="AL11" s="28">
        <v>1849.6042781792</v>
      </c>
      <c r="AM11" s="28">
        <v>0</v>
      </c>
      <c r="AN11" s="28">
        <v>103073.535102101</v>
      </c>
      <c r="AO11" s="28">
        <v>27351.921254870798</v>
      </c>
      <c r="AP11" s="28">
        <v>131477.27451798599</v>
      </c>
      <c r="AQ11" s="28">
        <v>1339.8230006117799</v>
      </c>
      <c r="AR11" s="28">
        <v>3.2909297662549499</v>
      </c>
      <c r="AS11" s="28">
        <v>34696.575565852603</v>
      </c>
      <c r="AT11" s="28">
        <v>16.877976553845102</v>
      </c>
      <c r="AU11" s="28">
        <v>2.9197786118597602</v>
      </c>
      <c r="AV11" s="28">
        <v>2562.6347033956599</v>
      </c>
      <c r="AW11" s="28">
        <v>47.087574309539903</v>
      </c>
      <c r="AX11" s="28">
        <v>2.9166316903387899</v>
      </c>
      <c r="AY11" s="28">
        <v>1.01994872159482</v>
      </c>
      <c r="AZ11" s="28">
        <v>7323.6819565303604</v>
      </c>
      <c r="BA11" s="28">
        <v>4482.0907086591997</v>
      </c>
      <c r="BB11" s="28">
        <v>2841.5912478711598</v>
      </c>
      <c r="BC11" s="28">
        <v>31.4799432309837</v>
      </c>
      <c r="BD11" s="28">
        <v>0.38731583194166502</v>
      </c>
      <c r="BE11" s="28">
        <v>167.83882251139499</v>
      </c>
      <c r="BF11" s="28">
        <v>7.4183365575929896</v>
      </c>
      <c r="BG11" s="28">
        <v>155.564602479097</v>
      </c>
      <c r="BH11" s="28">
        <v>18.3615536301856</v>
      </c>
      <c r="BI11" s="28">
        <v>3.7907925616054001</v>
      </c>
      <c r="BJ11" s="28">
        <v>700.898405176452</v>
      </c>
      <c r="BK11" s="28">
        <v>144.99199788567901</v>
      </c>
      <c r="BL11" s="28">
        <v>27.5032589824567</v>
      </c>
      <c r="BM11" s="28">
        <v>730.74145229473595</v>
      </c>
      <c r="BN11" s="28">
        <v>1.3586823536544299</v>
      </c>
      <c r="BO11" s="28">
        <v>557.714365735765</v>
      </c>
      <c r="BP11" s="28">
        <v>0</v>
      </c>
      <c r="BQ11" s="28">
        <v>0.81685717783671496</v>
      </c>
      <c r="BR11" s="28">
        <v>7192.8195431416898</v>
      </c>
      <c r="BS11" s="28">
        <v>2716.3988098744999</v>
      </c>
      <c r="BT11" s="28">
        <v>62765.730413862599</v>
      </c>
      <c r="BU11" s="28">
        <v>9499.0278781114102</v>
      </c>
      <c r="BV11" s="28">
        <f t="shared" si="14"/>
        <v>23916.988647021437</v>
      </c>
      <c r="BW11" s="28">
        <f t="shared" si="15"/>
        <v>9431.0938289392434</v>
      </c>
      <c r="BY11" s="28">
        <f t="shared" si="0"/>
        <v>67952.994186237076</v>
      </c>
      <c r="CA11" s="32">
        <f t="shared" si="1"/>
        <v>7.9999997328106462E-3</v>
      </c>
      <c r="CB11" s="25">
        <f t="shared" si="2"/>
        <v>2.2820226677062829E-4</v>
      </c>
      <c r="CC11" s="25">
        <f t="shared" si="3"/>
        <v>2.4789719628563544E-4</v>
      </c>
      <c r="CD11" s="25">
        <f t="shared" si="4"/>
        <v>-7.0098471009977418E-5</v>
      </c>
      <c r="CE11" s="25">
        <f t="shared" si="5"/>
        <v>-2.0528183645958682E-4</v>
      </c>
      <c r="CF11" s="25">
        <f t="shared" si="5"/>
        <v>-3.0685766079144219E-4</v>
      </c>
      <c r="CG11" s="25">
        <f t="shared" si="6"/>
        <v>1.5918936672897329E-4</v>
      </c>
      <c r="CH11" s="25">
        <f t="shared" si="7"/>
        <v>2.6114593240512903E-4</v>
      </c>
      <c r="CI11" s="25">
        <f t="shared" si="8"/>
        <v>-1.6213590448311039E-4</v>
      </c>
      <c r="CJ11" s="25">
        <f t="shared" si="9"/>
        <v>2.9081486111629228E-4</v>
      </c>
      <c r="CK11" s="25">
        <f t="shared" si="10"/>
        <v>-2.3240806886785993E-4</v>
      </c>
      <c r="CL11" s="25">
        <f t="shared" si="11"/>
        <v>-1.091369147227183E-4</v>
      </c>
      <c r="CM11" s="25">
        <f t="shared" si="12"/>
        <v>3.1404007936679923E-4</v>
      </c>
      <c r="CN11" s="25">
        <f t="shared" si="13"/>
        <v>-5.4788042083052935E-5</v>
      </c>
      <c r="CO11" s="25"/>
      <c r="CP11" s="25"/>
      <c r="CQ11" s="25"/>
      <c r="CR11" s="25"/>
      <c r="CS11" s="25"/>
    </row>
    <row r="12" spans="1:97" x14ac:dyDescent="0.4">
      <c r="A12" s="22" t="s">
        <v>98</v>
      </c>
      <c r="B12" s="101">
        <v>97510.495695999998</v>
      </c>
      <c r="C12" s="101">
        <v>210.80096649000001</v>
      </c>
      <c r="D12" s="101">
        <v>23099.321755000001</v>
      </c>
      <c r="E12" s="101">
        <v>2403.5999086000002</v>
      </c>
      <c r="F12" s="101">
        <v>1954.0305644</v>
      </c>
      <c r="G12" s="101">
        <v>783.55095807999999</v>
      </c>
      <c r="H12" s="101">
        <v>9507.9482867999996</v>
      </c>
      <c r="I12" s="101">
        <v>37.817313437999999</v>
      </c>
      <c r="J12" s="101">
        <v>205.66599317000001</v>
      </c>
      <c r="K12" s="101">
        <v>94.602555080000002</v>
      </c>
      <c r="L12" s="101">
        <v>6.5625953397999996</v>
      </c>
      <c r="M12" s="101">
        <v>28.733446426</v>
      </c>
      <c r="N12" s="101">
        <v>12.40817215</v>
      </c>
      <c r="P12" s="30" t="s">
        <v>189</v>
      </c>
      <c r="Q12" s="28">
        <v>17.922818250458299</v>
      </c>
      <c r="R12" s="28">
        <v>6.5624153560354603</v>
      </c>
      <c r="S12" s="28">
        <v>37.813639357490899</v>
      </c>
      <c r="T12" s="28">
        <v>37.814004254240103</v>
      </c>
      <c r="U12" s="28">
        <v>18.7485118409199</v>
      </c>
      <c r="V12" s="28">
        <v>205.72341967015399</v>
      </c>
      <c r="W12" s="28">
        <v>28.7425989720678</v>
      </c>
      <c r="X12" s="28">
        <v>484.61789552151799</v>
      </c>
      <c r="Y12" s="28">
        <v>97535.029231744295</v>
      </c>
      <c r="Z12" s="28">
        <v>450.96983966347602</v>
      </c>
      <c r="AA12" s="28">
        <v>126.299838147443</v>
      </c>
      <c r="AB12" s="28">
        <v>104.333828039458</v>
      </c>
      <c r="AC12" s="28">
        <v>7.83260897048579</v>
      </c>
      <c r="AD12" s="28">
        <v>94.586103335498507</v>
      </c>
      <c r="AE12" s="28">
        <v>94.5861025279074</v>
      </c>
      <c r="AF12" s="28">
        <v>184.79828828518899</v>
      </c>
      <c r="AG12" s="28">
        <v>372.01838957445301</v>
      </c>
      <c r="AH12" s="28">
        <v>5.9078744685995703</v>
      </c>
      <c r="AI12" s="28">
        <v>1.6493467956194099</v>
      </c>
      <c r="AJ12" s="28">
        <v>44.190980186373203</v>
      </c>
      <c r="AK12" s="28">
        <v>12.4084855064617</v>
      </c>
      <c r="AL12" s="28">
        <v>210.85278658487499</v>
      </c>
      <c r="AM12" s="28">
        <v>0</v>
      </c>
      <c r="AN12" s="28">
        <v>18603.5945137981</v>
      </c>
      <c r="AO12" s="28">
        <v>4311.3729245743698</v>
      </c>
      <c r="AP12" s="28">
        <v>23099.765726657701</v>
      </c>
      <c r="AQ12" s="28">
        <v>230.99962916169201</v>
      </c>
      <c r="AR12" s="28">
        <v>0.37469469248279003</v>
      </c>
      <c r="AS12" s="28">
        <v>5269.7526316506501</v>
      </c>
      <c r="AT12" s="28">
        <v>1.9206376058907499</v>
      </c>
      <c r="AU12" s="28">
        <v>0.33261380666567397</v>
      </c>
      <c r="AV12" s="28">
        <v>291.95540736453898</v>
      </c>
      <c r="AW12" s="28">
        <v>5.3638579409932898</v>
      </c>
      <c r="AX12" s="28">
        <v>0.332463297894034</v>
      </c>
      <c r="AY12" s="28">
        <v>0.116148972480806</v>
      </c>
      <c r="AZ12" s="28">
        <v>2402.63435969788</v>
      </c>
      <c r="BA12" s="28">
        <v>1953.1439938298399</v>
      </c>
      <c r="BB12" s="28">
        <v>449.49036586804198</v>
      </c>
      <c r="BC12" s="28">
        <v>3.5879876458495201</v>
      </c>
      <c r="BD12" s="28">
        <v>4.4149694858270298E-2</v>
      </c>
      <c r="BE12" s="28">
        <v>19.118181712660501</v>
      </c>
      <c r="BF12" s="28">
        <v>0.84554008079939602</v>
      </c>
      <c r="BG12" s="28">
        <v>17.688831293506802</v>
      </c>
      <c r="BH12" s="28">
        <v>2.08779532355583</v>
      </c>
      <c r="BI12" s="28">
        <v>0.43082811940232701</v>
      </c>
      <c r="BJ12" s="28">
        <v>79.675290828221407</v>
      </c>
      <c r="BK12" s="28">
        <v>23.309839467282199</v>
      </c>
      <c r="BL12" s="28">
        <v>3.1345501520638002</v>
      </c>
      <c r="BM12" s="28">
        <v>1525.9801889360999</v>
      </c>
      <c r="BN12" s="28">
        <v>0.15482636187767601</v>
      </c>
      <c r="BO12" s="28">
        <v>783.52867601646801</v>
      </c>
      <c r="BP12" s="28">
        <v>0</v>
      </c>
      <c r="BQ12" s="28">
        <v>9.2270046951382495E-2</v>
      </c>
      <c r="BR12" s="28">
        <v>1098.2823523255399</v>
      </c>
      <c r="BS12" s="28">
        <v>120.494713082491</v>
      </c>
      <c r="BT12" s="28">
        <v>9510.1412425249491</v>
      </c>
      <c r="BU12" s="28">
        <v>1568.84126234784</v>
      </c>
      <c r="BV12" s="28">
        <f t="shared" si="14"/>
        <v>3632.5375576211518</v>
      </c>
      <c r="BW12" s="28">
        <f t="shared" si="15"/>
        <v>1558.9126354764107</v>
      </c>
      <c r="BY12" s="28">
        <f t="shared" si="0"/>
        <v>10284.387791904395</v>
      </c>
      <c r="CA12" s="32">
        <f t="shared" si="1"/>
        <v>8.0000070334881011E-3</v>
      </c>
      <c r="CB12" s="25">
        <f t="shared" si="2"/>
        <v>2.5159892347160719E-4</v>
      </c>
      <c r="CC12" s="25">
        <f t="shared" si="3"/>
        <v>2.4582474994222508E-4</v>
      </c>
      <c r="CD12" s="25">
        <f t="shared" si="4"/>
        <v>1.9220116608132688E-5</v>
      </c>
      <c r="CE12" s="25">
        <f t="shared" si="5"/>
        <v>-4.017094936081036E-4</v>
      </c>
      <c r="CF12" s="25">
        <f t="shared" si="5"/>
        <v>-4.5371376799947999E-4</v>
      </c>
      <c r="CG12" s="25">
        <f t="shared" si="6"/>
        <v>-2.8437287073931374E-5</v>
      </c>
      <c r="CH12" s="25">
        <f t="shared" si="7"/>
        <v>2.3064447331861042E-4</v>
      </c>
      <c r="CI12" s="25">
        <f t="shared" si="8"/>
        <v>-8.750446446496655E-5</v>
      </c>
      <c r="CJ12" s="25">
        <f t="shared" si="9"/>
        <v>2.792221468841094E-4</v>
      </c>
      <c r="CK12" s="25">
        <f t="shared" si="10"/>
        <v>-1.7391234389693813E-4</v>
      </c>
      <c r="CL12" s="25">
        <f t="shared" si="11"/>
        <v>-2.7425699013890525E-5</v>
      </c>
      <c r="CM12" s="25">
        <f t="shared" si="12"/>
        <v>3.1853283216027282E-4</v>
      </c>
      <c r="CN12" s="25">
        <f t="shared" si="13"/>
        <v>2.5254038863371091E-5</v>
      </c>
      <c r="CO12" s="25"/>
      <c r="CP12" s="25"/>
      <c r="CQ12" s="25"/>
      <c r="CR12" s="25"/>
      <c r="CS12" s="25"/>
    </row>
    <row r="13" spans="1:97" x14ac:dyDescent="0.4">
      <c r="A13" s="22" t="s">
        <v>99</v>
      </c>
      <c r="B13" s="101">
        <v>208663.61282000001</v>
      </c>
      <c r="C13" s="101">
        <v>575.05609890999995</v>
      </c>
      <c r="D13" s="101">
        <v>56087.802088999997</v>
      </c>
      <c r="E13" s="101">
        <v>6550.5386367000001</v>
      </c>
      <c r="F13" s="101">
        <v>5324.8694600999997</v>
      </c>
      <c r="G13" s="101">
        <v>2126.0281365000001</v>
      </c>
      <c r="H13" s="101">
        <v>24282.213264000002</v>
      </c>
      <c r="I13" s="101">
        <v>94.635265330999999</v>
      </c>
      <c r="J13" s="101">
        <v>476.7927828</v>
      </c>
      <c r="K13" s="101">
        <v>241.70040739999999</v>
      </c>
      <c r="L13" s="101">
        <v>16.143671374</v>
      </c>
      <c r="M13" s="101">
        <v>64.228877135999994</v>
      </c>
      <c r="N13" s="101">
        <v>30.205403922999999</v>
      </c>
      <c r="P13" s="30" t="s">
        <v>190</v>
      </c>
      <c r="Q13" s="28">
        <v>40.282714801024198</v>
      </c>
      <c r="R13" s="28">
        <v>16.1424634117115</v>
      </c>
      <c r="S13" s="28">
        <v>94.6220972480603</v>
      </c>
      <c r="T13" s="28">
        <v>94.6228849538156</v>
      </c>
      <c r="U13" s="28">
        <v>45.276401925445199</v>
      </c>
      <c r="V13" s="28">
        <v>476.921806645468</v>
      </c>
      <c r="W13" s="28">
        <v>64.247905653376606</v>
      </c>
      <c r="X13" s="28">
        <v>1204.8642628130301</v>
      </c>
      <c r="Y13" s="28">
        <v>208713.97811604</v>
      </c>
      <c r="Z13" s="28">
        <v>1008.66892253641</v>
      </c>
      <c r="AA13" s="28">
        <v>287.83322383734799</v>
      </c>
      <c r="AB13" s="28">
        <v>250.231100185006</v>
      </c>
      <c r="AC13" s="28">
        <v>17.6059034179201</v>
      </c>
      <c r="AD13" s="28">
        <v>241.64976197868501</v>
      </c>
      <c r="AE13" s="28">
        <v>241.64974642262999</v>
      </c>
      <c r="AF13" s="28">
        <v>448.71982648963501</v>
      </c>
      <c r="AG13" s="28">
        <v>960.96992839393204</v>
      </c>
      <c r="AH13" s="28">
        <v>12.628913837775601</v>
      </c>
      <c r="AI13" s="28">
        <v>4.3777065793393799</v>
      </c>
      <c r="AJ13" s="28">
        <v>92.153796801036805</v>
      </c>
      <c r="AK13" s="28">
        <v>30.204837821472701</v>
      </c>
      <c r="AL13" s="28">
        <v>575.19824199033201</v>
      </c>
      <c r="AM13" s="28">
        <v>0</v>
      </c>
      <c r="AN13" s="28">
        <v>45304.604985972997</v>
      </c>
      <c r="AO13" s="28">
        <v>10336.6662297767</v>
      </c>
      <c r="AP13" s="28">
        <v>56089.991042239402</v>
      </c>
      <c r="AQ13" s="28">
        <v>545.43721857785295</v>
      </c>
      <c r="AR13" s="28">
        <v>1.01654120813285</v>
      </c>
      <c r="AS13" s="28">
        <v>13736.8206316572</v>
      </c>
      <c r="AT13" s="28">
        <v>5.1995168019753404</v>
      </c>
      <c r="AU13" s="28">
        <v>0.90472502179819903</v>
      </c>
      <c r="AV13" s="28">
        <v>794.49859278978295</v>
      </c>
      <c r="AW13" s="28">
        <v>14.5889952303003</v>
      </c>
      <c r="AX13" s="28">
        <v>0.90694898603923102</v>
      </c>
      <c r="AY13" s="28">
        <v>0.31537511466790102</v>
      </c>
      <c r="AZ13" s="28">
        <v>6547.9913996937803</v>
      </c>
      <c r="BA13" s="28">
        <v>5322.5273309536597</v>
      </c>
      <c r="BB13" s="28">
        <v>1225.46406874011</v>
      </c>
      <c r="BC13" s="28">
        <v>9.7847500895627597</v>
      </c>
      <c r="BD13" s="28">
        <v>0.120439250979678</v>
      </c>
      <c r="BE13" s="28">
        <v>51.9942743266257</v>
      </c>
      <c r="BF13" s="28">
        <v>2.3057512553668702</v>
      </c>
      <c r="BG13" s="28">
        <v>47.733251839481397</v>
      </c>
      <c r="BH13" s="28">
        <v>5.6307247782976999</v>
      </c>
      <c r="BI13" s="28">
        <v>1.1601701381746801</v>
      </c>
      <c r="BJ13" s="28">
        <v>214.745277104449</v>
      </c>
      <c r="BK13" s="28">
        <v>60.584368051863201</v>
      </c>
      <c r="BL13" s="28">
        <v>8.5453762606304</v>
      </c>
      <c r="BM13" s="28">
        <v>4162.6548487904902</v>
      </c>
      <c r="BN13" s="28">
        <v>0.42177196690862301</v>
      </c>
      <c r="BO13" s="28">
        <v>2125.9651725634699</v>
      </c>
      <c r="BP13" s="28">
        <v>0</v>
      </c>
      <c r="BQ13" s="28">
        <v>0.250795188088905</v>
      </c>
      <c r="BR13" s="28">
        <v>2804.52612527682</v>
      </c>
      <c r="BS13" s="28">
        <v>303.83861741186098</v>
      </c>
      <c r="BT13" s="28">
        <v>24288.557426875399</v>
      </c>
      <c r="BU13" s="28">
        <v>3985.8930753141699</v>
      </c>
      <c r="BV13" s="28">
        <f t="shared" si="14"/>
        <v>9469.043493066165</v>
      </c>
      <c r="BW13" s="28">
        <f t="shared" si="15"/>
        <v>3961.7247298472498</v>
      </c>
      <c r="BY13" s="28">
        <f t="shared" si="0"/>
        <v>26175.43737247834</v>
      </c>
      <c r="CA13" s="32">
        <f t="shared" si="1"/>
        <v>7.9999981841986714E-3</v>
      </c>
      <c r="CB13" s="25">
        <f t="shared" si="2"/>
        <v>2.4137076589121929E-4</v>
      </c>
      <c r="CC13" s="25">
        <f t="shared" si="3"/>
        <v>2.4718124127626743E-4</v>
      </c>
      <c r="CD13" s="25">
        <f t="shared" si="4"/>
        <v>3.902726007932724E-5</v>
      </c>
      <c r="CE13" s="25">
        <f t="shared" si="5"/>
        <v>-3.888591683054384E-4</v>
      </c>
      <c r="CF13" s="25">
        <f t="shared" si="5"/>
        <v>-4.3984724205729174E-4</v>
      </c>
      <c r="CG13" s="25">
        <f t="shared" si="6"/>
        <v>-2.9615758817684628E-5</v>
      </c>
      <c r="CH13" s="25">
        <f t="shared" si="7"/>
        <v>2.6126790035251046E-4</v>
      </c>
      <c r="CI13" s="25">
        <f t="shared" si="8"/>
        <v>-1.3082202645174035E-4</v>
      </c>
      <c r="CJ13" s="25">
        <f t="shared" si="9"/>
        <v>2.7060779886452165E-4</v>
      </c>
      <c r="CK13" s="25">
        <f t="shared" si="10"/>
        <v>-2.09602366479092E-4</v>
      </c>
      <c r="CL13" s="25">
        <f t="shared" si="11"/>
        <v>-7.4825748153289743E-5</v>
      </c>
      <c r="CM13" s="25">
        <f t="shared" si="12"/>
        <v>2.962610935314947E-4</v>
      </c>
      <c r="CN13" s="25">
        <f t="shared" si="13"/>
        <v>-1.8741730080513401E-5</v>
      </c>
      <c r="CO13" s="25"/>
      <c r="CP13" s="25"/>
      <c r="CQ13" s="25"/>
      <c r="CR13" s="25"/>
      <c r="CS13" s="25"/>
    </row>
    <row r="14" spans="1:97" x14ac:dyDescent="0.4">
      <c r="A14" s="22" t="s">
        <v>100</v>
      </c>
      <c r="B14" s="101">
        <v>156054.52833</v>
      </c>
      <c r="C14" s="101">
        <v>295.44513998999997</v>
      </c>
      <c r="D14" s="101">
        <v>27669.740840999999</v>
      </c>
      <c r="E14" s="101">
        <v>3360.7911736000001</v>
      </c>
      <c r="F14" s="101">
        <v>2731.6198392000001</v>
      </c>
      <c r="G14" s="101">
        <v>1143.8836719999999</v>
      </c>
      <c r="H14" s="101">
        <v>13920.135598000001</v>
      </c>
      <c r="I14" s="101">
        <v>52.704185105999997</v>
      </c>
      <c r="J14" s="101">
        <v>289.23788542</v>
      </c>
      <c r="K14" s="101">
        <v>132.02731577</v>
      </c>
      <c r="L14" s="101">
        <v>9.1147930968999997</v>
      </c>
      <c r="M14" s="101">
        <v>39.289392329000002</v>
      </c>
      <c r="N14" s="101">
        <v>17.273411466999999</v>
      </c>
      <c r="P14" s="30" t="s">
        <v>191</v>
      </c>
      <c r="Q14" s="28">
        <v>24.549657566843099</v>
      </c>
      <c r="R14" s="28">
        <v>8.98571065390448</v>
      </c>
      <c r="S14" s="28">
        <v>51.997888850654398</v>
      </c>
      <c r="T14" s="28">
        <v>51.998380429858599</v>
      </c>
      <c r="U14" s="28">
        <v>25.7149062711519</v>
      </c>
      <c r="V14" s="28">
        <v>284.58078260914499</v>
      </c>
      <c r="W14" s="28">
        <v>38.562775405972801</v>
      </c>
      <c r="X14" s="28">
        <v>671.61691425342303</v>
      </c>
      <c r="Y14" s="28">
        <v>153997.436587245</v>
      </c>
      <c r="Z14" s="28">
        <v>618.14319435856305</v>
      </c>
      <c r="AA14" s="28">
        <v>173.36548450530901</v>
      </c>
      <c r="AB14" s="28">
        <v>143.592923755154</v>
      </c>
      <c r="AC14" s="28">
        <v>10.782519990049501</v>
      </c>
      <c r="AD14" s="28">
        <v>130.36411160966901</v>
      </c>
      <c r="AE14" s="28">
        <v>130.36411190755101</v>
      </c>
      <c r="AF14" s="28">
        <v>218.33939330346001</v>
      </c>
      <c r="AG14" s="28">
        <v>560.193738192463</v>
      </c>
      <c r="AH14" s="28">
        <v>8.2340827119078295</v>
      </c>
      <c r="AI14" s="28">
        <v>2.25267365374427</v>
      </c>
      <c r="AJ14" s="28">
        <v>60.658799969944504</v>
      </c>
      <c r="AK14" s="28">
        <v>17.028816820987402</v>
      </c>
      <c r="AL14" s="28">
        <v>292.07201724234801</v>
      </c>
      <c r="AM14" s="28">
        <v>0</v>
      </c>
      <c r="AN14" s="28">
        <v>22114.541358598301</v>
      </c>
      <c r="AO14" s="28">
        <v>4959.54183883111</v>
      </c>
      <c r="AP14" s="28">
        <v>27292.422590732898</v>
      </c>
      <c r="AQ14" s="28">
        <v>324.59929905923201</v>
      </c>
      <c r="AR14" s="28">
        <v>0.51221033857482201</v>
      </c>
      <c r="AS14" s="28">
        <v>7698.3190405066198</v>
      </c>
      <c r="AT14" s="28">
        <v>2.61215466007484</v>
      </c>
      <c r="AU14" s="28">
        <v>0.45793792721440402</v>
      </c>
      <c r="AV14" s="28">
        <v>402.16899238854199</v>
      </c>
      <c r="AW14" s="28">
        <v>7.3902533838191697</v>
      </c>
      <c r="AX14" s="28">
        <v>0.46163873575951903</v>
      </c>
      <c r="AY14" s="28">
        <v>0.15912078021572201</v>
      </c>
      <c r="AZ14" s="28">
        <v>3325.41242451469</v>
      </c>
      <c r="BA14" s="28">
        <v>2702.4106724905701</v>
      </c>
      <c r="BB14" s="28">
        <v>623.00175202411799</v>
      </c>
      <c r="BC14" s="28">
        <v>4.9802456116448104</v>
      </c>
      <c r="BD14" s="28">
        <v>6.12927812518946E-2</v>
      </c>
      <c r="BE14" s="28">
        <v>26.340535907229501</v>
      </c>
      <c r="BF14" s="28">
        <v>1.1720620110561699</v>
      </c>
      <c r="BG14" s="28">
        <v>23.863097855453901</v>
      </c>
      <c r="BH14" s="28">
        <v>2.80942461603752</v>
      </c>
      <c r="BI14" s="28">
        <v>0.57816907455480404</v>
      </c>
      <c r="BJ14" s="28">
        <v>107.14959206777</v>
      </c>
      <c r="BK14" s="28">
        <v>32.404550197167701</v>
      </c>
      <c r="BL14" s="28">
        <v>4.3464554829499997</v>
      </c>
      <c r="BM14" s="28">
        <v>2117.1332811940201</v>
      </c>
      <c r="BN14" s="28">
        <v>0.21420767439937799</v>
      </c>
      <c r="BO14" s="28">
        <v>1130.76331510772</v>
      </c>
      <c r="BP14" s="28">
        <v>0</v>
      </c>
      <c r="BQ14" s="28">
        <v>0.125059519593861</v>
      </c>
      <c r="BR14" s="28">
        <v>1583.57188153881</v>
      </c>
      <c r="BS14" s="28">
        <v>174.968910703153</v>
      </c>
      <c r="BT14" s="28">
        <v>13701.659130386801</v>
      </c>
      <c r="BU14" s="28">
        <v>2203.97672000174</v>
      </c>
      <c r="BV14" s="28">
        <f t="shared" si="14"/>
        <v>5306.5931173378431</v>
      </c>
      <c r="BW14" s="28">
        <f t="shared" si="15"/>
        <v>2190.3511435210762</v>
      </c>
      <c r="BY14" s="28">
        <f t="shared" si="0"/>
        <v>14784.013139824337</v>
      </c>
      <c r="CA14" s="32">
        <f t="shared" si="1"/>
        <v>8.0000004608457454E-3</v>
      </c>
      <c r="CB14" s="25">
        <f t="shared" si="2"/>
        <v>-1.3181877929264452E-2</v>
      </c>
      <c r="CC14" s="25">
        <f t="shared" si="3"/>
        <v>-1.1417086596063598E-2</v>
      </c>
      <c r="CD14" s="25">
        <f t="shared" si="4"/>
        <v>-1.3636493830401348E-2</v>
      </c>
      <c r="CE14" s="25">
        <f t="shared" si="5"/>
        <v>-1.0526910854569176E-2</v>
      </c>
      <c r="CF14" s="25">
        <f t="shared" si="5"/>
        <v>-1.06929838077265E-2</v>
      </c>
      <c r="CG14" s="25">
        <f t="shared" si="6"/>
        <v>-1.1470009768860409E-2</v>
      </c>
      <c r="CH14" s="25">
        <f t="shared" si="7"/>
        <v>-1.5694995646780188E-2</v>
      </c>
      <c r="CI14" s="25">
        <f t="shared" si="8"/>
        <v>-1.3391814610582923E-2</v>
      </c>
      <c r="CJ14" s="25">
        <f t="shared" si="9"/>
        <v>-1.6101289096663345E-2</v>
      </c>
      <c r="CK14" s="25">
        <f t="shared" si="10"/>
        <v>-1.259742237997478E-2</v>
      </c>
      <c r="CL14" s="25">
        <f t="shared" si="11"/>
        <v>-1.4161862109565769E-2</v>
      </c>
      <c r="CM14" s="25">
        <f t="shared" si="12"/>
        <v>-1.8493972035573483E-2</v>
      </c>
      <c r="CN14" s="25">
        <f t="shared" si="13"/>
        <v>-1.4160181761424685E-2</v>
      </c>
      <c r="CO14" s="25"/>
      <c r="CP14" s="25"/>
      <c r="CQ14" s="25"/>
      <c r="CR14" s="25"/>
      <c r="CS14" s="25"/>
    </row>
    <row r="15" spans="1:97" x14ac:dyDescent="0.4">
      <c r="A15" s="22" t="s">
        <v>101</v>
      </c>
      <c r="B15" s="101">
        <v>118474.63501</v>
      </c>
      <c r="C15" s="101">
        <v>337.41293949999999</v>
      </c>
      <c r="D15" s="101">
        <v>32989.470313999998</v>
      </c>
      <c r="E15" s="101">
        <v>3723.7143715000002</v>
      </c>
      <c r="F15" s="101">
        <v>3014.0115910999998</v>
      </c>
      <c r="G15" s="101">
        <v>1192.1546443</v>
      </c>
      <c r="H15" s="101">
        <v>13515.320465000001</v>
      </c>
      <c r="I15" s="101">
        <v>55.642146003999997</v>
      </c>
      <c r="J15" s="101">
        <v>277.36850491000001</v>
      </c>
      <c r="K15" s="101">
        <v>142.10263064</v>
      </c>
      <c r="L15" s="101">
        <v>9.5019804459999992</v>
      </c>
      <c r="M15" s="101">
        <v>37.994361255000001</v>
      </c>
      <c r="N15" s="101">
        <v>17.750398658000002</v>
      </c>
      <c r="P15" s="30" t="s">
        <v>192</v>
      </c>
      <c r="Q15" s="28">
        <v>23.695878404950498</v>
      </c>
      <c r="R15" s="28">
        <v>9.5013328180389607</v>
      </c>
      <c r="S15" s="28">
        <v>55.634695944040402</v>
      </c>
      <c r="T15" s="28">
        <v>55.635225297808198</v>
      </c>
      <c r="U15" s="28">
        <v>26.591511781312501</v>
      </c>
      <c r="V15" s="28">
        <v>277.44618967347401</v>
      </c>
      <c r="W15" s="28">
        <v>38.0058595242484</v>
      </c>
      <c r="X15" s="28">
        <v>707.14216228706596</v>
      </c>
      <c r="Y15" s="28">
        <v>118504.09559681801</v>
      </c>
      <c r="Z15" s="28">
        <v>592.29465462722897</v>
      </c>
      <c r="AA15" s="28">
        <v>168.797572598111</v>
      </c>
      <c r="AB15" s="28">
        <v>146.404081804513</v>
      </c>
      <c r="AC15" s="28">
        <v>10.326025587258</v>
      </c>
      <c r="AD15" s="28">
        <v>142.07358937184699</v>
      </c>
      <c r="AE15" s="28">
        <v>142.073585585437</v>
      </c>
      <c r="AF15" s="28">
        <v>263.92500068453501</v>
      </c>
      <c r="AG15" s="28">
        <v>527.66102430654098</v>
      </c>
      <c r="AH15" s="28">
        <v>7.3774041294593697</v>
      </c>
      <c r="AI15" s="28">
        <v>2.5807471007082299</v>
      </c>
      <c r="AJ15" s="28">
        <v>54.202036557099603</v>
      </c>
      <c r="AK15" s="28">
        <v>17.750157416725902</v>
      </c>
      <c r="AL15" s="28">
        <v>337.49651169717299</v>
      </c>
      <c r="AM15" s="28">
        <v>0</v>
      </c>
      <c r="AN15" s="28">
        <v>26615.530253476401</v>
      </c>
      <c r="AO15" s="28">
        <v>6111.1797676107899</v>
      </c>
      <c r="AP15" s="28">
        <v>32990.635021771697</v>
      </c>
      <c r="AQ15" s="28">
        <v>315.32482065697701</v>
      </c>
      <c r="AR15" s="28">
        <v>0.60000949927522995</v>
      </c>
      <c r="AS15" s="28">
        <v>7565.6727322707002</v>
      </c>
      <c r="AT15" s="28">
        <v>3.0755445479147001</v>
      </c>
      <c r="AU15" s="28">
        <v>0.532484647784079</v>
      </c>
      <c r="AV15" s="28">
        <v>467.34742950996701</v>
      </c>
      <c r="AW15" s="28">
        <v>8.5871925725182798</v>
      </c>
      <c r="AX15" s="28">
        <v>0.53215052740069502</v>
      </c>
      <c r="AY15" s="28">
        <v>0.185980461096689</v>
      </c>
      <c r="AZ15" s="28">
        <v>3722.3054670515799</v>
      </c>
      <c r="BA15" s="28">
        <v>3012.7156949874502</v>
      </c>
      <c r="BB15" s="28">
        <v>709.58977206413203</v>
      </c>
      <c r="BC15" s="28">
        <v>5.7432351718778296</v>
      </c>
      <c r="BD15" s="28">
        <v>7.0667723661656606E-2</v>
      </c>
      <c r="BE15" s="28">
        <v>30.605734268092998</v>
      </c>
      <c r="BF15" s="28">
        <v>1.3534495213214499</v>
      </c>
      <c r="BG15" s="28">
        <v>28.3253093338183</v>
      </c>
      <c r="BH15" s="28">
        <v>3.3442050257665201</v>
      </c>
      <c r="BI15" s="28">
        <v>0.68992426417985298</v>
      </c>
      <c r="BJ15" s="28">
        <v>127.590959032611</v>
      </c>
      <c r="BK15" s="28">
        <v>33.867333656594397</v>
      </c>
      <c r="BL15" s="28">
        <v>5.0175588204170003</v>
      </c>
      <c r="BM15" s="28">
        <v>2328.86601167347</v>
      </c>
      <c r="BN15" s="28">
        <v>0.24784838627181799</v>
      </c>
      <c r="BO15" s="28">
        <v>1192.11455893119</v>
      </c>
      <c r="BP15" s="28">
        <v>0</v>
      </c>
      <c r="BQ15" s="28">
        <v>0.148541154361714</v>
      </c>
      <c r="BR15" s="28">
        <v>1557.2309162460199</v>
      </c>
      <c r="BS15" s="28">
        <v>186.00640881945699</v>
      </c>
      <c r="BT15" s="28">
        <v>13519.0413301586</v>
      </c>
      <c r="BU15" s="28">
        <v>2218.6244505804798</v>
      </c>
      <c r="BV15" s="28">
        <f t="shared" si="14"/>
        <v>5215.1575737313406</v>
      </c>
      <c r="BW15" s="28">
        <f t="shared" si="15"/>
        <v>2204.4216947479463</v>
      </c>
      <c r="BY15" s="28">
        <f t="shared" si="0"/>
        <v>14619.102777558201</v>
      </c>
      <c r="CA15" s="32">
        <f t="shared" si="1"/>
        <v>7.9999975905392998E-3</v>
      </c>
      <c r="CB15" s="25">
        <f t="shared" si="2"/>
        <v>2.4866577403273886E-4</v>
      </c>
      <c r="CC15" s="25">
        <f t="shared" si="3"/>
        <v>2.4768521710175295E-4</v>
      </c>
      <c r="CD15" s="25">
        <f t="shared" si="4"/>
        <v>3.5305440209041794E-5</v>
      </c>
      <c r="CE15" s="25">
        <f t="shared" si="5"/>
        <v>-3.7835996745711836E-4</v>
      </c>
      <c r="CF15" s="25">
        <f t="shared" si="5"/>
        <v>-4.2995724249243712E-4</v>
      </c>
      <c r="CG15" s="25">
        <f t="shared" si="6"/>
        <v>-3.3624302855025762E-5</v>
      </c>
      <c r="CH15" s="25">
        <f t="shared" si="7"/>
        <v>2.7530720919526682E-4</v>
      </c>
      <c r="CI15" s="25">
        <f t="shared" si="8"/>
        <v>-1.2437885108352548E-4</v>
      </c>
      <c r="CJ15" s="25">
        <f t="shared" si="9"/>
        <v>2.800778102012828E-4</v>
      </c>
      <c r="CK15" s="25">
        <f t="shared" si="10"/>
        <v>-2.0439491114405622E-4</v>
      </c>
      <c r="CL15" s="25">
        <f t="shared" si="11"/>
        <v>-6.8157155733907518E-5</v>
      </c>
      <c r="CM15" s="25">
        <f t="shared" si="12"/>
        <v>3.0263093966044724E-4</v>
      </c>
      <c r="CN15" s="25">
        <f t="shared" si="13"/>
        <v>-1.3590752452845E-5</v>
      </c>
      <c r="CO15" s="25"/>
      <c r="CP15" s="25"/>
      <c r="CQ15" s="25"/>
      <c r="CR15" s="25"/>
      <c r="CS15" s="25"/>
    </row>
    <row r="16" spans="1:97" x14ac:dyDescent="0.4">
      <c r="A16" s="22" t="s">
        <v>102</v>
      </c>
      <c r="B16" s="101">
        <v>400828.80275999999</v>
      </c>
      <c r="C16" s="101">
        <v>1227.0229734</v>
      </c>
      <c r="D16" s="101">
        <v>115550.35305000001</v>
      </c>
      <c r="E16" s="101">
        <v>9772.1539897999992</v>
      </c>
      <c r="F16" s="101">
        <v>7494.0480165999998</v>
      </c>
      <c r="G16" s="101">
        <v>3063.9889189999999</v>
      </c>
      <c r="H16" s="101">
        <v>49155.807945</v>
      </c>
      <c r="I16" s="101">
        <v>191.36304937</v>
      </c>
      <c r="J16" s="101">
        <v>916.78648074</v>
      </c>
      <c r="K16" s="101">
        <v>499.11311820999998</v>
      </c>
      <c r="L16" s="101">
        <v>32.177111908999997</v>
      </c>
      <c r="M16" s="101">
        <v>118.47326674999999</v>
      </c>
      <c r="N16" s="101">
        <v>59.830134268000002</v>
      </c>
      <c r="P16" s="30" t="s">
        <v>193</v>
      </c>
      <c r="Q16" s="28">
        <v>76.547076900026198</v>
      </c>
      <c r="R16" s="28">
        <v>32.055598550177002</v>
      </c>
      <c r="S16" s="28">
        <v>190.607807286634</v>
      </c>
      <c r="T16" s="28">
        <v>190.609677246507</v>
      </c>
      <c r="U16" s="28">
        <v>87.976145883380994</v>
      </c>
      <c r="V16" s="28">
        <v>913.89610900696402</v>
      </c>
      <c r="W16" s="28">
        <v>118.17195458530099</v>
      </c>
      <c r="X16" s="28">
        <v>2442.4961835941199</v>
      </c>
      <c r="Y16" s="28">
        <v>399039.90463819401</v>
      </c>
      <c r="Z16" s="28">
        <v>1880.9470067839</v>
      </c>
      <c r="AA16" s="28">
        <v>538.45013969553997</v>
      </c>
      <c r="AB16" s="28">
        <v>473.34828099325</v>
      </c>
      <c r="AC16" s="28">
        <v>32.881983051429103</v>
      </c>
      <c r="AD16" s="28">
        <v>497.07807031190498</v>
      </c>
      <c r="AE16" s="28">
        <v>497.078086629214</v>
      </c>
      <c r="AF16" s="28">
        <v>919.64319615513796</v>
      </c>
      <c r="AG16" s="28">
        <v>1843.64603503271</v>
      </c>
      <c r="AH16" s="28">
        <v>23.3478792029291</v>
      </c>
      <c r="AI16" s="28">
        <v>9.0016979880840093</v>
      </c>
      <c r="AJ16" s="28">
        <v>168.132302240906</v>
      </c>
      <c r="AK16" s="28">
        <v>59.605071827766999</v>
      </c>
      <c r="AL16" s="28">
        <v>1221.66213003962</v>
      </c>
      <c r="AM16" s="28">
        <v>0</v>
      </c>
      <c r="AN16" s="28">
        <v>91935.417112496303</v>
      </c>
      <c r="AO16" s="28">
        <v>22100.303333697098</v>
      </c>
      <c r="AP16" s="28">
        <v>114955.36364234801</v>
      </c>
      <c r="AQ16" s="28">
        <v>1030.84156021373</v>
      </c>
      <c r="AR16" s="28">
        <v>2.1480154632186301</v>
      </c>
      <c r="AS16" s="28">
        <v>27723.982491979001</v>
      </c>
      <c r="AT16" s="28">
        <v>10.9674975556253</v>
      </c>
      <c r="AU16" s="28">
        <v>1.9173918888649999</v>
      </c>
      <c r="AV16" s="28">
        <v>1684.1087476093601</v>
      </c>
      <c r="AW16" s="28">
        <v>30.929999460969899</v>
      </c>
      <c r="AX16" s="28">
        <v>1.9286546141084699</v>
      </c>
      <c r="AY16" s="28">
        <v>0.66700560734579994</v>
      </c>
      <c r="AZ16" s="28">
        <v>9716.0041601947705</v>
      </c>
      <c r="BA16" s="28">
        <v>7447.4231598475499</v>
      </c>
      <c r="BB16" s="28">
        <v>2268.5810003472202</v>
      </c>
      <c r="BC16" s="28">
        <v>20.805881578729799</v>
      </c>
      <c r="BD16" s="28">
        <v>0.2560943876938</v>
      </c>
      <c r="BE16" s="28">
        <v>110.24060794876399</v>
      </c>
      <c r="BF16" s="28">
        <v>4.8996223550874403</v>
      </c>
      <c r="BG16" s="28">
        <v>100.392444418723</v>
      </c>
      <c r="BH16" s="28">
        <v>11.826001775823</v>
      </c>
      <c r="BI16" s="28">
        <v>2.4354594048622902</v>
      </c>
      <c r="BJ16" s="28">
        <v>451.11488985157303</v>
      </c>
      <c r="BK16" s="28">
        <v>114.852418555181</v>
      </c>
      <c r="BL16" s="28">
        <v>18.162798681636001</v>
      </c>
      <c r="BM16" s="28">
        <v>4993.7264169932196</v>
      </c>
      <c r="BN16" s="28">
        <v>0.89563025193317702</v>
      </c>
      <c r="BO16" s="28">
        <v>3043.8012507173198</v>
      </c>
      <c r="BP16" s="28">
        <v>0</v>
      </c>
      <c r="BQ16" s="28">
        <v>0.52767138640592104</v>
      </c>
      <c r="BR16" s="28">
        <v>5648.7723951736698</v>
      </c>
      <c r="BS16" s="28">
        <v>1393.39219585356</v>
      </c>
      <c r="BT16" s="28">
        <v>49000.976655478204</v>
      </c>
      <c r="BU16" s="28">
        <v>7635.6144284515804</v>
      </c>
      <c r="BV16" s="28">
        <f t="shared" si="14"/>
        <v>19110.651806325863</v>
      </c>
      <c r="BW16" s="28">
        <f t="shared" si="15"/>
        <v>7587.9215397816079</v>
      </c>
      <c r="BY16" s="28">
        <f t="shared" si="0"/>
        <v>52726.339879584906</v>
      </c>
      <c r="CA16" s="32">
        <f t="shared" si="1"/>
        <v>8.0000024967634819E-3</v>
      </c>
      <c r="CB16" s="25">
        <f t="shared" si="2"/>
        <v>-4.4629979419844677E-3</v>
      </c>
      <c r="CC16" s="25">
        <f t="shared" si="3"/>
        <v>-4.3689836919070775E-3</v>
      </c>
      <c r="CD16" s="25">
        <f t="shared" si="4"/>
        <v>-5.1491786216744878E-3</v>
      </c>
      <c r="CE16" s="25">
        <f t="shared" si="5"/>
        <v>-5.7459010228284218E-3</v>
      </c>
      <c r="CF16" s="25">
        <f t="shared" si="5"/>
        <v>-6.2215850030813225E-3</v>
      </c>
      <c r="CG16" s="25">
        <f t="shared" si="6"/>
        <v>-6.5886884112063854E-3</v>
      </c>
      <c r="CH16" s="25">
        <f t="shared" si="7"/>
        <v>-3.1498066249879613E-3</v>
      </c>
      <c r="CI16" s="25">
        <f t="shared" si="8"/>
        <v>-3.9368735289974973E-3</v>
      </c>
      <c r="CJ16" s="25">
        <f t="shared" si="9"/>
        <v>-3.15272071933583E-3</v>
      </c>
      <c r="CK16" s="25">
        <f t="shared" si="10"/>
        <v>-4.0772953195146256E-3</v>
      </c>
      <c r="CL16" s="25">
        <f t="shared" si="11"/>
        <v>-3.7763910933537549E-3</v>
      </c>
      <c r="CM16" s="25">
        <f t="shared" si="12"/>
        <v>-2.5432924487076214E-3</v>
      </c>
      <c r="CN16" s="25">
        <f t="shared" si="13"/>
        <v>-3.761690375369546E-3</v>
      </c>
      <c r="CO16" s="25"/>
      <c r="CP16" s="25"/>
      <c r="CQ16" s="25"/>
      <c r="CR16" s="25"/>
      <c r="CS16" s="25"/>
    </row>
    <row r="17" spans="1:97" x14ac:dyDescent="0.4">
      <c r="A17" s="22" t="s">
        <v>103</v>
      </c>
      <c r="B17" s="101">
        <v>396689.16579</v>
      </c>
      <c r="C17" s="101">
        <v>1049.185669</v>
      </c>
      <c r="D17" s="101">
        <v>96285.980379000001</v>
      </c>
      <c r="E17" s="101">
        <v>7430.1190132000002</v>
      </c>
      <c r="F17" s="101">
        <v>5554.2336125000002</v>
      </c>
      <c r="G17" s="101">
        <v>1996.0955397</v>
      </c>
      <c r="H17" s="101">
        <v>39167.937550000002</v>
      </c>
      <c r="I17" s="101">
        <v>177.53541637999999</v>
      </c>
      <c r="J17" s="101">
        <v>887.34256077999999</v>
      </c>
      <c r="K17" s="101">
        <v>454.64281569000002</v>
      </c>
      <c r="L17" s="101">
        <v>30.397629725000002</v>
      </c>
      <c r="M17" s="101">
        <v>124.59104947</v>
      </c>
      <c r="N17" s="101">
        <v>56.669465848999998</v>
      </c>
      <c r="P17" s="30" t="s">
        <v>194</v>
      </c>
      <c r="Q17" s="28">
        <v>77.276251678695004</v>
      </c>
      <c r="R17" s="28">
        <v>30.0578913725133</v>
      </c>
      <c r="S17" s="28">
        <v>175.516522444038</v>
      </c>
      <c r="T17" s="28">
        <v>175.51809444666</v>
      </c>
      <c r="U17" s="28">
        <v>83.191416310719404</v>
      </c>
      <c r="V17" s="28">
        <v>877.58561676340503</v>
      </c>
      <c r="W17" s="28">
        <v>123.373992752796</v>
      </c>
      <c r="X17" s="28">
        <v>2240.2099685790699</v>
      </c>
      <c r="Y17" s="28">
        <v>391229.53543058998</v>
      </c>
      <c r="Z17" s="28">
        <v>1902.5949818864599</v>
      </c>
      <c r="AA17" s="28">
        <v>533.450850854706</v>
      </c>
      <c r="AB17" s="28">
        <v>445.109845374754</v>
      </c>
      <c r="AC17" s="28">
        <v>33.153147234230502</v>
      </c>
      <c r="AD17" s="28">
        <v>449.45882793623099</v>
      </c>
      <c r="AE17" s="28">
        <v>449.45885832018598</v>
      </c>
      <c r="AF17" s="28">
        <v>758.38711668512997</v>
      </c>
      <c r="AG17" s="28">
        <v>1373.8174178533</v>
      </c>
      <c r="AH17" s="28">
        <v>24.242325629712401</v>
      </c>
      <c r="AI17" s="28">
        <v>7.9792608248549</v>
      </c>
      <c r="AJ17" s="28">
        <v>182.277914124972</v>
      </c>
      <c r="AK17" s="28">
        <v>56.025337176308902</v>
      </c>
      <c r="AL17" s="28">
        <v>1035.0026517226299</v>
      </c>
      <c r="AM17" s="28">
        <v>0</v>
      </c>
      <c r="AN17" s="28">
        <v>75401.778905074403</v>
      </c>
      <c r="AO17" s="28">
        <v>18638.220371919699</v>
      </c>
      <c r="AP17" s="28">
        <v>94798.386393679306</v>
      </c>
      <c r="AQ17" s="28">
        <v>953.42293179467197</v>
      </c>
      <c r="AR17" s="28">
        <v>1.87652617283134</v>
      </c>
      <c r="AS17" s="28">
        <v>20957.517474164499</v>
      </c>
      <c r="AT17" s="28">
        <v>9.6908136941197203</v>
      </c>
      <c r="AU17" s="28">
        <v>1.65336912470995</v>
      </c>
      <c r="AV17" s="28">
        <v>1446.63305849413</v>
      </c>
      <c r="AW17" s="28">
        <v>26.717546025342099</v>
      </c>
      <c r="AX17" s="28">
        <v>1.6407335675744199</v>
      </c>
      <c r="AY17" s="28">
        <v>0.58020088614780896</v>
      </c>
      <c r="AZ17" s="28">
        <v>7311.5009828028396</v>
      </c>
      <c r="BA17" s="28">
        <v>5455.86864176986</v>
      </c>
      <c r="BB17" s="28">
        <v>1855.6323410329701</v>
      </c>
      <c r="BC17" s="28">
        <v>17.744206727403999</v>
      </c>
      <c r="BD17" s="28">
        <v>0.217792378291087</v>
      </c>
      <c r="BE17" s="28">
        <v>95.292635898962203</v>
      </c>
      <c r="BF17" s="28">
        <v>4.1717022611705401</v>
      </c>
      <c r="BG17" s="28">
        <v>90.164917224160405</v>
      </c>
      <c r="BH17" s="28">
        <v>10.6426208817385</v>
      </c>
      <c r="BI17" s="28">
        <v>2.2110834785628</v>
      </c>
      <c r="BJ17" s="28">
        <v>407.62488801071402</v>
      </c>
      <c r="BK17" s="28">
        <v>92.224910243847503</v>
      </c>
      <c r="BL17" s="28">
        <v>15.5123650953223</v>
      </c>
      <c r="BM17" s="28">
        <v>3322.7266660383498</v>
      </c>
      <c r="BN17" s="28">
        <v>0.76751581033636995</v>
      </c>
      <c r="BO17" s="28">
        <v>1948.7455446869101</v>
      </c>
      <c r="BP17" s="28">
        <v>0</v>
      </c>
      <c r="BQ17" s="28">
        <v>0.46726322180174701</v>
      </c>
      <c r="BR17" s="28">
        <v>4444.2229106684099</v>
      </c>
      <c r="BS17" s="28">
        <v>1189.91488389457</v>
      </c>
      <c r="BT17" s="28">
        <v>38762.4653177687</v>
      </c>
      <c r="BU17" s="28">
        <v>6147.0764062755597</v>
      </c>
      <c r="BV17" s="28">
        <f t="shared" si="14"/>
        <v>14446.402831542047</v>
      </c>
      <c r="BW17" s="28">
        <f t="shared" si="15"/>
        <v>6102.247835707466</v>
      </c>
      <c r="BY17" s="28">
        <f t="shared" si="0"/>
        <v>42190.711127758506</v>
      </c>
      <c r="CA17" s="32">
        <f t="shared" si="1"/>
        <v>8.0000002693684617E-3</v>
      </c>
      <c r="CB17" s="25">
        <f t="shared" si="2"/>
        <v>-1.3762993371742967E-2</v>
      </c>
      <c r="CC17" s="25">
        <f t="shared" si="3"/>
        <v>-1.3518119524915115E-2</v>
      </c>
      <c r="CD17" s="25">
        <f t="shared" si="4"/>
        <v>-1.5449746468439546E-2</v>
      </c>
      <c r="CE17" s="25">
        <f t="shared" si="5"/>
        <v>-1.5964485923634506E-2</v>
      </c>
      <c r="CF17" s="25">
        <f t="shared" si="5"/>
        <v>-1.7709908799796663E-2</v>
      </c>
      <c r="CG17" s="25">
        <f t="shared" si="6"/>
        <v>-2.3721306957184187E-2</v>
      </c>
      <c r="CH17" s="25">
        <f t="shared" si="7"/>
        <v>-1.0352146617720052E-2</v>
      </c>
      <c r="CI17" s="25">
        <f t="shared" si="8"/>
        <v>-1.1362926758354928E-2</v>
      </c>
      <c r="CJ17" s="25">
        <f t="shared" si="9"/>
        <v>-1.0995690331835678E-2</v>
      </c>
      <c r="CK17" s="25">
        <f t="shared" si="10"/>
        <v>-1.1402263911168322E-2</v>
      </c>
      <c r="CL17" s="25">
        <f t="shared" si="11"/>
        <v>-1.1176475125206548E-2</v>
      </c>
      <c r="CM17" s="25">
        <f t="shared" si="12"/>
        <v>-9.7684121161292145E-3</v>
      </c>
      <c r="CN17" s="25">
        <f t="shared" si="13"/>
        <v>-1.1366415106283596E-2</v>
      </c>
      <c r="CO17" s="25"/>
      <c r="CP17" s="25"/>
      <c r="CQ17" s="25"/>
      <c r="CR17" s="25"/>
      <c r="CS17" s="25"/>
    </row>
    <row r="18" spans="1:97" x14ac:dyDescent="0.4">
      <c r="A18" s="22" t="s">
        <v>104</v>
      </c>
      <c r="B18" s="101">
        <v>300353.05258999998</v>
      </c>
      <c r="C18" s="101">
        <v>654.43196541999998</v>
      </c>
      <c r="D18" s="101">
        <v>65770.994951000001</v>
      </c>
      <c r="E18" s="101">
        <v>7450.8453368</v>
      </c>
      <c r="F18" s="101">
        <v>6056.4409661999998</v>
      </c>
      <c r="G18" s="101">
        <v>2428.3164339999998</v>
      </c>
      <c r="H18" s="101">
        <v>29897.914366000001</v>
      </c>
      <c r="I18" s="101">
        <v>117.07193549</v>
      </c>
      <c r="J18" s="101">
        <v>638.85824000000002</v>
      </c>
      <c r="K18" s="101">
        <v>292.89471744000002</v>
      </c>
      <c r="L18" s="101">
        <v>20.301785054</v>
      </c>
      <c r="M18" s="101">
        <v>88.475549149000003</v>
      </c>
      <c r="N18" s="101">
        <v>38.359144622000002</v>
      </c>
      <c r="P18" s="30" t="s">
        <v>195</v>
      </c>
      <c r="Q18" s="28">
        <v>55.350826688736298</v>
      </c>
      <c r="R18" s="28">
        <v>20.301038183057099</v>
      </c>
      <c r="S18" s="28">
        <v>117.05982710753599</v>
      </c>
      <c r="T18" s="28">
        <v>117.061018062464</v>
      </c>
      <c r="U18" s="28">
        <v>57.965742026438903</v>
      </c>
      <c r="V18" s="28">
        <v>639.03936323834796</v>
      </c>
      <c r="W18" s="28">
        <v>88.501961015261998</v>
      </c>
      <c r="X18" s="28">
        <v>1500.3500528544801</v>
      </c>
      <c r="Y18" s="28">
        <v>300434.64243610698</v>
      </c>
      <c r="Z18" s="28">
        <v>1392.8745822006599</v>
      </c>
      <c r="AA18" s="28">
        <v>390.28770865960701</v>
      </c>
      <c r="AB18" s="28">
        <v>322.71955800952298</v>
      </c>
      <c r="AC18" s="28">
        <v>24.269245513138699</v>
      </c>
      <c r="AD18" s="28">
        <v>292.84296644844</v>
      </c>
      <c r="AE18" s="28">
        <v>292.84296221189697</v>
      </c>
      <c r="AF18" s="28">
        <v>526.18745995138795</v>
      </c>
      <c r="AG18" s="28">
        <v>1182.4099865255</v>
      </c>
      <c r="AH18" s="28">
        <v>18.315325840830202</v>
      </c>
      <c r="AI18" s="28">
        <v>5.0929797133462298</v>
      </c>
      <c r="AJ18" s="28">
        <v>136.485124670164</v>
      </c>
      <c r="AK18" s="28">
        <v>38.3597674859354</v>
      </c>
      <c r="AL18" s="28">
        <v>654.59384541190502</v>
      </c>
      <c r="AM18" s="28">
        <v>0</v>
      </c>
      <c r="AN18" s="28">
        <v>53082.385237410199</v>
      </c>
      <c r="AO18" s="28">
        <v>12164.856030908801</v>
      </c>
      <c r="AP18" s="28">
        <v>65773.428728270403</v>
      </c>
      <c r="AQ18" s="28">
        <v>718.37249127101904</v>
      </c>
      <c r="AR18" s="28">
        <v>1.1532787866862799</v>
      </c>
      <c r="AS18" s="28">
        <v>16644.837442533699</v>
      </c>
      <c r="AT18" s="28">
        <v>5.8924099461520996</v>
      </c>
      <c r="AU18" s="28">
        <v>1.02796237680296</v>
      </c>
      <c r="AV18" s="28">
        <v>902.99388261490196</v>
      </c>
      <c r="AW18" s="28">
        <v>16.5755758571845</v>
      </c>
      <c r="AX18" s="28">
        <v>1.03213807690823</v>
      </c>
      <c r="AY18" s="28">
        <v>0.35796712048810297</v>
      </c>
      <c r="AZ18" s="28">
        <v>7447.9689944091897</v>
      </c>
      <c r="BA18" s="28">
        <v>6053.79608105634</v>
      </c>
      <c r="BB18" s="28">
        <v>1394.1729133528399</v>
      </c>
      <c r="BC18" s="28">
        <v>11.1333728941726</v>
      </c>
      <c r="BD18" s="28">
        <v>0.137064212040543</v>
      </c>
      <c r="BE18" s="28">
        <v>59.072934583353998</v>
      </c>
      <c r="BF18" s="28">
        <v>2.6234778262427101</v>
      </c>
      <c r="BG18" s="28">
        <v>54.003621620727799</v>
      </c>
      <c r="BH18" s="28">
        <v>6.3673878867044698</v>
      </c>
      <c r="BI18" s="28">
        <v>1.3111042370629999</v>
      </c>
      <c r="BJ18" s="28">
        <v>242.795338679541</v>
      </c>
      <c r="BK18" s="28">
        <v>72.734227482586604</v>
      </c>
      <c r="BL18" s="28">
        <v>9.7213667939835808</v>
      </c>
      <c r="BM18" s="28">
        <v>4737.11758230129</v>
      </c>
      <c r="BN18" s="28">
        <v>0.47961524209505202</v>
      </c>
      <c r="BO18" s="28">
        <v>2428.2368317465498</v>
      </c>
      <c r="BP18" s="28">
        <v>0</v>
      </c>
      <c r="BQ18" s="28">
        <v>0.28430207858490603</v>
      </c>
      <c r="BR18" s="28">
        <v>3454.9841855673399</v>
      </c>
      <c r="BS18" s="28">
        <v>379.05146882977499</v>
      </c>
      <c r="BT18" s="28">
        <v>29907.2767755198</v>
      </c>
      <c r="BU18" s="28">
        <v>4905.0058993864104</v>
      </c>
      <c r="BV18" s="28">
        <f t="shared" si="14"/>
        <v>11473.593046352078</v>
      </c>
      <c r="BW18" s="28">
        <f t="shared" si="15"/>
        <v>4874.3124019370798</v>
      </c>
      <c r="BY18" s="28">
        <f t="shared" si="0"/>
        <v>32310.333306646164</v>
      </c>
      <c r="CA18" s="32">
        <f t="shared" si="1"/>
        <v>8.0000004580151173E-3</v>
      </c>
      <c r="CB18" s="25">
        <f t="shared" si="2"/>
        <v>2.7164646872551642E-4</v>
      </c>
      <c r="CC18" s="25">
        <f t="shared" si="3"/>
        <v>2.4735954302163081E-4</v>
      </c>
      <c r="CD18" s="25">
        <f t="shared" si="4"/>
        <v>3.7003808019252979E-5</v>
      </c>
      <c r="CE18" s="25">
        <f t="shared" si="5"/>
        <v>-3.8604242348233819E-4</v>
      </c>
      <c r="CF18" s="25">
        <f t="shared" si="5"/>
        <v>-4.3670617090474709E-4</v>
      </c>
      <c r="CG18" s="25">
        <f t="shared" si="6"/>
        <v>-3.2780840394398129E-5</v>
      </c>
      <c r="CH18" s="25">
        <f t="shared" si="7"/>
        <v>3.131459072759342E-4</v>
      </c>
      <c r="CI18" s="25">
        <f t="shared" si="8"/>
        <v>-9.3254010795208774E-5</v>
      </c>
      <c r="CJ18" s="25">
        <f t="shared" si="9"/>
        <v>2.8351084326303189E-4</v>
      </c>
      <c r="CK18" s="25">
        <f t="shared" si="10"/>
        <v>-1.767024975916464E-4</v>
      </c>
      <c r="CL18" s="25">
        <f t="shared" si="11"/>
        <v>-3.6788437120907946E-5</v>
      </c>
      <c r="CM18" s="25">
        <f t="shared" si="12"/>
        <v>2.98521642601113E-4</v>
      </c>
      <c r="CN18" s="25">
        <f t="shared" si="13"/>
        <v>1.6237690947898747E-5</v>
      </c>
      <c r="CO18" s="25"/>
      <c r="CP18" s="25"/>
      <c r="CQ18" s="25"/>
      <c r="CR18" s="25"/>
      <c r="CS18" s="25"/>
    </row>
    <row r="19" spans="1:97" x14ac:dyDescent="0.4">
      <c r="A19" s="22" t="s">
        <v>105</v>
      </c>
      <c r="B19" s="101">
        <v>75347.876210000002</v>
      </c>
      <c r="C19" s="101">
        <v>198.72773483</v>
      </c>
      <c r="D19" s="101">
        <v>19315.566185</v>
      </c>
      <c r="E19" s="101">
        <v>2260.9511640000001</v>
      </c>
      <c r="F19" s="101">
        <v>1837.7068572000001</v>
      </c>
      <c r="G19" s="101">
        <v>745.75306444</v>
      </c>
      <c r="H19" s="101">
        <v>8593.0231609000002</v>
      </c>
      <c r="I19" s="101">
        <v>32.472985545</v>
      </c>
      <c r="J19" s="101">
        <v>163.92199730999999</v>
      </c>
      <c r="K19" s="101">
        <v>83.070281059999999</v>
      </c>
      <c r="L19" s="101">
        <v>5.5270881987999996</v>
      </c>
      <c r="M19" s="101">
        <v>21.751674339000001</v>
      </c>
      <c r="N19" s="101">
        <v>10.354138104</v>
      </c>
      <c r="P19" s="30" t="s">
        <v>196</v>
      </c>
      <c r="Q19" s="28">
        <v>13.7637721071047</v>
      </c>
      <c r="R19" s="28">
        <v>5.5266654093552301</v>
      </c>
      <c r="S19" s="28">
        <v>32.4684384200594</v>
      </c>
      <c r="T19" s="28">
        <v>32.468733046116903</v>
      </c>
      <c r="U19" s="28">
        <v>15.5097230810363</v>
      </c>
      <c r="V19" s="28">
        <v>163.96710988485299</v>
      </c>
      <c r="W19" s="28">
        <v>21.758076214541902</v>
      </c>
      <c r="X19" s="28">
        <v>414.62073147823202</v>
      </c>
      <c r="Y19" s="28">
        <v>75366.305469336396</v>
      </c>
      <c r="Z19" s="28">
        <v>344.73717798554799</v>
      </c>
      <c r="AA19" s="28">
        <v>98.515221494264097</v>
      </c>
      <c r="AB19" s="28">
        <v>85.882113199775105</v>
      </c>
      <c r="AC19" s="28">
        <v>6.0235966175811502</v>
      </c>
      <c r="AD19" s="28">
        <v>83.052853864642799</v>
      </c>
      <c r="AE19" s="28">
        <v>83.052850290059894</v>
      </c>
      <c r="AF19" s="28">
        <v>154.52956389490501</v>
      </c>
      <c r="AG19" s="28">
        <v>345.29567137438301</v>
      </c>
      <c r="AH19" s="28">
        <v>4.3419033417391102</v>
      </c>
      <c r="AI19" s="28">
        <v>1.4989672579088</v>
      </c>
      <c r="AJ19" s="28">
        <v>31.429075711922</v>
      </c>
      <c r="AK19" s="28">
        <v>10.353932192379499</v>
      </c>
      <c r="AL19" s="28">
        <v>198.77703392362</v>
      </c>
      <c r="AM19" s="28">
        <v>0</v>
      </c>
      <c r="AN19" s="28">
        <v>15614.038204114901</v>
      </c>
      <c r="AO19" s="28">
        <v>3547.6269355423601</v>
      </c>
      <c r="AP19" s="28">
        <v>19316.194703552199</v>
      </c>
      <c r="AQ19" s="28">
        <v>189.03726370293799</v>
      </c>
      <c r="AR19" s="28">
        <v>0.34872307313282203</v>
      </c>
      <c r="AS19" s="28">
        <v>4895.4606146430897</v>
      </c>
      <c r="AT19" s="28">
        <v>1.77906719026438</v>
      </c>
      <c r="AU19" s="28">
        <v>0.31147505845003998</v>
      </c>
      <c r="AV19" s="28">
        <v>273.72754664153399</v>
      </c>
      <c r="AW19" s="28">
        <v>5.0221318154510897</v>
      </c>
      <c r="AX19" s="28">
        <v>0.31342168730744002</v>
      </c>
      <c r="AY19" s="28">
        <v>0.108310975710577</v>
      </c>
      <c r="AZ19" s="28">
        <v>2260.0833228054898</v>
      </c>
      <c r="BA19" s="28">
        <v>1836.90875885216</v>
      </c>
      <c r="BB19" s="28">
        <v>423.174563953328</v>
      </c>
      <c r="BC19" s="28">
        <v>3.3799469678180301</v>
      </c>
      <c r="BD19" s="28">
        <v>4.1621314175168199E-2</v>
      </c>
      <c r="BE19" s="28">
        <v>17.897745156721001</v>
      </c>
      <c r="BF19" s="28">
        <v>0.79642622265579699</v>
      </c>
      <c r="BG19" s="28">
        <v>16.2681469270325</v>
      </c>
      <c r="BH19" s="28">
        <v>1.9167783274635199</v>
      </c>
      <c r="BI19" s="28">
        <v>0.39435495196679798</v>
      </c>
      <c r="BJ19" s="28">
        <v>73.074121088862796</v>
      </c>
      <c r="BK19" s="28">
        <v>21.1760939481847</v>
      </c>
      <c r="BL19" s="28">
        <v>2.9505291831324301</v>
      </c>
      <c r="BM19" s="28">
        <v>1438.43292724196</v>
      </c>
      <c r="BN19" s="28">
        <v>0.145485028522296</v>
      </c>
      <c r="BO19" s="28">
        <v>745.73726435071103</v>
      </c>
      <c r="BP19" s="28">
        <v>0</v>
      </c>
      <c r="BQ19" s="28">
        <v>8.5563583149269401E-2</v>
      </c>
      <c r="BR19" s="28">
        <v>993.481752797588</v>
      </c>
      <c r="BS19" s="28">
        <v>107.46123667520899</v>
      </c>
      <c r="BT19" s="28">
        <v>8595.5126733797406</v>
      </c>
      <c r="BU19" s="28">
        <v>1399.50815206369</v>
      </c>
      <c r="BV19" s="28">
        <f t="shared" si="14"/>
        <v>3374.5311758544499</v>
      </c>
      <c r="BW19" s="28">
        <f t="shared" si="15"/>
        <v>1391.2234722502926</v>
      </c>
      <c r="BY19" s="28">
        <f t="shared" si="0"/>
        <v>9247.3170332328991</v>
      </c>
      <c r="CA19" s="32">
        <f t="shared" si="1"/>
        <v>8.0000003244162492E-3</v>
      </c>
      <c r="CB19" s="25">
        <f t="shared" si="2"/>
        <v>2.4458896870602908E-4</v>
      </c>
      <c r="CC19" s="25">
        <f t="shared" si="3"/>
        <v>2.4807354475290313E-4</v>
      </c>
      <c r="CD19" s="25">
        <f t="shared" si="4"/>
        <v>3.2539483760374114E-5</v>
      </c>
      <c r="CE19" s="25">
        <f t="shared" si="5"/>
        <v>-3.8383898260538449E-4</v>
      </c>
      <c r="CF19" s="25">
        <f t="shared" si="5"/>
        <v>-4.3429034653334688E-4</v>
      </c>
      <c r="CG19" s="25">
        <f t="shared" si="6"/>
        <v>-2.1186757443414227E-5</v>
      </c>
      <c r="CH19" s="25">
        <f t="shared" si="7"/>
        <v>2.8971322817656963E-4</v>
      </c>
      <c r="CI19" s="25">
        <f t="shared" si="8"/>
        <v>-1.3095497108526317E-4</v>
      </c>
      <c r="CJ19" s="25">
        <f t="shared" si="9"/>
        <v>2.7520757185308634E-4</v>
      </c>
      <c r="CK19" s="25">
        <f t="shared" si="10"/>
        <v>-2.0983159943223991E-4</v>
      </c>
      <c r="CL19" s="25">
        <f t="shared" si="11"/>
        <v>-7.6494065150122063E-5</v>
      </c>
      <c r="CM19" s="25">
        <f t="shared" si="12"/>
        <v>2.9431644856976801E-4</v>
      </c>
      <c r="CN19" s="25">
        <f t="shared" si="13"/>
        <v>-1.9886891446961715E-5</v>
      </c>
      <c r="CO19" s="25"/>
      <c r="CP19" s="25"/>
      <c r="CQ19" s="25"/>
      <c r="CR19" s="25"/>
      <c r="CS19" s="25"/>
    </row>
    <row r="20" spans="1:97" x14ac:dyDescent="0.4">
      <c r="A20" s="22" t="s">
        <v>106</v>
      </c>
      <c r="B20" s="101">
        <v>71197.236483000001</v>
      </c>
      <c r="C20" s="101">
        <v>135.42184499000001</v>
      </c>
      <c r="D20" s="101">
        <v>13132.699305</v>
      </c>
      <c r="E20" s="101">
        <v>1540.4681081000001</v>
      </c>
      <c r="F20" s="101">
        <v>1252.0783435999999</v>
      </c>
      <c r="G20" s="101">
        <v>523.55748846999995</v>
      </c>
      <c r="H20" s="101">
        <v>6549.6655284999997</v>
      </c>
      <c r="I20" s="101">
        <v>24.165158192</v>
      </c>
      <c r="J20" s="101">
        <v>133.31222811000001</v>
      </c>
      <c r="K20" s="101">
        <v>60.531910212</v>
      </c>
      <c r="L20" s="101">
        <v>4.1796843612999997</v>
      </c>
      <c r="M20" s="101">
        <v>18.024891158999999</v>
      </c>
      <c r="N20" s="101">
        <v>7.9200331781999997</v>
      </c>
      <c r="P20" s="30" t="s">
        <v>197</v>
      </c>
      <c r="Q20" s="28">
        <v>11.4382947602224</v>
      </c>
      <c r="R20" s="28">
        <v>4.1797082348560401</v>
      </c>
      <c r="S20" s="28">
        <v>24.163771087139601</v>
      </c>
      <c r="T20" s="28">
        <v>24.1639910235759</v>
      </c>
      <c r="U20" s="28">
        <v>11.9656742674151</v>
      </c>
      <c r="V20" s="28">
        <v>133.35161606563301</v>
      </c>
      <c r="W20" s="28">
        <v>18.030801383476</v>
      </c>
      <c r="X20" s="28">
        <v>311.82908560399397</v>
      </c>
      <c r="Y20" s="28">
        <v>71214.472611429897</v>
      </c>
      <c r="Z20" s="28">
        <v>288.12239910355601</v>
      </c>
      <c r="AA20" s="28">
        <v>80.774373045972894</v>
      </c>
      <c r="AB20" s="28">
        <v>66.834806717147998</v>
      </c>
      <c r="AC20" s="28">
        <v>5.0242274634443396</v>
      </c>
      <c r="AD20" s="28">
        <v>60.524283228108899</v>
      </c>
      <c r="AE20" s="28">
        <v>60.524284055558603</v>
      </c>
      <c r="AF20" s="28">
        <v>105.07220899596</v>
      </c>
      <c r="AG20" s="28">
        <v>268.24321761423499</v>
      </c>
      <c r="AH20" s="28">
        <v>3.85174938506159</v>
      </c>
      <c r="AI20" s="28">
        <v>1.04557337577451</v>
      </c>
      <c r="AJ20" s="28">
        <v>28.323813062453599</v>
      </c>
      <c r="AK20" s="28">
        <v>7.9204760747881</v>
      </c>
      <c r="AL20" s="28">
        <v>135.45995389584201</v>
      </c>
      <c r="AM20" s="28">
        <v>0</v>
      </c>
      <c r="AN20" s="28">
        <v>10634.645998115</v>
      </c>
      <c r="AO20" s="28">
        <v>2394.31641819474</v>
      </c>
      <c r="AP20" s="28">
        <v>13134.0346253057</v>
      </c>
      <c r="AQ20" s="28">
        <v>152.04124510700601</v>
      </c>
      <c r="AR20" s="28">
        <v>0.23740706371908701</v>
      </c>
      <c r="AS20" s="28">
        <v>3696.9383929430001</v>
      </c>
      <c r="AT20" s="28">
        <v>1.21076710130789</v>
      </c>
      <c r="AU20" s="28">
        <v>0.21215523261517699</v>
      </c>
      <c r="AV20" s="28">
        <v>186.46627389121201</v>
      </c>
      <c r="AW20" s="28">
        <v>3.4206726670965599</v>
      </c>
      <c r="AX20" s="28">
        <v>0.213590199573405</v>
      </c>
      <c r="AY20" s="28">
        <v>7.37486758489172E-2</v>
      </c>
      <c r="AZ20" s="28">
        <v>1539.95770632987</v>
      </c>
      <c r="BA20" s="28">
        <v>1251.6013433719299</v>
      </c>
      <c r="BB20" s="28">
        <v>288.35636295794097</v>
      </c>
      <c r="BC20" s="28">
        <v>2.30322075938204</v>
      </c>
      <c r="BD20" s="28">
        <v>2.8363934776258402E-2</v>
      </c>
      <c r="BE20" s="28">
        <v>12.190512819325701</v>
      </c>
      <c r="BF20" s="28">
        <v>0.5427155637494</v>
      </c>
      <c r="BG20" s="28">
        <v>11.0658347701957</v>
      </c>
      <c r="BH20" s="28">
        <v>1.3035531374526601</v>
      </c>
      <c r="BI20" s="28">
        <v>0.26815118856683001</v>
      </c>
      <c r="BJ20" s="28">
        <v>49.695679106246203</v>
      </c>
      <c r="BK20" s="28">
        <v>15.470615111338001</v>
      </c>
      <c r="BL20" s="28">
        <v>2.0104767144518401</v>
      </c>
      <c r="BM20" s="28">
        <v>980.25910095515201</v>
      </c>
      <c r="BN20" s="28">
        <v>9.9119591263083007E-2</v>
      </c>
      <c r="BO20" s="28">
        <v>523.56288176722501</v>
      </c>
      <c r="BP20" s="28">
        <v>0</v>
      </c>
      <c r="BQ20" s="28">
        <v>5.8017919630624103E-2</v>
      </c>
      <c r="BR20" s="28">
        <v>758.06702232089299</v>
      </c>
      <c r="BS20" s="28">
        <v>83.178438815059806</v>
      </c>
      <c r="BT20" s="28">
        <v>6551.50945033262</v>
      </c>
      <c r="BU20" s="28">
        <v>1054.1056887817799</v>
      </c>
      <c r="BV20" s="28">
        <f t="shared" si="14"/>
        <v>2548.3677317070892</v>
      </c>
      <c r="BW20" s="28">
        <f t="shared" si="15"/>
        <v>1047.7681344082262</v>
      </c>
      <c r="BY20" s="28">
        <f t="shared" si="0"/>
        <v>7055.3523057788661</v>
      </c>
      <c r="CA20" s="32">
        <f t="shared" si="1"/>
        <v>7.9999948221176863E-3</v>
      </c>
      <c r="CB20" s="25">
        <f t="shared" si="2"/>
        <v>2.4208985181626126E-4</v>
      </c>
      <c r="CC20" s="25">
        <f t="shared" si="3"/>
        <v>2.8140885131795865E-4</v>
      </c>
      <c r="CD20" s="25">
        <f t="shared" si="4"/>
        <v>1.0167904363660423E-4</v>
      </c>
      <c r="CE20" s="25">
        <f t="shared" si="5"/>
        <v>-3.3132900801148481E-4</v>
      </c>
      <c r="CF20" s="25">
        <f t="shared" si="5"/>
        <v>-3.8096675859635305E-4</v>
      </c>
      <c r="CG20" s="25">
        <f t="shared" si="6"/>
        <v>1.0301251235687429E-5</v>
      </c>
      <c r="CH20" s="25">
        <f t="shared" si="7"/>
        <v>2.8152915971001462E-4</v>
      </c>
      <c r="CI20" s="25">
        <f t="shared" si="8"/>
        <v>-4.8299639291686374E-5</v>
      </c>
      <c r="CJ20" s="25">
        <f t="shared" si="9"/>
        <v>2.9545643480283928E-4</v>
      </c>
      <c r="CK20" s="25">
        <f t="shared" si="10"/>
        <v>-1.2598572248402346E-4</v>
      </c>
      <c r="CL20" s="25">
        <f t="shared" si="11"/>
        <v>5.711808351258769E-6</v>
      </c>
      <c r="CM20" s="25">
        <f t="shared" si="12"/>
        <v>3.2789238081193655E-4</v>
      </c>
      <c r="CN20" s="25">
        <f t="shared" si="13"/>
        <v>5.5921052113688116E-5</v>
      </c>
      <c r="CO20" s="25"/>
      <c r="CP20" s="25"/>
      <c r="CQ20" s="25"/>
      <c r="CR20" s="25"/>
      <c r="CS20" s="25"/>
    </row>
    <row r="21" spans="1:97" x14ac:dyDescent="0.4">
      <c r="A21" s="59" t="s">
        <v>107</v>
      </c>
      <c r="B21" s="101">
        <v>319148.57812000002</v>
      </c>
      <c r="C21" s="101">
        <v>818.27993213000002</v>
      </c>
      <c r="D21" s="101">
        <v>80130.461737000005</v>
      </c>
      <c r="E21" s="101">
        <v>3238.4713268</v>
      </c>
      <c r="F21" s="101">
        <v>1981.3932327</v>
      </c>
      <c r="G21" s="101">
        <v>924.43175680000002</v>
      </c>
      <c r="H21" s="101">
        <v>36992.571479999999</v>
      </c>
      <c r="I21" s="101">
        <v>131.92599458000001</v>
      </c>
      <c r="J21" s="101">
        <v>645.38351821000003</v>
      </c>
      <c r="K21" s="101">
        <v>343.37681255000001</v>
      </c>
      <c r="L21" s="101">
        <v>22.338372158999999</v>
      </c>
      <c r="M21" s="101">
        <v>85.618117024</v>
      </c>
      <c r="N21" s="101">
        <v>41.970640375000002</v>
      </c>
      <c r="P21" s="30" t="s">
        <v>198</v>
      </c>
      <c r="Q21" s="28">
        <v>56.673830604157502</v>
      </c>
      <c r="R21" s="28">
        <v>22.3366724085835</v>
      </c>
      <c r="S21" s="28">
        <v>131.907119949171</v>
      </c>
      <c r="T21" s="28">
        <v>131.90823036789399</v>
      </c>
      <c r="U21" s="28">
        <v>61.7710512694157</v>
      </c>
      <c r="V21" s="28">
        <v>645.56272872362501</v>
      </c>
      <c r="W21" s="28">
        <v>85.645727849217806</v>
      </c>
      <c r="X21" s="28">
        <v>1717.3239920033</v>
      </c>
      <c r="Y21" s="28">
        <v>319220.283696489</v>
      </c>
      <c r="Z21" s="28">
        <v>1387.53894078027</v>
      </c>
      <c r="AA21" s="28">
        <v>390.92513891083502</v>
      </c>
      <c r="AB21" s="28">
        <v>330.12760507157799</v>
      </c>
      <c r="AC21" s="28">
        <v>23.7280416525075</v>
      </c>
      <c r="AD21" s="28">
        <v>343.30515067406498</v>
      </c>
      <c r="AE21" s="28">
        <v>343.30519045784899</v>
      </c>
      <c r="AF21" s="28">
        <v>641.02366540011099</v>
      </c>
      <c r="AG21" s="28">
        <v>1379.0328846746199</v>
      </c>
      <c r="AH21" s="28">
        <v>18.170331663575499</v>
      </c>
      <c r="AI21" s="28">
        <v>6.0672465729107001</v>
      </c>
      <c r="AJ21" s="28">
        <v>131.503577430928</v>
      </c>
      <c r="AK21" s="28">
        <v>41.9698418481454</v>
      </c>
      <c r="AL21" s="28">
        <v>818.48194584346004</v>
      </c>
      <c r="AM21" s="28">
        <v>0</v>
      </c>
      <c r="AN21" s="28">
        <v>63683.804569740401</v>
      </c>
      <c r="AO21" s="28">
        <v>15803.1434924519</v>
      </c>
      <c r="AP21" s="28">
        <v>80127.971727592405</v>
      </c>
      <c r="AQ21" s="28">
        <v>749.31401943286096</v>
      </c>
      <c r="AR21" s="28">
        <v>1.44604252804003</v>
      </c>
      <c r="AS21" s="28">
        <v>20999.596099217899</v>
      </c>
      <c r="AT21" s="28">
        <v>7.3959806577489697</v>
      </c>
      <c r="AU21" s="28">
        <v>1.2871997180288399</v>
      </c>
      <c r="AV21" s="28">
        <v>1130.43591924469</v>
      </c>
      <c r="AW21" s="28">
        <v>20.756431676008699</v>
      </c>
      <c r="AX21" s="28">
        <v>1.2905481512591099</v>
      </c>
      <c r="AY21" s="28">
        <v>0.448646906309077</v>
      </c>
      <c r="AZ21" s="28">
        <v>3237.8006508119001</v>
      </c>
      <c r="BA21" s="28">
        <v>1980.7824622395599</v>
      </c>
      <c r="BB21" s="28">
        <v>1257.01818857234</v>
      </c>
      <c r="BC21" s="28">
        <v>13.923078516509801</v>
      </c>
      <c r="BD21" s="28">
        <v>0.17138009060996301</v>
      </c>
      <c r="BE21" s="28">
        <v>73.975499142953197</v>
      </c>
      <c r="BF21" s="28">
        <v>3.2809248797103101</v>
      </c>
      <c r="BG21" s="28">
        <v>67.891246228718501</v>
      </c>
      <c r="BH21" s="28">
        <v>8.0076287041783001</v>
      </c>
      <c r="BI21" s="28">
        <v>1.64998914355947</v>
      </c>
      <c r="BJ21" s="28">
        <v>305.41768059436498</v>
      </c>
      <c r="BK21" s="28">
        <v>82.118955473276102</v>
      </c>
      <c r="BL21" s="28">
        <v>12.159277635763299</v>
      </c>
      <c r="BM21" s="28">
        <v>330.64487172958098</v>
      </c>
      <c r="BN21" s="28">
        <v>0.600116691523779</v>
      </c>
      <c r="BO21" s="28">
        <v>924.64934220032205</v>
      </c>
      <c r="BP21" s="28">
        <v>0</v>
      </c>
      <c r="BQ21" s="28">
        <v>0.35494569401996701</v>
      </c>
      <c r="BR21" s="28">
        <v>4280.9826887824001</v>
      </c>
      <c r="BS21" s="28">
        <v>1276.80149357039</v>
      </c>
      <c r="BT21" s="28">
        <v>37000.518859438802</v>
      </c>
      <c r="BU21" s="28">
        <v>5638.0909470603001</v>
      </c>
      <c r="BV21" s="28">
        <f t="shared" si="14"/>
        <v>14475.408402877882</v>
      </c>
      <c r="BW21" s="28">
        <f t="shared" si="15"/>
        <v>5604.5088552452971</v>
      </c>
      <c r="BY21" s="28">
        <f t="shared" si="0"/>
        <v>39650.896789212107</v>
      </c>
      <c r="CA21" s="32">
        <f t="shared" si="1"/>
        <v>7.999998646906618E-3</v>
      </c>
      <c r="CB21" s="25">
        <f t="shared" si="2"/>
        <v>2.2467772506264995E-4</v>
      </c>
      <c r="CC21" s="25">
        <f t="shared" si="3"/>
        <v>2.4687604513796773E-4</v>
      </c>
      <c r="CD21" s="25">
        <f t="shared" si="4"/>
        <v>-3.1074442273560502E-5</v>
      </c>
      <c r="CE21" s="25">
        <f t="shared" si="5"/>
        <v>-2.0709647250840733E-4</v>
      </c>
      <c r="CF21" s="25">
        <f t="shared" si="5"/>
        <v>-3.0825302638579457E-4</v>
      </c>
      <c r="CG21" s="25">
        <f t="shared" si="6"/>
        <v>2.3537205285463917E-4</v>
      </c>
      <c r="CH21" s="25">
        <f t="shared" si="7"/>
        <v>2.1483717191977112E-4</v>
      </c>
      <c r="CI21" s="25">
        <f t="shared" si="8"/>
        <v>-1.346528571762538E-4</v>
      </c>
      <c r="CJ21" s="25">
        <f t="shared" si="9"/>
        <v>2.776806481238141E-4</v>
      </c>
      <c r="CK21" s="25">
        <f t="shared" si="10"/>
        <v>-2.0858162092872253E-4</v>
      </c>
      <c r="CL21" s="25">
        <f t="shared" si="11"/>
        <v>-7.6091060011024037E-5</v>
      </c>
      <c r="CM21" s="25">
        <f t="shared" si="12"/>
        <v>3.2248811557098958E-4</v>
      </c>
      <c r="CN21" s="25">
        <f t="shared" si="13"/>
        <v>-1.9025843958242055E-5</v>
      </c>
      <c r="CO21" s="25"/>
      <c r="CP21" s="25"/>
      <c r="CQ21" s="25"/>
      <c r="CR21" s="25"/>
      <c r="CS21" s="25"/>
    </row>
    <row r="22" spans="1:97" x14ac:dyDescent="0.4">
      <c r="A22" s="22" t="s">
        <v>108</v>
      </c>
      <c r="B22" s="101">
        <v>88655.755711000005</v>
      </c>
      <c r="C22" s="101">
        <v>245.77864868</v>
      </c>
      <c r="D22" s="101">
        <v>25528.149663</v>
      </c>
      <c r="E22" s="101">
        <v>2690.6343284999998</v>
      </c>
      <c r="F22" s="101">
        <v>2192.0773825000001</v>
      </c>
      <c r="G22" s="101">
        <v>915.66651768999998</v>
      </c>
      <c r="H22" s="101">
        <v>8949.3216591</v>
      </c>
      <c r="I22" s="101">
        <v>36.676356501999997</v>
      </c>
      <c r="J22" s="101">
        <v>169.36635828999999</v>
      </c>
      <c r="K22" s="101">
        <v>95.870217421000007</v>
      </c>
      <c r="L22" s="101">
        <v>6.1033754545000001</v>
      </c>
      <c r="M22" s="101">
        <v>20.496272223999998</v>
      </c>
      <c r="N22" s="101">
        <v>11.433309907</v>
      </c>
      <c r="P22" s="30" t="s">
        <v>199</v>
      </c>
      <c r="Q22" s="28">
        <v>14.4913031070183</v>
      </c>
      <c r="R22" s="28">
        <v>6.1027131517650899</v>
      </c>
      <c r="S22" s="28">
        <v>36.670297297675397</v>
      </c>
      <c r="T22" s="28">
        <v>36.670623943976203</v>
      </c>
      <c r="U22" s="28">
        <v>16.963039017233999</v>
      </c>
      <c r="V22" s="28">
        <v>169.41168944775001</v>
      </c>
      <c r="W22" s="28">
        <v>20.502131646709199</v>
      </c>
      <c r="X22" s="28">
        <v>477.96284173608097</v>
      </c>
      <c r="Y22" s="28">
        <v>88677.578709436406</v>
      </c>
      <c r="Z22" s="28">
        <v>358.68759773684297</v>
      </c>
      <c r="AA22" s="28">
        <v>103.52023153423001</v>
      </c>
      <c r="AB22" s="28">
        <v>92.802954701486698</v>
      </c>
      <c r="AC22" s="28">
        <v>6.3315895917524196</v>
      </c>
      <c r="AD22" s="28">
        <v>95.848399175588497</v>
      </c>
      <c r="AE22" s="28">
        <v>95.848399754803296</v>
      </c>
      <c r="AF22" s="28">
        <v>204.22668109635799</v>
      </c>
      <c r="AG22" s="28">
        <v>359.07256820082398</v>
      </c>
      <c r="AH22" s="28">
        <v>4.3609917659797999</v>
      </c>
      <c r="AI22" s="28">
        <v>1.7655726620246801</v>
      </c>
      <c r="AJ22" s="28">
        <v>31.150150989343299</v>
      </c>
      <c r="AK22" s="28">
        <v>11.4327674200249</v>
      </c>
      <c r="AL22" s="28">
        <v>245.83985377976899</v>
      </c>
      <c r="AM22" s="28">
        <v>0</v>
      </c>
      <c r="AN22" s="28">
        <v>20406.791871695299</v>
      </c>
      <c r="AO22" s="28">
        <v>4917.3093763212501</v>
      </c>
      <c r="AP22" s="28">
        <v>25528.327929112998</v>
      </c>
      <c r="AQ22" s="28">
        <v>199.94957291578299</v>
      </c>
      <c r="AR22" s="28">
        <v>0.42393084843774897</v>
      </c>
      <c r="AS22" s="28">
        <v>5103.2867111081796</v>
      </c>
      <c r="AT22" s="28">
        <v>2.1380644653516101</v>
      </c>
      <c r="AU22" s="28">
        <v>0.37373452339930602</v>
      </c>
      <c r="AV22" s="28">
        <v>332.45569496298998</v>
      </c>
      <c r="AW22" s="28">
        <v>5.90238844833193</v>
      </c>
      <c r="AX22" s="28">
        <v>0.36686287481605101</v>
      </c>
      <c r="AY22" s="28">
        <v>0.13125050740477401</v>
      </c>
      <c r="AZ22" s="28">
        <v>2689.59588016508</v>
      </c>
      <c r="BA22" s="28">
        <v>2191.12220073255</v>
      </c>
      <c r="BB22" s="28">
        <v>498.47367943252999</v>
      </c>
      <c r="BC22" s="28">
        <v>3.9089713071754901</v>
      </c>
      <c r="BD22" s="28">
        <v>4.8908968386822897E-2</v>
      </c>
      <c r="BE22" s="28">
        <v>20.9125997208948</v>
      </c>
      <c r="BF22" s="28">
        <v>0.94779821870952397</v>
      </c>
      <c r="BG22" s="28">
        <v>19.4211365681751</v>
      </c>
      <c r="BH22" s="28">
        <v>2.3524077168383499</v>
      </c>
      <c r="BI22" s="28">
        <v>0.46706506931882602</v>
      </c>
      <c r="BJ22" s="28">
        <v>87.231973510364398</v>
      </c>
      <c r="BK22" s="28">
        <v>22.504794787394601</v>
      </c>
      <c r="BL22" s="28">
        <v>3.42814605521475</v>
      </c>
      <c r="BM22" s="28">
        <v>1710.4407856611299</v>
      </c>
      <c r="BN22" s="28">
        <v>0.17048130561021099</v>
      </c>
      <c r="BO22" s="28">
        <v>915.63865299536405</v>
      </c>
      <c r="BP22" s="28">
        <v>0</v>
      </c>
      <c r="BQ22" s="28">
        <v>0.103254176673314</v>
      </c>
      <c r="BR22" s="28">
        <v>1030.7799179645799</v>
      </c>
      <c r="BS22" s="28">
        <v>113.377370030767</v>
      </c>
      <c r="BT22" s="28">
        <v>8951.72671318418</v>
      </c>
      <c r="BU22" s="28">
        <v>1452.56831859003</v>
      </c>
      <c r="BV22" s="28">
        <f t="shared" si="14"/>
        <v>3517.7895322958921</v>
      </c>
      <c r="BW22" s="28">
        <f t="shared" si="15"/>
        <v>1443.4204107521114</v>
      </c>
      <c r="BY22" s="28">
        <f t="shared" si="0"/>
        <v>9691.6091665372387</v>
      </c>
      <c r="CA22" s="32">
        <f t="shared" si="1"/>
        <v>8.0000022588026191E-3</v>
      </c>
      <c r="CB22" s="25">
        <f t="shared" si="2"/>
        <v>2.4615433325659382E-4</v>
      </c>
      <c r="CC22" s="25">
        <f t="shared" si="3"/>
        <v>2.4902529205729165E-4</v>
      </c>
      <c r="CD22" s="25">
        <f t="shared" si="4"/>
        <v>6.9831192370600897E-6</v>
      </c>
      <c r="CE22" s="25">
        <f t="shared" si="5"/>
        <v>-3.8594926256618935E-4</v>
      </c>
      <c r="CF22" s="25">
        <f t="shared" si="5"/>
        <v>-4.3574272289636438E-4</v>
      </c>
      <c r="CG22" s="25">
        <f t="shared" si="6"/>
        <v>-3.0431051149733904E-5</v>
      </c>
      <c r="CH22" s="25">
        <f t="shared" si="7"/>
        <v>2.6874149525449114E-4</v>
      </c>
      <c r="CI22" s="25">
        <f t="shared" si="8"/>
        <v>-1.5630118611923059E-4</v>
      </c>
      <c r="CJ22" s="25">
        <f t="shared" si="9"/>
        <v>2.6765148762538857E-4</v>
      </c>
      <c r="CK22" s="25">
        <f t="shared" si="10"/>
        <v>-2.275750153032571E-4</v>
      </c>
      <c r="CL22" s="25">
        <f t="shared" si="11"/>
        <v>-1.0851417217367449E-4</v>
      </c>
      <c r="CM22" s="25">
        <f t="shared" si="12"/>
        <v>2.8587748275216049E-4</v>
      </c>
      <c r="CN22" s="25">
        <f t="shared" si="13"/>
        <v>-4.7447937606194448E-5</v>
      </c>
      <c r="CO22" s="25"/>
      <c r="CP22" s="25"/>
      <c r="CQ22" s="25"/>
      <c r="CR22" s="25"/>
      <c r="CS22" s="25"/>
    </row>
    <row r="23" spans="1:97" x14ac:dyDescent="0.4">
      <c r="A23" s="22" t="s">
        <v>109</v>
      </c>
      <c r="B23" s="101">
        <v>194137.10519</v>
      </c>
      <c r="C23" s="101">
        <v>434.26190978</v>
      </c>
      <c r="D23" s="101">
        <v>47339.421794000002</v>
      </c>
      <c r="E23" s="101">
        <v>5057.972683</v>
      </c>
      <c r="F23" s="101">
        <v>4106.8484747000002</v>
      </c>
      <c r="G23" s="101">
        <v>1600.7286411</v>
      </c>
      <c r="H23" s="101">
        <v>20145.146238000001</v>
      </c>
      <c r="I23" s="101">
        <v>81.967877267999995</v>
      </c>
      <c r="J23" s="101">
        <v>458.26906667999998</v>
      </c>
      <c r="K23" s="101">
        <v>202.63861095999999</v>
      </c>
      <c r="L23" s="101">
        <v>14.394784191999999</v>
      </c>
      <c r="M23" s="101">
        <v>67.011605230000001</v>
      </c>
      <c r="N23" s="101">
        <v>27.131190476</v>
      </c>
      <c r="P23" s="30" t="s">
        <v>200</v>
      </c>
      <c r="Q23" s="28">
        <v>39.844789307380204</v>
      </c>
      <c r="R23" s="28">
        <v>14.3945245226884</v>
      </c>
      <c r="S23" s="28">
        <v>81.960803420305993</v>
      </c>
      <c r="T23" s="28">
        <v>81.961560509192296</v>
      </c>
      <c r="U23" s="28">
        <v>41.1824801969939</v>
      </c>
      <c r="V23" s="28">
        <v>458.39997988786399</v>
      </c>
      <c r="W23" s="28">
        <v>67.031961207608504</v>
      </c>
      <c r="X23" s="28">
        <v>1034.4411907563699</v>
      </c>
      <c r="Y23" s="28">
        <v>194189.53366380601</v>
      </c>
      <c r="Z23" s="28">
        <v>1006.5324263605399</v>
      </c>
      <c r="AA23" s="28">
        <v>280.97359356833698</v>
      </c>
      <c r="AB23" s="28">
        <v>229.85680557635899</v>
      </c>
      <c r="AC23" s="28">
        <v>17.452593611444101</v>
      </c>
      <c r="AD23" s="28">
        <v>202.605665511757</v>
      </c>
      <c r="AE23" s="28">
        <v>202.60569838468001</v>
      </c>
      <c r="AF23" s="28">
        <v>378.72673325352599</v>
      </c>
      <c r="AG23" s="28">
        <v>790.605190617473</v>
      </c>
      <c r="AH23" s="28">
        <v>13.2899278163574</v>
      </c>
      <c r="AI23" s="28">
        <v>3.5068088957204901</v>
      </c>
      <c r="AJ23" s="28">
        <v>99.994574146745094</v>
      </c>
      <c r="AK23" s="28">
        <v>27.132084106445699</v>
      </c>
      <c r="AL23" s="28">
        <v>434.36907353395299</v>
      </c>
      <c r="AM23" s="28">
        <v>0</v>
      </c>
      <c r="AN23" s="28">
        <v>38274.914961005699</v>
      </c>
      <c r="AO23" s="28">
        <v>8687.1960646174593</v>
      </c>
      <c r="AP23" s="28">
        <v>47340.837758876703</v>
      </c>
      <c r="AQ23" s="28">
        <v>508.10725691300001</v>
      </c>
      <c r="AR23" s="28">
        <v>0.77988021863236201</v>
      </c>
      <c r="AS23" s="28">
        <v>11052.6765543408</v>
      </c>
      <c r="AT23" s="28">
        <v>4.0236367352855202</v>
      </c>
      <c r="AU23" s="28">
        <v>0.69700478376516295</v>
      </c>
      <c r="AV23" s="28">
        <v>607.79014396071295</v>
      </c>
      <c r="AW23" s="28">
        <v>11.363855304485799</v>
      </c>
      <c r="AX23" s="28">
        <v>0.705659715559671</v>
      </c>
      <c r="AY23" s="28">
        <v>0.24214413536379001</v>
      </c>
      <c r="AZ23" s="28">
        <v>5056.0592734251504</v>
      </c>
      <c r="BA23" s="28">
        <v>4105.0891184181801</v>
      </c>
      <c r="BB23" s="28">
        <v>950.97015500697296</v>
      </c>
      <c r="BC23" s="28">
        <v>7.6631701672756902</v>
      </c>
      <c r="BD23" s="28">
        <v>9.3518330616136694E-2</v>
      </c>
      <c r="BE23" s="28">
        <v>40.6269288588325</v>
      </c>
      <c r="BF23" s="28">
        <v>1.77918738923152</v>
      </c>
      <c r="BG23" s="28">
        <v>37.203670153717198</v>
      </c>
      <c r="BH23" s="28">
        <v>4.3267884047906398</v>
      </c>
      <c r="BI23" s="28">
        <v>0.91008546206121099</v>
      </c>
      <c r="BJ23" s="28">
        <v>167.604028980858</v>
      </c>
      <c r="BK23" s="28">
        <v>48.929293739063098</v>
      </c>
      <c r="BL23" s="28">
        <v>6.6790096499611398</v>
      </c>
      <c r="BM23" s="28">
        <v>3212.2719376643099</v>
      </c>
      <c r="BN23" s="28">
        <v>0.32846850271995198</v>
      </c>
      <c r="BO23" s="28">
        <v>1600.6876295776499</v>
      </c>
      <c r="BP23" s="28">
        <v>0</v>
      </c>
      <c r="BQ23" s="28">
        <v>0.194120576890526</v>
      </c>
      <c r="BR23" s="28">
        <v>2324.1400577130498</v>
      </c>
      <c r="BS23" s="28">
        <v>257.50169940148402</v>
      </c>
      <c r="BT23" s="28">
        <v>20151.144168168499</v>
      </c>
      <c r="BU23" s="28">
        <v>3316.03946290663</v>
      </c>
      <c r="BV23" s="28">
        <f t="shared" si="14"/>
        <v>7618.8135387496741</v>
      </c>
      <c r="BW23" s="28">
        <f t="shared" si="15"/>
        <v>3294.3297756771244</v>
      </c>
      <c r="BY23" s="28">
        <f t="shared" si="0"/>
        <v>21808.235275264564</v>
      </c>
      <c r="CA23" s="32">
        <f t="shared" si="1"/>
        <v>8.0000006586810422E-3</v>
      </c>
      <c r="CB23" s="25">
        <f t="shared" si="2"/>
        <v>2.7005900677615175E-4</v>
      </c>
      <c r="CC23" s="25">
        <f t="shared" si="3"/>
        <v>2.4677217029529184E-4</v>
      </c>
      <c r="CD23" s="25">
        <f t="shared" si="4"/>
        <v>2.9910903493148064E-5</v>
      </c>
      <c r="CE23" s="25">
        <f t="shared" si="5"/>
        <v>-3.7829575103886311E-4</v>
      </c>
      <c r="CF23" s="25">
        <f t="shared" si="5"/>
        <v>-4.2839571332094613E-4</v>
      </c>
      <c r="CG23" s="25">
        <f t="shared" si="6"/>
        <v>-2.562053386008972E-5</v>
      </c>
      <c r="CH23" s="25">
        <f t="shared" si="7"/>
        <v>2.9773574724337463E-4</v>
      </c>
      <c r="CI23" s="25">
        <f t="shared" si="8"/>
        <v>-7.7063833031154667E-5</v>
      </c>
      <c r="CJ23" s="25">
        <f t="shared" si="9"/>
        <v>2.8566887311952453E-4</v>
      </c>
      <c r="CK23" s="25">
        <f t="shared" si="10"/>
        <v>-1.6242005984969994E-4</v>
      </c>
      <c r="CL23" s="25">
        <f t="shared" si="11"/>
        <v>-1.8039125014741202E-5</v>
      </c>
      <c r="CM23" s="25">
        <f t="shared" si="12"/>
        <v>3.0376794494977867E-4</v>
      </c>
      <c r="CN23" s="25">
        <f t="shared" si="13"/>
        <v>3.2937384243765014E-5</v>
      </c>
      <c r="CO23" s="25"/>
      <c r="CP23" s="25"/>
      <c r="CQ23" s="25"/>
      <c r="CR23" s="25"/>
      <c r="CS23" s="25"/>
    </row>
    <row r="24" spans="1:97" x14ac:dyDescent="0.4">
      <c r="A24" s="22" t="s">
        <v>110</v>
      </c>
      <c r="B24" s="101">
        <v>64698.052348999998</v>
      </c>
      <c r="C24" s="101">
        <v>181.49652255999999</v>
      </c>
      <c r="D24" s="101">
        <v>19647.204678999999</v>
      </c>
      <c r="E24" s="101">
        <v>2067.7801552000001</v>
      </c>
      <c r="F24" s="101">
        <v>1680.9024400999999</v>
      </c>
      <c r="G24" s="101">
        <v>666.98140237999996</v>
      </c>
      <c r="H24" s="101">
        <v>7395.8056225</v>
      </c>
      <c r="I24" s="101">
        <v>29.907912570000001</v>
      </c>
      <c r="J24" s="101">
        <v>149.66656538999999</v>
      </c>
      <c r="K24" s="101">
        <v>76.358817341999995</v>
      </c>
      <c r="L24" s="101">
        <v>5.1045838306000002</v>
      </c>
      <c r="M24" s="101">
        <v>20.355726522000001</v>
      </c>
      <c r="N24" s="101">
        <v>9.5467418103000004</v>
      </c>
      <c r="P24" s="30" t="s">
        <v>201</v>
      </c>
      <c r="Q24" s="28">
        <v>12.738047779678</v>
      </c>
      <c r="R24" s="28">
        <v>5.1042255501080698</v>
      </c>
      <c r="S24" s="28">
        <v>29.9039469072905</v>
      </c>
      <c r="T24" s="28">
        <v>29.904197178949701</v>
      </c>
      <c r="U24" s="28">
        <v>14.311923131996201</v>
      </c>
      <c r="V24" s="28">
        <v>149.707529719522</v>
      </c>
      <c r="W24" s="28">
        <v>20.3616325826356</v>
      </c>
      <c r="X24" s="28">
        <v>380.43826383945901</v>
      </c>
      <c r="Y24" s="28">
        <v>64714.543956965703</v>
      </c>
      <c r="Z24" s="28">
        <v>318.90267231491902</v>
      </c>
      <c r="AA24" s="28">
        <v>90.975502367433293</v>
      </c>
      <c r="AB24" s="28">
        <v>79.048929064227195</v>
      </c>
      <c r="AC24" s="28">
        <v>5.5655335628798497</v>
      </c>
      <c r="AD24" s="28">
        <v>76.343355381982704</v>
      </c>
      <c r="AE24" s="28">
        <v>76.343368554982703</v>
      </c>
      <c r="AF24" s="28">
        <v>157.18115568930199</v>
      </c>
      <c r="AG24" s="28">
        <v>291.22794796200299</v>
      </c>
      <c r="AH24" s="28">
        <v>3.9763844419591301</v>
      </c>
      <c r="AI24" s="28">
        <v>1.38456603147097</v>
      </c>
      <c r="AJ24" s="28">
        <v>29.135608294535199</v>
      </c>
      <c r="AK24" s="28">
        <v>9.5466022789612808</v>
      </c>
      <c r="AL24" s="28">
        <v>181.54144323373899</v>
      </c>
      <c r="AM24" s="28">
        <v>0</v>
      </c>
      <c r="AN24" s="28">
        <v>15817.486095559299</v>
      </c>
      <c r="AO24" s="28">
        <v>3672.9791729581002</v>
      </c>
      <c r="AP24" s="28">
        <v>19647.646424206701</v>
      </c>
      <c r="AQ24" s="28">
        <v>170.87164942927799</v>
      </c>
      <c r="AR24" s="28">
        <v>0.321144579330566</v>
      </c>
      <c r="AS24" s="28">
        <v>4156.8996999685796</v>
      </c>
      <c r="AT24" s="28">
        <v>1.64317505911142</v>
      </c>
      <c r="AU24" s="28">
        <v>0.28568590276514699</v>
      </c>
      <c r="AV24" s="28">
        <v>250.856194161058</v>
      </c>
      <c r="AW24" s="28">
        <v>4.6068497307605396</v>
      </c>
      <c r="AX24" s="28">
        <v>0.28624635272849502</v>
      </c>
      <c r="AY24" s="28">
        <v>9.9618341242414699E-2</v>
      </c>
      <c r="AZ24" s="28">
        <v>2066.9818609680501</v>
      </c>
      <c r="BA24" s="28">
        <v>1680.1684080339701</v>
      </c>
      <c r="BB24" s="28">
        <v>386.813452934076</v>
      </c>
      <c r="BC24" s="28">
        <v>3.0883961926178198</v>
      </c>
      <c r="BD24" s="28">
        <v>3.8012467137353401E-2</v>
      </c>
      <c r="BE24" s="28">
        <v>16.418582637499501</v>
      </c>
      <c r="BF24" s="28">
        <v>0.72777937796590497</v>
      </c>
      <c r="BG24" s="28">
        <v>15.0924762975578</v>
      </c>
      <c r="BH24" s="28">
        <v>1.78062576431488</v>
      </c>
      <c r="BI24" s="28">
        <v>0.36695127708240299</v>
      </c>
      <c r="BJ24" s="28">
        <v>67.912567635046798</v>
      </c>
      <c r="BK24" s="28">
        <v>18.538511499945798</v>
      </c>
      <c r="BL24" s="28">
        <v>2.6973645496784</v>
      </c>
      <c r="BM24" s="28">
        <v>1313.81358763648</v>
      </c>
      <c r="BN24" s="28">
        <v>0.13315007159509901</v>
      </c>
      <c r="BO24" s="28">
        <v>666.95674200962299</v>
      </c>
      <c r="BP24" s="28">
        <v>0</v>
      </c>
      <c r="BQ24" s="28">
        <v>7.9404835335590798E-2</v>
      </c>
      <c r="BR24" s="28">
        <v>852.87412566348598</v>
      </c>
      <c r="BS24" s="28">
        <v>93.1552823274194</v>
      </c>
      <c r="BT24" s="28">
        <v>7397.9553474759796</v>
      </c>
      <c r="BU24" s="28">
        <v>1215.8251831447201</v>
      </c>
      <c r="BV24" s="28">
        <f t="shared" si="14"/>
        <v>2865.4275331079712</v>
      </c>
      <c r="BW24" s="28">
        <f t="shared" si="15"/>
        <v>1208.186486877687</v>
      </c>
      <c r="BY24" s="28">
        <f t="shared" si="0"/>
        <v>7991.9040676681216</v>
      </c>
      <c r="CA24" s="32">
        <f t="shared" si="1"/>
        <v>7.9999992007006183E-3</v>
      </c>
      <c r="CB24" s="25">
        <f t="shared" si="2"/>
        <v>2.5490115029652737E-4</v>
      </c>
      <c r="CC24" s="25">
        <f t="shared" si="3"/>
        <v>2.4750156700192373E-4</v>
      </c>
      <c r="CD24" s="25">
        <f t="shared" si="4"/>
        <v>2.248387055156624E-5</v>
      </c>
      <c r="CE24" s="25">
        <f t="shared" si="5"/>
        <v>-3.8606339747600216E-4</v>
      </c>
      <c r="CF24" s="25">
        <f t="shared" si="5"/>
        <v>-4.3668927387967348E-4</v>
      </c>
      <c r="CG24" s="25">
        <f t="shared" si="6"/>
        <v>-3.6973100432758552E-5</v>
      </c>
      <c r="CH24" s="25">
        <f t="shared" si="7"/>
        <v>2.9066812808594094E-4</v>
      </c>
      <c r="CI24" s="25">
        <f t="shared" si="8"/>
        <v>-1.2422769531653035E-4</v>
      </c>
      <c r="CJ24" s="25">
        <f t="shared" si="9"/>
        <v>2.7370394593653958E-4</v>
      </c>
      <c r="CK24" s="25">
        <f t="shared" si="10"/>
        <v>-2.0231831182113003E-4</v>
      </c>
      <c r="CL24" s="25">
        <f t="shared" si="11"/>
        <v>-7.0187992561249917E-5</v>
      </c>
      <c r="CM24" s="25">
        <f t="shared" si="12"/>
        <v>2.9014246331203361E-4</v>
      </c>
      <c r="CN24" s="25">
        <f t="shared" si="13"/>
        <v>-1.4615597812547711E-5</v>
      </c>
      <c r="CO24" s="25"/>
      <c r="CP24" s="25"/>
      <c r="CQ24" s="25"/>
      <c r="CR24" s="25"/>
      <c r="CS24" s="25"/>
    </row>
    <row r="25" spans="1:97" x14ac:dyDescent="0.4">
      <c r="A25" s="22" t="s">
        <v>111</v>
      </c>
      <c r="B25" s="101">
        <v>60319.380998000001</v>
      </c>
      <c r="C25" s="101">
        <v>139.36436943999999</v>
      </c>
      <c r="D25" s="101">
        <v>13246.895822</v>
      </c>
      <c r="E25" s="101">
        <v>1585.3185682999999</v>
      </c>
      <c r="F25" s="101">
        <v>1288.5321383999999</v>
      </c>
      <c r="G25" s="101">
        <v>548.11498586000005</v>
      </c>
      <c r="H25" s="101">
        <v>5928.2421732000003</v>
      </c>
      <c r="I25" s="101">
        <v>22.803663647</v>
      </c>
      <c r="J25" s="101">
        <v>114.96878323999999</v>
      </c>
      <c r="K25" s="101">
        <v>58.360631484000002</v>
      </c>
      <c r="L25" s="101">
        <v>3.8752901491</v>
      </c>
      <c r="M25" s="101">
        <v>15.153705986</v>
      </c>
      <c r="N25" s="101">
        <v>7.2760401305000002</v>
      </c>
      <c r="P25" s="30" t="s">
        <v>202</v>
      </c>
      <c r="Q25" s="28">
        <v>9.4149019528664901</v>
      </c>
      <c r="R25" s="28">
        <v>3.7620803696944298</v>
      </c>
      <c r="S25" s="28">
        <v>22.112391061624901</v>
      </c>
      <c r="T25" s="28">
        <v>22.112572936995502</v>
      </c>
      <c r="U25" s="28">
        <v>10.5789216030853</v>
      </c>
      <c r="V25" s="28">
        <v>111.86134448873401</v>
      </c>
      <c r="W25" s="28">
        <v>14.8223877954484</v>
      </c>
      <c r="X25" s="28">
        <v>283.45135461814198</v>
      </c>
      <c r="Y25" s="28">
        <v>57963.9954456919</v>
      </c>
      <c r="Z25" s="28">
        <v>236.101185058483</v>
      </c>
      <c r="AA25" s="28">
        <v>67.4583041736106</v>
      </c>
      <c r="AB25" s="28">
        <v>58.741519319257897</v>
      </c>
      <c r="AC25" s="28">
        <v>4.1234004595216502</v>
      </c>
      <c r="AD25" s="28">
        <v>56.540646990426403</v>
      </c>
      <c r="AE25" s="28">
        <v>56.540670489999201</v>
      </c>
      <c r="AF25" s="28">
        <v>101.90361129648301</v>
      </c>
      <c r="AG25" s="28">
        <v>241.65843543830599</v>
      </c>
      <c r="AH25" s="28">
        <v>3.0270086378725298</v>
      </c>
      <c r="AI25" s="28">
        <v>1.01417719305323</v>
      </c>
      <c r="AJ25" s="28">
        <v>21.672422218056901</v>
      </c>
      <c r="AK25" s="28">
        <v>7.0611438933828197</v>
      </c>
      <c r="AL25" s="28">
        <v>133.61345605361601</v>
      </c>
      <c r="AM25" s="28">
        <v>0</v>
      </c>
      <c r="AN25" s="28">
        <v>10334.200437396999</v>
      </c>
      <c r="AO25" s="28">
        <v>2301.8335329177598</v>
      </c>
      <c r="AP25" s="28">
        <v>12737.937581611201</v>
      </c>
      <c r="AQ25" s="28">
        <v>130.71151157095801</v>
      </c>
      <c r="AR25" s="28">
        <v>0.23517920710769999</v>
      </c>
      <c r="AS25" s="28">
        <v>3292.9968930008699</v>
      </c>
      <c r="AT25" s="28">
        <v>1.20208299299481</v>
      </c>
      <c r="AU25" s="28">
        <v>0.211317665525774</v>
      </c>
      <c r="AV25" s="28">
        <v>184.68183799335301</v>
      </c>
      <c r="AW25" s="28">
        <v>3.4291205222749501</v>
      </c>
      <c r="AX25" s="28">
        <v>0.214761746281078</v>
      </c>
      <c r="AY25" s="28">
        <v>7.3135477107756405E-2</v>
      </c>
      <c r="AZ25" s="28">
        <v>1538.9751424808601</v>
      </c>
      <c r="BA25" s="28">
        <v>1249.7548622734</v>
      </c>
      <c r="BB25" s="28">
        <v>289.22028020745398</v>
      </c>
      <c r="BC25" s="28">
        <v>2.3235693248896299</v>
      </c>
      <c r="BD25" s="28">
        <v>2.8476316407348001E-2</v>
      </c>
      <c r="BE25" s="28">
        <v>12.241427702177599</v>
      </c>
      <c r="BF25" s="28">
        <v>0.54265421485143595</v>
      </c>
      <c r="BG25" s="28">
        <v>10.9867738664109</v>
      </c>
      <c r="BH25" s="28">
        <v>1.28267061294002</v>
      </c>
      <c r="BI25" s="28">
        <v>0.26643126010681401</v>
      </c>
      <c r="BJ25" s="28">
        <v>49.303836593418097</v>
      </c>
      <c r="BK25" s="28">
        <v>13.724099069384</v>
      </c>
      <c r="BL25" s="28">
        <v>2.0251158738294799</v>
      </c>
      <c r="BM25" s="28">
        <v>980.606925048363</v>
      </c>
      <c r="BN25" s="28">
        <v>9.9545855365774302E-2</v>
      </c>
      <c r="BO25" s="28">
        <v>526.97368320684302</v>
      </c>
      <c r="BP25" s="28">
        <v>0</v>
      </c>
      <c r="BQ25" s="28">
        <v>5.7566247392040103E-2</v>
      </c>
      <c r="BR25" s="28">
        <v>665.95498023470395</v>
      </c>
      <c r="BS25" s="28">
        <v>73.779378015840095</v>
      </c>
      <c r="BT25" s="28">
        <v>5772.5832468570297</v>
      </c>
      <c r="BU25" s="28">
        <v>914.99937043094906</v>
      </c>
      <c r="BV25" s="28">
        <f t="shared" si="14"/>
        <v>2269.9234152113459</v>
      </c>
      <c r="BW25" s="28">
        <f t="shared" si="15"/>
        <v>909.34940912291017</v>
      </c>
      <c r="BY25" s="28">
        <f t="shared" si="0"/>
        <v>6219.9798117831369</v>
      </c>
      <c r="CA25" s="32">
        <f t="shared" si="1"/>
        <v>8.0000086861466146E-3</v>
      </c>
      <c r="CB25" s="25">
        <f t="shared" si="2"/>
        <v>-3.9048569685855981E-2</v>
      </c>
      <c r="CC25" s="25">
        <f t="shared" si="3"/>
        <v>-4.1265306257923434E-2</v>
      </c>
      <c r="CD25" s="25">
        <f t="shared" si="4"/>
        <v>-3.8420943836784696E-2</v>
      </c>
      <c r="CE25" s="25">
        <f t="shared" si="5"/>
        <v>-2.9232878959360033E-2</v>
      </c>
      <c r="CF25" s="25">
        <f t="shared" si="5"/>
        <v>-3.0094147418589429E-2</v>
      </c>
      <c r="CG25" s="25">
        <f t="shared" si="6"/>
        <v>-3.8570926171606179E-2</v>
      </c>
      <c r="CH25" s="25">
        <f t="shared" si="7"/>
        <v>-2.6257180762058432E-2</v>
      </c>
      <c r="CI25" s="25">
        <f t="shared" si="8"/>
        <v>-3.0306126274381225E-2</v>
      </c>
      <c r="CJ25" s="25">
        <f t="shared" si="9"/>
        <v>-2.7028543433212978E-2</v>
      </c>
      <c r="CK25" s="25">
        <f t="shared" si="10"/>
        <v>-3.1184737857056215E-2</v>
      </c>
      <c r="CL25" s="25">
        <f t="shared" si="11"/>
        <v>-2.9213239538170351E-2</v>
      </c>
      <c r="CM25" s="25">
        <f t="shared" si="12"/>
        <v>-2.1863839172918786E-2</v>
      </c>
      <c r="CN25" s="25">
        <f t="shared" si="13"/>
        <v>-2.9534778981821413E-2</v>
      </c>
      <c r="CO25" s="25"/>
      <c r="CP25" s="25"/>
      <c r="CQ25" s="25"/>
      <c r="CR25" s="25"/>
      <c r="CS25" s="25"/>
    </row>
    <row r="26" spans="1:97" x14ac:dyDescent="0.4">
      <c r="A26" s="22" t="s">
        <v>112</v>
      </c>
      <c r="B26" s="101">
        <v>129958.89648</v>
      </c>
      <c r="C26" s="101">
        <v>326.94413631999998</v>
      </c>
      <c r="D26" s="101">
        <v>31366.128532999999</v>
      </c>
      <c r="E26" s="101">
        <v>3721.0470356999999</v>
      </c>
      <c r="F26" s="101">
        <v>3024.5754688000002</v>
      </c>
      <c r="G26" s="101">
        <v>1245.7509594999999</v>
      </c>
      <c r="H26" s="101">
        <v>14791.640089</v>
      </c>
      <c r="I26" s="101">
        <v>53.417156095999999</v>
      </c>
      <c r="J26" s="101">
        <v>271.26465189999999</v>
      </c>
      <c r="K26" s="101">
        <v>136.7452145</v>
      </c>
      <c r="L26" s="101">
        <v>9.0863002344999995</v>
      </c>
      <c r="M26" s="101">
        <v>35.689853526</v>
      </c>
      <c r="N26" s="101">
        <v>17.044456190999998</v>
      </c>
      <c r="P26" s="30" t="s">
        <v>203</v>
      </c>
      <c r="Q26" s="28">
        <v>22.662045341688501</v>
      </c>
      <c r="R26" s="28">
        <v>9.0856474065407191</v>
      </c>
      <c r="S26" s="28">
        <v>53.409802779704798</v>
      </c>
      <c r="T26" s="28">
        <v>53.410336834048202</v>
      </c>
      <c r="U26" s="28">
        <v>25.520608700127301</v>
      </c>
      <c r="V26" s="28">
        <v>271.33847607171901</v>
      </c>
      <c r="W26" s="28">
        <v>35.700791647271402</v>
      </c>
      <c r="X26" s="28">
        <v>683.58588556356199</v>
      </c>
      <c r="Y26" s="28">
        <v>129987.001867094</v>
      </c>
      <c r="Z26" s="28">
        <v>567.58663369460101</v>
      </c>
      <c r="AA26" s="28">
        <v>162.15945187868101</v>
      </c>
      <c r="AB26" s="28">
        <v>141.33839097929501</v>
      </c>
      <c r="AC26" s="28">
        <v>9.8897373158324609</v>
      </c>
      <c r="AD26" s="28">
        <v>136.71682556687301</v>
      </c>
      <c r="AE26" s="28">
        <v>136.71683178929499</v>
      </c>
      <c r="AF26" s="28">
        <v>250.93029789954599</v>
      </c>
      <c r="AG26" s="28">
        <v>603.15455357885105</v>
      </c>
      <c r="AH26" s="28">
        <v>7.2264213612479304</v>
      </c>
      <c r="AI26" s="28">
        <v>2.4695117076759399</v>
      </c>
      <c r="AJ26" s="28">
        <v>51.867771401887097</v>
      </c>
      <c r="AK26" s="28">
        <v>17.0441921523872</v>
      </c>
      <c r="AL26" s="28">
        <v>327.02490788317698</v>
      </c>
      <c r="AM26" s="28">
        <v>0</v>
      </c>
      <c r="AN26" s="28">
        <v>25387.150372856599</v>
      </c>
      <c r="AO26" s="28">
        <v>5728.2203755353103</v>
      </c>
      <c r="AP26" s="28">
        <v>31366.301046291501</v>
      </c>
      <c r="AQ26" s="28">
        <v>315.766342559897</v>
      </c>
      <c r="AR26" s="28">
        <v>0.57499535188522699</v>
      </c>
      <c r="AS26" s="28">
        <v>8495.3379556308792</v>
      </c>
      <c r="AT26" s="28">
        <v>2.9357116927638698</v>
      </c>
      <c r="AU26" s="28">
        <v>0.51301792655301803</v>
      </c>
      <c r="AV26" s="28">
        <v>450.74159030407202</v>
      </c>
      <c r="AW26" s="28">
        <v>8.2719788962559999</v>
      </c>
      <c r="AX26" s="28">
        <v>0.51563364462595795</v>
      </c>
      <c r="AY26" s="28">
        <v>0.17852865931425199</v>
      </c>
      <c r="AZ26" s="28">
        <v>3719.5937317798398</v>
      </c>
      <c r="BA26" s="28">
        <v>3023.23978490021</v>
      </c>
      <c r="BB26" s="28">
        <v>696.35394687963299</v>
      </c>
      <c r="BC26" s="28">
        <v>5.56130261743745</v>
      </c>
      <c r="BD26" s="28">
        <v>6.8474244944526197E-2</v>
      </c>
      <c r="BE26" s="28">
        <v>29.479771745564499</v>
      </c>
      <c r="BF26" s="28">
        <v>1.31045335041915</v>
      </c>
      <c r="BG26" s="28">
        <v>26.876616434354599</v>
      </c>
      <c r="BH26" s="28">
        <v>3.1679100734690202</v>
      </c>
      <c r="BI26" s="28">
        <v>0.65203774456147301</v>
      </c>
      <c r="BJ26" s="28">
        <v>120.783032909494</v>
      </c>
      <c r="BK26" s="28">
        <v>35.996177142773703</v>
      </c>
      <c r="BL26" s="28">
        <v>4.8554042317719102</v>
      </c>
      <c r="BM26" s="28">
        <v>2366.51384216009</v>
      </c>
      <c r="BN26" s="28">
        <v>0.239482912636342</v>
      </c>
      <c r="BO26" s="28">
        <v>1245.73808958481</v>
      </c>
      <c r="BP26" s="28">
        <v>0</v>
      </c>
      <c r="BQ26" s="28">
        <v>0.14106595883799</v>
      </c>
      <c r="BR26" s="28">
        <v>1712.6334965568899</v>
      </c>
      <c r="BS26" s="28">
        <v>184.354173795598</v>
      </c>
      <c r="BT26" s="28">
        <v>14795.2019348864</v>
      </c>
      <c r="BU26" s="28">
        <v>2391.3059064397298</v>
      </c>
      <c r="BV26" s="28">
        <f t="shared" si="14"/>
        <v>5855.9929365882717</v>
      </c>
      <c r="BW26" s="28">
        <f t="shared" si="15"/>
        <v>2377.6680274159062</v>
      </c>
      <c r="BY26" s="28">
        <f t="shared" si="0"/>
        <v>15874.46123402635</v>
      </c>
      <c r="CA26" s="32">
        <f t="shared" si="1"/>
        <v>7.9999964780422834E-3</v>
      </c>
      <c r="CB26" s="25">
        <f t="shared" si="2"/>
        <v>2.1626366378337087E-4</v>
      </c>
      <c r="CC26" s="25">
        <f t="shared" si="3"/>
        <v>2.470500437357261E-4</v>
      </c>
      <c r="CD26" s="25">
        <f t="shared" si="4"/>
        <v>5.4999867554637287E-6</v>
      </c>
      <c r="CE26" s="25">
        <f t="shared" si="5"/>
        <v>-3.905631684353944E-4</v>
      </c>
      <c r="CF26" s="25">
        <f t="shared" si="5"/>
        <v>-4.4161037261871187E-4</v>
      </c>
      <c r="CG26" s="25">
        <f t="shared" si="6"/>
        <v>-1.0331049791069611E-5</v>
      </c>
      <c r="CH26" s="25">
        <f t="shared" si="7"/>
        <v>2.4080128132971429E-4</v>
      </c>
      <c r="CI26" s="25">
        <f t="shared" si="8"/>
        <v>-1.2766052051782508E-4</v>
      </c>
      <c r="CJ26" s="25">
        <f t="shared" si="9"/>
        <v>2.721481446327172E-4</v>
      </c>
      <c r="CK26" s="25">
        <f t="shared" si="10"/>
        <v>-2.0755907845694437E-4</v>
      </c>
      <c r="CL26" s="25">
        <f t="shared" si="11"/>
        <v>-7.184750035020916E-5</v>
      </c>
      <c r="CM26" s="25">
        <f t="shared" si="12"/>
        <v>3.0647705694372923E-4</v>
      </c>
      <c r="CN26" s="25">
        <f t="shared" si="13"/>
        <v>-1.5491172604105174E-5</v>
      </c>
      <c r="CO26" s="25"/>
      <c r="CP26" s="25"/>
      <c r="CQ26" s="25"/>
      <c r="CR26" s="25"/>
      <c r="CS26" s="25"/>
    </row>
    <row r="27" spans="1:97" x14ac:dyDescent="0.4">
      <c r="A27" s="22" t="s">
        <v>113</v>
      </c>
      <c r="B27" s="101">
        <v>202831.48314999999</v>
      </c>
      <c r="C27" s="101">
        <v>404.89895580000001</v>
      </c>
      <c r="D27" s="101">
        <v>44709.492178</v>
      </c>
      <c r="E27" s="101">
        <v>4607.1932046000002</v>
      </c>
      <c r="F27" s="101">
        <v>3744.7803583999998</v>
      </c>
      <c r="G27" s="101">
        <v>1540.8831012000001</v>
      </c>
      <c r="H27" s="101">
        <v>19250.852601999999</v>
      </c>
      <c r="I27" s="101">
        <v>72.279551624000007</v>
      </c>
      <c r="J27" s="101">
        <v>397.70796077</v>
      </c>
      <c r="K27" s="101">
        <v>180.99231732000001</v>
      </c>
      <c r="L27" s="101">
        <v>12.512256893</v>
      </c>
      <c r="M27" s="101">
        <v>54.142779062000002</v>
      </c>
      <c r="N27" s="101">
        <v>23.685736683999998</v>
      </c>
      <c r="P27" s="30" t="s">
        <v>204</v>
      </c>
      <c r="Q27" s="28">
        <v>34.190932368690902</v>
      </c>
      <c r="R27" s="28">
        <v>12.512363015604</v>
      </c>
      <c r="S27" s="28">
        <v>72.275487400839296</v>
      </c>
      <c r="T27" s="28">
        <v>72.276163788417705</v>
      </c>
      <c r="U27" s="28">
        <v>35.786419365002601</v>
      </c>
      <c r="V27" s="28">
        <v>397.825148917315</v>
      </c>
      <c r="W27" s="28">
        <v>54.160964752751397</v>
      </c>
      <c r="X27" s="28">
        <v>930.46293834439496</v>
      </c>
      <c r="Y27" s="28">
        <v>202880.10549909799</v>
      </c>
      <c r="Z27" s="28">
        <v>860.99943154516495</v>
      </c>
      <c r="AA27" s="28">
        <v>241.33376847804999</v>
      </c>
      <c r="AB27" s="28">
        <v>199.66647903941501</v>
      </c>
      <c r="AC27" s="28">
        <v>15.0091790063895</v>
      </c>
      <c r="AD27" s="28">
        <v>180.96937419931501</v>
      </c>
      <c r="AE27" s="28">
        <v>180.96936307838999</v>
      </c>
      <c r="AF27" s="28">
        <v>357.701457266158</v>
      </c>
      <c r="AG27" s="28">
        <v>790.42598026201904</v>
      </c>
      <c r="AH27" s="28">
        <v>11.5065122563285</v>
      </c>
      <c r="AI27" s="28">
        <v>3.1332464466255501</v>
      </c>
      <c r="AJ27" s="28">
        <v>84.655458448164396</v>
      </c>
      <c r="AK27" s="28">
        <v>23.687096257268099</v>
      </c>
      <c r="AL27" s="28">
        <v>405.01223376709203</v>
      </c>
      <c r="AM27" s="28">
        <v>0</v>
      </c>
      <c r="AN27" s="28">
        <v>36047.413800051698</v>
      </c>
      <c r="AO27" s="28">
        <v>8307.5703165285995</v>
      </c>
      <c r="AP27" s="28">
        <v>44712.685573846502</v>
      </c>
      <c r="AQ27" s="28">
        <v>453.072626604275</v>
      </c>
      <c r="AR27" s="28">
        <v>0.711091681520307</v>
      </c>
      <c r="AS27" s="28">
        <v>10837.684466700801</v>
      </c>
      <c r="AT27" s="28">
        <v>3.6287285250527699</v>
      </c>
      <c r="AU27" s="28">
        <v>0.63489645298368003</v>
      </c>
      <c r="AV27" s="28">
        <v>557.91029293914596</v>
      </c>
      <c r="AW27" s="28">
        <v>10.236932300467901</v>
      </c>
      <c r="AX27" s="28">
        <v>0.63861244024096497</v>
      </c>
      <c r="AY27" s="28">
        <v>0.22083446717042199</v>
      </c>
      <c r="AZ27" s="28">
        <v>4605.5913811158598</v>
      </c>
      <c r="BA27" s="28">
        <v>3743.2856560432501</v>
      </c>
      <c r="BB27" s="28">
        <v>862.305725072614</v>
      </c>
      <c r="BC27" s="28">
        <v>6.8870118586616798</v>
      </c>
      <c r="BD27" s="28">
        <v>8.4804709072570705E-2</v>
      </c>
      <c r="BE27" s="28">
        <v>36.482387385152897</v>
      </c>
      <c r="BF27" s="28">
        <v>1.6228392019268301</v>
      </c>
      <c r="BG27" s="28">
        <v>33.195729492881803</v>
      </c>
      <c r="BH27" s="28">
        <v>3.9116952914785799</v>
      </c>
      <c r="BI27" s="28">
        <v>0.80492033080352898</v>
      </c>
      <c r="BJ27" s="28">
        <v>149.135008625583</v>
      </c>
      <c r="BK27" s="28">
        <v>45.394856469452201</v>
      </c>
      <c r="BL27" s="28">
        <v>6.0123395492650298</v>
      </c>
      <c r="BM27" s="28">
        <v>2930.8710408571501</v>
      </c>
      <c r="BN27" s="28">
        <v>0.296489934688073</v>
      </c>
      <c r="BO27" s="28">
        <v>1540.9005205332901</v>
      </c>
      <c r="BP27" s="28">
        <v>0</v>
      </c>
      <c r="BQ27" s="28">
        <v>0.17420243539747601</v>
      </c>
      <c r="BR27" s="28">
        <v>2226.0633538755301</v>
      </c>
      <c r="BS27" s="28">
        <v>245.675825826882</v>
      </c>
      <c r="BT27" s="28">
        <v>19255.918730468398</v>
      </c>
      <c r="BU27" s="28">
        <v>3090.6698077087299</v>
      </c>
      <c r="BV27" s="28">
        <f t="shared" si="14"/>
        <v>7470.6155325941081</v>
      </c>
      <c r="BW27" s="28">
        <f t="shared" si="15"/>
        <v>3071.71662117492</v>
      </c>
      <c r="BY27" s="28">
        <f t="shared" si="0"/>
        <v>20756.975495698785</v>
      </c>
      <c r="CA27" s="32">
        <f t="shared" si="1"/>
        <v>7.999999388884526E-3</v>
      </c>
      <c r="CB27" s="25">
        <f t="shared" si="2"/>
        <v>2.3971795868616186E-4</v>
      </c>
      <c r="CC27" s="25">
        <f t="shared" si="3"/>
        <v>2.7976848413501686E-4</v>
      </c>
      <c r="CD27" s="25">
        <f t="shared" si="4"/>
        <v>7.1425455556233688E-5</v>
      </c>
      <c r="CE27" s="25">
        <f t="shared" si="5"/>
        <v>-3.4767881723324421E-4</v>
      </c>
      <c r="CF27" s="25">
        <f t="shared" si="5"/>
        <v>-3.9914286385232518E-4</v>
      </c>
      <c r="CG27" s="25">
        <f t="shared" si="6"/>
        <v>1.1304772747828915E-5</v>
      </c>
      <c r="CH27" s="25">
        <f t="shared" si="7"/>
        <v>2.6316384905845306E-4</v>
      </c>
      <c r="CI27" s="25">
        <f t="shared" si="8"/>
        <v>-4.687128663893281E-5</v>
      </c>
      <c r="CJ27" s="25">
        <f t="shared" si="9"/>
        <v>2.9465879206470467E-4</v>
      </c>
      <c r="CK27" s="25">
        <f t="shared" si="10"/>
        <v>-1.2682439757616458E-4</v>
      </c>
      <c r="CL27" s="25">
        <f t="shared" si="11"/>
        <v>8.4814917810564994E-6</v>
      </c>
      <c r="CM27" s="25">
        <f t="shared" si="12"/>
        <v>3.3588395472958341E-4</v>
      </c>
      <c r="CN27" s="25">
        <f t="shared" si="13"/>
        <v>5.7400505892596605E-5</v>
      </c>
      <c r="CO27" s="25"/>
      <c r="CP27" s="25"/>
      <c r="CQ27" s="25"/>
      <c r="CR27" s="25"/>
      <c r="CS27" s="25"/>
    </row>
    <row r="28" spans="1:97" x14ac:dyDescent="0.4">
      <c r="A28" s="58" t="s">
        <v>114</v>
      </c>
      <c r="B28" s="101">
        <v>194254.81068</v>
      </c>
      <c r="C28" s="101">
        <v>399.13845013000002</v>
      </c>
      <c r="D28" s="101">
        <v>44090.111595000002</v>
      </c>
      <c r="E28" s="101">
        <v>1586.6976499</v>
      </c>
      <c r="F28" s="101">
        <v>972.71169834</v>
      </c>
      <c r="G28" s="101">
        <v>938.71718618</v>
      </c>
      <c r="H28" s="101">
        <v>18629.862437</v>
      </c>
      <c r="I28" s="101">
        <v>71.765553999999995</v>
      </c>
      <c r="J28" s="101">
        <v>394.84508890000001</v>
      </c>
      <c r="K28" s="101">
        <v>179.42706909</v>
      </c>
      <c r="L28" s="101">
        <v>12.448989511000001</v>
      </c>
      <c r="M28" s="101">
        <v>54.379484150000003</v>
      </c>
      <c r="N28" s="101">
        <v>23.541863244000002</v>
      </c>
      <c r="P28" s="30" t="s">
        <v>205</v>
      </c>
      <c r="Q28" s="28">
        <v>34.0670651502545</v>
      </c>
      <c r="R28" s="28">
        <v>12.449552937134801</v>
      </c>
      <c r="S28" s="28">
        <v>71.764012000397599</v>
      </c>
      <c r="T28" s="28">
        <v>71.764699780073698</v>
      </c>
      <c r="U28" s="28">
        <v>35.593171446601303</v>
      </c>
      <c r="V28" s="28">
        <v>394.97893396031401</v>
      </c>
      <c r="W28" s="28">
        <v>54.400581674115799</v>
      </c>
      <c r="X28" s="28">
        <v>921.44785897173699</v>
      </c>
      <c r="Y28" s="28">
        <v>194315.94246377499</v>
      </c>
      <c r="Z28" s="28">
        <v>857.82618766923304</v>
      </c>
      <c r="AA28" s="28">
        <v>240.202743738203</v>
      </c>
      <c r="AB28" s="28">
        <v>198.32006914566799</v>
      </c>
      <c r="AC28" s="28">
        <v>14.9378888880112</v>
      </c>
      <c r="AD28" s="28">
        <v>179.409844237041</v>
      </c>
      <c r="AE28" s="28">
        <v>179.40980044178099</v>
      </c>
      <c r="AF28" s="28">
        <v>352.755404750298</v>
      </c>
      <c r="AG28" s="28">
        <v>753.69525895836898</v>
      </c>
      <c r="AH28" s="28">
        <v>11.400796216099099</v>
      </c>
      <c r="AI28" s="28">
        <v>3.11683432605279</v>
      </c>
      <c r="AJ28" s="28">
        <v>84.426405977079398</v>
      </c>
      <c r="AK28" s="28">
        <v>23.544160996315401</v>
      </c>
      <c r="AL28" s="28">
        <v>399.26213417329399</v>
      </c>
      <c r="AM28" s="28">
        <v>0</v>
      </c>
      <c r="AN28" s="28">
        <v>35534.868926734896</v>
      </c>
      <c r="AO28" s="28">
        <v>8206.7830309209203</v>
      </c>
      <c r="AP28" s="28">
        <v>44094.407362406098</v>
      </c>
      <c r="AQ28" s="28">
        <v>446.09630026028799</v>
      </c>
      <c r="AR28" s="28">
        <v>0.70733428099009499</v>
      </c>
      <c r="AS28" s="28">
        <v>10419.097856311701</v>
      </c>
      <c r="AT28" s="28">
        <v>3.6215454026466398</v>
      </c>
      <c r="AU28" s="28">
        <v>0.62881405314241301</v>
      </c>
      <c r="AV28" s="28">
        <v>552.08480421303204</v>
      </c>
      <c r="AW28" s="28">
        <v>10.1399550345298</v>
      </c>
      <c r="AX28" s="28">
        <v>0.62953696280251503</v>
      </c>
      <c r="AY28" s="28">
        <v>0.219363757359303</v>
      </c>
      <c r="AZ28" s="28">
        <v>1586.4334406528101</v>
      </c>
      <c r="BA28" s="28">
        <v>972.44850487895997</v>
      </c>
      <c r="BB28" s="28">
        <v>613.98493577385</v>
      </c>
      <c r="BC28" s="28">
        <v>6.7926440752437403</v>
      </c>
      <c r="BD28" s="28">
        <v>8.3598989092632595E-2</v>
      </c>
      <c r="BE28" s="28">
        <v>36.140053746479502</v>
      </c>
      <c r="BF28" s="28">
        <v>1.6007158434057001</v>
      </c>
      <c r="BG28" s="28">
        <v>33.296810217320598</v>
      </c>
      <c r="BH28" s="28">
        <v>3.92848168885067</v>
      </c>
      <c r="BI28" s="28">
        <v>0.81007032248108102</v>
      </c>
      <c r="BJ28" s="28">
        <v>149.87938964819699</v>
      </c>
      <c r="BK28" s="28">
        <v>44.464159576381</v>
      </c>
      <c r="BL28" s="28">
        <v>5.9331631741045099</v>
      </c>
      <c r="BM28" s="28">
        <v>165.65928241538299</v>
      </c>
      <c r="BN28" s="28">
        <v>0.29294105389749597</v>
      </c>
      <c r="BO28" s="28">
        <v>939.01004664406901</v>
      </c>
      <c r="BP28" s="28">
        <v>0</v>
      </c>
      <c r="BQ28" s="28">
        <v>0.17385283539295401</v>
      </c>
      <c r="BR28" s="28">
        <v>2152.7872283008901</v>
      </c>
      <c r="BS28" s="28">
        <v>237.677076026739</v>
      </c>
      <c r="BT28" s="28">
        <v>18635.428319141</v>
      </c>
      <c r="BU28" s="28">
        <v>3015.5302808381598</v>
      </c>
      <c r="BV28" s="28">
        <f t="shared" si="14"/>
        <v>7182.0760717049425</v>
      </c>
      <c r="BW28" s="28">
        <f t="shared" si="15"/>
        <v>2996.691463690689</v>
      </c>
      <c r="BY28" s="28">
        <f t="shared" si="0"/>
        <v>20117.013824834612</v>
      </c>
      <c r="CA28" s="32">
        <f t="shared" si="1"/>
        <v>8.0000033076994999E-3</v>
      </c>
      <c r="CB28" s="25">
        <f t="shared" si="2"/>
        <v>3.1469894393348837E-4</v>
      </c>
      <c r="CC28" s="25">
        <f t="shared" si="3"/>
        <v>3.098775456327971E-4</v>
      </c>
      <c r="CD28" s="25">
        <f t="shared" si="4"/>
        <v>9.7431538517208741E-5</v>
      </c>
      <c r="CE28" s="25">
        <f t="shared" si="5"/>
        <v>-1.6651518151965624E-4</v>
      </c>
      <c r="CF28" s="25">
        <f t="shared" si="5"/>
        <v>-2.705770491803379E-4</v>
      </c>
      <c r="CG28" s="25">
        <f t="shared" si="6"/>
        <v>3.1197944213716774E-4</v>
      </c>
      <c r="CH28" s="25">
        <f t="shared" si="7"/>
        <v>2.9876131183586083E-4</v>
      </c>
      <c r="CI28" s="25">
        <f t="shared" si="8"/>
        <v>-1.1902923877605624E-5</v>
      </c>
      <c r="CJ28" s="25">
        <f t="shared" si="9"/>
        <v>3.3898119560479047E-4</v>
      </c>
      <c r="CK28" s="25">
        <f t="shared" si="10"/>
        <v>-9.624327202465735E-5</v>
      </c>
      <c r="CL28" s="25">
        <f t="shared" si="11"/>
        <v>4.5258784602729066E-5</v>
      </c>
      <c r="CM28" s="25">
        <f t="shared" si="12"/>
        <v>3.879684488657539E-4</v>
      </c>
      <c r="CN28" s="25">
        <f t="shared" si="13"/>
        <v>9.7602823174387641E-5</v>
      </c>
      <c r="CO28" s="25"/>
      <c r="CP28" s="25"/>
      <c r="CQ28" s="25"/>
      <c r="CR28" s="25"/>
      <c r="CS28" s="25"/>
    </row>
    <row r="29" spans="1:97" x14ac:dyDescent="0.4">
      <c r="A29" s="22" t="s">
        <v>115</v>
      </c>
      <c r="B29" s="101">
        <v>93173.168833000003</v>
      </c>
      <c r="C29" s="101">
        <v>174.52894243</v>
      </c>
      <c r="D29" s="101">
        <v>16602.443052999999</v>
      </c>
      <c r="E29" s="101">
        <v>1985.3230011999999</v>
      </c>
      <c r="F29" s="101">
        <v>1613.6525432000001</v>
      </c>
      <c r="G29" s="101">
        <v>678.25310845000001</v>
      </c>
      <c r="H29" s="101">
        <v>7840.1250186999996</v>
      </c>
      <c r="I29" s="101">
        <v>31.158043680999999</v>
      </c>
      <c r="J29" s="101">
        <v>169.79585294</v>
      </c>
      <c r="K29" s="101">
        <v>78.050142090999998</v>
      </c>
      <c r="L29" s="101">
        <v>5.3883569589000002</v>
      </c>
      <c r="M29" s="101">
        <v>23.223578427</v>
      </c>
      <c r="N29" s="101">
        <v>10.213203630000001</v>
      </c>
      <c r="P29" s="30" t="s">
        <v>206</v>
      </c>
      <c r="Q29" s="28">
        <v>14.755132336370499</v>
      </c>
      <c r="R29" s="28">
        <v>5.38815564044216</v>
      </c>
      <c r="S29" s="28">
        <v>31.154890421134599</v>
      </c>
      <c r="T29" s="28">
        <v>31.155186489414099</v>
      </c>
      <c r="U29" s="28">
        <v>15.430192914317299</v>
      </c>
      <c r="V29" s="28">
        <v>169.841278602805</v>
      </c>
      <c r="W29" s="28">
        <v>23.230339557714899</v>
      </c>
      <c r="X29" s="28">
        <v>402.33684095228602</v>
      </c>
      <c r="Y29" s="28">
        <v>93194.466929236994</v>
      </c>
      <c r="Z29" s="28">
        <v>371.70892723153497</v>
      </c>
      <c r="AA29" s="28">
        <v>104.204503439617</v>
      </c>
      <c r="AB29" s="28">
        <v>86.2095486694257</v>
      </c>
      <c r="AC29" s="28">
        <v>6.48208273973533</v>
      </c>
      <c r="AD29" s="28">
        <v>78.036640967663701</v>
      </c>
      <c r="AE29" s="28">
        <v>78.036650433688806</v>
      </c>
      <c r="AF29" s="28">
        <v>132.82174645524299</v>
      </c>
      <c r="AG29" s="28">
        <v>322.798699553674</v>
      </c>
      <c r="AH29" s="28">
        <v>4.9515422585462696</v>
      </c>
      <c r="AI29" s="28">
        <v>1.34745183380236</v>
      </c>
      <c r="AJ29" s="28">
        <v>36.547184529279001</v>
      </c>
      <c r="AK29" s="28">
        <v>10.213362008709399</v>
      </c>
      <c r="AL29" s="28">
        <v>174.57193663916399</v>
      </c>
      <c r="AM29" s="28">
        <v>0</v>
      </c>
      <c r="AN29" s="28">
        <v>13453.9774566378</v>
      </c>
      <c r="AO29" s="28">
        <v>3015.9035039159598</v>
      </c>
      <c r="AP29" s="28">
        <v>16602.702707009001</v>
      </c>
      <c r="AQ29" s="28">
        <v>193.613398243467</v>
      </c>
      <c r="AR29" s="28">
        <v>0.305952245683074</v>
      </c>
      <c r="AS29" s="28">
        <v>4372.0254519882901</v>
      </c>
      <c r="AT29" s="28">
        <v>1.5603414044544299</v>
      </c>
      <c r="AU29" s="28">
        <v>0.27340808941946798</v>
      </c>
      <c r="AV29" s="28">
        <v>240.297699256491</v>
      </c>
      <c r="AW29" s="28">
        <v>4.4082815721159303</v>
      </c>
      <c r="AX29" s="28">
        <v>0.27525710213462501</v>
      </c>
      <c r="AY29" s="28">
        <v>9.5041433004293505E-2</v>
      </c>
      <c r="AZ29" s="28">
        <v>1984.5360269774001</v>
      </c>
      <c r="BA29" s="28">
        <v>1612.9290847329901</v>
      </c>
      <c r="BB29" s="28">
        <v>371.606942244415</v>
      </c>
      <c r="BC29" s="28">
        <v>2.9681837828006401</v>
      </c>
      <c r="BD29" s="28">
        <v>3.6553045409701397E-2</v>
      </c>
      <c r="BE29" s="28">
        <v>15.710117837045299</v>
      </c>
      <c r="BF29" s="28">
        <v>0.699394217386751</v>
      </c>
      <c r="BG29" s="28">
        <v>14.260777338690501</v>
      </c>
      <c r="BH29" s="28">
        <v>1.6799327788709</v>
      </c>
      <c r="BI29" s="28">
        <v>0.34557337786669701</v>
      </c>
      <c r="BJ29" s="28">
        <v>64.043966886577607</v>
      </c>
      <c r="BK29" s="28">
        <v>18.417051896052001</v>
      </c>
      <c r="BL29" s="28">
        <v>2.59092889763388</v>
      </c>
      <c r="BM29" s="28">
        <v>1263.2499387666201</v>
      </c>
      <c r="BN29" s="28">
        <v>0.12773670078319099</v>
      </c>
      <c r="BO29" s="28">
        <v>678.23438385775705</v>
      </c>
      <c r="BP29" s="28">
        <v>0</v>
      </c>
      <c r="BQ29" s="28">
        <v>7.4740412849008606E-2</v>
      </c>
      <c r="BR29" s="28">
        <v>904.30744616434299</v>
      </c>
      <c r="BS29" s="28">
        <v>101.57308391177</v>
      </c>
      <c r="BT29" s="28">
        <v>7842.1429437215102</v>
      </c>
      <c r="BU29" s="28">
        <v>1253.48081333195</v>
      </c>
      <c r="BV29" s="28">
        <f t="shared" si="14"/>
        <v>3013.7176765825652</v>
      </c>
      <c r="BW29" s="28">
        <f t="shared" si="15"/>
        <v>1245.308610492651</v>
      </c>
      <c r="BY29" s="28">
        <f t="shared" si="0"/>
        <v>8489.2969023989117</v>
      </c>
      <c r="CA29" s="32">
        <f t="shared" si="1"/>
        <v>8.0000075167985102E-3</v>
      </c>
      <c r="CB29" s="25">
        <f t="shared" si="2"/>
        <v>2.2858615311415457E-4</v>
      </c>
      <c r="CC29" s="25">
        <f t="shared" si="3"/>
        <v>2.4634429433523377E-4</v>
      </c>
      <c r="CD29" s="25">
        <f t="shared" si="4"/>
        <v>1.5639506075869979E-5</v>
      </c>
      <c r="CE29" s="25">
        <f t="shared" si="5"/>
        <v>-3.9639606357462373E-4</v>
      </c>
      <c r="CF29" s="25">
        <f t="shared" si="5"/>
        <v>-4.4833596306633009E-4</v>
      </c>
      <c r="CG29" s="25">
        <f t="shared" si="6"/>
        <v>-2.7607086513399199E-5</v>
      </c>
      <c r="CH29" s="25">
        <f t="shared" si="7"/>
        <v>2.5738429128329939E-4</v>
      </c>
      <c r="CI29" s="25">
        <f t="shared" si="8"/>
        <v>-9.1699967274967213E-5</v>
      </c>
      <c r="CJ29" s="25">
        <f t="shared" si="9"/>
        <v>2.6753104989586337E-4</v>
      </c>
      <c r="CK29" s="25">
        <f t="shared" si="10"/>
        <v>-1.7285884368361726E-4</v>
      </c>
      <c r="CL29" s="25">
        <f t="shared" si="11"/>
        <v>-3.736175226990047E-5</v>
      </c>
      <c r="CM29" s="25">
        <f t="shared" si="12"/>
        <v>2.9113216708406993E-4</v>
      </c>
      <c r="CN29" s="25">
        <f t="shared" si="13"/>
        <v>1.5507250725288048E-5</v>
      </c>
      <c r="CO29" s="25"/>
      <c r="CP29" s="25"/>
      <c r="CQ29" s="25"/>
      <c r="CR29" s="25"/>
      <c r="CS29" s="25"/>
    </row>
    <row r="30" spans="1:97" x14ac:dyDescent="0.4">
      <c r="A30" s="22" t="s">
        <v>116</v>
      </c>
      <c r="B30" s="101">
        <v>295028.00222000002</v>
      </c>
      <c r="C30" s="101">
        <v>568.95423008</v>
      </c>
      <c r="D30" s="101">
        <v>56009.084097999999</v>
      </c>
      <c r="E30" s="101">
        <v>2254.0963499</v>
      </c>
      <c r="F30" s="101">
        <v>1379.7720119999999</v>
      </c>
      <c r="G30" s="101">
        <v>1361.3211933</v>
      </c>
      <c r="H30" s="101">
        <v>26276.960335</v>
      </c>
      <c r="I30" s="101">
        <v>101.54279814</v>
      </c>
      <c r="J30" s="101">
        <v>553.78775037000003</v>
      </c>
      <c r="K30" s="101">
        <v>254.47335221</v>
      </c>
      <c r="L30" s="101">
        <v>17.568815073</v>
      </c>
      <c r="M30" s="101">
        <v>75.919107443000001</v>
      </c>
      <c r="N30" s="101">
        <v>33.299375386000001</v>
      </c>
      <c r="P30" s="30" t="s">
        <v>207</v>
      </c>
      <c r="Q30" s="28">
        <v>48.063778654074802</v>
      </c>
      <c r="R30" s="28">
        <v>17.568207578889599</v>
      </c>
      <c r="S30" s="28">
        <v>101.532483001475</v>
      </c>
      <c r="T30" s="28">
        <v>101.533390644748</v>
      </c>
      <c r="U30" s="28">
        <v>50.288296739413703</v>
      </c>
      <c r="V30" s="28">
        <v>553.94292294201205</v>
      </c>
      <c r="W30" s="28">
        <v>75.942770845559195</v>
      </c>
      <c r="X30" s="28">
        <v>1309.6598845543999</v>
      </c>
      <c r="Y30" s="28">
        <v>295094.13385009603</v>
      </c>
      <c r="Z30" s="28">
        <v>1210.1321784499</v>
      </c>
      <c r="AA30" s="28">
        <v>339.15898661924098</v>
      </c>
      <c r="AB30" s="28">
        <v>280.58136167044802</v>
      </c>
      <c r="AC30" s="28">
        <v>21.042549385538699</v>
      </c>
      <c r="AD30" s="28">
        <v>254.42851016234201</v>
      </c>
      <c r="AE30" s="28">
        <v>254.42848722543499</v>
      </c>
      <c r="AF30" s="28">
        <v>448.07708136422002</v>
      </c>
      <c r="AG30" s="28">
        <v>1077.1959988829899</v>
      </c>
      <c r="AH30" s="28">
        <v>16.129269929049201</v>
      </c>
      <c r="AI30" s="28">
        <v>4.4115737884826096</v>
      </c>
      <c r="AJ30" s="28">
        <v>118.9346825299</v>
      </c>
      <c r="AK30" s="28">
        <v>33.300008270638202</v>
      </c>
      <c r="AL30" s="28">
        <v>569.09465333311198</v>
      </c>
      <c r="AM30" s="28">
        <v>0</v>
      </c>
      <c r="AN30" s="28">
        <v>45318.904294008302</v>
      </c>
      <c r="AO30" s="28">
        <v>10242.6771850306</v>
      </c>
      <c r="AP30" s="28">
        <v>56009.658560403201</v>
      </c>
      <c r="AQ30" s="28">
        <v>632.88897728985796</v>
      </c>
      <c r="AR30" s="28">
        <v>1.0013010291175399</v>
      </c>
      <c r="AS30" s="28">
        <v>14719.403434710201</v>
      </c>
      <c r="AT30" s="28">
        <v>5.1135328012478096</v>
      </c>
      <c r="AU30" s="28">
        <v>0.89307982043353895</v>
      </c>
      <c r="AV30" s="28">
        <v>784.61202765698295</v>
      </c>
      <c r="AW30" s="28">
        <v>14.400316014925201</v>
      </c>
      <c r="AX30" s="28">
        <v>0.89732080424610206</v>
      </c>
      <c r="AY30" s="28">
        <v>0.310858305670838</v>
      </c>
      <c r="AZ30" s="28">
        <v>2253.6131587616601</v>
      </c>
      <c r="BA30" s="28">
        <v>1379.33429698595</v>
      </c>
      <c r="BB30" s="28">
        <v>874.27886177571202</v>
      </c>
      <c r="BC30" s="28">
        <v>9.6783158106670495</v>
      </c>
      <c r="BD30" s="28">
        <v>0.119160772598753</v>
      </c>
      <c r="BE30" s="28">
        <v>51.320344428534398</v>
      </c>
      <c r="BF30" s="28">
        <v>2.2805877366799501</v>
      </c>
      <c r="BG30" s="28">
        <v>46.832200117947203</v>
      </c>
      <c r="BH30" s="28">
        <v>5.5205793458886498</v>
      </c>
      <c r="BI30" s="28">
        <v>1.13645318584412</v>
      </c>
      <c r="BJ30" s="28">
        <v>210.49391813136199</v>
      </c>
      <c r="BK30" s="28">
        <v>62.034109835604397</v>
      </c>
      <c r="BL30" s="28">
        <v>8.4502001696456599</v>
      </c>
      <c r="BM30" s="28">
        <v>235.857274289147</v>
      </c>
      <c r="BN30" s="28">
        <v>0.41682656501154602</v>
      </c>
      <c r="BO30" s="28">
        <v>1361.65372506467</v>
      </c>
      <c r="BP30" s="28">
        <v>0</v>
      </c>
      <c r="BQ30" s="28">
        <v>0.24559705877632901</v>
      </c>
      <c r="BR30" s="28">
        <v>3035.0168920951901</v>
      </c>
      <c r="BS30" s="28">
        <v>337.45285375901</v>
      </c>
      <c r="BT30" s="28">
        <v>26283.662444154099</v>
      </c>
      <c r="BU30" s="28">
        <v>4218.23997761178</v>
      </c>
      <c r="BV30" s="28">
        <f t="shared" si="14"/>
        <v>10146.355918344976</v>
      </c>
      <c r="BW30" s="28">
        <f t="shared" si="15"/>
        <v>4191.5950371988256</v>
      </c>
      <c r="BY30" s="28">
        <f t="shared" si="0"/>
        <v>28390.784319669685</v>
      </c>
      <c r="CA30" s="32">
        <f t="shared" si="1"/>
        <v>7.9999966591653947E-3</v>
      </c>
      <c r="CB30" s="25">
        <f t="shared" si="2"/>
        <v>2.2415373997851449E-4</v>
      </c>
      <c r="CC30" s="25">
        <f t="shared" si="3"/>
        <v>2.4680940168461576E-4</v>
      </c>
      <c r="CD30" s="25">
        <f t="shared" si="4"/>
        <v>1.025659341609974E-5</v>
      </c>
      <c r="CE30" s="25">
        <f t="shared" si="5"/>
        <v>-2.1436135077424623E-4</v>
      </c>
      <c r="CF30" s="25">
        <f t="shared" si="5"/>
        <v>-3.1723720313432463E-4</v>
      </c>
      <c r="CG30" s="25">
        <f t="shared" si="6"/>
        <v>2.4427134926465843E-4</v>
      </c>
      <c r="CH30" s="25">
        <f t="shared" si="7"/>
        <v>2.550564855544644E-4</v>
      </c>
      <c r="CI30" s="25">
        <f t="shared" si="8"/>
        <v>-9.2645617654101169E-5</v>
      </c>
      <c r="CJ30" s="25">
        <f t="shared" si="9"/>
        <v>2.8020224699507246E-4</v>
      </c>
      <c r="CK30" s="25">
        <f t="shared" si="10"/>
        <v>-1.7630523658125678E-4</v>
      </c>
      <c r="CL30" s="25">
        <f t="shared" si="11"/>
        <v>-3.4577978530530995E-5</v>
      </c>
      <c r="CM30" s="25">
        <f t="shared" si="12"/>
        <v>3.1169231773385151E-4</v>
      </c>
      <c r="CN30" s="25">
        <f t="shared" si="13"/>
        <v>1.9005901187759808E-5</v>
      </c>
      <c r="CO30" s="25"/>
      <c r="CP30" s="25"/>
      <c r="CQ30" s="25"/>
      <c r="CR30" s="25"/>
      <c r="CS30" s="25"/>
    </row>
    <row r="31" spans="1:97" x14ac:dyDescent="0.4">
      <c r="A31" s="22" t="s">
        <v>117</v>
      </c>
      <c r="B31" s="101">
        <v>29998.774955000001</v>
      </c>
      <c r="C31" s="101">
        <v>86.583298606</v>
      </c>
      <c r="D31" s="101">
        <v>8642.5619344000006</v>
      </c>
      <c r="E31" s="101">
        <v>989.54424782000001</v>
      </c>
      <c r="F31" s="101">
        <v>804.62513915</v>
      </c>
      <c r="G31" s="101">
        <v>315.05494382000001</v>
      </c>
      <c r="H31" s="101">
        <v>3412.3863360999999</v>
      </c>
      <c r="I31" s="101">
        <v>14.514806513</v>
      </c>
      <c r="J31" s="101">
        <v>72.696492149999997</v>
      </c>
      <c r="K31" s="101">
        <v>36.915401955</v>
      </c>
      <c r="L31" s="101">
        <v>2.4885616234999999</v>
      </c>
      <c r="M31" s="101">
        <v>10.155639023000001</v>
      </c>
      <c r="N31" s="101">
        <v>4.6471072082999996</v>
      </c>
      <c r="P31" s="30" t="s">
        <v>208</v>
      </c>
      <c r="Q31" s="28">
        <v>6.2552343767921599</v>
      </c>
      <c r="R31" s="28">
        <v>2.4884036203098101</v>
      </c>
      <c r="S31" s="28">
        <v>14.512927273026699</v>
      </c>
      <c r="T31" s="28">
        <v>14.5130570098846</v>
      </c>
      <c r="U31" s="28">
        <v>6.9786464160452297</v>
      </c>
      <c r="V31" s="28">
        <v>72.7171915481333</v>
      </c>
      <c r="W31" s="28">
        <v>10.158731102621401</v>
      </c>
      <c r="X31" s="28">
        <v>183.867077473108</v>
      </c>
      <c r="Y31" s="28">
        <v>30006.803030032399</v>
      </c>
      <c r="Z31" s="28">
        <v>156.64552243149501</v>
      </c>
      <c r="AA31" s="28">
        <v>44.546828456677503</v>
      </c>
      <c r="AB31" s="28">
        <v>38.454784103480499</v>
      </c>
      <c r="AC31" s="28">
        <v>2.72751056710077</v>
      </c>
      <c r="AD31" s="28">
        <v>36.907985685011496</v>
      </c>
      <c r="AE31" s="28">
        <v>36.907990566964997</v>
      </c>
      <c r="AF31" s="28">
        <v>69.142211934500594</v>
      </c>
      <c r="AG31" s="28">
        <v>131.500896497252</v>
      </c>
      <c r="AH31" s="28">
        <v>1.9447619485218499</v>
      </c>
      <c r="AI31" s="28">
        <v>0.672794956419694</v>
      </c>
      <c r="AJ31" s="28">
        <v>14.4175212211037</v>
      </c>
      <c r="AK31" s="28">
        <v>4.6470682189755097</v>
      </c>
      <c r="AL31" s="28">
        <v>86.604755306800698</v>
      </c>
      <c r="AM31" s="28">
        <v>0</v>
      </c>
      <c r="AN31" s="28">
        <v>6972.6508240987196</v>
      </c>
      <c r="AO31" s="28">
        <v>1600.9833327050101</v>
      </c>
      <c r="AP31" s="28">
        <v>8642.7763687382303</v>
      </c>
      <c r="AQ31" s="28">
        <v>82.083705537845006</v>
      </c>
      <c r="AR31" s="28">
        <v>0.15601499076814501</v>
      </c>
      <c r="AS31" s="28">
        <v>1893.4347445701801</v>
      </c>
      <c r="AT31" s="28">
        <v>0.80357014280438899</v>
      </c>
      <c r="AU31" s="28">
        <v>0.13759043712142499</v>
      </c>
      <c r="AV31" s="28">
        <v>120.615442495191</v>
      </c>
      <c r="AW31" s="28">
        <v>2.21925085633029</v>
      </c>
      <c r="AX31" s="28">
        <v>0.13655470108081499</v>
      </c>
      <c r="AY31" s="28">
        <v>4.8262282886070602E-2</v>
      </c>
      <c r="AZ31" s="28">
        <v>989.17145817005303</v>
      </c>
      <c r="BA31" s="28">
        <v>804.28217531154098</v>
      </c>
      <c r="BB31" s="28">
        <v>184.88928285851199</v>
      </c>
      <c r="BC31" s="28">
        <v>1.4749409003676199</v>
      </c>
      <c r="BD31" s="28">
        <v>1.8133993507388198E-2</v>
      </c>
      <c r="BE31" s="28">
        <v>7.9108346368160802</v>
      </c>
      <c r="BF31" s="28">
        <v>0.34762544519585298</v>
      </c>
      <c r="BG31" s="28">
        <v>7.4541588022288696</v>
      </c>
      <c r="BH31" s="28">
        <v>0.88153427283299401</v>
      </c>
      <c r="BI31" s="28">
        <v>0.182415634407535</v>
      </c>
      <c r="BJ31" s="28">
        <v>33.669177819298099</v>
      </c>
      <c r="BK31" s="28">
        <v>8.6894274773026492</v>
      </c>
      <c r="BL31" s="28">
        <v>1.2895997022657999</v>
      </c>
      <c r="BM31" s="28">
        <v>626.87325286462999</v>
      </c>
      <c r="BN31" s="28">
        <v>6.3815333807326999E-2</v>
      </c>
      <c r="BO31" s="28">
        <v>315.04678272237697</v>
      </c>
      <c r="BP31" s="28">
        <v>0</v>
      </c>
      <c r="BQ31" s="28">
        <v>3.8777756241714097E-2</v>
      </c>
      <c r="BR31" s="28">
        <v>392.75828743668302</v>
      </c>
      <c r="BS31" s="28">
        <v>43.159206369291802</v>
      </c>
      <c r="BT31" s="28">
        <v>3413.3892353819701</v>
      </c>
      <c r="BU31" s="28">
        <v>566.79266502510995</v>
      </c>
      <c r="BV31" s="28">
        <f t="shared" si="14"/>
        <v>1305.1794464214911</v>
      </c>
      <c r="BW31" s="28">
        <f t="shared" si="15"/>
        <v>563.07432193092188</v>
      </c>
      <c r="BY31" s="28">
        <f t="shared" si="0"/>
        <v>3699.1064971268224</v>
      </c>
      <c r="CA31" s="32">
        <f t="shared" si="1"/>
        <v>8.0000001139211192E-3</v>
      </c>
      <c r="CB31" s="25">
        <f t="shared" si="2"/>
        <v>2.6761342902971192E-4</v>
      </c>
      <c r="CC31" s="25">
        <f t="shared" si="3"/>
        <v>2.4781570055834259E-4</v>
      </c>
      <c r="CD31" s="25">
        <f t="shared" si="4"/>
        <v>2.4811432056527189E-5</v>
      </c>
      <c r="CE31" s="25">
        <f t="shared" si="5"/>
        <v>-3.767286311534316E-4</v>
      </c>
      <c r="CF31" s="25">
        <f t="shared" si="5"/>
        <v>-4.2624052092297027E-4</v>
      </c>
      <c r="CG31" s="25">
        <f t="shared" si="6"/>
        <v>-2.5903728169057158E-5</v>
      </c>
      <c r="CH31" s="25">
        <f t="shared" si="7"/>
        <v>2.9389968871943931E-4</v>
      </c>
      <c r="CI31" s="25">
        <f t="shared" si="8"/>
        <v>-1.2053230705027384E-4</v>
      </c>
      <c r="CJ31" s="25">
        <f t="shared" si="9"/>
        <v>2.8473723450909034E-4</v>
      </c>
      <c r="CK31" s="25">
        <f t="shared" si="10"/>
        <v>-2.0076682475344946E-4</v>
      </c>
      <c r="CL31" s="25">
        <f t="shared" si="11"/>
        <v>-6.3491773198507057E-5</v>
      </c>
      <c r="CM31" s="25">
        <f t="shared" si="12"/>
        <v>3.0446923274813113E-4</v>
      </c>
      <c r="CN31" s="25">
        <f t="shared" si="13"/>
        <v>-8.3900204454572348E-6</v>
      </c>
      <c r="CO31" s="25"/>
      <c r="CP31" s="25"/>
      <c r="CQ31" s="25"/>
      <c r="CR31" s="25"/>
      <c r="CS31" s="25"/>
    </row>
    <row r="32" spans="1:97" x14ac:dyDescent="0.4">
      <c r="A32" s="22" t="s">
        <v>118</v>
      </c>
      <c r="B32" s="101">
        <v>239808.43265</v>
      </c>
      <c r="C32" s="101">
        <v>620.13499733000003</v>
      </c>
      <c r="D32" s="101">
        <v>65768.291458000007</v>
      </c>
      <c r="E32" s="101">
        <v>7055.9929760000005</v>
      </c>
      <c r="F32" s="101">
        <v>5735.1724610000001</v>
      </c>
      <c r="G32" s="101">
        <v>2342.611206</v>
      </c>
      <c r="H32" s="101">
        <v>25413.995833000001</v>
      </c>
      <c r="I32" s="101">
        <v>101.38869636</v>
      </c>
      <c r="J32" s="101">
        <v>507.35997035000003</v>
      </c>
      <c r="K32" s="101">
        <v>259.36824897999998</v>
      </c>
      <c r="L32" s="101">
        <v>17.254573113999999</v>
      </c>
      <c r="M32" s="101">
        <v>67.874033339999997</v>
      </c>
      <c r="N32" s="101">
        <v>32.334003477000003</v>
      </c>
      <c r="P32" s="30" t="s">
        <v>209</v>
      </c>
      <c r="Q32" s="28">
        <v>42.729511569036099</v>
      </c>
      <c r="R32" s="28">
        <v>17.140443626552301</v>
      </c>
      <c r="S32" s="28">
        <v>100.696499042349</v>
      </c>
      <c r="T32" s="28">
        <v>100.69740986628</v>
      </c>
      <c r="U32" s="28">
        <v>48.120033736023998</v>
      </c>
      <c r="V32" s="28">
        <v>504.36342334637902</v>
      </c>
      <c r="W32" s="28">
        <v>67.5170596389666</v>
      </c>
      <c r="X32" s="28">
        <v>1286.6362161122599</v>
      </c>
      <c r="Y32" s="28">
        <v>238118.30653945901</v>
      </c>
      <c r="Z32" s="28">
        <v>1070.5109006467001</v>
      </c>
      <c r="AA32" s="28">
        <v>305.87338143877702</v>
      </c>
      <c r="AB32" s="28">
        <v>266.56214149707301</v>
      </c>
      <c r="AC32" s="28">
        <v>18.701969553827499</v>
      </c>
      <c r="AD32" s="28">
        <v>257.54539967296</v>
      </c>
      <c r="AE32" s="28">
        <v>257.54540504476398</v>
      </c>
      <c r="AF32" s="28">
        <v>521.83978823988502</v>
      </c>
      <c r="AG32" s="28">
        <v>1030.78514644806</v>
      </c>
      <c r="AH32" s="28">
        <v>13.5165029797766</v>
      </c>
      <c r="AI32" s="28">
        <v>4.6448353714100197</v>
      </c>
      <c r="AJ32" s="28">
        <v>97.795116912232103</v>
      </c>
      <c r="AK32" s="28">
        <v>32.121163676665198</v>
      </c>
      <c r="AL32" s="28">
        <v>615.35648301140304</v>
      </c>
      <c r="AM32" s="28">
        <v>0</v>
      </c>
      <c r="AN32" s="28">
        <v>52624.613540722101</v>
      </c>
      <c r="AO32" s="28">
        <v>12083.5133127443</v>
      </c>
      <c r="AP32" s="28">
        <v>65229.966641706298</v>
      </c>
      <c r="AQ32" s="28">
        <v>583.32917736376805</v>
      </c>
      <c r="AR32" s="28">
        <v>1.0806741219266101</v>
      </c>
      <c r="AS32" s="28">
        <v>14291.7734804831</v>
      </c>
      <c r="AT32" s="28">
        <v>5.5154287075954702</v>
      </c>
      <c r="AU32" s="28">
        <v>0.96539738443647105</v>
      </c>
      <c r="AV32" s="28">
        <v>847.93326008476799</v>
      </c>
      <c r="AW32" s="28">
        <v>15.5759949391799</v>
      </c>
      <c r="AX32" s="28">
        <v>0.97200670855448501</v>
      </c>
      <c r="AY32" s="28">
        <v>0.33564937356768398</v>
      </c>
      <c r="AZ32" s="28">
        <v>7005.71419965922</v>
      </c>
      <c r="BA32" s="28">
        <v>5693.5656512815403</v>
      </c>
      <c r="BB32" s="28">
        <v>1312.1485483776701</v>
      </c>
      <c r="BC32" s="28">
        <v>10.486092384023101</v>
      </c>
      <c r="BD32" s="28">
        <v>0.12906185285250499</v>
      </c>
      <c r="BE32" s="28">
        <v>55.517827658085103</v>
      </c>
      <c r="BF32" s="28">
        <v>2.46868674041127</v>
      </c>
      <c r="BG32" s="28">
        <v>50.448379956679098</v>
      </c>
      <c r="BH32" s="28">
        <v>5.9401644934605402</v>
      </c>
      <c r="BI32" s="28">
        <v>1.2232676230316799</v>
      </c>
      <c r="BJ32" s="28">
        <v>226.62071968782499</v>
      </c>
      <c r="BK32" s="28">
        <v>61.521257487684203</v>
      </c>
      <c r="BL32" s="28">
        <v>9.1528472278532007</v>
      </c>
      <c r="BM32" s="28">
        <v>4458.7489730540001</v>
      </c>
      <c r="BN32" s="28">
        <v>0.45121928328841299</v>
      </c>
      <c r="BO32" s="28">
        <v>2324.7305898435202</v>
      </c>
      <c r="BP32" s="28">
        <v>0</v>
      </c>
      <c r="BQ32" s="28">
        <v>0.26496017975320701</v>
      </c>
      <c r="BR32" s="28">
        <v>2911.59401532318</v>
      </c>
      <c r="BS32" s="28">
        <v>321.99197794706203</v>
      </c>
      <c r="BT32" s="28">
        <v>25265.030157134399</v>
      </c>
      <c r="BU32" s="28">
        <v>4064.4554422524102</v>
      </c>
      <c r="BV32" s="28">
        <f t="shared" si="14"/>
        <v>9851.5827139702578</v>
      </c>
      <c r="BW32" s="28">
        <f t="shared" si="15"/>
        <v>4038.753752174629</v>
      </c>
      <c r="BY32" s="28">
        <f t="shared" si="0"/>
        <v>27283.41138936382</v>
      </c>
      <c r="CA32" s="32">
        <f t="shared" si="1"/>
        <v>8.0000008447993695E-3</v>
      </c>
      <c r="CB32" s="25">
        <f t="shared" si="2"/>
        <v>-7.0478176762354735E-3</v>
      </c>
      <c r="CC32" s="25">
        <f t="shared" si="3"/>
        <v>-7.7056033592217028E-3</v>
      </c>
      <c r="CD32" s="25">
        <f t="shared" si="4"/>
        <v>-8.1851725863592798E-3</v>
      </c>
      <c r="CE32" s="25">
        <f t="shared" si="5"/>
        <v>-7.1256840124128392E-3</v>
      </c>
      <c r="CF32" s="25">
        <f t="shared" si="5"/>
        <v>-7.2546745544954539E-3</v>
      </c>
      <c r="CG32" s="25">
        <f t="shared" si="6"/>
        <v>-7.6327715459924448E-3</v>
      </c>
      <c r="CH32" s="25">
        <f t="shared" si="7"/>
        <v>-5.8615605686127663E-3</v>
      </c>
      <c r="CI32" s="25">
        <f t="shared" si="8"/>
        <v>-6.8181811043851936E-3</v>
      </c>
      <c r="CJ32" s="25">
        <f t="shared" si="9"/>
        <v>-5.9061557449119392E-3</v>
      </c>
      <c r="CK32" s="25">
        <f t="shared" si="10"/>
        <v>-7.0280149648407992E-3</v>
      </c>
      <c r="CL32" s="25">
        <f t="shared" si="11"/>
        <v>-6.614448627250945E-3</v>
      </c>
      <c r="CM32" s="25">
        <f t="shared" si="12"/>
        <v>-5.2593559490595708E-3</v>
      </c>
      <c r="CN32" s="25">
        <f t="shared" si="13"/>
        <v>-6.5825378068695905E-3</v>
      </c>
      <c r="CO32" s="25"/>
      <c r="CP32" s="25"/>
      <c r="CQ32" s="25"/>
      <c r="CR32" s="25"/>
      <c r="CS32" s="25"/>
    </row>
    <row r="33" spans="1:97" x14ac:dyDescent="0.4">
      <c r="A33" s="22" t="s">
        <v>119</v>
      </c>
      <c r="B33" s="101">
        <v>87849.145741999993</v>
      </c>
      <c r="C33" s="101">
        <v>206.50146114</v>
      </c>
      <c r="D33" s="101">
        <v>19956.591874999998</v>
      </c>
      <c r="E33" s="101">
        <v>2349.0181661000001</v>
      </c>
      <c r="F33" s="101">
        <v>1909.2607210000001</v>
      </c>
      <c r="G33" s="101">
        <v>807.19322206000004</v>
      </c>
      <c r="H33" s="101">
        <v>9073.2070196000004</v>
      </c>
      <c r="I33" s="101">
        <v>33.766426916</v>
      </c>
      <c r="J33" s="101">
        <v>171.31461436999999</v>
      </c>
      <c r="K33" s="101">
        <v>86.419797918</v>
      </c>
      <c r="L33" s="101">
        <v>5.7388748435999997</v>
      </c>
      <c r="M33" s="101">
        <v>22.448754133000001</v>
      </c>
      <c r="N33" s="101">
        <v>10.772323268999999</v>
      </c>
      <c r="P33" s="30" t="s">
        <v>210</v>
      </c>
      <c r="Q33" s="28">
        <v>14.3384419761011</v>
      </c>
      <c r="R33" s="28">
        <v>5.7384507583262403</v>
      </c>
      <c r="S33" s="28">
        <v>33.761806726513903</v>
      </c>
      <c r="T33" s="28">
        <v>33.762124161046202</v>
      </c>
      <c r="U33" s="28">
        <v>16.137144741232401</v>
      </c>
      <c r="V33" s="28">
        <v>171.36007737807401</v>
      </c>
      <c r="W33" s="28">
        <v>22.455128753437599</v>
      </c>
      <c r="X33" s="28">
        <v>433.23134608178202</v>
      </c>
      <c r="Y33" s="28">
        <v>87871.551578564395</v>
      </c>
      <c r="Z33" s="28">
        <v>359.51911623718303</v>
      </c>
      <c r="AA33" s="28">
        <v>102.744937888658</v>
      </c>
      <c r="AB33" s="28">
        <v>89.569003765724503</v>
      </c>
      <c r="AC33" s="28">
        <v>6.2826754404211602</v>
      </c>
      <c r="AD33" s="28">
        <v>86.4020321549106</v>
      </c>
      <c r="AE33" s="28">
        <v>86.402011442188495</v>
      </c>
      <c r="AF33" s="28">
        <v>159.65391146458501</v>
      </c>
      <c r="AG33" s="28">
        <v>378.91901624541799</v>
      </c>
      <c r="AH33" s="28">
        <v>4.6130256933831504</v>
      </c>
      <c r="AI33" s="28">
        <v>1.55368088034744</v>
      </c>
      <c r="AJ33" s="28">
        <v>32.947991658627899</v>
      </c>
      <c r="AK33" s="28">
        <v>10.772121655609199</v>
      </c>
      <c r="AL33" s="28">
        <v>206.55251989064999</v>
      </c>
      <c r="AM33" s="28">
        <v>0</v>
      </c>
      <c r="AN33" s="28">
        <v>16170.5703002585</v>
      </c>
      <c r="AO33" s="28">
        <v>3626.5148963882698</v>
      </c>
      <c r="AP33" s="28">
        <v>19956.739108111298</v>
      </c>
      <c r="AQ33" s="28">
        <v>200.335158611308</v>
      </c>
      <c r="AR33" s="28">
        <v>0.36200202571691498</v>
      </c>
      <c r="AS33" s="28">
        <v>5201.1346829127497</v>
      </c>
      <c r="AT33" s="28">
        <v>1.84619260172952</v>
      </c>
      <c r="AU33" s="28">
        <v>0.32349600335102502</v>
      </c>
      <c r="AV33" s="28">
        <v>284.320661772405</v>
      </c>
      <c r="AW33" s="28">
        <v>5.2158563657908799</v>
      </c>
      <c r="AX33" s="28">
        <v>0.32568165831666002</v>
      </c>
      <c r="AY33" s="28">
        <v>0.112453490633112</v>
      </c>
      <c r="AZ33" s="28">
        <v>2348.10872210254</v>
      </c>
      <c r="BA33" s="28">
        <v>1908.42524696792</v>
      </c>
      <c r="BB33" s="28">
        <v>439.68347513461902</v>
      </c>
      <c r="BC33" s="28">
        <v>3.5119426689153799</v>
      </c>
      <c r="BD33" s="28">
        <v>4.3249306591268501E-2</v>
      </c>
      <c r="BE33" s="28">
        <v>18.588116779929098</v>
      </c>
      <c r="BF33" s="28">
        <v>0.82752532195748396</v>
      </c>
      <c r="BG33" s="28">
        <v>16.873315827532402</v>
      </c>
      <c r="BH33" s="28">
        <v>1.9877071447389401</v>
      </c>
      <c r="BI33" s="28">
        <v>0.40888470400193999</v>
      </c>
      <c r="BJ33" s="28">
        <v>75.776678428324999</v>
      </c>
      <c r="BK33" s="28">
        <v>21.6353259859067</v>
      </c>
      <c r="BL33" s="28">
        <v>3.0655715823123102</v>
      </c>
      <c r="BM33" s="28">
        <v>1494.6847736679899</v>
      </c>
      <c r="BN33" s="28">
        <v>0.15113761768547701</v>
      </c>
      <c r="BO33" s="28">
        <v>807.18272475845595</v>
      </c>
      <c r="BP33" s="28">
        <v>0</v>
      </c>
      <c r="BQ33" s="28">
        <v>8.8399732095643099E-2</v>
      </c>
      <c r="BR33" s="28">
        <v>1048.41190268587</v>
      </c>
      <c r="BS33" s="28">
        <v>115.08249429366199</v>
      </c>
      <c r="BT33" s="28">
        <v>9075.6838391287292</v>
      </c>
      <c r="BU33" s="28">
        <v>1442.68860388898</v>
      </c>
      <c r="BV33" s="28">
        <f t="shared" si="14"/>
        <v>3585.237941616354</v>
      </c>
      <c r="BW33" s="28">
        <f t="shared" si="15"/>
        <v>1434.069310545204</v>
      </c>
      <c r="BY33" s="28">
        <f t="shared" si="0"/>
        <v>9760.75686497895</v>
      </c>
      <c r="CA33" s="32">
        <f t="shared" si="1"/>
        <v>7.9999999298329561E-3</v>
      </c>
      <c r="CB33" s="25">
        <f t="shared" si="2"/>
        <v>2.5504899763287444E-4</v>
      </c>
      <c r="CC33" s="25">
        <f t="shared" si="3"/>
        <v>2.472561228773589E-4</v>
      </c>
      <c r="CD33" s="25">
        <f t="shared" si="4"/>
        <v>7.3776681019594655E-6</v>
      </c>
      <c r="CE33" s="25">
        <f t="shared" si="5"/>
        <v>-3.8715920148461468E-4</v>
      </c>
      <c r="CF33" s="25">
        <f t="shared" si="5"/>
        <v>-4.3759033163503098E-4</v>
      </c>
      <c r="CG33" s="25">
        <f t="shared" si="6"/>
        <v>-1.3004694857697424E-5</v>
      </c>
      <c r="CH33" s="25">
        <f t="shared" si="7"/>
        <v>2.7298170573848577E-4</v>
      </c>
      <c r="CI33" s="25">
        <f t="shared" si="8"/>
        <v>-1.2742701395389097E-4</v>
      </c>
      <c r="CJ33" s="25">
        <f t="shared" si="9"/>
        <v>2.6537728985475485E-4</v>
      </c>
      <c r="CK33" s="25">
        <f t="shared" si="10"/>
        <v>-2.0581482762065421E-4</v>
      </c>
      <c r="CL33" s="25">
        <f t="shared" si="11"/>
        <v>-7.3896937172677229E-5</v>
      </c>
      <c r="CM33" s="25">
        <f t="shared" si="12"/>
        <v>2.839632168373484E-4</v>
      </c>
      <c r="CN33" s="25">
        <f t="shared" si="13"/>
        <v>-1.871586896953235E-5</v>
      </c>
      <c r="CO33" s="25"/>
      <c r="CP33" s="25"/>
      <c r="CQ33" s="25"/>
      <c r="CR33" s="25"/>
      <c r="CS33" s="25"/>
    </row>
    <row r="34" spans="1:97" x14ac:dyDescent="0.4">
      <c r="A34" s="22" t="s">
        <v>120</v>
      </c>
      <c r="B34" s="101">
        <v>111694.03026</v>
      </c>
      <c r="C34" s="101">
        <v>249.67560137000001</v>
      </c>
      <c r="D34" s="101">
        <v>27135.104908000001</v>
      </c>
      <c r="E34" s="101">
        <v>2846.7976742999999</v>
      </c>
      <c r="F34" s="101">
        <v>2314.3285255000001</v>
      </c>
      <c r="G34" s="101">
        <v>919.89623627000003</v>
      </c>
      <c r="H34" s="101">
        <v>11309.279772</v>
      </c>
      <c r="I34" s="101">
        <v>44.965659420000001</v>
      </c>
      <c r="J34" s="101">
        <v>245.59605260000001</v>
      </c>
      <c r="K34" s="101">
        <v>112.33150648</v>
      </c>
      <c r="L34" s="101">
        <v>7.8122910054999997</v>
      </c>
      <c r="M34" s="101">
        <v>34.339901881999999</v>
      </c>
      <c r="N34" s="101">
        <v>14.747717244</v>
      </c>
      <c r="P34" s="30" t="s">
        <v>211</v>
      </c>
      <c r="Q34" s="28">
        <v>21.285929146365799</v>
      </c>
      <c r="R34" s="28">
        <v>7.7959060375330997</v>
      </c>
      <c r="S34" s="28">
        <v>44.867150888277699</v>
      </c>
      <c r="T34" s="28">
        <v>44.867558546668299</v>
      </c>
      <c r="U34" s="28">
        <v>22.252796449296401</v>
      </c>
      <c r="V34" s="28">
        <v>245.16492833046999</v>
      </c>
      <c r="W34" s="28">
        <v>34.2848714228655</v>
      </c>
      <c r="X34" s="28">
        <v>573.678280458063</v>
      </c>
      <c r="Y34" s="28">
        <v>111465.806852626</v>
      </c>
      <c r="Z34" s="28">
        <v>535.63915660012503</v>
      </c>
      <c r="AA34" s="28">
        <v>149.94691187577101</v>
      </c>
      <c r="AB34" s="28">
        <v>123.74617421782401</v>
      </c>
      <c r="AC34" s="28">
        <v>9.3236517457211505</v>
      </c>
      <c r="AD34" s="28">
        <v>112.074763145945</v>
      </c>
      <c r="AE34" s="28">
        <v>112.07476183857401</v>
      </c>
      <c r="AF34" s="28">
        <v>216.57245966015699</v>
      </c>
      <c r="AG34" s="28">
        <v>440.73079991653202</v>
      </c>
      <c r="AH34" s="28">
        <v>7.0186208449159704</v>
      </c>
      <c r="AI34" s="28">
        <v>1.9547601483130701</v>
      </c>
      <c r="AJ34" s="28">
        <v>52.552253002533497</v>
      </c>
      <c r="AK34" s="28">
        <v>14.7173938089791</v>
      </c>
      <c r="AL34" s="28">
        <v>249.12513783186401</v>
      </c>
      <c r="AM34" s="28">
        <v>0</v>
      </c>
      <c r="AN34" s="28">
        <v>21796.704801137501</v>
      </c>
      <c r="AO34" s="28">
        <v>5058.2717196823096</v>
      </c>
      <c r="AP34" s="28">
        <v>27071.548980480002</v>
      </c>
      <c r="AQ34" s="28">
        <v>273.920684859152</v>
      </c>
      <c r="AR34" s="28">
        <v>0.442789615017885</v>
      </c>
      <c r="AS34" s="28">
        <v>6253.5051235668498</v>
      </c>
      <c r="AT34" s="28">
        <v>2.2696443219409401</v>
      </c>
      <c r="AU34" s="28">
        <v>0.39310397713806899</v>
      </c>
      <c r="AV34" s="28">
        <v>344.98453982374002</v>
      </c>
      <c r="AW34" s="28">
        <v>6.3409198880051996</v>
      </c>
      <c r="AX34" s="28">
        <v>0.39306104598290298</v>
      </c>
      <c r="AY34" s="28">
        <v>0.13726054542348001</v>
      </c>
      <c r="AZ34" s="28">
        <v>2839.9336983438102</v>
      </c>
      <c r="BA34" s="28">
        <v>2308.5642834615101</v>
      </c>
      <c r="BB34" s="28">
        <v>531.36941488230002</v>
      </c>
      <c r="BC34" s="28">
        <v>4.2425410789419997</v>
      </c>
      <c r="BD34" s="28">
        <v>5.2194663194387002E-2</v>
      </c>
      <c r="BE34" s="28">
        <v>22.601279949514101</v>
      </c>
      <c r="BF34" s="28">
        <v>0.999463443950242</v>
      </c>
      <c r="BG34" s="28">
        <v>20.900265624982701</v>
      </c>
      <c r="BH34" s="28">
        <v>2.4665421541361399</v>
      </c>
      <c r="BI34" s="28">
        <v>0.50903235811879599</v>
      </c>
      <c r="BJ34" s="28">
        <v>94.136530024195693</v>
      </c>
      <c r="BK34" s="28">
        <v>27.719095836520999</v>
      </c>
      <c r="BL34" s="28">
        <v>3.7061919371462202</v>
      </c>
      <c r="BM34" s="28">
        <v>1803.8058798370701</v>
      </c>
      <c r="BN34" s="28">
        <v>0.18304317300219899</v>
      </c>
      <c r="BO34" s="28">
        <v>917.71865652981398</v>
      </c>
      <c r="BP34" s="28">
        <v>0</v>
      </c>
      <c r="BQ34" s="28">
        <v>0.10941478567813701</v>
      </c>
      <c r="BR34" s="28">
        <v>1303.73054984949</v>
      </c>
      <c r="BS34" s="28">
        <v>142.87265385029499</v>
      </c>
      <c r="BT34" s="28">
        <v>11289.5201912509</v>
      </c>
      <c r="BU34" s="28">
        <v>1864.22097094691</v>
      </c>
      <c r="BV34" s="28">
        <f t="shared" si="14"/>
        <v>4310.656270978985</v>
      </c>
      <c r="BW34" s="28">
        <f t="shared" si="15"/>
        <v>1852.444875340952</v>
      </c>
      <c r="BY34" s="28">
        <f t="shared" si="0"/>
        <v>12206.314670465048</v>
      </c>
      <c r="CA34" s="32">
        <f t="shared" si="1"/>
        <v>8.0000025050770834E-3</v>
      </c>
      <c r="CB34" s="25">
        <f t="shared" si="2"/>
        <v>-2.0432910052823844E-3</v>
      </c>
      <c r="CC34" s="25">
        <f t="shared" si="3"/>
        <v>-2.2047149786184185E-3</v>
      </c>
      <c r="CD34" s="25">
        <f t="shared" si="4"/>
        <v>-2.3422031252682482E-3</v>
      </c>
      <c r="CE34" s="25">
        <f t="shared" si="5"/>
        <v>-2.4111218082533805E-3</v>
      </c>
      <c r="CF34" s="25">
        <f t="shared" si="5"/>
        <v>-2.4906757942866702E-3</v>
      </c>
      <c r="CG34" s="25">
        <f t="shared" si="6"/>
        <v>-2.3672014889589165E-3</v>
      </c>
      <c r="CH34" s="25">
        <f t="shared" si="7"/>
        <v>-1.7472006305849278E-3</v>
      </c>
      <c r="CI34" s="25">
        <f t="shared" si="8"/>
        <v>-2.181684303023229E-3</v>
      </c>
      <c r="CJ34" s="25">
        <f t="shared" si="9"/>
        <v>-1.7554201908618811E-3</v>
      </c>
      <c r="CK34" s="25">
        <f t="shared" si="10"/>
        <v>-2.2855977763612395E-3</v>
      </c>
      <c r="CL34" s="25">
        <f t="shared" si="11"/>
        <v>-2.0973320061124959E-3</v>
      </c>
      <c r="CM34" s="25">
        <f t="shared" si="12"/>
        <v>-1.6025223171457304E-3</v>
      </c>
      <c r="CN34" s="25">
        <f t="shared" si="13"/>
        <v>-2.056144318418985E-3</v>
      </c>
      <c r="CO34" s="25"/>
      <c r="CP34" s="25"/>
      <c r="CQ34" s="25"/>
      <c r="CR34" s="25"/>
      <c r="CS34" s="25"/>
    </row>
    <row r="35" spans="1:97" x14ac:dyDescent="0.4">
      <c r="CB35" s="25"/>
      <c r="CC35" s="25" t="str">
        <f t="shared" si="3"/>
        <v/>
      </c>
      <c r="CD35" s="25" t="str">
        <f t="shared" si="4"/>
        <v/>
      </c>
      <c r="CE35" s="25" t="str">
        <f t="shared" si="5"/>
        <v/>
      </c>
      <c r="CF35" s="25" t="str">
        <f t="shared" si="5"/>
        <v/>
      </c>
      <c r="CG35" s="25" t="str">
        <f t="shared" si="6"/>
        <v/>
      </c>
      <c r="CH35" s="25" t="str">
        <f t="shared" si="7"/>
        <v/>
      </c>
      <c r="CI35" s="25"/>
      <c r="CJ35" s="25"/>
      <c r="CK35" s="25"/>
      <c r="CL35" s="25"/>
      <c r="CM35" s="25"/>
      <c r="CN35" s="25"/>
    </row>
    <row r="36" spans="1:97" x14ac:dyDescent="0.4">
      <c r="A36" s="4" t="s">
        <v>55</v>
      </c>
      <c r="B36" s="1">
        <f t="shared" ref="B36:N36" si="16">SUM(B3:B34)</f>
        <v>5528090.6755739991</v>
      </c>
      <c r="C36" s="1">
        <f t="shared" si="16"/>
        <v>13875.393831151001</v>
      </c>
      <c r="D36" s="1">
        <f t="shared" si="16"/>
        <v>1343254.3905260998</v>
      </c>
      <c r="E36" s="1">
        <f t="shared" si="16"/>
        <v>109609.22309092002</v>
      </c>
      <c r="F36" s="1">
        <f t="shared" si="16"/>
        <v>83911.435755139988</v>
      </c>
      <c r="G36" s="1">
        <f t="shared" si="16"/>
        <v>36329.238499559993</v>
      </c>
      <c r="H36" s="1">
        <f t="shared" si="16"/>
        <v>577329.43835960003</v>
      </c>
      <c r="I36" s="1">
        <f t="shared" si="16"/>
        <v>2316.8782209780002</v>
      </c>
      <c r="J36" s="1">
        <f t="shared" si="16"/>
        <v>11777.269802545003</v>
      </c>
      <c r="K36" s="1">
        <f t="shared" si="16"/>
        <v>5917.8775137079992</v>
      </c>
      <c r="L36" s="1">
        <f t="shared" si="16"/>
        <v>396.08281050519992</v>
      </c>
      <c r="M36" s="1">
        <f t="shared" si="16"/>
        <v>1602.2605611520003</v>
      </c>
      <c r="N36" s="1">
        <f t="shared" si="16"/>
        <v>742.11596248879971</v>
      </c>
      <c r="Q36" s="1">
        <f>SUM(Q3:Q34)</f>
        <v>1008.9590828547102</v>
      </c>
      <c r="R36" s="1">
        <f t="shared" ref="R36:BW36" si="17">SUM(R3:R34)</f>
        <v>394.02751766144377</v>
      </c>
      <c r="S36" s="1">
        <f t="shared" si="17"/>
        <v>2304.7425693935079</v>
      </c>
      <c r="T36" s="1">
        <f t="shared" si="17"/>
        <v>2304.7636989080311</v>
      </c>
      <c r="U36" s="1">
        <f t="shared" si="17"/>
        <v>1102.5396068500536</v>
      </c>
      <c r="V36" s="1">
        <f t="shared" si="17"/>
        <v>11718.706825993338</v>
      </c>
      <c r="W36" s="1">
        <f t="shared" si="17"/>
        <v>1594.4356856755303</v>
      </c>
      <c r="X36" s="1">
        <f t="shared" si="17"/>
        <v>29526.743781271653</v>
      </c>
      <c r="Y36" s="1">
        <f t="shared" si="17"/>
        <v>5496593.9113547178</v>
      </c>
      <c r="Z36" s="1">
        <f t="shared" si="17"/>
        <v>25091.951236802317</v>
      </c>
      <c r="AA36" s="1">
        <f t="shared" si="17"/>
        <v>7093.2555510925786</v>
      </c>
      <c r="AB36" s="1">
        <f t="shared" si="17"/>
        <v>6025.5016353412266</v>
      </c>
      <c r="AC36" s="1">
        <f t="shared" si="17"/>
        <v>436.52772422431758</v>
      </c>
      <c r="AD36" s="1">
        <f t="shared" si="17"/>
        <v>5886.7762568800072</v>
      </c>
      <c r="AE36" s="1">
        <f t="shared" si="17"/>
        <v>5886.7764089884367</v>
      </c>
      <c r="AF36" s="1">
        <f t="shared" si="17"/>
        <v>10688.704782954108</v>
      </c>
      <c r="AG36" s="1">
        <f t="shared" si="17"/>
        <v>22250.836362555561</v>
      </c>
      <c r="AH36" s="1">
        <f t="shared" si="17"/>
        <v>321.64680798264203</v>
      </c>
      <c r="AI36" s="1">
        <f t="shared" si="17"/>
        <v>104.85361618508887</v>
      </c>
      <c r="AJ36" s="1">
        <f t="shared" si="17"/>
        <v>2365.1329588745712</v>
      </c>
      <c r="AK36" s="1">
        <f t="shared" si="17"/>
        <v>738.26882718127467</v>
      </c>
      <c r="AL36" s="1">
        <f t="shared" si="17"/>
        <v>13806.855160448058</v>
      </c>
      <c r="AM36" s="1">
        <f t="shared" si="17"/>
        <v>0</v>
      </c>
      <c r="AN36" s="1">
        <f t="shared" si="17"/>
        <v>1072372.6873779965</v>
      </c>
      <c r="AO36" s="1">
        <f t="shared" si="17"/>
        <v>253026.63401142371</v>
      </c>
      <c r="AP36" s="1">
        <f t="shared" si="17"/>
        <v>1336088.0261723744</v>
      </c>
      <c r="AQ36" s="1">
        <f t="shared" si="17"/>
        <v>13235.01396436357</v>
      </c>
      <c r="AR36" s="1">
        <f t="shared" si="17"/>
        <v>24.456352713729768</v>
      </c>
      <c r="AS36" s="1">
        <f t="shared" si="17"/>
        <v>321237.99563053122</v>
      </c>
      <c r="AT36" s="1">
        <f t="shared" si="17"/>
        <v>125.21533526128607</v>
      </c>
      <c r="AU36" s="1">
        <f t="shared" si="17"/>
        <v>21.747584041718014</v>
      </c>
      <c r="AV36" s="1">
        <f t="shared" si="17"/>
        <v>19092.584215734903</v>
      </c>
      <c r="AW36" s="1">
        <f t="shared" si="17"/>
        <v>350.75522335376945</v>
      </c>
      <c r="AX36" s="1">
        <f t="shared" si="17"/>
        <v>21.780985964360035</v>
      </c>
      <c r="AY36" s="1">
        <f t="shared" si="17"/>
        <v>7.5851324144424668</v>
      </c>
      <c r="AZ36" s="1">
        <f t="shared" si="17"/>
        <v>108809.59211356146</v>
      </c>
      <c r="BA36" s="1">
        <f t="shared" si="17"/>
        <v>83255.252577822699</v>
      </c>
      <c r="BB36" s="1">
        <f t="shared" si="17"/>
        <v>25554.339535738742</v>
      </c>
      <c r="BC36" s="1">
        <f t="shared" si="17"/>
        <v>235.03946393683717</v>
      </c>
      <c r="BD36" s="1">
        <f t="shared" si="17"/>
        <v>2.8923167108952366</v>
      </c>
      <c r="BE36" s="1">
        <f t="shared" si="17"/>
        <v>1250.1956409274826</v>
      </c>
      <c r="BF36" s="1">
        <f t="shared" si="17"/>
        <v>55.374385921595845</v>
      </c>
      <c r="BG36" s="1">
        <f t="shared" si="17"/>
        <v>1151.1076219712602</v>
      </c>
      <c r="BH36" s="1">
        <f t="shared" si="17"/>
        <v>135.77163462125114</v>
      </c>
      <c r="BI36" s="1">
        <f t="shared" si="17"/>
        <v>28.003101346729665</v>
      </c>
      <c r="BJ36" s="1">
        <f t="shared" si="17"/>
        <v>5181.1516882550868</v>
      </c>
      <c r="BK36" s="1">
        <f t="shared" si="17"/>
        <v>1376.3702727941013</v>
      </c>
      <c r="BL36" s="1">
        <f t="shared" si="17"/>
        <v>205.28590617293025</v>
      </c>
      <c r="BM36" s="1">
        <f t="shared" si="17"/>
        <v>55356.171587703422</v>
      </c>
      <c r="BN36" s="1">
        <f t="shared" si="17"/>
        <v>10.134400770994869</v>
      </c>
      <c r="BO36" s="1">
        <f t="shared" si="17"/>
        <v>36063.811965158951</v>
      </c>
      <c r="BP36" s="1">
        <f t="shared" si="17"/>
        <v>0</v>
      </c>
      <c r="BQ36" s="1">
        <f t="shared" si="17"/>
        <v>6.0261788540951926</v>
      </c>
      <c r="BR36" s="1">
        <f t="shared" si="17"/>
        <v>66243.371731956227</v>
      </c>
      <c r="BS36" s="1">
        <f t="shared" si="17"/>
        <v>11511.947058249869</v>
      </c>
      <c r="BT36" s="1">
        <f t="shared" si="17"/>
        <v>574687.56568897318</v>
      </c>
      <c r="BU36" s="1">
        <f t="shared" si="17"/>
        <v>91910.044402500149</v>
      </c>
      <c r="BV36" s="1">
        <f t="shared" si="17"/>
        <v>221435.26757864768</v>
      </c>
      <c r="BW36" s="1">
        <f t="shared" si="17"/>
        <v>91319.319957355445</v>
      </c>
      <c r="BX36" s="1"/>
      <c r="BY36" s="1"/>
      <c r="BZ36" s="1"/>
      <c r="CB36" s="25">
        <f>IF(B36&lt;&gt;0,(Y36-B36)/B36,"")</f>
        <v>-5.6975845852982243E-3</v>
      </c>
      <c r="CC36" s="25">
        <f t="shared" si="3"/>
        <v>-4.939583808357924E-3</v>
      </c>
      <c r="CD36" s="25">
        <f t="shared" si="4"/>
        <v>-5.335076069186471E-3</v>
      </c>
      <c r="CE36" s="25">
        <f t="shared" si="5"/>
        <v>-7.2952891628039803E-3</v>
      </c>
      <c r="CF36" s="25">
        <f t="shared" si="5"/>
        <v>-7.8199493479301427E-3</v>
      </c>
      <c r="CG36" s="25">
        <f t="shared" si="6"/>
        <v>-7.3061408761501186E-3</v>
      </c>
      <c r="CH36" s="25">
        <f t="shared" si="7"/>
        <v>-4.5760227958119674E-3</v>
      </c>
      <c r="CI36" s="25">
        <f>IF(I36&lt;&gt;0,(T36-I36)/I36,"")</f>
        <v>-5.2288126153023778E-3</v>
      </c>
      <c r="CJ36" s="25">
        <f>IF(J36&lt;&gt;0,(V36-J36)/J36,"")</f>
        <v>-4.9725426634116034E-3</v>
      </c>
      <c r="CK36" s="25">
        <f>IF(K36&lt;&gt;0,(AE36-K36)/K36,"")</f>
        <v>-5.2554492125801528E-3</v>
      </c>
      <c r="CL36" s="25">
        <f>IF(L36&lt;&gt;0,(R36-L36)/L36,"")</f>
        <v>-5.1890483233408748E-3</v>
      </c>
      <c r="CM36" s="25">
        <f>IF(M36&lt;&gt;0,(W36-M36)/M36,"")</f>
        <v>-4.883647308178145E-3</v>
      </c>
      <c r="CN36" s="25">
        <f>IF(N36&lt;&gt;0,(AK36-N36)/N36,"")</f>
        <v>-5.1840082978717745E-3</v>
      </c>
      <c r="CO36" s="25"/>
      <c r="CP36" s="25"/>
      <c r="CQ36" s="25"/>
      <c r="CR36" s="25"/>
      <c r="CS36" s="25"/>
    </row>
    <row r="37" spans="1:97" x14ac:dyDescent="0.4">
      <c r="A37" s="4" t="s">
        <v>74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</row>
    <row r="38" spans="1:97" x14ac:dyDescent="0.4">
      <c r="A38" s="4" t="s">
        <v>127</v>
      </c>
      <c r="B38" s="1">
        <f>SUM(B3:B34)</f>
        <v>5528090.6755739991</v>
      </c>
      <c r="C38" s="1">
        <f t="shared" ref="C38:N38" si="18">SUM(C3:C34)</f>
        <v>13875.393831151001</v>
      </c>
      <c r="D38" s="1">
        <f t="shared" si="18"/>
        <v>1343254.3905260998</v>
      </c>
      <c r="E38" s="1">
        <f>SUM(E3:E34)</f>
        <v>109609.22309092002</v>
      </c>
      <c r="F38" s="1">
        <f t="shared" si="18"/>
        <v>83911.435755139988</v>
      </c>
      <c r="G38" s="1">
        <f t="shared" si="18"/>
        <v>36329.238499559993</v>
      </c>
      <c r="H38" s="1">
        <f t="shared" si="18"/>
        <v>577329.43835960003</v>
      </c>
      <c r="I38" s="1">
        <f t="shared" si="18"/>
        <v>2316.8782209780002</v>
      </c>
      <c r="J38" s="1">
        <f t="shared" si="18"/>
        <v>11777.269802545003</v>
      </c>
      <c r="K38" s="1">
        <f t="shared" si="18"/>
        <v>5917.8775137079992</v>
      </c>
      <c r="L38" s="1">
        <f t="shared" si="18"/>
        <v>396.08281050519992</v>
      </c>
      <c r="M38" s="1">
        <f t="shared" si="18"/>
        <v>1602.2605611520003</v>
      </c>
      <c r="N38" s="1">
        <f t="shared" si="18"/>
        <v>742.11596248879971</v>
      </c>
      <c r="Q38" s="1">
        <f t="shared" ref="Q38:BW38" si="19">SUM(Q3:Q34)</f>
        <v>1008.9590828547102</v>
      </c>
      <c r="R38" s="1">
        <f t="shared" si="19"/>
        <v>394.02751766144377</v>
      </c>
      <c r="S38" s="1">
        <f t="shared" si="19"/>
        <v>2304.7425693935079</v>
      </c>
      <c r="T38" s="1">
        <f t="shared" si="19"/>
        <v>2304.7636989080311</v>
      </c>
      <c r="U38" s="1">
        <f t="shared" si="19"/>
        <v>1102.5396068500536</v>
      </c>
      <c r="V38" s="1">
        <f t="shared" si="19"/>
        <v>11718.706825993338</v>
      </c>
      <c r="W38" s="1">
        <f t="shared" si="19"/>
        <v>1594.4356856755303</v>
      </c>
      <c r="X38" s="1">
        <f t="shared" si="19"/>
        <v>29526.743781271653</v>
      </c>
      <c r="Y38" s="1">
        <f t="shared" si="19"/>
        <v>5496593.9113547178</v>
      </c>
      <c r="Z38" s="1">
        <f t="shared" si="19"/>
        <v>25091.951236802317</v>
      </c>
      <c r="AA38" s="1">
        <f t="shared" si="19"/>
        <v>7093.2555510925786</v>
      </c>
      <c r="AB38" s="1">
        <f t="shared" si="19"/>
        <v>6025.5016353412266</v>
      </c>
      <c r="AC38" s="1">
        <f t="shared" si="19"/>
        <v>436.52772422431758</v>
      </c>
      <c r="AD38" s="1">
        <f t="shared" si="19"/>
        <v>5886.7762568800072</v>
      </c>
      <c r="AE38" s="1">
        <f t="shared" si="19"/>
        <v>5886.7764089884367</v>
      </c>
      <c r="AF38" s="1">
        <f t="shared" si="19"/>
        <v>10688.704782954108</v>
      </c>
      <c r="AG38" s="1">
        <f t="shared" si="19"/>
        <v>22250.836362555561</v>
      </c>
      <c r="AH38" s="1">
        <f t="shared" si="19"/>
        <v>321.64680798264203</v>
      </c>
      <c r="AI38" s="1">
        <f t="shared" si="19"/>
        <v>104.85361618508887</v>
      </c>
      <c r="AJ38" s="1">
        <f t="shared" si="19"/>
        <v>2365.1329588745712</v>
      </c>
      <c r="AK38" s="1">
        <f t="shared" si="19"/>
        <v>738.26882718127467</v>
      </c>
      <c r="AL38" s="1">
        <f t="shared" si="19"/>
        <v>13806.855160448058</v>
      </c>
      <c r="AM38" s="1">
        <f t="shared" si="19"/>
        <v>0</v>
      </c>
      <c r="AN38" s="1">
        <f t="shared" si="19"/>
        <v>1072372.6873779965</v>
      </c>
      <c r="AO38" s="1">
        <f t="shared" si="19"/>
        <v>253026.63401142371</v>
      </c>
      <c r="AP38" s="1">
        <f t="shared" si="19"/>
        <v>1336088.0261723744</v>
      </c>
      <c r="AQ38" s="1">
        <f t="shared" si="19"/>
        <v>13235.01396436357</v>
      </c>
      <c r="AR38" s="1">
        <f t="shared" si="19"/>
        <v>24.456352713729768</v>
      </c>
      <c r="AS38" s="1">
        <f t="shared" si="19"/>
        <v>321237.99563053122</v>
      </c>
      <c r="AT38" s="1">
        <f t="shared" si="19"/>
        <v>125.21533526128607</v>
      </c>
      <c r="AU38" s="1">
        <f t="shared" si="19"/>
        <v>21.747584041718014</v>
      </c>
      <c r="AV38" s="1">
        <f t="shared" si="19"/>
        <v>19092.584215734903</v>
      </c>
      <c r="AW38" s="1">
        <f t="shared" si="19"/>
        <v>350.75522335376945</v>
      </c>
      <c r="AX38" s="1">
        <f t="shared" si="19"/>
        <v>21.780985964360035</v>
      </c>
      <c r="AY38" s="1">
        <f t="shared" si="19"/>
        <v>7.5851324144424668</v>
      </c>
      <c r="AZ38" s="1">
        <f t="shared" si="19"/>
        <v>108809.59211356146</v>
      </c>
      <c r="BA38" s="1">
        <f t="shared" si="19"/>
        <v>83255.252577822699</v>
      </c>
      <c r="BB38" s="1">
        <f t="shared" si="19"/>
        <v>25554.339535738742</v>
      </c>
      <c r="BC38" s="1">
        <f t="shared" si="19"/>
        <v>235.03946393683717</v>
      </c>
      <c r="BD38" s="1">
        <f t="shared" si="19"/>
        <v>2.8923167108952366</v>
      </c>
      <c r="BE38" s="1">
        <f t="shared" si="19"/>
        <v>1250.1956409274826</v>
      </c>
      <c r="BF38" s="1">
        <f t="shared" si="19"/>
        <v>55.374385921595845</v>
      </c>
      <c r="BG38" s="1">
        <f t="shared" si="19"/>
        <v>1151.1076219712602</v>
      </c>
      <c r="BH38" s="1">
        <f t="shared" si="19"/>
        <v>135.77163462125114</v>
      </c>
      <c r="BI38" s="1">
        <f t="shared" si="19"/>
        <v>28.003101346729665</v>
      </c>
      <c r="BJ38" s="1">
        <f t="shared" si="19"/>
        <v>5181.1516882550868</v>
      </c>
      <c r="BK38" s="1">
        <f t="shared" si="19"/>
        <v>1376.3702727941013</v>
      </c>
      <c r="BL38" s="1">
        <f t="shared" si="19"/>
        <v>205.28590617293025</v>
      </c>
      <c r="BM38" s="1">
        <f t="shared" si="19"/>
        <v>55356.171587703422</v>
      </c>
      <c r="BN38" s="1">
        <f t="shared" si="19"/>
        <v>10.134400770994869</v>
      </c>
      <c r="BO38" s="1">
        <f t="shared" si="19"/>
        <v>36063.811965158951</v>
      </c>
      <c r="BP38" s="1">
        <f t="shared" si="19"/>
        <v>0</v>
      </c>
      <c r="BQ38" s="1">
        <f t="shared" si="19"/>
        <v>6.0261788540951926</v>
      </c>
      <c r="BR38" s="1">
        <f t="shared" si="19"/>
        <v>66243.371731956227</v>
      </c>
      <c r="BS38" s="1">
        <f t="shared" si="19"/>
        <v>11511.947058249869</v>
      </c>
      <c r="BT38" s="1">
        <f t="shared" si="19"/>
        <v>574687.56568897318</v>
      </c>
      <c r="BU38" s="1">
        <f t="shared" si="19"/>
        <v>91910.044402500149</v>
      </c>
      <c r="BV38" s="1">
        <f t="shared" si="19"/>
        <v>221435.26757864768</v>
      </c>
      <c r="BW38" s="1">
        <f t="shared" si="19"/>
        <v>91319.319957355445</v>
      </c>
      <c r="BX38" s="1"/>
      <c r="BY38" s="1"/>
      <c r="BZ38" s="1"/>
      <c r="CB38" s="25">
        <f>IF(B38&lt;&gt;0,(Y38-B38)/B38,"")</f>
        <v>-5.6975845852982243E-3</v>
      </c>
      <c r="CC38" s="25">
        <f>IF(C38&lt;&gt;0,(AL38-C38)/C38,"")</f>
        <v>-4.939583808357924E-3</v>
      </c>
      <c r="CD38" s="25">
        <f>IF(D38&lt;&gt;0,(AP38-D38)/D38,"")</f>
        <v>-5.335076069186471E-3</v>
      </c>
      <c r="CE38" s="25">
        <f>IF(E38&lt;&gt;0,(AZ38-E38)/E38,"")</f>
        <v>-7.2952891628039803E-3</v>
      </c>
      <c r="CF38" s="25">
        <f>IF(F38&lt;&gt;0,(BA38-F38)/F38,"")</f>
        <v>-7.8199493479301427E-3</v>
      </c>
      <c r="CG38" s="25">
        <f>IF(G38&lt;&gt;0,(BO38-G38)/G38,"")</f>
        <v>-7.3061408761501186E-3</v>
      </c>
      <c r="CH38" s="25">
        <f>IF(H38&lt;&gt;0,(BT38-H38)/H38,"")</f>
        <v>-4.5760227958119674E-3</v>
      </c>
      <c r="CI38" s="25">
        <f>IF(I38&lt;&gt;0,(T38-I38)/I38,"")</f>
        <v>-5.2288126153023778E-3</v>
      </c>
      <c r="CJ38" s="25">
        <f>IF(J38&lt;&gt;0,(V38-J38)/J38,"")</f>
        <v>-4.9725426634116034E-3</v>
      </c>
      <c r="CK38" s="25">
        <f>IF(K38&lt;&gt;0,(AE38-K38)/K38,"")</f>
        <v>-5.2554492125801528E-3</v>
      </c>
      <c r="CL38" s="25">
        <f>IF(L38&lt;&gt;0,(R38-L38)/L38,"")</f>
        <v>-5.1890483233408748E-3</v>
      </c>
      <c r="CM38" s="25">
        <f>IF(M38&lt;&gt;0,(W38-M38)/M38,"")</f>
        <v>-4.883647308178145E-3</v>
      </c>
      <c r="CN38" s="25">
        <f>IF(N38&lt;&gt;0,(AK38-N38)/N38,"")</f>
        <v>-5.1840082978717745E-3</v>
      </c>
      <c r="CO38" s="25"/>
      <c r="CP38" s="25"/>
      <c r="CQ38" s="25"/>
      <c r="CR38" s="25"/>
      <c r="CS38" s="25"/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CB87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K1048576"/>
    </sheetView>
  </sheetViews>
  <sheetFormatPr defaultRowHeight="14.6" x14ac:dyDescent="0.4"/>
  <cols>
    <col min="1" max="1" width="19.84375" customWidth="1"/>
    <col min="9" max="11" width="9.07421875" style="30"/>
    <col min="13" max="13" width="15.53515625" bestFit="1" customWidth="1"/>
    <col min="14" max="14" width="6.69140625" style="30" bestFit="1" customWidth="1"/>
    <col min="15" max="15" width="5.69140625" bestFit="1" customWidth="1"/>
    <col min="16" max="16" width="14.53515625" bestFit="1" customWidth="1"/>
    <col min="17" max="17" width="5.53515625" bestFit="1" customWidth="1"/>
    <col min="18" max="18" width="6.69140625" bestFit="1" customWidth="1"/>
    <col min="19" max="20" width="9.3046875" bestFit="1" customWidth="1"/>
    <col min="21" max="21" width="5.69140625" bestFit="1" customWidth="1"/>
    <col min="22" max="22" width="7.69140625" bestFit="1" customWidth="1"/>
    <col min="23" max="23" width="5.69140625" style="30" bestFit="1" customWidth="1"/>
    <col min="24" max="25" width="6.69140625" bestFit="1" customWidth="1"/>
    <col min="26" max="26" width="15.4609375" bestFit="1" customWidth="1"/>
    <col min="27" max="27" width="6.53515625" customWidth="1"/>
    <col min="28" max="28" width="5.69140625" bestFit="1" customWidth="1"/>
    <col min="29" max="29" width="5.07421875" bestFit="1" customWidth="1"/>
    <col min="30" max="30" width="5.69140625" style="30" bestFit="1" customWidth="1"/>
    <col min="31" max="31" width="6.69140625" bestFit="1" customWidth="1"/>
    <col min="32" max="32" width="6.07421875" style="30" bestFit="1" customWidth="1"/>
    <col min="33" max="33" width="6.69140625" bestFit="1" customWidth="1"/>
    <col min="34" max="34" width="10" bestFit="1" customWidth="1"/>
    <col min="35" max="35" width="9.3046875" bestFit="1" customWidth="1"/>
    <col min="36" max="36" width="7.69140625" bestFit="1" customWidth="1"/>
    <col min="37" max="37" width="9.3046875" bestFit="1" customWidth="1"/>
    <col min="38" max="38" width="6" bestFit="1" customWidth="1"/>
    <col min="39" max="39" width="6.69140625" bestFit="1" customWidth="1"/>
    <col min="40" max="40" width="5.69140625" bestFit="1" customWidth="1"/>
    <col min="41" max="41" width="7.69140625" bestFit="1" customWidth="1"/>
    <col min="42" max="42" width="5.69140625" bestFit="1" customWidth="1"/>
    <col min="43" max="43" width="4.07421875" bestFit="1" customWidth="1"/>
    <col min="44" max="44" width="6.69140625" bestFit="1" customWidth="1"/>
    <col min="45" max="45" width="5.69140625" bestFit="1" customWidth="1"/>
    <col min="46" max="46" width="5.84375" bestFit="1" customWidth="1"/>
    <col min="47" max="47" width="5.69140625" bestFit="1" customWidth="1"/>
    <col min="48" max="49" width="7.69140625" bestFit="1" customWidth="1"/>
    <col min="50" max="50" width="6.69140625" bestFit="1" customWidth="1"/>
    <col min="51" max="51" width="5.07421875" bestFit="1" customWidth="1"/>
    <col min="52" max="52" width="5.3046875" bestFit="1" customWidth="1"/>
    <col min="53" max="53" width="8.69140625" bestFit="1" customWidth="1"/>
    <col min="54" max="54" width="4.84375" bestFit="1" customWidth="1"/>
    <col min="55" max="55" width="7.84375" bestFit="1" customWidth="1"/>
    <col min="56" max="56" width="5.84375" bestFit="1" customWidth="1"/>
    <col min="57" max="57" width="6" bestFit="1" customWidth="1"/>
    <col min="58" max="58" width="6.69140625" bestFit="1" customWidth="1"/>
    <col min="59" max="59" width="7.69140625" style="30" bestFit="1" customWidth="1"/>
    <col min="60" max="60" width="5.69140625" bestFit="1" customWidth="1"/>
    <col min="61" max="61" width="6.69140625" bestFit="1" customWidth="1"/>
    <col min="62" max="62" width="4.07421875" bestFit="1" customWidth="1"/>
    <col min="63" max="63" width="9.3046875" bestFit="1" customWidth="1"/>
    <col min="64" max="64" width="8" style="30" bestFit="1" customWidth="1"/>
    <col min="65" max="68" width="6.69140625" bestFit="1" customWidth="1"/>
    <col min="69" max="69" width="9.07421875" bestFit="1" customWidth="1"/>
    <col min="70" max="70" width="7.07421875" bestFit="1" customWidth="1"/>
    <col min="72" max="79" width="9.07421875" style="30"/>
  </cols>
  <sheetData>
    <row r="1" spans="1:80" x14ac:dyDescent="0.4">
      <c r="B1" s="100" t="s">
        <v>499</v>
      </c>
      <c r="C1" s="100"/>
      <c r="D1" s="100"/>
      <c r="E1" s="100"/>
      <c r="F1" s="100"/>
      <c r="G1" s="100"/>
      <c r="H1" s="100"/>
      <c r="I1" s="70" t="s">
        <v>411</v>
      </c>
      <c r="J1" s="100"/>
      <c r="K1" s="100"/>
      <c r="M1" s="30" t="s">
        <v>481</v>
      </c>
      <c r="O1" s="29"/>
      <c r="P1" s="29"/>
      <c r="Q1" s="29"/>
      <c r="R1" s="29"/>
      <c r="S1" s="29"/>
      <c r="T1" s="29"/>
      <c r="U1" s="29"/>
      <c r="V1" s="29"/>
      <c r="X1" s="29"/>
      <c r="Y1" s="29"/>
      <c r="Z1" s="29"/>
      <c r="AA1" s="29"/>
      <c r="AB1" s="29"/>
      <c r="AC1" s="29"/>
      <c r="AE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H1" s="29"/>
      <c r="BI1" s="29"/>
      <c r="BJ1" s="29"/>
      <c r="BK1" s="29"/>
      <c r="BM1" s="29"/>
      <c r="BN1" s="29"/>
      <c r="BO1" s="29"/>
      <c r="BP1" s="29"/>
      <c r="BQ1" s="29"/>
      <c r="BR1" s="29"/>
      <c r="BU1" s="30" t="s">
        <v>315</v>
      </c>
    </row>
    <row r="2" spans="1:80" x14ac:dyDescent="0.4">
      <c r="A2" s="17" t="s">
        <v>52</v>
      </c>
      <c r="B2" s="101" t="s">
        <v>59</v>
      </c>
      <c r="C2" s="101" t="s">
        <v>57</v>
      </c>
      <c r="D2" s="101" t="s">
        <v>60</v>
      </c>
      <c r="E2" s="101" t="s">
        <v>54</v>
      </c>
      <c r="F2" s="101" t="s">
        <v>53</v>
      </c>
      <c r="G2" s="101" t="s">
        <v>61</v>
      </c>
      <c r="H2" s="101" t="s">
        <v>62</v>
      </c>
      <c r="I2" s="101" t="s">
        <v>150</v>
      </c>
      <c r="J2" s="101"/>
      <c r="K2" s="101"/>
      <c r="L2" s="28"/>
      <c r="M2" s="28" t="s">
        <v>226</v>
      </c>
      <c r="N2" s="28" t="s">
        <v>390</v>
      </c>
      <c r="O2" s="28" t="s">
        <v>131</v>
      </c>
      <c r="P2" s="28" t="s">
        <v>132</v>
      </c>
      <c r="Q2" s="28" t="s">
        <v>133</v>
      </c>
      <c r="R2" s="28" t="s">
        <v>391</v>
      </c>
      <c r="S2" s="28" t="s">
        <v>134</v>
      </c>
      <c r="T2" s="28" t="s">
        <v>59</v>
      </c>
      <c r="U2" s="28" t="s">
        <v>136</v>
      </c>
      <c r="V2" s="28" t="s">
        <v>137</v>
      </c>
      <c r="W2" s="28" t="s">
        <v>392</v>
      </c>
      <c r="X2" s="28" t="s">
        <v>138</v>
      </c>
      <c r="Y2" s="28" t="s">
        <v>139</v>
      </c>
      <c r="Z2" s="28" t="s">
        <v>140</v>
      </c>
      <c r="AA2" s="28" t="s">
        <v>141</v>
      </c>
      <c r="AB2" s="28" t="s">
        <v>142</v>
      </c>
      <c r="AC2" s="28" t="s">
        <v>143</v>
      </c>
      <c r="AD2" s="28" t="s">
        <v>393</v>
      </c>
      <c r="AE2" s="28" t="s">
        <v>144</v>
      </c>
      <c r="AF2" s="28" t="s">
        <v>399</v>
      </c>
      <c r="AG2" s="28" t="s">
        <v>57</v>
      </c>
      <c r="AH2" s="28" t="s">
        <v>128</v>
      </c>
      <c r="AI2" s="28" t="s">
        <v>145</v>
      </c>
      <c r="AJ2" s="28" t="s">
        <v>146</v>
      </c>
      <c r="AK2" s="28" t="s">
        <v>60</v>
      </c>
      <c r="AL2" s="28" t="s">
        <v>147</v>
      </c>
      <c r="AM2" s="28" t="s">
        <v>148</v>
      </c>
      <c r="AN2" s="28" t="s">
        <v>149</v>
      </c>
      <c r="AO2" s="28" t="s">
        <v>150</v>
      </c>
      <c r="AP2" s="28" t="s">
        <v>151</v>
      </c>
      <c r="AQ2" s="28" t="s">
        <v>152</v>
      </c>
      <c r="AR2" s="28" t="s">
        <v>153</v>
      </c>
      <c r="AS2" s="28" t="s">
        <v>154</v>
      </c>
      <c r="AT2" s="28" t="s">
        <v>155</v>
      </c>
      <c r="AU2" s="28" t="s">
        <v>156</v>
      </c>
      <c r="AV2" s="28" t="s">
        <v>54</v>
      </c>
      <c r="AW2" s="28" t="s">
        <v>53</v>
      </c>
      <c r="AX2" s="28" t="s">
        <v>157</v>
      </c>
      <c r="AY2" s="28" t="s">
        <v>158</v>
      </c>
      <c r="AZ2" s="28" t="s">
        <v>159</v>
      </c>
      <c r="BA2" s="28" t="s">
        <v>160</v>
      </c>
      <c r="BB2" s="28" t="s">
        <v>161</v>
      </c>
      <c r="BC2" s="28" t="s">
        <v>162</v>
      </c>
      <c r="BD2" s="28" t="s">
        <v>163</v>
      </c>
      <c r="BE2" s="28" t="s">
        <v>164</v>
      </c>
      <c r="BF2" s="28" t="s">
        <v>165</v>
      </c>
      <c r="BG2" s="28" t="s">
        <v>394</v>
      </c>
      <c r="BH2" s="28" t="s">
        <v>166</v>
      </c>
      <c r="BI2" s="28" t="s">
        <v>167</v>
      </c>
      <c r="BJ2" s="28" t="s">
        <v>168</v>
      </c>
      <c r="BK2" s="28" t="s">
        <v>61</v>
      </c>
      <c r="BL2" s="28" t="s">
        <v>400</v>
      </c>
      <c r="BM2" s="28" t="s">
        <v>169</v>
      </c>
      <c r="BN2" s="28" t="s">
        <v>170</v>
      </c>
      <c r="BO2" s="28" t="s">
        <v>171</v>
      </c>
      <c r="BP2" s="28" t="s">
        <v>173</v>
      </c>
      <c r="BQ2" s="28" t="s">
        <v>174</v>
      </c>
      <c r="BR2" s="28" t="s">
        <v>401</v>
      </c>
      <c r="BT2" s="28" t="s">
        <v>141</v>
      </c>
      <c r="BU2" s="28" t="s">
        <v>59</v>
      </c>
      <c r="BV2" s="28" t="s">
        <v>57</v>
      </c>
      <c r="BW2" s="28" t="s">
        <v>60</v>
      </c>
      <c r="BX2" s="28" t="s">
        <v>54</v>
      </c>
      <c r="BY2" s="28" t="s">
        <v>53</v>
      </c>
      <c r="BZ2" s="28" t="s">
        <v>61</v>
      </c>
      <c r="CA2" s="28" t="s">
        <v>62</v>
      </c>
      <c r="CB2" s="28" t="s">
        <v>150</v>
      </c>
    </row>
    <row r="3" spans="1:80" x14ac:dyDescent="0.4">
      <c r="A3" s="21" t="s">
        <v>76</v>
      </c>
      <c r="B3" s="101">
        <v>11275.103055</v>
      </c>
      <c r="C3" s="101">
        <v>741.89094037999996</v>
      </c>
      <c r="D3" s="101">
        <v>31020.307484000001</v>
      </c>
      <c r="E3" s="101">
        <v>4657.2607116999998</v>
      </c>
      <c r="F3" s="101">
        <v>2188.1164582000001</v>
      </c>
      <c r="G3" s="101">
        <v>14059.072222999999</v>
      </c>
      <c r="H3" s="101">
        <v>5351.3735564999997</v>
      </c>
      <c r="I3" s="101">
        <v>2378.6416414999999</v>
      </c>
      <c r="J3" s="101"/>
      <c r="K3" s="101"/>
      <c r="L3" s="28"/>
      <c r="M3" s="28" t="s">
        <v>121</v>
      </c>
      <c r="N3" s="28">
        <v>7.7540205507872404</v>
      </c>
      <c r="O3" s="28">
        <v>0.49141647306972402</v>
      </c>
      <c r="P3" s="28">
        <v>0.49141647306972402</v>
      </c>
      <c r="Q3" s="28">
        <v>17.523099086211701</v>
      </c>
      <c r="R3" s="28">
        <v>4.5040895420703801</v>
      </c>
      <c r="S3" s="28">
        <v>1374.9593559909099</v>
      </c>
      <c r="T3" s="28">
        <v>6386.7456740153602</v>
      </c>
      <c r="U3" s="28">
        <v>3.3842584435949301</v>
      </c>
      <c r="V3" s="28">
        <v>378.29342014708999</v>
      </c>
      <c r="W3" s="28">
        <v>2.8594736343763798</v>
      </c>
      <c r="X3" s="28">
        <v>95.991379538819302</v>
      </c>
      <c r="Y3" s="28">
        <v>2.7184386991317302</v>
      </c>
      <c r="Z3" s="28">
        <v>2.7184386991317302</v>
      </c>
      <c r="AA3" s="28">
        <v>14.3981730732119</v>
      </c>
      <c r="AB3" s="28">
        <v>1.98073459918116</v>
      </c>
      <c r="AC3" s="28">
        <v>1.1892405535933199</v>
      </c>
      <c r="AD3" s="28">
        <v>1.76764526187255</v>
      </c>
      <c r="AE3" s="28">
        <v>60.175146701451503</v>
      </c>
      <c r="AF3" s="28">
        <v>6.07176395640599E-2</v>
      </c>
      <c r="AG3" s="28">
        <v>294.02042566631798</v>
      </c>
      <c r="AH3" s="28">
        <v>13.077400589865301</v>
      </c>
      <c r="AI3" s="28">
        <v>6235.9050954489503</v>
      </c>
      <c r="AJ3" s="28">
        <v>678.47961870297399</v>
      </c>
      <c r="AK3" s="28">
        <v>6928.7828872251403</v>
      </c>
      <c r="AL3" s="28">
        <v>1.08138636765378E-2</v>
      </c>
      <c r="AM3" s="28">
        <v>7.1777936250874896</v>
      </c>
      <c r="AN3" s="28">
        <v>46.460716190743803</v>
      </c>
      <c r="AO3" s="28">
        <v>167.97637871072499</v>
      </c>
      <c r="AP3" s="28">
        <v>13.583711977182601</v>
      </c>
      <c r="AQ3" s="28">
        <v>2.9702842519519201</v>
      </c>
      <c r="AR3" s="28">
        <v>8.1095376743663099</v>
      </c>
      <c r="AS3" s="28">
        <v>18.2645560650043</v>
      </c>
      <c r="AT3" s="28">
        <v>0.50149373806886299</v>
      </c>
      <c r="AU3" s="28">
        <v>8.57459101089486</v>
      </c>
      <c r="AV3" s="28">
        <v>2646.98211116722</v>
      </c>
      <c r="AW3" s="28">
        <v>692.39442124290895</v>
      </c>
      <c r="AX3" s="28">
        <v>1954.5876899243101</v>
      </c>
      <c r="AY3" s="28">
        <v>2.71045517242898</v>
      </c>
      <c r="AZ3" s="28">
        <v>0.76329895594614305</v>
      </c>
      <c r="BA3" s="28">
        <v>401.92575061757702</v>
      </c>
      <c r="BB3" s="28">
        <v>3.0056706421402302</v>
      </c>
      <c r="BC3" s="28">
        <v>15.161477293370099</v>
      </c>
      <c r="BD3" s="28">
        <v>0.86050963097934596</v>
      </c>
      <c r="BE3" s="28">
        <v>0.67511373373380301</v>
      </c>
      <c r="BF3" s="28">
        <v>46.435292661408603</v>
      </c>
      <c r="BG3" s="28">
        <v>4.0414192884096201</v>
      </c>
      <c r="BH3" s="28">
        <v>111.80833917293501</v>
      </c>
      <c r="BI3" s="28">
        <v>9.0744920587268396</v>
      </c>
      <c r="BJ3" s="28">
        <v>1.5091303954484301</v>
      </c>
      <c r="BK3" s="28">
        <v>5083.3926782150902</v>
      </c>
      <c r="BL3" s="28">
        <v>98.4024185767679</v>
      </c>
      <c r="BM3" s="28">
        <v>0</v>
      </c>
      <c r="BN3" s="28">
        <v>17.309525954385801</v>
      </c>
      <c r="BO3" s="28">
        <v>20.372771784371999</v>
      </c>
      <c r="BP3" s="28">
        <v>49.462152638152098</v>
      </c>
      <c r="BQ3" s="28">
        <v>467.92478571625401</v>
      </c>
      <c r="BR3" s="28">
        <v>17.611360714690999</v>
      </c>
      <c r="BT3" s="37">
        <f t="shared" ref="BT3:BT47" si="0">AA3/AK3</f>
        <v>2.0780234144381054E-3</v>
      </c>
      <c r="BU3" s="25">
        <f t="shared" ref="BU3:BU34" si="1">IF(B3=0,"",(T3-B3)/B3)</f>
        <v>-0.43355323291851183</v>
      </c>
      <c r="BV3" s="25">
        <f t="shared" ref="BV3:BV34" si="2">IF(C3=0,"",(AG3-C3)/C3)</f>
        <v>-0.60368780684163714</v>
      </c>
      <c r="BW3" s="25">
        <f t="shared" ref="BW3:BW34" si="3">IF(D3=0,"",(AK3-D3)/D3)</f>
        <v>-0.77663719514066887</v>
      </c>
      <c r="BX3" s="25">
        <f t="shared" ref="BX3:BX34" si="4">IF(E3=0,"",(AV3-E3)/E3)</f>
        <v>-0.43164399095857897</v>
      </c>
      <c r="BY3" s="25">
        <f t="shared" ref="BY3:BY34" si="5">IF(F3=0,"",(AW3-F3)/F3)</f>
        <v>-0.68356601009596629</v>
      </c>
      <c r="BZ3" s="25">
        <f t="shared" ref="BZ3:BZ34" si="6">IF(G3=0,"",(BK3-G3)/G3)</f>
        <v>-0.63842616371947414</v>
      </c>
      <c r="CA3" s="25">
        <f t="shared" ref="CA3:CA34" si="7">IF(H3=0,"",(BQ3-H3)/H3)</f>
        <v>-0.91255987256806381</v>
      </c>
      <c r="CB3" s="25">
        <f>IF(I3=0,"",(AO3-I3)/I3)</f>
        <v>-0.92938138482903332</v>
      </c>
    </row>
    <row r="4" spans="1:80" x14ac:dyDescent="0.4">
      <c r="A4" s="21" t="s">
        <v>77</v>
      </c>
      <c r="B4" s="101">
        <v>186.22935892999999</v>
      </c>
      <c r="C4" s="101">
        <v>3178.5998564000001</v>
      </c>
      <c r="D4" s="101">
        <v>372.80438250999998</v>
      </c>
      <c r="E4" s="101">
        <v>43.028534518000001</v>
      </c>
      <c r="F4" s="101">
        <v>23.773915817999999</v>
      </c>
      <c r="G4" s="101">
        <v>88.080749580000003</v>
      </c>
      <c r="H4" s="101">
        <v>988.50537659999998</v>
      </c>
      <c r="I4" s="101">
        <v>140.52244819000001</v>
      </c>
      <c r="J4" s="101"/>
      <c r="K4" s="101"/>
      <c r="L4" s="28"/>
      <c r="M4" s="28" t="s">
        <v>77</v>
      </c>
      <c r="N4" s="28">
        <v>27.176917158325999</v>
      </c>
      <c r="O4" s="28">
        <v>0.82383812822434099</v>
      </c>
      <c r="P4" s="28">
        <v>0.82383812822434099</v>
      </c>
      <c r="Q4" s="28">
        <v>38.427442308900602</v>
      </c>
      <c r="R4" s="28">
        <v>3.1033675079041498</v>
      </c>
      <c r="S4" s="28">
        <v>5965.7554262272597</v>
      </c>
      <c r="T4" s="28">
        <v>186.31255639808799</v>
      </c>
      <c r="U4" s="28">
        <v>0.86659056543461399</v>
      </c>
      <c r="V4" s="28">
        <v>1466.5809175839599</v>
      </c>
      <c r="W4" s="28">
        <v>0.50020161913160099</v>
      </c>
      <c r="X4" s="28">
        <v>469.18831037902902</v>
      </c>
      <c r="Y4" s="28">
        <v>0.50633003878428195</v>
      </c>
      <c r="Z4" s="28">
        <v>0.50633003878428195</v>
      </c>
      <c r="AA4" s="28">
        <v>1.5144952961541001</v>
      </c>
      <c r="AB4" s="28">
        <v>1.1281132456687399</v>
      </c>
      <c r="AC4" s="28">
        <v>0.64636790715576098</v>
      </c>
      <c r="AD4" s="28">
        <v>3.4597060390328198</v>
      </c>
      <c r="AE4" s="28">
        <v>17.048312538752299</v>
      </c>
      <c r="AF4" s="28">
        <v>2.2252711544368298E-2</v>
      </c>
      <c r="AG4" s="28">
        <v>3182.3438799770702</v>
      </c>
      <c r="AH4" s="28">
        <v>919.39821315387599</v>
      </c>
      <c r="AI4" s="28">
        <v>335.90657847322302</v>
      </c>
      <c r="AJ4" s="28">
        <v>35.808470986729503</v>
      </c>
      <c r="AK4" s="28">
        <v>373.22954475610698</v>
      </c>
      <c r="AL4" s="28">
        <v>0</v>
      </c>
      <c r="AM4" s="28">
        <v>10.9728534518317</v>
      </c>
      <c r="AN4" s="28">
        <v>7.2066105590370202E-3</v>
      </c>
      <c r="AO4" s="28">
        <v>268.14069892028499</v>
      </c>
      <c r="AP4" s="28">
        <v>0.15508799089135</v>
      </c>
      <c r="AQ4" s="28">
        <v>2.9060751549331101E-2</v>
      </c>
      <c r="AR4" s="28">
        <v>1.74195961962554</v>
      </c>
      <c r="AS4" s="28">
        <v>5.1916382444054901E-2</v>
      </c>
      <c r="AT4" s="28">
        <v>0.188701202621295</v>
      </c>
      <c r="AU4" s="28">
        <v>6.9011428774968797E-3</v>
      </c>
      <c r="AV4" s="28">
        <v>43.0476610422579</v>
      </c>
      <c r="AW4" s="28">
        <v>23.7915653076283</v>
      </c>
      <c r="AX4" s="28">
        <v>19.2560957346296</v>
      </c>
      <c r="AY4" s="28">
        <v>2.4156311006024E-2</v>
      </c>
      <c r="AZ4" s="28">
        <v>3.4834061409745498E-3</v>
      </c>
      <c r="BA4" s="28">
        <v>13.215976220361499</v>
      </c>
      <c r="BB4" s="28">
        <v>0</v>
      </c>
      <c r="BC4" s="28">
        <v>1.4987824045007301</v>
      </c>
      <c r="BD4" s="28">
        <v>4.1119962300963799E-2</v>
      </c>
      <c r="BE4" s="28">
        <v>4.6588709016242402E-2</v>
      </c>
      <c r="BF4" s="28">
        <v>4.9484360710748101</v>
      </c>
      <c r="BG4" s="28">
        <v>0.567323693643358</v>
      </c>
      <c r="BH4" s="28">
        <v>7.8805093779107993E-2</v>
      </c>
      <c r="BI4" s="28">
        <v>1.75235271701549</v>
      </c>
      <c r="BJ4" s="28">
        <v>1.03071186429989E-3</v>
      </c>
      <c r="BK4" s="28">
        <v>88.113987515275099</v>
      </c>
      <c r="BL4" s="28">
        <v>159.23237002802699</v>
      </c>
      <c r="BM4" s="28">
        <v>0</v>
      </c>
      <c r="BN4" s="28">
        <v>3.8298413056666401</v>
      </c>
      <c r="BO4" s="28">
        <v>43.932478236214401</v>
      </c>
      <c r="BP4" s="28">
        <v>110.245951733989</v>
      </c>
      <c r="BQ4" s="28">
        <v>992.16388255978802</v>
      </c>
      <c r="BR4" s="28">
        <v>17.570583145034899</v>
      </c>
      <c r="BT4" s="37">
        <f t="shared" si="0"/>
        <v>4.0578119214645025E-3</v>
      </c>
      <c r="BU4" s="25">
        <f t="shared" si="1"/>
        <v>4.4674732580309555E-4</v>
      </c>
      <c r="BV4" s="25">
        <f t="shared" si="2"/>
        <v>1.1778845234424766E-3</v>
      </c>
      <c r="BW4" s="25">
        <f t="shared" si="3"/>
        <v>1.1404432620788422E-3</v>
      </c>
      <c r="BX4" s="25">
        <f t="shared" si="4"/>
        <v>4.4450791717989255E-4</v>
      </c>
      <c r="BY4" s="25">
        <f t="shared" si="5"/>
        <v>7.4238883335062719E-4</v>
      </c>
      <c r="BZ4" s="25">
        <f t="shared" si="6"/>
        <v>3.7735754331776679E-4</v>
      </c>
      <c r="CA4" s="25">
        <f t="shared" si="7"/>
        <v>3.7010481140442638E-3</v>
      </c>
      <c r="CB4" s="25">
        <f t="shared" ref="CB4:CB15" si="8">IF(I4=0,"",(AO4-I4)/I4)</f>
        <v>0.90816985025575914</v>
      </c>
    </row>
    <row r="5" spans="1:80" x14ac:dyDescent="0.4">
      <c r="A5" s="21" t="s">
        <v>78</v>
      </c>
      <c r="B5" s="101">
        <v>9312.3935999000005</v>
      </c>
      <c r="C5" s="101">
        <v>4054.5607080999998</v>
      </c>
      <c r="D5" s="101">
        <v>40640.780414000001</v>
      </c>
      <c r="E5" s="101">
        <v>3267.0385636000001</v>
      </c>
      <c r="F5" s="101">
        <v>2113.3758401999999</v>
      </c>
      <c r="G5" s="101">
        <v>42339.145538999997</v>
      </c>
      <c r="H5" s="101">
        <v>8346.2570317000009</v>
      </c>
      <c r="I5" s="101">
        <v>2564.7828577999999</v>
      </c>
      <c r="J5" s="101"/>
      <c r="K5" s="101"/>
      <c r="L5" s="28"/>
      <c r="M5" s="28" t="s">
        <v>71</v>
      </c>
      <c r="N5" s="28">
        <v>325.64660240054701</v>
      </c>
      <c r="O5" s="28">
        <v>67.112531831131406</v>
      </c>
      <c r="P5" s="28">
        <v>67.112531831131406</v>
      </c>
      <c r="Q5" s="28">
        <v>244.45089159124601</v>
      </c>
      <c r="R5" s="28">
        <v>36.073807380430097</v>
      </c>
      <c r="S5" s="28">
        <v>23456.009469745</v>
      </c>
      <c r="T5" s="28">
        <v>8994.6488952782001</v>
      </c>
      <c r="U5" s="28">
        <v>37.474236389657896</v>
      </c>
      <c r="V5" s="28">
        <v>6090.7019311575796</v>
      </c>
      <c r="W5" s="28">
        <v>32.475270193807098</v>
      </c>
      <c r="X5" s="28">
        <v>1438.99751407607</v>
      </c>
      <c r="Y5" s="28">
        <v>40.872890062002</v>
      </c>
      <c r="Z5" s="28">
        <v>40.872890062002</v>
      </c>
      <c r="AA5" s="28">
        <v>177.35120231278199</v>
      </c>
      <c r="AB5" s="28">
        <v>93.856068091698205</v>
      </c>
      <c r="AC5" s="28">
        <v>14.5141074726883</v>
      </c>
      <c r="AD5" s="28">
        <v>29.1090348271007</v>
      </c>
      <c r="AE5" s="28">
        <v>363.33400119494399</v>
      </c>
      <c r="AF5" s="28">
        <v>0.490425742601522</v>
      </c>
      <c r="AG5" s="28">
        <v>4052.5991565391801</v>
      </c>
      <c r="AH5" s="28">
        <v>190.195293176153</v>
      </c>
      <c r="AI5" s="28">
        <v>34392.384169683202</v>
      </c>
      <c r="AJ5" s="28">
        <v>3644.0271743295698</v>
      </c>
      <c r="AK5" s="28">
        <v>38213.762546325597</v>
      </c>
      <c r="AL5" s="28">
        <v>27.4680093537545</v>
      </c>
      <c r="AM5" s="28">
        <v>108.70099749892699</v>
      </c>
      <c r="AN5" s="28">
        <v>19.7406339951748</v>
      </c>
      <c r="AO5" s="28">
        <v>4160.1699380800201</v>
      </c>
      <c r="AP5" s="28">
        <v>27.4233893678038</v>
      </c>
      <c r="AQ5" s="28">
        <v>3.3227272373263101</v>
      </c>
      <c r="AR5" s="28">
        <v>102.689557418978</v>
      </c>
      <c r="AS5" s="28">
        <v>13.8882770032809</v>
      </c>
      <c r="AT5" s="28">
        <v>2.9735237929418998</v>
      </c>
      <c r="AU5" s="28">
        <v>6.5057879219592696</v>
      </c>
      <c r="AV5" s="28">
        <v>3199.6955434075999</v>
      </c>
      <c r="AW5" s="28">
        <v>2053.1624103184099</v>
      </c>
      <c r="AX5" s="28">
        <v>1146.53313308919</v>
      </c>
      <c r="AY5" s="28">
        <v>1.9330707652794099</v>
      </c>
      <c r="AZ5" s="28">
        <v>0.49561717014721302</v>
      </c>
      <c r="BA5" s="28">
        <v>670.10393710428195</v>
      </c>
      <c r="BB5" s="28">
        <v>4.7133680003527303</v>
      </c>
      <c r="BC5" s="28">
        <v>271.73257807874199</v>
      </c>
      <c r="BD5" s="28">
        <v>2.32511335218285</v>
      </c>
      <c r="BE5" s="28">
        <v>8.0960021327823597</v>
      </c>
      <c r="BF5" s="28">
        <v>766.843939992081</v>
      </c>
      <c r="BG5" s="28">
        <v>57.796169588244702</v>
      </c>
      <c r="BH5" s="28">
        <v>36.786119376035501</v>
      </c>
      <c r="BI5" s="28">
        <v>111.640640997118</v>
      </c>
      <c r="BJ5" s="28">
        <v>1.9481266119446401</v>
      </c>
      <c r="BK5" s="28">
        <v>42240.244509710501</v>
      </c>
      <c r="BL5" s="28">
        <v>2014.9312917311299</v>
      </c>
      <c r="BM5" s="28">
        <v>903.93606263772006</v>
      </c>
      <c r="BN5" s="28">
        <v>79.019283461468305</v>
      </c>
      <c r="BO5" s="28">
        <v>337.40537233876398</v>
      </c>
      <c r="BP5" s="28">
        <v>907.62669517182496</v>
      </c>
      <c r="BQ5" s="28">
        <v>8214.2794837546899</v>
      </c>
      <c r="BR5" s="28">
        <v>262.31036521617102</v>
      </c>
      <c r="BT5" s="37">
        <f t="shared" si="0"/>
        <v>4.6410295792722201E-3</v>
      </c>
      <c r="BU5" s="25">
        <f t="shared" si="1"/>
        <v>-3.4120626583611369E-2</v>
      </c>
      <c r="BV5" s="25">
        <f t="shared" si="2"/>
        <v>-4.8378892364370842E-4</v>
      </c>
      <c r="BW5" s="25">
        <f t="shared" si="3"/>
        <v>-5.9718781060570887E-2</v>
      </c>
      <c r="BX5" s="25">
        <f t="shared" si="4"/>
        <v>-2.0612863570913565E-2</v>
      </c>
      <c r="BY5" s="25">
        <f t="shared" si="5"/>
        <v>-2.849158617990619E-2</v>
      </c>
      <c r="BZ5" s="25">
        <f t="shared" si="6"/>
        <v>-2.3359240728747189E-3</v>
      </c>
      <c r="CA5" s="25">
        <f t="shared" si="7"/>
        <v>-1.5812782597521953E-2</v>
      </c>
      <c r="CB5" s="25">
        <f t="shared" si="8"/>
        <v>0.62203592613235859</v>
      </c>
    </row>
    <row r="6" spans="1:80" x14ac:dyDescent="0.4">
      <c r="A6" s="21" t="s">
        <v>79</v>
      </c>
      <c r="B6" s="101">
        <v>35960.239965000001</v>
      </c>
      <c r="C6" s="101">
        <v>4002.3348289</v>
      </c>
      <c r="D6" s="101">
        <v>15462.866061999999</v>
      </c>
      <c r="E6" s="101">
        <v>3514.6821086</v>
      </c>
      <c r="F6" s="101">
        <v>1593.1568884000001</v>
      </c>
      <c r="G6" s="101">
        <v>20650.369836999998</v>
      </c>
      <c r="H6" s="101">
        <v>5263.7168271999999</v>
      </c>
      <c r="I6" s="101">
        <v>1504.1257230000001</v>
      </c>
      <c r="J6" s="101"/>
      <c r="K6" s="101"/>
      <c r="L6" s="28"/>
      <c r="M6" s="28" t="s">
        <v>122</v>
      </c>
      <c r="N6" s="28">
        <v>41.731288768638997</v>
      </c>
      <c r="O6" s="28">
        <v>28.771554911185699</v>
      </c>
      <c r="P6" s="28">
        <v>28.771554911185699</v>
      </c>
      <c r="Q6" s="28">
        <v>197.11479548620099</v>
      </c>
      <c r="R6" s="28">
        <v>14.9758233226889</v>
      </c>
      <c r="S6" s="28">
        <v>10948.1675447744</v>
      </c>
      <c r="T6" s="28">
        <v>35943.811191362198</v>
      </c>
      <c r="U6" s="28">
        <v>11.832654345993101</v>
      </c>
      <c r="V6" s="28">
        <v>2542.6668404142501</v>
      </c>
      <c r="W6" s="28">
        <v>3.6208127851944498</v>
      </c>
      <c r="X6" s="28">
        <v>638.21580627122796</v>
      </c>
      <c r="Y6" s="28">
        <v>264.35391141641099</v>
      </c>
      <c r="Z6" s="28">
        <v>264.35391141641099</v>
      </c>
      <c r="AA6" s="28">
        <v>8.5876075680391502</v>
      </c>
      <c r="AB6" s="28">
        <v>34.600784454266702</v>
      </c>
      <c r="AC6" s="28">
        <v>1.8596117827808001</v>
      </c>
      <c r="AD6" s="28">
        <v>20.513332913317502</v>
      </c>
      <c r="AE6" s="28">
        <v>1370.35679604449</v>
      </c>
      <c r="AF6" s="28">
        <v>0.32433113655107998</v>
      </c>
      <c r="AG6" s="28">
        <v>4003.2404211489402</v>
      </c>
      <c r="AH6" s="28">
        <v>756.70387536938597</v>
      </c>
      <c r="AI6" s="28">
        <v>13913.1877076444</v>
      </c>
      <c r="AJ6" s="28">
        <v>1537.3218523104799</v>
      </c>
      <c r="AK6" s="28">
        <v>15459.097167522899</v>
      </c>
      <c r="AL6" s="28">
        <v>4.0653813781849499E-2</v>
      </c>
      <c r="AM6" s="28">
        <v>69.030147593710197</v>
      </c>
      <c r="AN6" s="28">
        <v>9.2437145471982003</v>
      </c>
      <c r="AO6" s="28">
        <v>1786.0017634537601</v>
      </c>
      <c r="AP6" s="28">
        <v>10.037385397730301</v>
      </c>
      <c r="AQ6" s="28">
        <v>21.495639312635198</v>
      </c>
      <c r="AR6" s="28">
        <v>83.006793829263003</v>
      </c>
      <c r="AS6" s="28">
        <v>11.8653596715554</v>
      </c>
      <c r="AT6" s="28">
        <v>5.9746109322795196</v>
      </c>
      <c r="AU6" s="28">
        <v>12.4178793253707</v>
      </c>
      <c r="AV6" s="28">
        <v>3486.3169711524802</v>
      </c>
      <c r="AW6" s="28">
        <v>1588.2409276993801</v>
      </c>
      <c r="AX6" s="28">
        <v>1898.0760434530901</v>
      </c>
      <c r="AY6" s="28">
        <v>0.26850180690818298</v>
      </c>
      <c r="AZ6" s="28">
        <v>0.55803095653036605</v>
      </c>
      <c r="BA6" s="28">
        <v>391.18766266978599</v>
      </c>
      <c r="BB6" s="28">
        <v>10.6303762897314</v>
      </c>
      <c r="BC6" s="28">
        <v>255.470825661248</v>
      </c>
      <c r="BD6" s="28">
        <v>17.042599967088901</v>
      </c>
      <c r="BE6" s="28">
        <v>16.3522343909897</v>
      </c>
      <c r="BF6" s="28">
        <v>645.23726783257996</v>
      </c>
      <c r="BG6" s="28">
        <v>33.331188996397799</v>
      </c>
      <c r="BH6" s="28">
        <v>23.452815641241799</v>
      </c>
      <c r="BI6" s="28">
        <v>73.354659470747293</v>
      </c>
      <c r="BJ6" s="28">
        <v>0.64456999650148405</v>
      </c>
      <c r="BK6" s="28">
        <v>20651.271566886098</v>
      </c>
      <c r="BL6" s="28">
        <v>1226.59271484087</v>
      </c>
      <c r="BM6" s="28">
        <v>116.968402479758</v>
      </c>
      <c r="BN6" s="28">
        <v>230.480815363875</v>
      </c>
      <c r="BO6" s="28">
        <v>116.56363595222101</v>
      </c>
      <c r="BP6" s="28">
        <v>547.93262189387997</v>
      </c>
      <c r="BQ6" s="28">
        <v>5257.7497920490296</v>
      </c>
      <c r="BR6" s="28">
        <v>81.173619585917294</v>
      </c>
      <c r="BT6" s="37">
        <f t="shared" si="0"/>
        <v>5.5550511617718178E-4</v>
      </c>
      <c r="BU6" s="25">
        <f t="shared" si="1"/>
        <v>-4.5685939954218563E-4</v>
      </c>
      <c r="BV6" s="25">
        <f t="shared" si="2"/>
        <v>2.2626598914240036E-4</v>
      </c>
      <c r="BW6" s="25">
        <f t="shared" si="3"/>
        <v>-2.4373841576251382E-4</v>
      </c>
      <c r="BX6" s="25">
        <f t="shared" si="4"/>
        <v>-8.0704702647541818E-3</v>
      </c>
      <c r="BY6" s="25">
        <f t="shared" si="5"/>
        <v>-3.0856726894970391E-3</v>
      </c>
      <c r="BZ6" s="25">
        <f t="shared" si="6"/>
        <v>4.3666524774983334E-5</v>
      </c>
      <c r="CA6" s="25">
        <f t="shared" si="7"/>
        <v>-1.1336162918445707E-3</v>
      </c>
      <c r="CB6" s="25">
        <f t="shared" si="8"/>
        <v>0.18740191470933307</v>
      </c>
    </row>
    <row r="7" spans="1:80" x14ac:dyDescent="0.4">
      <c r="A7" s="21" t="s">
        <v>80</v>
      </c>
      <c r="B7" s="101">
        <v>528215.30656000006</v>
      </c>
      <c r="C7" s="101">
        <v>103477.06445999999</v>
      </c>
      <c r="D7" s="101">
        <v>82121.726246000006</v>
      </c>
      <c r="E7" s="101">
        <v>15344.639175</v>
      </c>
      <c r="F7" s="101">
        <v>10610.798767</v>
      </c>
      <c r="G7" s="101">
        <v>146114.38592</v>
      </c>
      <c r="H7" s="101">
        <v>46736.423605000004</v>
      </c>
      <c r="I7" s="101">
        <v>9379.6138993000004</v>
      </c>
      <c r="J7" s="101"/>
      <c r="K7" s="101"/>
      <c r="L7" s="28"/>
      <c r="M7" s="28" t="s">
        <v>123</v>
      </c>
      <c r="N7" s="28">
        <v>446.456880513302</v>
      </c>
      <c r="O7" s="28">
        <v>189.967226502567</v>
      </c>
      <c r="P7" s="28">
        <v>189.967226502567</v>
      </c>
      <c r="Q7" s="28">
        <v>1784.03023169225</v>
      </c>
      <c r="R7" s="28">
        <v>180.66478108343301</v>
      </c>
      <c r="S7" s="28">
        <v>196131.26053596</v>
      </c>
      <c r="T7" s="28">
        <v>527177.09810106305</v>
      </c>
      <c r="U7" s="28">
        <v>121.85324531835499</v>
      </c>
      <c r="V7" s="28">
        <v>39741.186528608603</v>
      </c>
      <c r="W7" s="28">
        <v>63.406462084160701</v>
      </c>
      <c r="X7" s="28">
        <v>15222.678488846301</v>
      </c>
      <c r="Y7" s="28">
        <v>548.00838962432499</v>
      </c>
      <c r="Z7" s="28">
        <v>548.00838962432499</v>
      </c>
      <c r="AA7" s="28">
        <v>284.52794450524902</v>
      </c>
      <c r="AB7" s="28">
        <v>87.278440703394196</v>
      </c>
      <c r="AC7" s="28">
        <v>35.993351939168797</v>
      </c>
      <c r="AD7" s="28">
        <v>329.09962163978003</v>
      </c>
      <c r="AE7" s="28">
        <v>3305.0218874749899</v>
      </c>
      <c r="AF7" s="28">
        <v>4.2021229683707801</v>
      </c>
      <c r="AG7" s="28">
        <v>103481.217834009</v>
      </c>
      <c r="AH7" s="28">
        <v>13106.9200031129</v>
      </c>
      <c r="AI7" s="28">
        <v>71012.476276815098</v>
      </c>
      <c r="AJ7" s="28">
        <v>7605.7624331369998</v>
      </c>
      <c r="AK7" s="28">
        <v>78902.766654457402</v>
      </c>
      <c r="AL7" s="28">
        <v>5.0719838129796004</v>
      </c>
      <c r="AM7" s="28">
        <v>706.387956250407</v>
      </c>
      <c r="AN7" s="28">
        <v>1153.5079131298901</v>
      </c>
      <c r="AO7" s="28">
        <v>13563.320500101299</v>
      </c>
      <c r="AP7" s="28">
        <v>155.51211179084001</v>
      </c>
      <c r="AQ7" s="28">
        <v>109.88865559563401</v>
      </c>
      <c r="AR7" s="28">
        <v>408.17124473448001</v>
      </c>
      <c r="AS7" s="28">
        <v>90.736330626889099</v>
      </c>
      <c r="AT7" s="28">
        <v>84.472828835628903</v>
      </c>
      <c r="AU7" s="28">
        <v>147.11246021782</v>
      </c>
      <c r="AV7" s="28">
        <v>15243.167517399301</v>
      </c>
      <c r="AW7" s="28">
        <v>10528.5601335377</v>
      </c>
      <c r="AX7" s="28">
        <v>4714.6073838616903</v>
      </c>
      <c r="AY7" s="28">
        <v>136.98918329456001</v>
      </c>
      <c r="AZ7" s="28">
        <v>4.2000523192391999</v>
      </c>
      <c r="BA7" s="28">
        <v>4649.5625352285097</v>
      </c>
      <c r="BB7" s="28">
        <v>231.61278922866299</v>
      </c>
      <c r="BC7" s="28">
        <v>636.02948597011698</v>
      </c>
      <c r="BD7" s="28">
        <v>16.919293410028999</v>
      </c>
      <c r="BE7" s="28">
        <v>100.746846791292</v>
      </c>
      <c r="BF7" s="28">
        <v>1750.7988522912401</v>
      </c>
      <c r="BG7" s="28">
        <v>215.52557557544199</v>
      </c>
      <c r="BH7" s="28">
        <v>299.86476945193903</v>
      </c>
      <c r="BI7" s="28">
        <v>545.43136570837203</v>
      </c>
      <c r="BJ7" s="28">
        <v>7.0034149125382896</v>
      </c>
      <c r="BK7" s="28">
        <v>146135.48279201801</v>
      </c>
      <c r="BL7" s="28">
        <v>6144.9721718773899</v>
      </c>
      <c r="BM7" s="28">
        <v>4.0787816938772297</v>
      </c>
      <c r="BN7" s="28">
        <v>1090.6747951247301</v>
      </c>
      <c r="BO7" s="28">
        <v>3551.46459008689</v>
      </c>
      <c r="BP7" s="28">
        <v>4813.1018003943</v>
      </c>
      <c r="BQ7" s="28">
        <v>46620.878275985597</v>
      </c>
      <c r="BR7" s="28">
        <v>1688.4961228176901</v>
      </c>
      <c r="BT7" s="37">
        <f t="shared" si="0"/>
        <v>3.6060578933980307E-3</v>
      </c>
      <c r="BU7" s="25">
        <f t="shared" si="1"/>
        <v>-1.9655024116933192E-3</v>
      </c>
      <c r="BV7" s="25">
        <f t="shared" si="2"/>
        <v>4.0138112060711866E-5</v>
      </c>
      <c r="BW7" s="25">
        <f t="shared" si="3"/>
        <v>-3.9197417525053464E-2</v>
      </c>
      <c r="BX7" s="25">
        <f t="shared" si="4"/>
        <v>-6.6128409044652215E-3</v>
      </c>
      <c r="BY7" s="25">
        <f t="shared" si="5"/>
        <v>-7.7504658478743382E-3</v>
      </c>
      <c r="BZ7" s="25">
        <f t="shared" si="6"/>
        <v>1.4438600200229957E-4</v>
      </c>
      <c r="CA7" s="25">
        <f t="shared" si="7"/>
        <v>-2.4722757990845818E-3</v>
      </c>
      <c r="CB7" s="25">
        <f t="shared" si="8"/>
        <v>0.44604251792427496</v>
      </c>
    </row>
    <row r="8" spans="1:80" x14ac:dyDescent="0.4">
      <c r="A8" s="60" t="s">
        <v>81</v>
      </c>
      <c r="B8" s="101">
        <v>98384.662798999998</v>
      </c>
      <c r="C8" s="101">
        <v>126475.17982</v>
      </c>
      <c r="D8" s="101">
        <v>84863.408502000006</v>
      </c>
      <c r="E8" s="101">
        <v>23238.750547</v>
      </c>
      <c r="F8" s="101">
        <v>13727.654626</v>
      </c>
      <c r="G8" s="101">
        <v>143830.83092000001</v>
      </c>
      <c r="H8" s="101">
        <v>82968.887784000006</v>
      </c>
      <c r="I8" s="101">
        <v>23667.645608999999</v>
      </c>
      <c r="J8" s="101"/>
      <c r="K8" s="101"/>
      <c r="L8" s="28"/>
      <c r="M8" s="28" t="s">
        <v>72</v>
      </c>
      <c r="N8" s="28">
        <v>1584.5803246053599</v>
      </c>
      <c r="O8" s="28">
        <v>208.82993529077601</v>
      </c>
      <c r="P8" s="28">
        <v>208.82993529077601</v>
      </c>
      <c r="Q8" s="28">
        <v>2716.3041023055898</v>
      </c>
      <c r="R8" s="28">
        <v>602.21960973245302</v>
      </c>
      <c r="S8" s="28">
        <v>323766.50242205901</v>
      </c>
      <c r="T8" s="28">
        <v>98160.628078727095</v>
      </c>
      <c r="U8" s="28">
        <v>1087.45152016562</v>
      </c>
      <c r="V8" s="28">
        <v>51613.221794781697</v>
      </c>
      <c r="W8" s="28">
        <v>97.422813446978196</v>
      </c>
      <c r="X8" s="28">
        <v>21425.917507287901</v>
      </c>
      <c r="Y8" s="28">
        <v>582.964071682282</v>
      </c>
      <c r="Z8" s="28">
        <v>582.964071682282</v>
      </c>
      <c r="AA8" s="28">
        <v>64.935838381478106</v>
      </c>
      <c r="AB8" s="28">
        <v>250.81794137769799</v>
      </c>
      <c r="AC8" s="28">
        <v>32.0058214819095</v>
      </c>
      <c r="AD8" s="28">
        <v>1336.77185675795</v>
      </c>
      <c r="AE8" s="28">
        <v>4453.9132168364904</v>
      </c>
      <c r="AF8" s="28">
        <v>40.099678305301303</v>
      </c>
      <c r="AG8" s="28">
        <v>126481.873758538</v>
      </c>
      <c r="AH8" s="28">
        <v>16150.4606989643</v>
      </c>
      <c r="AI8" s="28">
        <v>76356.073071164006</v>
      </c>
      <c r="AJ8" s="28">
        <v>8419.0737778780604</v>
      </c>
      <c r="AK8" s="28">
        <v>84840.082687423594</v>
      </c>
      <c r="AL8" s="28">
        <v>4.2494979810257796</v>
      </c>
      <c r="AM8" s="28">
        <v>1019.5269009812999</v>
      </c>
      <c r="AN8" s="28">
        <v>323.670625013201</v>
      </c>
      <c r="AO8" s="28">
        <v>29893.629609520602</v>
      </c>
      <c r="AP8" s="28">
        <v>370.14573660758901</v>
      </c>
      <c r="AQ8" s="28">
        <v>103.332695742552</v>
      </c>
      <c r="AR8" s="28">
        <v>554.19598171177802</v>
      </c>
      <c r="AS8" s="28">
        <v>191.97834799865399</v>
      </c>
      <c r="AT8" s="28">
        <v>82.273306484675103</v>
      </c>
      <c r="AU8" s="28">
        <v>303.38655815378303</v>
      </c>
      <c r="AV8" s="28">
        <v>23433.9250166532</v>
      </c>
      <c r="AW8" s="28">
        <v>13718.9027108831</v>
      </c>
      <c r="AX8" s="28">
        <v>9715.0223057701005</v>
      </c>
      <c r="AY8" s="28">
        <v>85.949142672112103</v>
      </c>
      <c r="AZ8" s="28">
        <v>7.9347243628366799</v>
      </c>
      <c r="BA8" s="28">
        <v>6515.2692900579596</v>
      </c>
      <c r="BB8" s="28">
        <v>130.78480228068099</v>
      </c>
      <c r="BC8" s="28">
        <v>929.59999876300299</v>
      </c>
      <c r="BD8" s="28">
        <v>55.128553919983197</v>
      </c>
      <c r="BE8" s="28">
        <v>201.57081168587499</v>
      </c>
      <c r="BF8" s="28">
        <v>2364.1760323450599</v>
      </c>
      <c r="BG8" s="28">
        <v>1516.3207398856</v>
      </c>
      <c r="BH8" s="28">
        <v>906.01281666914497</v>
      </c>
      <c r="BI8" s="28">
        <v>578.86329046728497</v>
      </c>
      <c r="BJ8" s="28">
        <v>14.6299959470054</v>
      </c>
      <c r="BK8" s="28">
        <v>143797.19670384601</v>
      </c>
      <c r="BL8" s="28">
        <v>11659.858824604</v>
      </c>
      <c r="BM8" s="28">
        <v>6.0163136427520403</v>
      </c>
      <c r="BN8" s="28">
        <v>537.12496298171402</v>
      </c>
      <c r="BO8" s="28">
        <v>5139.2934478058996</v>
      </c>
      <c r="BP8" s="28">
        <v>7857.3647336931399</v>
      </c>
      <c r="BQ8" s="28">
        <v>82989.469034761394</v>
      </c>
      <c r="BR8" s="28">
        <v>5306.4898536384098</v>
      </c>
      <c r="BT8" s="37">
        <f t="shared" si="0"/>
        <v>7.6539103127375868E-4</v>
      </c>
      <c r="BU8" s="25">
        <f t="shared" si="1"/>
        <v>-2.2771305394480631E-3</v>
      </c>
      <c r="BV8" s="25">
        <f t="shared" si="2"/>
        <v>5.2926894806731289E-5</v>
      </c>
      <c r="BW8" s="25">
        <f t="shared" si="3"/>
        <v>-2.7486304154118859E-4</v>
      </c>
      <c r="BX8" s="25">
        <f t="shared" si="4"/>
        <v>8.3986645176324457E-3</v>
      </c>
      <c r="BY8" s="25">
        <f t="shared" si="5"/>
        <v>-6.3753899375672632E-4</v>
      </c>
      <c r="BZ8" s="25">
        <f t="shared" si="6"/>
        <v>-2.3384566395713764E-4</v>
      </c>
      <c r="CA8" s="25">
        <f t="shared" si="7"/>
        <v>2.4805986088386709E-4</v>
      </c>
      <c r="CB8" s="25">
        <f t="shared" si="8"/>
        <v>0.26305886539694817</v>
      </c>
    </row>
    <row r="9" spans="1:80" x14ac:dyDescent="0.4">
      <c r="A9" s="21" t="s">
        <v>82</v>
      </c>
      <c r="B9" s="101">
        <v>4832.8794809000001</v>
      </c>
      <c r="C9" s="101">
        <v>89109.918210000003</v>
      </c>
      <c r="D9" s="101">
        <v>3906.2315346</v>
      </c>
      <c r="E9" s="101">
        <v>3808.7381836999998</v>
      </c>
      <c r="F9" s="101">
        <v>2252.8362256</v>
      </c>
      <c r="G9" s="101">
        <v>261212.49166</v>
      </c>
      <c r="H9" s="101">
        <v>26006.521294999999</v>
      </c>
      <c r="I9" s="101">
        <v>2499.0821726999998</v>
      </c>
      <c r="J9" s="101"/>
      <c r="K9" s="101"/>
      <c r="L9" s="28"/>
      <c r="M9" s="28" t="s">
        <v>124</v>
      </c>
      <c r="N9" s="28">
        <v>192.52249683408601</v>
      </c>
      <c r="O9" s="28">
        <v>47.127486470368602</v>
      </c>
      <c r="P9" s="28">
        <v>47.127486470368602</v>
      </c>
      <c r="Q9" s="28">
        <v>700.01709994798296</v>
      </c>
      <c r="R9" s="28">
        <v>802.76145190910495</v>
      </c>
      <c r="S9" s="28">
        <v>105296.057921135</v>
      </c>
      <c r="T9" s="28">
        <v>4744.4000185637897</v>
      </c>
      <c r="U9" s="28">
        <v>34.207549698248101</v>
      </c>
      <c r="V9" s="28">
        <v>21323.041582833499</v>
      </c>
      <c r="W9" s="28">
        <v>13.959505183755899</v>
      </c>
      <c r="X9" s="28">
        <v>12830.8689440821</v>
      </c>
      <c r="Y9" s="28">
        <v>51.367080366455198</v>
      </c>
      <c r="Z9" s="28">
        <v>51.367080366455198</v>
      </c>
      <c r="AA9" s="28">
        <v>2.0819988513676999</v>
      </c>
      <c r="AB9" s="28">
        <v>57.554504706912098</v>
      </c>
      <c r="AC9" s="28">
        <v>9.4697020705040291</v>
      </c>
      <c r="AD9" s="28">
        <v>100.257780582571</v>
      </c>
      <c r="AE9" s="28">
        <v>420.18884341085101</v>
      </c>
      <c r="AF9" s="28">
        <v>0.97620556673568404</v>
      </c>
      <c r="AG9" s="28">
        <v>89109.712641350096</v>
      </c>
      <c r="AH9" s="28">
        <v>35045.275021799098</v>
      </c>
      <c r="AI9" s="28">
        <v>3150.2738771888999</v>
      </c>
      <c r="AJ9" s="28">
        <v>347.94867420121398</v>
      </c>
      <c r="AK9" s="28">
        <v>3500.3045502414798</v>
      </c>
      <c r="AL9" s="28">
        <v>8.63553635539872E-6</v>
      </c>
      <c r="AM9" s="28">
        <v>383.78651735991502</v>
      </c>
      <c r="AN9" s="28">
        <v>95.956191692719997</v>
      </c>
      <c r="AO9" s="28">
        <v>6956.0425226031402</v>
      </c>
      <c r="AP9" s="28">
        <v>54.461286204840299</v>
      </c>
      <c r="AQ9" s="28">
        <v>12.197567880749601</v>
      </c>
      <c r="AR9" s="28">
        <v>45.937148477102397</v>
      </c>
      <c r="AS9" s="28">
        <v>44.087228988017699</v>
      </c>
      <c r="AT9" s="28">
        <v>3.5849622596273001</v>
      </c>
      <c r="AU9" s="28">
        <v>28.0537274819625</v>
      </c>
      <c r="AV9" s="28">
        <v>3785.7545027234601</v>
      </c>
      <c r="AW9" s="28">
        <v>2227.1220810414102</v>
      </c>
      <c r="AX9" s="28">
        <v>1558.6324216820401</v>
      </c>
      <c r="AY9" s="28">
        <v>9.5622105899678598</v>
      </c>
      <c r="AZ9" s="28">
        <v>2.23938249259853</v>
      </c>
      <c r="BA9" s="28">
        <v>1166.1880119063001</v>
      </c>
      <c r="BB9" s="28">
        <v>12.362736750310001</v>
      </c>
      <c r="BC9" s="28">
        <v>135.370381750679</v>
      </c>
      <c r="BD9" s="28">
        <v>2.31988596264598</v>
      </c>
      <c r="BE9" s="28">
        <v>5.6128629783511803</v>
      </c>
      <c r="BF9" s="28">
        <v>339.71650250985101</v>
      </c>
      <c r="BG9" s="28">
        <v>1182.4596063241099</v>
      </c>
      <c r="BH9" s="28">
        <v>241.30478805083899</v>
      </c>
      <c r="BI9" s="28">
        <v>24.996343676732899</v>
      </c>
      <c r="BJ9" s="28">
        <v>3.1708613881230199</v>
      </c>
      <c r="BK9" s="28">
        <v>261017.34712506199</v>
      </c>
      <c r="BL9" s="28">
        <v>3159.5948687844102</v>
      </c>
      <c r="BM9" s="28">
        <v>1.48955873388559E-2</v>
      </c>
      <c r="BN9" s="28">
        <v>139.821288110664</v>
      </c>
      <c r="BO9" s="28">
        <v>1264.44594963038</v>
      </c>
      <c r="BP9" s="28">
        <v>1271.10014452119</v>
      </c>
      <c r="BQ9" s="28">
        <v>26005.685089369799</v>
      </c>
      <c r="BR9" s="28">
        <v>390.75576954033602</v>
      </c>
      <c r="BT9" s="37">
        <f t="shared" si="0"/>
        <v>5.9480505809817797E-4</v>
      </c>
      <c r="BU9" s="25">
        <f t="shared" si="1"/>
        <v>-1.8307814768791498E-2</v>
      </c>
      <c r="BV9" s="25">
        <f t="shared" si="2"/>
        <v>-2.3069109930445042E-6</v>
      </c>
      <c r="BW9" s="25">
        <f t="shared" si="3"/>
        <v>-0.10391779923001604</v>
      </c>
      <c r="BX9" s="25">
        <f t="shared" si="4"/>
        <v>-6.0344607237382336E-3</v>
      </c>
      <c r="BY9" s="25">
        <f t="shared" si="5"/>
        <v>-1.1414120683247349E-2</v>
      </c>
      <c r="BZ9" s="25">
        <f t="shared" si="6"/>
        <v>-7.4707198609786534E-4</v>
      </c>
      <c r="CA9" s="25">
        <f t="shared" si="7"/>
        <v>-3.21536902499978E-5</v>
      </c>
      <c r="CB9" s="25">
        <f t="shared" si="8"/>
        <v>1.7834388955237335</v>
      </c>
    </row>
    <row r="10" spans="1:80" x14ac:dyDescent="0.4">
      <c r="A10" s="21" t="s">
        <v>83</v>
      </c>
      <c r="B10" s="101">
        <v>64447.820314999997</v>
      </c>
      <c r="C10" s="101">
        <v>151880.46072</v>
      </c>
      <c r="D10" s="101">
        <v>51876.95145</v>
      </c>
      <c r="E10" s="101">
        <v>9740.3845786999991</v>
      </c>
      <c r="F10" s="101">
        <v>5019.1238815999995</v>
      </c>
      <c r="G10" s="101">
        <v>85303.214374999996</v>
      </c>
      <c r="H10" s="101">
        <v>216302.70986999999</v>
      </c>
      <c r="I10" s="101">
        <v>10105.581168999999</v>
      </c>
      <c r="J10" s="101"/>
      <c r="K10" s="101"/>
      <c r="L10" s="28"/>
      <c r="M10" s="28" t="s">
        <v>125</v>
      </c>
      <c r="N10" s="28">
        <v>154.43786156317901</v>
      </c>
      <c r="O10" s="28">
        <v>390.20782529084403</v>
      </c>
      <c r="P10" s="28">
        <v>390.20782529084403</v>
      </c>
      <c r="Q10" s="28">
        <v>587.86565330445205</v>
      </c>
      <c r="R10" s="28">
        <v>12454.202050149601</v>
      </c>
      <c r="S10" s="28">
        <v>492533.17276014999</v>
      </c>
      <c r="T10" s="28">
        <v>63816.737440367702</v>
      </c>
      <c r="U10" s="28">
        <v>292.93297484048401</v>
      </c>
      <c r="V10" s="28">
        <v>84518.506421046302</v>
      </c>
      <c r="W10" s="28">
        <v>411.39008878965899</v>
      </c>
      <c r="X10" s="28">
        <v>10685.723860353801</v>
      </c>
      <c r="Y10" s="28">
        <v>638.56418052214894</v>
      </c>
      <c r="Z10" s="28">
        <v>638.56418052214894</v>
      </c>
      <c r="AA10" s="28">
        <v>1.0944343867569599</v>
      </c>
      <c r="AB10" s="28">
        <v>159.97949933454001</v>
      </c>
      <c r="AC10" s="28">
        <v>10.613299280469301</v>
      </c>
      <c r="AD10" s="28">
        <v>73.666973537748007</v>
      </c>
      <c r="AE10" s="28">
        <v>1079.13822832044</v>
      </c>
      <c r="AF10" s="28">
        <v>15.460530486332001</v>
      </c>
      <c r="AG10" s="28">
        <v>151860.84876776999</v>
      </c>
      <c r="AH10" s="28">
        <v>82235.191619436999</v>
      </c>
      <c r="AI10" s="28">
        <v>46234.028706189798</v>
      </c>
      <c r="AJ10" s="28">
        <v>5136.0101252326704</v>
      </c>
      <c r="AK10" s="28">
        <v>51371.1332658092</v>
      </c>
      <c r="AL10" s="28">
        <v>0.11170809647237499</v>
      </c>
      <c r="AM10" s="28">
        <v>4178.6812465312996</v>
      </c>
      <c r="AN10" s="28">
        <v>37.727575746038497</v>
      </c>
      <c r="AO10" s="28">
        <v>118445.41480381299</v>
      </c>
      <c r="AP10" s="28">
        <v>38.751797980577201</v>
      </c>
      <c r="AQ10" s="28">
        <v>49.597617253834699</v>
      </c>
      <c r="AR10" s="28">
        <v>156.32319729316501</v>
      </c>
      <c r="AS10" s="28">
        <v>39.695754512563497</v>
      </c>
      <c r="AT10" s="28">
        <v>87.3491005208693</v>
      </c>
      <c r="AU10" s="28">
        <v>15.5327527531539</v>
      </c>
      <c r="AV10" s="28">
        <v>9458.0202310072891</v>
      </c>
      <c r="AW10" s="28">
        <v>4957.8505016136096</v>
      </c>
      <c r="AX10" s="28">
        <v>4500.1697293936704</v>
      </c>
      <c r="AY10" s="28">
        <v>1.1171605717687101</v>
      </c>
      <c r="AZ10" s="28">
        <v>1.2725331246107401</v>
      </c>
      <c r="BA10" s="28">
        <v>2511.2437663062101</v>
      </c>
      <c r="BB10" s="28">
        <v>5.1407975394214001</v>
      </c>
      <c r="BC10" s="28">
        <v>357.01117556441</v>
      </c>
      <c r="BD10" s="28">
        <v>57.755230089893402</v>
      </c>
      <c r="BE10" s="28">
        <v>39.750378392532902</v>
      </c>
      <c r="BF10" s="28">
        <v>893.34182533077603</v>
      </c>
      <c r="BG10" s="28">
        <v>52445.413049385301</v>
      </c>
      <c r="BH10" s="28">
        <v>97.198278873008107</v>
      </c>
      <c r="BI10" s="28">
        <v>505.8214575435</v>
      </c>
      <c r="BJ10" s="28">
        <v>63.220102217281998</v>
      </c>
      <c r="BK10" s="28">
        <v>84682.735871124503</v>
      </c>
      <c r="BL10" s="28">
        <v>66815.903631192996</v>
      </c>
      <c r="BM10" s="28">
        <v>1490.46162998726</v>
      </c>
      <c r="BN10" s="28">
        <v>105.180086691611</v>
      </c>
      <c r="BO10" s="28">
        <v>5620.1376863206197</v>
      </c>
      <c r="BP10" s="28">
        <v>8623.9296035079806</v>
      </c>
      <c r="BQ10" s="28">
        <v>216134.670674669</v>
      </c>
      <c r="BR10" s="28">
        <v>2815.14130098842</v>
      </c>
      <c r="BT10" s="37">
        <f t="shared" si="0"/>
        <v>2.1304462587851387E-5</v>
      </c>
      <c r="BU10" s="25">
        <f t="shared" si="1"/>
        <v>-9.7921523419685422E-3</v>
      </c>
      <c r="BV10" s="25">
        <f t="shared" si="2"/>
        <v>-1.2912755292578322E-4</v>
      </c>
      <c r="BW10" s="25">
        <f t="shared" si="3"/>
        <v>-9.7503451928611894E-3</v>
      </c>
      <c r="BX10" s="25">
        <f t="shared" si="4"/>
        <v>-2.8989034818006722E-2</v>
      </c>
      <c r="BY10" s="25">
        <f t="shared" si="5"/>
        <v>-1.2207983192249319E-2</v>
      </c>
      <c r="BZ10" s="25">
        <f t="shared" si="6"/>
        <v>-7.2737998025234748E-3</v>
      </c>
      <c r="CA10" s="25">
        <f t="shared" si="7"/>
        <v>-7.7687050445175341E-4</v>
      </c>
      <c r="CB10" s="25">
        <f t="shared" si="8"/>
        <v>10.720791988407115</v>
      </c>
    </row>
    <row r="11" spans="1:80" x14ac:dyDescent="0.4">
      <c r="A11" s="21" t="s">
        <v>84</v>
      </c>
      <c r="B11" s="101">
        <v>486141.69644999999</v>
      </c>
      <c r="C11" s="101">
        <v>212693.80048999999</v>
      </c>
      <c r="D11" s="101">
        <v>299989.54544999998</v>
      </c>
      <c r="E11" s="101">
        <v>18010.819223999999</v>
      </c>
      <c r="F11" s="101">
        <v>12085.86203</v>
      </c>
      <c r="G11" s="101">
        <v>199575.61145</v>
      </c>
      <c r="H11" s="101">
        <v>486590.39624999999</v>
      </c>
      <c r="I11" s="101">
        <v>61269.409881</v>
      </c>
      <c r="J11" s="101"/>
      <c r="K11" s="101"/>
      <c r="L11" s="28"/>
      <c r="M11" s="28" t="s">
        <v>126</v>
      </c>
      <c r="N11" s="28">
        <v>287.43833346153201</v>
      </c>
      <c r="O11" s="28">
        <v>315.87233822379397</v>
      </c>
      <c r="P11" s="28">
        <v>315.87233822379397</v>
      </c>
      <c r="Q11" s="28">
        <v>1155.6418014073799</v>
      </c>
      <c r="R11" s="28">
        <v>26352.901631624401</v>
      </c>
      <c r="S11" s="28">
        <v>713920.04618864495</v>
      </c>
      <c r="T11" s="28">
        <v>356894.32603052299</v>
      </c>
      <c r="U11" s="28">
        <v>1727.75082652321</v>
      </c>
      <c r="V11" s="28">
        <v>123826.730414335</v>
      </c>
      <c r="W11" s="28">
        <v>279.47092450340398</v>
      </c>
      <c r="X11" s="28">
        <v>22319.6311853753</v>
      </c>
      <c r="Y11" s="28">
        <v>1896.6397410987599</v>
      </c>
      <c r="Z11" s="28">
        <v>1896.6397410987599</v>
      </c>
      <c r="AA11" s="28">
        <v>8.1115872389225903</v>
      </c>
      <c r="AB11" s="28">
        <v>452.80777360656401</v>
      </c>
      <c r="AC11" s="28">
        <v>21.1808863264819</v>
      </c>
      <c r="AD11" s="28">
        <v>175.22994274307999</v>
      </c>
      <c r="AE11" s="28">
        <v>3321.7345429537299</v>
      </c>
      <c r="AF11" s="28">
        <v>4.3147823730927399</v>
      </c>
      <c r="AG11" s="28">
        <v>194869.72364842799</v>
      </c>
      <c r="AH11" s="28">
        <v>54472.141809893001</v>
      </c>
      <c r="AI11" s="28">
        <v>185744.36389137799</v>
      </c>
      <c r="AJ11" s="28">
        <v>20630.1873097549</v>
      </c>
      <c r="AK11" s="28">
        <v>206382.66278837199</v>
      </c>
      <c r="AL11" s="28">
        <v>0.63274342205381295</v>
      </c>
      <c r="AM11" s="28">
        <v>8954.8278506678907</v>
      </c>
      <c r="AN11" s="28">
        <v>86.222944283690794</v>
      </c>
      <c r="AO11" s="28">
        <v>181436.77997783499</v>
      </c>
      <c r="AP11" s="28">
        <v>162.13083990586199</v>
      </c>
      <c r="AQ11" s="28">
        <v>158.85755187751101</v>
      </c>
      <c r="AR11" s="28">
        <v>342.07791034904699</v>
      </c>
      <c r="AS11" s="28">
        <v>92.225780893643503</v>
      </c>
      <c r="AT11" s="28">
        <v>38.904389982969299</v>
      </c>
      <c r="AU11" s="28">
        <v>74.720112116051297</v>
      </c>
      <c r="AV11" s="28">
        <v>11296.0404572763</v>
      </c>
      <c r="AW11" s="28">
        <v>7626.4800224146102</v>
      </c>
      <c r="AX11" s="28">
        <v>3669.5604348616898</v>
      </c>
      <c r="AY11" s="28">
        <v>4.95246921509945</v>
      </c>
      <c r="AZ11" s="28">
        <v>4.01363903250164</v>
      </c>
      <c r="BA11" s="28">
        <v>2315.7671858551398</v>
      </c>
      <c r="BB11" s="28">
        <v>50.021045672382201</v>
      </c>
      <c r="BC11" s="28">
        <v>931.18731978593098</v>
      </c>
      <c r="BD11" s="28">
        <v>122.606783004569</v>
      </c>
      <c r="BE11" s="28">
        <v>90.535511610090495</v>
      </c>
      <c r="BF11" s="28">
        <v>2330.2904202560599</v>
      </c>
      <c r="BG11" s="28">
        <v>72015.274551707902</v>
      </c>
      <c r="BH11" s="28">
        <v>210.38540705589199</v>
      </c>
      <c r="BI11" s="28">
        <v>512.34453920644705</v>
      </c>
      <c r="BJ11" s="28">
        <v>99.236172311711201</v>
      </c>
      <c r="BK11" s="28">
        <v>139689.892566177</v>
      </c>
      <c r="BL11" s="28">
        <v>95266.472249679093</v>
      </c>
      <c r="BM11" s="28">
        <v>890.31335041915395</v>
      </c>
      <c r="BN11" s="28">
        <v>959.36888509197695</v>
      </c>
      <c r="BO11" s="28">
        <v>10849.959902185399</v>
      </c>
      <c r="BP11" s="28">
        <v>14513.096632990701</v>
      </c>
      <c r="BQ11" s="28">
        <v>347119.00740080501</v>
      </c>
      <c r="BR11" s="28">
        <v>4800.4261477726504</v>
      </c>
      <c r="BT11" s="37">
        <f t="shared" si="0"/>
        <v>3.930362720070309E-5</v>
      </c>
      <c r="BU11" s="25">
        <f t="shared" si="1"/>
        <v>-0.26586357714899317</v>
      </c>
      <c r="BV11" s="25">
        <f t="shared" si="2"/>
        <v>-8.3801581430719821E-2</v>
      </c>
      <c r="BW11" s="25">
        <f t="shared" si="3"/>
        <v>-0.31203381611586756</v>
      </c>
      <c r="BX11" s="25">
        <f t="shared" si="4"/>
        <v>-0.37281917514201901</v>
      </c>
      <c r="BY11" s="25">
        <f t="shared" si="5"/>
        <v>-0.36897508812496266</v>
      </c>
      <c r="BZ11" s="25">
        <f t="shared" si="6"/>
        <v>-0.30006531584058938</v>
      </c>
      <c r="CA11" s="25">
        <f t="shared" si="7"/>
        <v>-0.28662996623866266</v>
      </c>
      <c r="CB11" s="25">
        <f t="shared" si="8"/>
        <v>1.9612947199953299</v>
      </c>
    </row>
    <row r="12" spans="1:80" x14ac:dyDescent="0.4">
      <c r="A12" s="21" t="s">
        <v>85</v>
      </c>
      <c r="B12" s="101">
        <v>127331.09935</v>
      </c>
      <c r="C12" s="101">
        <v>24143.228455</v>
      </c>
      <c r="D12" s="101">
        <v>112407.00143999999</v>
      </c>
      <c r="E12" s="101">
        <v>28503.973255000001</v>
      </c>
      <c r="F12" s="101">
        <v>12236.199718</v>
      </c>
      <c r="G12" s="101">
        <v>60402.046114999997</v>
      </c>
      <c r="H12" s="101">
        <v>59035.041271000002</v>
      </c>
      <c r="I12" s="101">
        <v>5502.9326010000004</v>
      </c>
      <c r="J12" s="101"/>
      <c r="K12" s="101"/>
      <c r="L12" s="28"/>
      <c r="M12" s="28" t="s">
        <v>73</v>
      </c>
      <c r="N12" s="28">
        <v>300.56814199949201</v>
      </c>
      <c r="O12" s="28">
        <v>326.13997153644499</v>
      </c>
      <c r="P12" s="28">
        <v>326.13997153644499</v>
      </c>
      <c r="Q12" s="28">
        <v>890.65504641863595</v>
      </c>
      <c r="R12" s="28">
        <v>145.12472188982699</v>
      </c>
      <c r="S12" s="28">
        <v>75313.972701777006</v>
      </c>
      <c r="T12" s="28">
        <v>46786.028968601502</v>
      </c>
      <c r="U12" s="28">
        <v>163.07055854624801</v>
      </c>
      <c r="V12" s="28">
        <v>14030.239144142601</v>
      </c>
      <c r="W12" s="28">
        <v>93.1322040504228</v>
      </c>
      <c r="X12" s="28">
        <v>3505.3652130852302</v>
      </c>
      <c r="Y12" s="28">
        <v>409.34436470801899</v>
      </c>
      <c r="Z12" s="28">
        <v>409.34436470801899</v>
      </c>
      <c r="AA12" s="28">
        <v>461.32565991637398</v>
      </c>
      <c r="AB12" s="28">
        <v>146.69740173504101</v>
      </c>
      <c r="AC12" s="28">
        <v>37.233150258658199</v>
      </c>
      <c r="AD12" s="28">
        <v>96.645750276865698</v>
      </c>
      <c r="AE12" s="28">
        <v>4812.3289381392997</v>
      </c>
      <c r="AF12" s="28">
        <v>4.7065902916855498</v>
      </c>
      <c r="AG12" s="28">
        <v>18779.253845146199</v>
      </c>
      <c r="AH12" s="28">
        <v>624.67630249948604</v>
      </c>
      <c r="AI12" s="28">
        <v>71794.252840935296</v>
      </c>
      <c r="AJ12" s="28">
        <v>7515.8631693197303</v>
      </c>
      <c r="AK12" s="28">
        <v>79771.441670171407</v>
      </c>
      <c r="AL12" s="28">
        <v>7.07671213675511</v>
      </c>
      <c r="AM12" s="28">
        <v>404.76642050220897</v>
      </c>
      <c r="AN12" s="28">
        <v>321.51737305852799</v>
      </c>
      <c r="AO12" s="28">
        <v>8490.8644868518204</v>
      </c>
      <c r="AP12" s="28">
        <v>160.84900189121899</v>
      </c>
      <c r="AQ12" s="28">
        <v>25.517363103945701</v>
      </c>
      <c r="AR12" s="28">
        <v>288.28358989147699</v>
      </c>
      <c r="AS12" s="28">
        <v>149.30974411901499</v>
      </c>
      <c r="AT12" s="28">
        <v>32.177652170946303</v>
      </c>
      <c r="AU12" s="28">
        <v>81.722530082032193</v>
      </c>
      <c r="AV12" s="28">
        <v>24373.4878038467</v>
      </c>
      <c r="AW12" s="28">
        <v>9405.2678258133292</v>
      </c>
      <c r="AX12" s="28">
        <v>14968.219978033299</v>
      </c>
      <c r="AY12" s="28">
        <v>25.546487240198999</v>
      </c>
      <c r="AZ12" s="28">
        <v>6.3482213699520997</v>
      </c>
      <c r="BA12" s="28">
        <v>4304.7416622762803</v>
      </c>
      <c r="BB12" s="28">
        <v>34.839758785914597</v>
      </c>
      <c r="BC12" s="28">
        <v>738.39683867821805</v>
      </c>
      <c r="BD12" s="28">
        <v>5.2123846984021904</v>
      </c>
      <c r="BE12" s="28">
        <v>26.445269512512901</v>
      </c>
      <c r="BF12" s="28">
        <v>2071.9807147818701</v>
      </c>
      <c r="BG12" s="28">
        <v>277.49806244918</v>
      </c>
      <c r="BH12" s="28">
        <v>809.89844937471196</v>
      </c>
      <c r="BI12" s="28">
        <v>308.82062234205699</v>
      </c>
      <c r="BJ12" s="28">
        <v>13.6601624360386</v>
      </c>
      <c r="BK12" s="28">
        <v>18318.5313295858</v>
      </c>
      <c r="BL12" s="28">
        <v>5247.2002362921903</v>
      </c>
      <c r="BM12" s="28">
        <v>9.1082157222617394E-2</v>
      </c>
      <c r="BN12" s="28">
        <v>1718.5406951124301</v>
      </c>
      <c r="BO12" s="28">
        <v>1472.9863223170801</v>
      </c>
      <c r="BP12" s="28">
        <v>2335.9614391707901</v>
      </c>
      <c r="BQ12" s="28">
        <v>25128.979396848499</v>
      </c>
      <c r="BR12" s="28">
        <v>813.27140768437698</v>
      </c>
      <c r="BT12" s="37">
        <f t="shared" si="0"/>
        <v>5.7830929247061043E-3</v>
      </c>
      <c r="BU12" s="25">
        <f t="shared" si="1"/>
        <v>-0.63256400669251345</v>
      </c>
      <c r="BV12" s="25">
        <f t="shared" si="2"/>
        <v>-0.22217304615460143</v>
      </c>
      <c r="BW12" s="25">
        <f t="shared" si="3"/>
        <v>-0.2903338702371544</v>
      </c>
      <c r="BX12" s="25">
        <f t="shared" si="4"/>
        <v>-0.1449091119403417</v>
      </c>
      <c r="BY12" s="25">
        <f t="shared" si="5"/>
        <v>-0.23135711719564717</v>
      </c>
      <c r="BZ12" s="25">
        <f t="shared" si="6"/>
        <v>-0.69672333128071551</v>
      </c>
      <c r="CA12" s="25">
        <f t="shared" si="7"/>
        <v>-0.57433790413571384</v>
      </c>
      <c r="CB12" s="25">
        <f t="shared" si="8"/>
        <v>0.54297083073647834</v>
      </c>
    </row>
    <row r="13" spans="1:80" x14ac:dyDescent="0.4">
      <c r="A13" s="24" t="s">
        <v>86</v>
      </c>
      <c r="B13" s="101">
        <v>214.48148239</v>
      </c>
      <c r="C13" s="101">
        <v>0.12731105249999999</v>
      </c>
      <c r="D13" s="101">
        <v>105.69365684</v>
      </c>
      <c r="E13" s="101">
        <v>7.7956200666999997</v>
      </c>
      <c r="F13" s="101">
        <v>6.6917984363</v>
      </c>
      <c r="G13" s="101">
        <v>44.650806183</v>
      </c>
      <c r="H13" s="101">
        <v>29.476802874000001</v>
      </c>
      <c r="I13" s="101">
        <v>2.7358540000000002E-13</v>
      </c>
      <c r="J13" s="101"/>
      <c r="K13" s="101"/>
      <c r="L13" s="28"/>
      <c r="M13" s="28" t="s">
        <v>86</v>
      </c>
      <c r="N13" s="28">
        <v>0</v>
      </c>
      <c r="O13" s="28">
        <v>0</v>
      </c>
      <c r="P13" s="28">
        <v>0</v>
      </c>
      <c r="Q13" s="28">
        <v>0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0</v>
      </c>
      <c r="AC13" s="28">
        <v>0</v>
      </c>
      <c r="AD13" s="28">
        <v>0</v>
      </c>
      <c r="AE13" s="28">
        <v>0</v>
      </c>
      <c r="AF13" s="28">
        <v>0</v>
      </c>
      <c r="AG13" s="28">
        <v>0</v>
      </c>
      <c r="AH13" s="28">
        <v>0</v>
      </c>
      <c r="AI13" s="28">
        <v>0</v>
      </c>
      <c r="AJ13" s="28">
        <v>0</v>
      </c>
      <c r="AK13" s="28">
        <v>0</v>
      </c>
      <c r="AL13" s="28">
        <v>0</v>
      </c>
      <c r="AM13" s="28">
        <v>0</v>
      </c>
      <c r="AN13" s="28">
        <v>0</v>
      </c>
      <c r="AO13" s="28">
        <v>0</v>
      </c>
      <c r="AP13" s="28">
        <v>0</v>
      </c>
      <c r="AQ13" s="28">
        <v>0</v>
      </c>
      <c r="AR13" s="28">
        <v>0</v>
      </c>
      <c r="AS13" s="28">
        <v>0</v>
      </c>
      <c r="AT13" s="28">
        <v>0</v>
      </c>
      <c r="AU13" s="28">
        <v>0</v>
      </c>
      <c r="AV13" s="28">
        <v>0</v>
      </c>
      <c r="AW13" s="28">
        <v>0</v>
      </c>
      <c r="AX13" s="28">
        <v>0</v>
      </c>
      <c r="AY13" s="28">
        <v>0</v>
      </c>
      <c r="AZ13" s="28">
        <v>0</v>
      </c>
      <c r="BA13" s="28">
        <v>0</v>
      </c>
      <c r="BB13" s="28">
        <v>0</v>
      </c>
      <c r="BC13" s="28">
        <v>0</v>
      </c>
      <c r="BD13" s="28">
        <v>0</v>
      </c>
      <c r="BE13" s="28">
        <v>0</v>
      </c>
      <c r="BF13" s="28">
        <v>0</v>
      </c>
      <c r="BG13" s="28">
        <v>0</v>
      </c>
      <c r="BH13" s="28">
        <v>0</v>
      </c>
      <c r="BI13" s="28">
        <v>0</v>
      </c>
      <c r="BJ13" s="28">
        <v>0</v>
      </c>
      <c r="BK13" s="28">
        <v>0</v>
      </c>
      <c r="BL13" s="28">
        <v>0</v>
      </c>
      <c r="BM13" s="28">
        <v>0</v>
      </c>
      <c r="BN13" s="28">
        <v>0</v>
      </c>
      <c r="BO13" s="28">
        <v>0</v>
      </c>
      <c r="BP13" s="28">
        <v>0</v>
      </c>
      <c r="BQ13" s="28">
        <v>0</v>
      </c>
      <c r="BR13" s="28">
        <v>0</v>
      </c>
      <c r="BT13" s="37" t="e">
        <f t="shared" si="0"/>
        <v>#DIV/0!</v>
      </c>
      <c r="BU13" s="25">
        <f t="shared" si="1"/>
        <v>-1</v>
      </c>
      <c r="BV13" s="25">
        <f t="shared" si="2"/>
        <v>-1</v>
      </c>
      <c r="BW13" s="25">
        <f t="shared" si="3"/>
        <v>-1</v>
      </c>
      <c r="BX13" s="25">
        <f t="shared" si="4"/>
        <v>-1</v>
      </c>
      <c r="BY13" s="25">
        <f t="shared" si="5"/>
        <v>-1</v>
      </c>
      <c r="BZ13" s="25">
        <f t="shared" si="6"/>
        <v>-1</v>
      </c>
      <c r="CA13" s="25">
        <f t="shared" si="7"/>
        <v>-1</v>
      </c>
      <c r="CB13" s="25">
        <f t="shared" si="8"/>
        <v>-1</v>
      </c>
    </row>
    <row r="14" spans="1:80" x14ac:dyDescent="0.4">
      <c r="A14" s="24" t="s">
        <v>87</v>
      </c>
      <c r="B14" s="101">
        <v>2989.1253528000002</v>
      </c>
      <c r="C14" s="101">
        <v>1.2271128853</v>
      </c>
      <c r="D14" s="101">
        <v>8100.8506582999998</v>
      </c>
      <c r="E14" s="101">
        <v>355.14800529000001</v>
      </c>
      <c r="F14" s="101">
        <v>629.90295035999998</v>
      </c>
      <c r="G14" s="101">
        <v>908.19739889000004</v>
      </c>
      <c r="H14" s="101">
        <v>1419.2245269</v>
      </c>
      <c r="I14" s="101">
        <v>277.25967824000003</v>
      </c>
      <c r="J14" s="101"/>
      <c r="K14" s="101"/>
      <c r="L14" s="28"/>
      <c r="M14" s="28" t="s">
        <v>180</v>
      </c>
      <c r="N14" s="28">
        <v>0</v>
      </c>
      <c r="O14" s="28">
        <v>0</v>
      </c>
      <c r="P14" s="28">
        <v>0</v>
      </c>
      <c r="Q14" s="28">
        <v>0</v>
      </c>
      <c r="R14" s="28">
        <v>0</v>
      </c>
      <c r="S14" s="28">
        <v>0</v>
      </c>
      <c r="T14" s="28">
        <v>0</v>
      </c>
      <c r="U14" s="28">
        <v>0</v>
      </c>
      <c r="V14" s="28">
        <v>0</v>
      </c>
      <c r="W14" s="28">
        <v>0</v>
      </c>
      <c r="X14" s="28">
        <v>0</v>
      </c>
      <c r="Y14" s="28">
        <v>0</v>
      </c>
      <c r="Z14" s="28">
        <v>0</v>
      </c>
      <c r="AA14" s="28">
        <v>0</v>
      </c>
      <c r="AB14" s="28">
        <v>0</v>
      </c>
      <c r="AC14" s="28">
        <v>0</v>
      </c>
      <c r="AD14" s="28">
        <v>0</v>
      </c>
      <c r="AE14" s="28">
        <v>0</v>
      </c>
      <c r="AF14" s="28">
        <v>0</v>
      </c>
      <c r="AG14" s="28">
        <v>0</v>
      </c>
      <c r="AH14" s="28">
        <v>0</v>
      </c>
      <c r="AI14" s="28">
        <v>0</v>
      </c>
      <c r="AJ14" s="28">
        <v>0</v>
      </c>
      <c r="AK14" s="28">
        <v>0</v>
      </c>
      <c r="AL14" s="28">
        <v>0</v>
      </c>
      <c r="AM14" s="28">
        <v>0</v>
      </c>
      <c r="AN14" s="28">
        <v>0</v>
      </c>
      <c r="AO14" s="28">
        <v>0</v>
      </c>
      <c r="AP14" s="28">
        <v>0</v>
      </c>
      <c r="AQ14" s="28">
        <v>0</v>
      </c>
      <c r="AR14" s="28">
        <v>0</v>
      </c>
      <c r="AS14" s="28">
        <v>0</v>
      </c>
      <c r="AT14" s="28">
        <v>0</v>
      </c>
      <c r="AU14" s="28">
        <v>0</v>
      </c>
      <c r="AV14" s="28">
        <v>0</v>
      </c>
      <c r="AW14" s="28">
        <v>0</v>
      </c>
      <c r="AX14" s="28">
        <v>0</v>
      </c>
      <c r="AY14" s="28">
        <v>0</v>
      </c>
      <c r="AZ14" s="28">
        <v>0</v>
      </c>
      <c r="BA14" s="28">
        <v>0</v>
      </c>
      <c r="BB14" s="28">
        <v>0</v>
      </c>
      <c r="BC14" s="28">
        <v>0</v>
      </c>
      <c r="BD14" s="28">
        <v>0</v>
      </c>
      <c r="BE14" s="28">
        <v>0</v>
      </c>
      <c r="BF14" s="28">
        <v>0</v>
      </c>
      <c r="BG14" s="28">
        <v>0</v>
      </c>
      <c r="BH14" s="28">
        <v>0</v>
      </c>
      <c r="BI14" s="28">
        <v>0</v>
      </c>
      <c r="BJ14" s="28">
        <v>0</v>
      </c>
      <c r="BK14" s="28">
        <v>0</v>
      </c>
      <c r="BL14" s="28">
        <v>0</v>
      </c>
      <c r="BM14" s="28">
        <v>0</v>
      </c>
      <c r="BN14" s="28">
        <v>0</v>
      </c>
      <c r="BO14" s="28">
        <v>0</v>
      </c>
      <c r="BP14" s="28">
        <v>0</v>
      </c>
      <c r="BQ14" s="28">
        <v>0</v>
      </c>
      <c r="BR14" s="28">
        <v>0</v>
      </c>
      <c r="BT14" s="37" t="e">
        <f t="shared" si="0"/>
        <v>#DIV/0!</v>
      </c>
      <c r="BU14" s="25">
        <f t="shared" si="1"/>
        <v>-1</v>
      </c>
      <c r="BV14" s="25">
        <f t="shared" si="2"/>
        <v>-1</v>
      </c>
      <c r="BW14" s="25">
        <f t="shared" si="3"/>
        <v>-1</v>
      </c>
      <c r="BX14" s="25">
        <f t="shared" si="4"/>
        <v>-1</v>
      </c>
      <c r="BY14" s="25">
        <f t="shared" si="5"/>
        <v>-1</v>
      </c>
      <c r="BZ14" s="25">
        <f t="shared" si="6"/>
        <v>-1</v>
      </c>
      <c r="CA14" s="25">
        <f t="shared" si="7"/>
        <v>-1</v>
      </c>
      <c r="CB14" s="25">
        <f t="shared" si="8"/>
        <v>-1</v>
      </c>
    </row>
    <row r="15" spans="1:80" x14ac:dyDescent="0.4">
      <c r="A15" s="18" t="s">
        <v>88</v>
      </c>
      <c r="B15" s="91">
        <v>14072.629602000001</v>
      </c>
      <c r="C15" s="91">
        <v>8.7802616456999996</v>
      </c>
      <c r="D15" s="91">
        <v>18244.640648000001</v>
      </c>
      <c r="E15" s="91">
        <v>1551.6640109</v>
      </c>
      <c r="F15" s="91">
        <v>899.99156307999999</v>
      </c>
      <c r="G15" s="91">
        <v>3044.3582618999999</v>
      </c>
      <c r="H15" s="91">
        <v>309.17381576999998</v>
      </c>
      <c r="I15" s="91">
        <v>12.502823637000001</v>
      </c>
      <c r="J15" s="91"/>
      <c r="K15" s="91"/>
      <c r="L15" s="28"/>
      <c r="M15" s="28" t="s">
        <v>88</v>
      </c>
      <c r="N15" s="28">
        <v>0</v>
      </c>
      <c r="O15" s="28">
        <v>0</v>
      </c>
      <c r="P15" s="28">
        <v>0</v>
      </c>
      <c r="Q15" s="28">
        <v>0</v>
      </c>
      <c r="R15" s="28">
        <v>0</v>
      </c>
      <c r="S15" s="28">
        <v>0</v>
      </c>
      <c r="T15" s="28">
        <v>0</v>
      </c>
      <c r="U15" s="28">
        <v>0</v>
      </c>
      <c r="V15" s="28">
        <v>0</v>
      </c>
      <c r="W15" s="28">
        <v>0</v>
      </c>
      <c r="X15" s="28">
        <v>0</v>
      </c>
      <c r="Y15" s="28">
        <v>0</v>
      </c>
      <c r="Z15" s="28">
        <v>0</v>
      </c>
      <c r="AA15" s="28">
        <v>0</v>
      </c>
      <c r="AB15" s="28">
        <v>0</v>
      </c>
      <c r="AC15" s="28">
        <v>0</v>
      </c>
      <c r="AD15" s="28">
        <v>0</v>
      </c>
      <c r="AE15" s="28">
        <v>0</v>
      </c>
      <c r="AF15" s="28">
        <v>0</v>
      </c>
      <c r="AG15" s="28">
        <v>0</v>
      </c>
      <c r="AH15" s="28">
        <v>0</v>
      </c>
      <c r="AI15" s="28">
        <v>0</v>
      </c>
      <c r="AJ15" s="28">
        <v>0</v>
      </c>
      <c r="AK15" s="28">
        <v>0</v>
      </c>
      <c r="AL15" s="28">
        <v>0</v>
      </c>
      <c r="AM15" s="28">
        <v>0</v>
      </c>
      <c r="AN15" s="28">
        <v>0</v>
      </c>
      <c r="AO15" s="28">
        <v>0</v>
      </c>
      <c r="AP15" s="28">
        <v>0</v>
      </c>
      <c r="AQ15" s="28">
        <v>0</v>
      </c>
      <c r="AR15" s="28">
        <v>0</v>
      </c>
      <c r="AS15" s="28">
        <v>0</v>
      </c>
      <c r="AT15" s="28">
        <v>0</v>
      </c>
      <c r="AU15" s="28">
        <v>0</v>
      </c>
      <c r="AV15" s="28">
        <v>0</v>
      </c>
      <c r="AW15" s="28">
        <v>0</v>
      </c>
      <c r="AX15" s="28">
        <v>0</v>
      </c>
      <c r="AY15" s="28">
        <v>0</v>
      </c>
      <c r="AZ15" s="28">
        <v>0</v>
      </c>
      <c r="BA15" s="28">
        <v>0</v>
      </c>
      <c r="BB15" s="28">
        <v>0</v>
      </c>
      <c r="BC15" s="28">
        <v>0</v>
      </c>
      <c r="BD15" s="28">
        <v>0</v>
      </c>
      <c r="BE15" s="28">
        <v>0</v>
      </c>
      <c r="BF15" s="28">
        <v>0</v>
      </c>
      <c r="BG15" s="28">
        <v>0</v>
      </c>
      <c r="BH15" s="28">
        <v>0</v>
      </c>
      <c r="BI15" s="28">
        <v>0</v>
      </c>
      <c r="BJ15" s="28">
        <v>0</v>
      </c>
      <c r="BK15" s="28">
        <v>0</v>
      </c>
      <c r="BL15" s="28">
        <v>0</v>
      </c>
      <c r="BM15" s="28">
        <v>0</v>
      </c>
      <c r="BN15" s="28">
        <v>0</v>
      </c>
      <c r="BO15" s="28">
        <v>0</v>
      </c>
      <c r="BP15" s="28">
        <v>0</v>
      </c>
      <c r="BQ15" s="28">
        <v>0</v>
      </c>
      <c r="BR15" s="28">
        <v>0</v>
      </c>
      <c r="BT15" s="37" t="e">
        <f t="shared" si="0"/>
        <v>#DIV/0!</v>
      </c>
      <c r="BU15" s="25">
        <f t="shared" si="1"/>
        <v>-1</v>
      </c>
      <c r="BV15" s="25">
        <f t="shared" si="2"/>
        <v>-1</v>
      </c>
      <c r="BW15" s="25">
        <f t="shared" si="3"/>
        <v>-1</v>
      </c>
      <c r="BX15" s="25">
        <f t="shared" si="4"/>
        <v>-1</v>
      </c>
      <c r="BY15" s="25">
        <f t="shared" si="5"/>
        <v>-1</v>
      </c>
      <c r="BZ15" s="25">
        <f t="shared" si="6"/>
        <v>-1</v>
      </c>
      <c r="CA15" s="25">
        <f t="shared" si="7"/>
        <v>-1</v>
      </c>
      <c r="CB15" s="25">
        <f t="shared" si="8"/>
        <v>-1</v>
      </c>
    </row>
    <row r="16" spans="1:80" x14ac:dyDescent="0.4">
      <c r="A16" s="22" t="s">
        <v>89</v>
      </c>
      <c r="B16" s="101">
        <v>460.78578305019897</v>
      </c>
      <c r="C16" s="101">
        <v>26.351428414028302</v>
      </c>
      <c r="D16" s="101">
        <v>1657.2462314445299</v>
      </c>
      <c r="E16" s="101">
        <v>1854.6395880047</v>
      </c>
      <c r="F16" s="101">
        <v>1232.1273818519101</v>
      </c>
      <c r="G16" s="101">
        <v>3573.1281033934301</v>
      </c>
      <c r="H16" s="101">
        <v>3614.59741846103</v>
      </c>
      <c r="I16" s="101"/>
      <c r="J16" s="101"/>
      <c r="K16" s="101"/>
      <c r="L16" s="28"/>
      <c r="M16" s="28" t="s">
        <v>181</v>
      </c>
      <c r="N16" s="28">
        <v>0</v>
      </c>
      <c r="O16" s="28">
        <v>0</v>
      </c>
      <c r="P16" s="28">
        <v>0</v>
      </c>
      <c r="Q16" s="28">
        <v>0</v>
      </c>
      <c r="R16" s="28">
        <v>0</v>
      </c>
      <c r="S16" s="28">
        <v>0</v>
      </c>
      <c r="T16" s="28">
        <v>0</v>
      </c>
      <c r="U16" s="28">
        <v>0</v>
      </c>
      <c r="V16" s="28">
        <v>0</v>
      </c>
      <c r="W16" s="28">
        <v>0</v>
      </c>
      <c r="X16" s="28">
        <v>0</v>
      </c>
      <c r="Y16" s="28">
        <v>0</v>
      </c>
      <c r="Z16" s="28">
        <v>0</v>
      </c>
      <c r="AA16" s="28">
        <v>0</v>
      </c>
      <c r="AB16" s="28">
        <v>0</v>
      </c>
      <c r="AC16" s="28">
        <v>0</v>
      </c>
      <c r="AD16" s="28">
        <v>0</v>
      </c>
      <c r="AE16" s="28">
        <v>0</v>
      </c>
      <c r="AF16" s="28">
        <v>0</v>
      </c>
      <c r="AG16" s="28">
        <v>0</v>
      </c>
      <c r="AH16" s="28">
        <v>0</v>
      </c>
      <c r="AI16" s="28">
        <v>0</v>
      </c>
      <c r="AJ16" s="28">
        <v>0</v>
      </c>
      <c r="AK16" s="28">
        <v>0</v>
      </c>
      <c r="AL16" s="28">
        <v>0</v>
      </c>
      <c r="AM16" s="28">
        <v>0</v>
      </c>
      <c r="AN16" s="28">
        <v>0</v>
      </c>
      <c r="AO16" s="28">
        <v>0</v>
      </c>
      <c r="AP16" s="28">
        <v>0</v>
      </c>
      <c r="AQ16" s="28">
        <v>0</v>
      </c>
      <c r="AR16" s="28">
        <v>0</v>
      </c>
      <c r="AS16" s="28">
        <v>0</v>
      </c>
      <c r="AT16" s="28">
        <v>0</v>
      </c>
      <c r="AU16" s="28">
        <v>0</v>
      </c>
      <c r="AV16" s="28">
        <v>0</v>
      </c>
      <c r="AW16" s="28">
        <v>0</v>
      </c>
      <c r="AX16" s="28">
        <v>0</v>
      </c>
      <c r="AY16" s="28">
        <v>0</v>
      </c>
      <c r="AZ16" s="28">
        <v>0</v>
      </c>
      <c r="BA16" s="28">
        <v>0</v>
      </c>
      <c r="BB16" s="28">
        <v>0</v>
      </c>
      <c r="BC16" s="28">
        <v>0</v>
      </c>
      <c r="BD16" s="28">
        <v>0</v>
      </c>
      <c r="BE16" s="28">
        <v>0</v>
      </c>
      <c r="BF16" s="28">
        <v>0</v>
      </c>
      <c r="BG16" s="28">
        <v>0</v>
      </c>
      <c r="BH16" s="28">
        <v>0</v>
      </c>
      <c r="BI16" s="28">
        <v>0</v>
      </c>
      <c r="BJ16" s="28">
        <v>0</v>
      </c>
      <c r="BK16" s="28">
        <v>0</v>
      </c>
      <c r="BL16" s="28">
        <v>0</v>
      </c>
      <c r="BM16" s="28">
        <v>0</v>
      </c>
      <c r="BN16" s="28">
        <v>0</v>
      </c>
      <c r="BO16" s="28">
        <v>0</v>
      </c>
      <c r="BP16" s="28">
        <v>0</v>
      </c>
      <c r="BQ16" s="28">
        <v>0</v>
      </c>
      <c r="BR16" s="28">
        <v>0</v>
      </c>
      <c r="BT16" s="37" t="e">
        <f t="shared" si="0"/>
        <v>#DIV/0!</v>
      </c>
      <c r="BU16" s="25">
        <f t="shared" si="1"/>
        <v>-1</v>
      </c>
      <c r="BV16" s="25">
        <f t="shared" si="2"/>
        <v>-1</v>
      </c>
      <c r="BW16" s="25">
        <f t="shared" si="3"/>
        <v>-1</v>
      </c>
      <c r="BX16" s="25">
        <f t="shared" si="4"/>
        <v>-1</v>
      </c>
      <c r="BY16" s="25">
        <f t="shared" si="5"/>
        <v>-1</v>
      </c>
      <c r="BZ16" s="25">
        <f t="shared" si="6"/>
        <v>-1</v>
      </c>
      <c r="CA16" s="25">
        <f t="shared" si="7"/>
        <v>-1</v>
      </c>
    </row>
    <row r="17" spans="1:79" x14ac:dyDescent="0.4">
      <c r="A17" s="58" t="s">
        <v>90</v>
      </c>
      <c r="B17" s="101">
        <v>36108.670857892503</v>
      </c>
      <c r="C17" s="101">
        <v>795.455109569775</v>
      </c>
      <c r="D17" s="101">
        <v>72285.751457682505</v>
      </c>
      <c r="E17" s="101">
        <v>8592.4157201590206</v>
      </c>
      <c r="F17" s="101">
        <v>8101.0907788009099</v>
      </c>
      <c r="G17" s="101">
        <v>29593.854176171299</v>
      </c>
      <c r="H17" s="101">
        <v>24281.7854446235</v>
      </c>
      <c r="I17" s="101"/>
      <c r="J17" s="101"/>
      <c r="K17" s="101"/>
      <c r="L17" s="28"/>
      <c r="M17" s="28" t="s">
        <v>335</v>
      </c>
      <c r="N17" s="28">
        <v>713.96287008885804</v>
      </c>
      <c r="O17" s="28">
        <v>63.9257303985707</v>
      </c>
      <c r="P17" s="28">
        <v>52.417554720729498</v>
      </c>
      <c r="Q17" s="28">
        <v>60.157829225185701</v>
      </c>
      <c r="R17" s="28">
        <v>611.511469663458</v>
      </c>
      <c r="S17" s="28">
        <v>9043.9023490050895</v>
      </c>
      <c r="T17" s="28">
        <v>36184.299377965901</v>
      </c>
      <c r="U17" s="28">
        <v>403.15639883086601</v>
      </c>
      <c r="V17" s="28">
        <v>174.766697187387</v>
      </c>
      <c r="W17" s="28">
        <v>131.423167358554</v>
      </c>
      <c r="X17" s="28">
        <v>335.63901312219599</v>
      </c>
      <c r="Y17" s="28">
        <v>2238.7331279578898</v>
      </c>
      <c r="Z17" s="28">
        <v>2238.7331279578898</v>
      </c>
      <c r="AA17" s="28">
        <v>289.786264118124</v>
      </c>
      <c r="AB17" s="28">
        <v>971.19615147252398</v>
      </c>
      <c r="AC17" s="28">
        <v>22.715790497928399</v>
      </c>
      <c r="AD17" s="28">
        <v>433.69872615552498</v>
      </c>
      <c r="AE17" s="28">
        <v>135.11190664687601</v>
      </c>
      <c r="AF17" s="28">
        <v>5.8736062655992898</v>
      </c>
      <c r="AG17" s="28">
        <v>797.24267071214797</v>
      </c>
      <c r="AH17" s="28">
        <v>0</v>
      </c>
      <c r="AI17" s="28">
        <v>65208.121282428503</v>
      </c>
      <c r="AJ17" s="28">
        <v>6955.5646087622699</v>
      </c>
      <c r="AK17" s="28">
        <v>72453.472155308904</v>
      </c>
      <c r="AL17" s="28">
        <v>16.021276829835099</v>
      </c>
      <c r="AM17" s="28">
        <v>394.818991479136</v>
      </c>
      <c r="AN17" s="28">
        <v>48.561417505800797</v>
      </c>
      <c r="AO17" s="28">
        <v>10178.824035985999</v>
      </c>
      <c r="AP17" s="28">
        <v>67.009418541973204</v>
      </c>
      <c r="AQ17" s="28">
        <v>136.708840798734</v>
      </c>
      <c r="AR17" s="28">
        <v>2403.03505667532</v>
      </c>
      <c r="AS17" s="28">
        <v>76.114164189222507</v>
      </c>
      <c r="AT17" s="28">
        <v>3.0733031994576598</v>
      </c>
      <c r="AU17" s="28">
        <v>27.8367809873399</v>
      </c>
      <c r="AV17" s="28">
        <v>8612.1230478440393</v>
      </c>
      <c r="AW17" s="28">
        <v>8119.52254563115</v>
      </c>
      <c r="AX17" s="28">
        <v>492.60050221288799</v>
      </c>
      <c r="AY17" s="28">
        <v>0.53618850620325498</v>
      </c>
      <c r="AZ17" s="28">
        <v>0.21115512866725</v>
      </c>
      <c r="BA17" s="28">
        <v>541.72392224298096</v>
      </c>
      <c r="BB17" s="28">
        <v>30.250828011926899</v>
      </c>
      <c r="BC17" s="28">
        <v>999.54511187905302</v>
      </c>
      <c r="BD17" s="28">
        <v>208.13169692400001</v>
      </c>
      <c r="BE17" s="28">
        <v>117.073622002127</v>
      </c>
      <c r="BF17" s="28">
        <v>2676.2648004541502</v>
      </c>
      <c r="BG17" s="28">
        <v>327.239204904242</v>
      </c>
      <c r="BH17" s="28">
        <v>134.39121248697799</v>
      </c>
      <c r="BI17" s="28">
        <v>592.47578377067498</v>
      </c>
      <c r="BJ17" s="28">
        <v>56.579242326537603</v>
      </c>
      <c r="BK17" s="28">
        <v>29672.073431549099</v>
      </c>
      <c r="BL17" s="28">
        <v>6436.9663201476096</v>
      </c>
      <c r="BM17" s="28">
        <v>165.334391998016</v>
      </c>
      <c r="BN17" s="28">
        <v>79.282752185535898</v>
      </c>
      <c r="BO17" s="28">
        <v>3201.6362515808701</v>
      </c>
      <c r="BP17" s="28">
        <v>1581.4377919211599</v>
      </c>
      <c r="BQ17" s="28">
        <v>24345.378711177898</v>
      </c>
      <c r="BR17" s="28">
        <v>2238.40982766657</v>
      </c>
      <c r="BT17" s="37">
        <f t="shared" si="0"/>
        <v>3.9996187276842661E-3</v>
      </c>
      <c r="BU17" s="25">
        <f t="shared" si="1"/>
        <v>2.0944697845854837E-3</v>
      </c>
      <c r="BV17" s="25">
        <f t="shared" si="2"/>
        <v>2.2472181281729081E-3</v>
      </c>
      <c r="BW17" s="25">
        <f t="shared" si="3"/>
        <v>2.320245611952803E-3</v>
      </c>
      <c r="BX17" s="25">
        <f t="shared" si="4"/>
        <v>2.293572416285979E-3</v>
      </c>
      <c r="BY17" s="25">
        <f t="shared" si="5"/>
        <v>2.2752203787757474E-3</v>
      </c>
      <c r="BZ17" s="25">
        <f t="shared" si="6"/>
        <v>2.6430911942785023E-3</v>
      </c>
      <c r="CA17" s="25">
        <f t="shared" si="7"/>
        <v>2.6189699558719897E-3</v>
      </c>
    </row>
    <row r="18" spans="1:79" x14ac:dyDescent="0.4">
      <c r="A18" s="22" t="s">
        <v>91</v>
      </c>
      <c r="B18" s="101">
        <v>9089.7945211154201</v>
      </c>
      <c r="C18" s="101">
        <v>32.935757442299902</v>
      </c>
      <c r="D18" s="101">
        <v>23344.746217986602</v>
      </c>
      <c r="E18" s="101">
        <v>1812.21022924512</v>
      </c>
      <c r="F18" s="101">
        <v>1649.1311330230301</v>
      </c>
      <c r="G18" s="101">
        <v>12143.335484400701</v>
      </c>
      <c r="H18" s="101">
        <v>1895.35866717354</v>
      </c>
      <c r="I18" s="101"/>
      <c r="J18" s="101"/>
      <c r="K18" s="101"/>
      <c r="L18" s="28"/>
      <c r="M18" s="28" t="s">
        <v>182</v>
      </c>
      <c r="N18" s="28">
        <v>7.4982222248738601</v>
      </c>
      <c r="O18" s="28">
        <v>10.7763487191378</v>
      </c>
      <c r="P18" s="28">
        <v>10.516162623366199</v>
      </c>
      <c r="Q18" s="28">
        <v>9.3789307891003606</v>
      </c>
      <c r="R18" s="28">
        <v>54.549383498878498</v>
      </c>
      <c r="S18" s="28">
        <v>126.460797104227</v>
      </c>
      <c r="T18" s="28">
        <v>9106.4033379740704</v>
      </c>
      <c r="U18" s="28">
        <v>67.038334268215493</v>
      </c>
      <c r="V18" s="28">
        <v>41.670969813961896</v>
      </c>
      <c r="W18" s="28">
        <v>40.974090769744798</v>
      </c>
      <c r="X18" s="28">
        <v>6.7480159195366403</v>
      </c>
      <c r="Y18" s="28">
        <v>16.331274990106898</v>
      </c>
      <c r="Z18" s="28">
        <v>16.331274990106898</v>
      </c>
      <c r="AA18" s="28">
        <v>165.215368382413</v>
      </c>
      <c r="AB18" s="28">
        <v>33.008948779633698</v>
      </c>
      <c r="AC18" s="28">
        <v>7.7254505271129901</v>
      </c>
      <c r="AD18" s="28">
        <v>4.4258473318495897</v>
      </c>
      <c r="AE18" s="28">
        <v>6.2822018703256797</v>
      </c>
      <c r="AF18" s="28">
        <v>1.05444400645776</v>
      </c>
      <c r="AG18" s="28">
        <v>22.959969975253099</v>
      </c>
      <c r="AH18" s="28">
        <v>0</v>
      </c>
      <c r="AI18" s="28">
        <v>21059.367891356102</v>
      </c>
      <c r="AJ18" s="28">
        <v>2174.7149027023102</v>
      </c>
      <c r="AK18" s="28">
        <v>23399.2981624409</v>
      </c>
      <c r="AL18" s="28">
        <v>1.7051884430078701</v>
      </c>
      <c r="AM18" s="28">
        <v>68.672324283029297</v>
      </c>
      <c r="AN18" s="28">
        <v>9.7137651085499998E-3</v>
      </c>
      <c r="AO18" s="28">
        <v>862.21790947735997</v>
      </c>
      <c r="AP18" s="28">
        <v>0.98932866959881405</v>
      </c>
      <c r="AQ18" s="28">
        <v>0.39833685521696099</v>
      </c>
      <c r="AR18" s="28">
        <v>1256.9779625117201</v>
      </c>
      <c r="AS18" s="28">
        <v>0.43943092073832701</v>
      </c>
      <c r="AT18" s="28">
        <v>4.0326830800774104E-3</v>
      </c>
      <c r="AU18" s="28">
        <v>9.3636027017642495E-2</v>
      </c>
      <c r="AV18" s="28">
        <v>1816.3718767046701</v>
      </c>
      <c r="AW18" s="28">
        <v>1652.8928111006301</v>
      </c>
      <c r="AX18" s="28">
        <v>163.479065604038</v>
      </c>
      <c r="AY18" s="28">
        <v>9.2994262471271395E-3</v>
      </c>
      <c r="AZ18" s="28">
        <v>1.42341584131131E-3</v>
      </c>
      <c r="BA18" s="28">
        <v>20.065308336226799</v>
      </c>
      <c r="BB18" s="28">
        <v>2.2028948891350598E-3</v>
      </c>
      <c r="BC18" s="28">
        <v>71.714247282748204</v>
      </c>
      <c r="BD18" s="28">
        <v>4.41389903933599E-3</v>
      </c>
      <c r="BE18" s="28">
        <v>1.85956079741178</v>
      </c>
      <c r="BF18" s="28">
        <v>286.594153511135</v>
      </c>
      <c r="BG18" s="28">
        <v>34.551294744697302</v>
      </c>
      <c r="BH18" s="28">
        <v>0.29531399670408898</v>
      </c>
      <c r="BI18" s="28">
        <v>13.415479897705501</v>
      </c>
      <c r="BJ18" s="28">
        <v>1.89662101996836E-2</v>
      </c>
      <c r="BK18" s="28">
        <v>12172.821111953999</v>
      </c>
      <c r="BL18" s="28">
        <v>537.73148468749002</v>
      </c>
      <c r="BM18" s="28">
        <v>11.481867371925199</v>
      </c>
      <c r="BN18" s="28">
        <v>2.9637314037145699</v>
      </c>
      <c r="BO18" s="28">
        <v>170.377542347055</v>
      </c>
      <c r="BP18" s="28">
        <v>124.076977256002</v>
      </c>
      <c r="BQ18" s="28">
        <v>1899.92247782095</v>
      </c>
      <c r="BR18" s="28">
        <v>175.43084738306399</v>
      </c>
      <c r="BT18" s="37">
        <f t="shared" si="0"/>
        <v>7.0606976002214649E-3</v>
      </c>
      <c r="BU18" s="25">
        <f t="shared" si="1"/>
        <v>1.827193873312348E-3</v>
      </c>
      <c r="BV18" s="25">
        <f t="shared" si="2"/>
        <v>-0.30288623191749481</v>
      </c>
      <c r="BW18" s="25">
        <f t="shared" si="3"/>
        <v>2.3367974937447702E-3</v>
      </c>
      <c r="BX18" s="25">
        <f t="shared" si="4"/>
        <v>2.2964484982979103E-3</v>
      </c>
      <c r="BY18" s="25">
        <f t="shared" si="5"/>
        <v>2.2810060414688985E-3</v>
      </c>
      <c r="BZ18" s="25">
        <f t="shared" si="6"/>
        <v>2.4281325004300151E-3</v>
      </c>
      <c r="CA18" s="25">
        <f t="shared" si="7"/>
        <v>2.4078876080039432E-3</v>
      </c>
    </row>
    <row r="19" spans="1:79" x14ac:dyDescent="0.4">
      <c r="A19" s="22" t="s">
        <v>92</v>
      </c>
      <c r="B19" s="101">
        <v>18298.267202940599</v>
      </c>
      <c r="C19" s="101">
        <v>610.26470850975602</v>
      </c>
      <c r="D19" s="101">
        <v>117569.81981899599</v>
      </c>
      <c r="E19" s="101">
        <v>12264.033414711699</v>
      </c>
      <c r="F19" s="101">
        <v>10803.462460711</v>
      </c>
      <c r="G19" s="101">
        <v>752160.17359313101</v>
      </c>
      <c r="H19" s="101">
        <v>7188.15912969278</v>
      </c>
      <c r="I19" s="101"/>
      <c r="J19" s="101"/>
      <c r="K19" s="101"/>
      <c r="L19" s="28"/>
      <c r="M19" s="28" t="s">
        <v>183</v>
      </c>
      <c r="N19" s="28">
        <v>0</v>
      </c>
      <c r="O19" s="28">
        <v>0</v>
      </c>
      <c r="P19" s="28">
        <v>0</v>
      </c>
      <c r="Q19" s="28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8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  <c r="AF19" s="28">
        <v>0</v>
      </c>
      <c r="AG19" s="28">
        <v>0</v>
      </c>
      <c r="AH19" s="28">
        <v>0</v>
      </c>
      <c r="AI19" s="28">
        <v>0</v>
      </c>
      <c r="AJ19" s="28">
        <v>0</v>
      </c>
      <c r="AK19" s="28">
        <v>0</v>
      </c>
      <c r="AL19" s="28">
        <v>0</v>
      </c>
      <c r="AM19" s="28">
        <v>0</v>
      </c>
      <c r="AN19" s="28">
        <v>0</v>
      </c>
      <c r="AO19" s="28">
        <v>0</v>
      </c>
      <c r="AP19" s="28">
        <v>0</v>
      </c>
      <c r="AQ19" s="28">
        <v>0</v>
      </c>
      <c r="AR19" s="28">
        <v>0</v>
      </c>
      <c r="AS19" s="28">
        <v>0</v>
      </c>
      <c r="AT19" s="28">
        <v>0</v>
      </c>
      <c r="AU19" s="28">
        <v>0</v>
      </c>
      <c r="AV19" s="28">
        <v>0</v>
      </c>
      <c r="AW19" s="28">
        <v>0</v>
      </c>
      <c r="AX19" s="28">
        <v>0</v>
      </c>
      <c r="AY19" s="28">
        <v>0</v>
      </c>
      <c r="AZ19" s="28">
        <v>0</v>
      </c>
      <c r="BA19" s="28">
        <v>0</v>
      </c>
      <c r="BB19" s="28">
        <v>0</v>
      </c>
      <c r="BC19" s="28">
        <v>0</v>
      </c>
      <c r="BD19" s="28">
        <v>0</v>
      </c>
      <c r="BE19" s="28">
        <v>0</v>
      </c>
      <c r="BF19" s="28">
        <v>0</v>
      </c>
      <c r="BG19" s="28">
        <v>0</v>
      </c>
      <c r="BH19" s="28">
        <v>0</v>
      </c>
      <c r="BI19" s="28">
        <v>0</v>
      </c>
      <c r="BJ19" s="28">
        <v>0</v>
      </c>
      <c r="BK19" s="28">
        <v>0</v>
      </c>
      <c r="BL19" s="28">
        <v>0</v>
      </c>
      <c r="BM19" s="28">
        <v>0</v>
      </c>
      <c r="BN19" s="28">
        <v>0</v>
      </c>
      <c r="BO19" s="28">
        <v>0</v>
      </c>
      <c r="BP19" s="28">
        <v>0</v>
      </c>
      <c r="BQ19" s="28">
        <v>0</v>
      </c>
      <c r="BR19" s="28">
        <v>0</v>
      </c>
      <c r="BT19" s="37" t="e">
        <f t="shared" si="0"/>
        <v>#DIV/0!</v>
      </c>
      <c r="BU19" s="25">
        <f t="shared" si="1"/>
        <v>-1</v>
      </c>
      <c r="BV19" s="25">
        <f t="shared" si="2"/>
        <v>-1</v>
      </c>
      <c r="BW19" s="25">
        <f t="shared" si="3"/>
        <v>-1</v>
      </c>
      <c r="BX19" s="25">
        <f t="shared" si="4"/>
        <v>-1</v>
      </c>
      <c r="BY19" s="25">
        <f t="shared" si="5"/>
        <v>-1</v>
      </c>
      <c r="BZ19" s="25">
        <f t="shared" si="6"/>
        <v>-1</v>
      </c>
      <c r="CA19" s="25">
        <f t="shared" si="7"/>
        <v>-1</v>
      </c>
    </row>
    <row r="20" spans="1:79" x14ac:dyDescent="0.4">
      <c r="A20" s="58" t="s">
        <v>93</v>
      </c>
      <c r="B20" s="101">
        <v>39965.441349881097</v>
      </c>
      <c r="C20" s="101">
        <v>2398.9601299682399</v>
      </c>
      <c r="D20" s="101">
        <v>239177.04768437301</v>
      </c>
      <c r="E20" s="101">
        <v>33769.863544095897</v>
      </c>
      <c r="F20" s="101">
        <v>26414.671229817399</v>
      </c>
      <c r="G20" s="101">
        <v>293265.079378822</v>
      </c>
      <c r="H20" s="101">
        <v>12107.4007403672</v>
      </c>
      <c r="I20" s="101"/>
      <c r="J20" s="101"/>
      <c r="K20" s="101"/>
      <c r="L20" s="28"/>
      <c r="M20" s="28" t="s">
        <v>184</v>
      </c>
      <c r="N20" s="28">
        <v>979.46277544708198</v>
      </c>
      <c r="O20" s="28">
        <v>27.549339708113099</v>
      </c>
      <c r="P20" s="28">
        <v>27.099953511575499</v>
      </c>
      <c r="Q20" s="28">
        <v>20.343465297871901</v>
      </c>
      <c r="R20" s="28">
        <v>120.756125042476</v>
      </c>
      <c r="S20" s="28">
        <v>1028.2712421844999</v>
      </c>
      <c r="T20" s="28">
        <v>40075.918937119903</v>
      </c>
      <c r="U20" s="28">
        <v>112.187794534304</v>
      </c>
      <c r="V20" s="28">
        <v>116.715550917781</v>
      </c>
      <c r="W20" s="28">
        <v>113.96482113397199</v>
      </c>
      <c r="X20" s="28">
        <v>19.758156350516</v>
      </c>
      <c r="Y20" s="28">
        <v>368.92477331226701</v>
      </c>
      <c r="Z20" s="28">
        <v>368.92477331226701</v>
      </c>
      <c r="AA20" s="28">
        <v>0</v>
      </c>
      <c r="AB20" s="28">
        <v>51.057404938839298</v>
      </c>
      <c r="AC20" s="28">
        <v>3.1250092971488499</v>
      </c>
      <c r="AD20" s="28">
        <v>309.99537205965902</v>
      </c>
      <c r="AE20" s="28">
        <v>73.873332169607906</v>
      </c>
      <c r="AF20" s="28">
        <v>1.9008228004557901</v>
      </c>
      <c r="AG20" s="28">
        <v>2406.1319729653701</v>
      </c>
      <c r="AH20" s="28">
        <v>0</v>
      </c>
      <c r="AI20" s="28">
        <v>215852.854034905</v>
      </c>
      <c r="AJ20" s="28">
        <v>23983.675644246701</v>
      </c>
      <c r="AK20" s="28">
        <v>239836.52967915201</v>
      </c>
      <c r="AL20" s="28">
        <v>3.53368412028528</v>
      </c>
      <c r="AM20" s="28">
        <v>154.99867183636999</v>
      </c>
      <c r="AN20" s="28">
        <v>1071.37075306414</v>
      </c>
      <c r="AO20" s="28">
        <v>6538.7576193288196</v>
      </c>
      <c r="AP20" s="28">
        <v>759.73394498862001</v>
      </c>
      <c r="AQ20" s="28">
        <v>98.561600160055605</v>
      </c>
      <c r="AR20" s="28">
        <v>879.53022215225997</v>
      </c>
      <c r="AS20" s="28">
        <v>817.63154211719495</v>
      </c>
      <c r="AT20" s="28">
        <v>51.207516219955103</v>
      </c>
      <c r="AU20" s="28">
        <v>218.28871979252301</v>
      </c>
      <c r="AV20" s="28">
        <v>33862.126019479198</v>
      </c>
      <c r="AW20" s="28">
        <v>26486.925823031499</v>
      </c>
      <c r="AX20" s="28">
        <v>7375.2001964476804</v>
      </c>
      <c r="AY20" s="28">
        <v>7.49265007247695</v>
      </c>
      <c r="AZ20" s="28">
        <v>22.0408827390665</v>
      </c>
      <c r="BA20" s="28">
        <v>13462.1233521838</v>
      </c>
      <c r="BB20" s="28">
        <v>66.602314887746203</v>
      </c>
      <c r="BC20" s="28">
        <v>742.95404136444097</v>
      </c>
      <c r="BD20" s="28">
        <v>125.790270897556</v>
      </c>
      <c r="BE20" s="28">
        <v>90.496370582516306</v>
      </c>
      <c r="BF20" s="28">
        <v>1856.5016402683</v>
      </c>
      <c r="BG20" s="28">
        <v>64.460517115842194</v>
      </c>
      <c r="BH20" s="28">
        <v>1681.01259491735</v>
      </c>
      <c r="BI20" s="28">
        <v>4379.9290762990904</v>
      </c>
      <c r="BJ20" s="28">
        <v>155.65833032441901</v>
      </c>
      <c r="BK20" s="28">
        <v>294084.41095013497</v>
      </c>
      <c r="BL20" s="28">
        <v>3794.7116130720001</v>
      </c>
      <c r="BM20" s="28">
        <v>6509.3802555836201</v>
      </c>
      <c r="BN20" s="28">
        <v>16.575057302141499</v>
      </c>
      <c r="BO20" s="28">
        <v>1611.6172640950099</v>
      </c>
      <c r="BP20" s="28">
        <v>1001.17603449409</v>
      </c>
      <c r="BQ20" s="28">
        <v>12139.928215415801</v>
      </c>
      <c r="BR20" s="28">
        <v>1051.1177123785101</v>
      </c>
      <c r="BT20" s="37">
        <f t="shared" si="0"/>
        <v>0</v>
      </c>
      <c r="BU20" s="25">
        <f t="shared" si="1"/>
        <v>2.7643279670458115E-3</v>
      </c>
      <c r="BV20" s="25">
        <f t="shared" si="2"/>
        <v>2.989563230975881E-3</v>
      </c>
      <c r="BW20" s="25">
        <f t="shared" si="3"/>
        <v>2.7572963257296822E-3</v>
      </c>
      <c r="BX20" s="25">
        <f t="shared" si="4"/>
        <v>2.732095001296835E-3</v>
      </c>
      <c r="BY20" s="25">
        <f t="shared" si="5"/>
        <v>2.7353962722253293E-3</v>
      </c>
      <c r="BZ20" s="25">
        <f t="shared" si="6"/>
        <v>2.7938258896982675E-3</v>
      </c>
      <c r="CA20" s="25">
        <f t="shared" si="7"/>
        <v>2.6865778829101533E-3</v>
      </c>
    </row>
    <row r="21" spans="1:79" x14ac:dyDescent="0.4">
      <c r="A21" s="22" t="s">
        <v>94</v>
      </c>
      <c r="B21" s="101">
        <v>14945.0874163345</v>
      </c>
      <c r="C21" s="101">
        <v>499.26159526911403</v>
      </c>
      <c r="D21" s="101">
        <v>36190.646263550901</v>
      </c>
      <c r="E21" s="101">
        <v>7660.56943199532</v>
      </c>
      <c r="F21" s="101">
        <v>4884.6752298622896</v>
      </c>
      <c r="G21" s="101">
        <v>33088.393820064302</v>
      </c>
      <c r="H21" s="101">
        <v>4000.7494495738001</v>
      </c>
      <c r="I21" s="101"/>
      <c r="J21" s="101"/>
      <c r="K21" s="101"/>
      <c r="L21" s="28"/>
      <c r="M21" s="28" t="s">
        <v>185</v>
      </c>
      <c r="N21" s="28">
        <v>0</v>
      </c>
      <c r="O21" s="28">
        <v>0</v>
      </c>
      <c r="P21" s="28"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28">
        <v>0</v>
      </c>
      <c r="AE21" s="28">
        <v>0</v>
      </c>
      <c r="AF21" s="28">
        <v>0</v>
      </c>
      <c r="AG21" s="28">
        <v>0</v>
      </c>
      <c r="AH21" s="28">
        <v>0</v>
      </c>
      <c r="AI21" s="28">
        <v>0</v>
      </c>
      <c r="AJ21" s="28">
        <v>0</v>
      </c>
      <c r="AK21" s="28">
        <v>0</v>
      </c>
      <c r="AL21" s="28">
        <v>0</v>
      </c>
      <c r="AM21" s="28">
        <v>0</v>
      </c>
      <c r="AN21" s="28">
        <v>0</v>
      </c>
      <c r="AO21" s="28">
        <v>0</v>
      </c>
      <c r="AP21" s="28">
        <v>0</v>
      </c>
      <c r="AQ21" s="28">
        <v>0</v>
      </c>
      <c r="AR21" s="28">
        <v>0</v>
      </c>
      <c r="AS21" s="28">
        <v>0</v>
      </c>
      <c r="AT21" s="28">
        <v>0</v>
      </c>
      <c r="AU21" s="28">
        <v>0</v>
      </c>
      <c r="AV21" s="28">
        <v>0</v>
      </c>
      <c r="AW21" s="28">
        <v>0</v>
      </c>
      <c r="AX21" s="28">
        <v>0</v>
      </c>
      <c r="AY21" s="28">
        <v>0</v>
      </c>
      <c r="AZ21" s="28">
        <v>0</v>
      </c>
      <c r="BA21" s="28">
        <v>0</v>
      </c>
      <c r="BB21" s="28">
        <v>0</v>
      </c>
      <c r="BC21" s="28">
        <v>0</v>
      </c>
      <c r="BD21" s="28">
        <v>0</v>
      </c>
      <c r="BE21" s="28">
        <v>0</v>
      </c>
      <c r="BF21" s="28">
        <v>0</v>
      </c>
      <c r="BG21" s="28">
        <v>0</v>
      </c>
      <c r="BH21" s="28">
        <v>0</v>
      </c>
      <c r="BI21" s="28">
        <v>0</v>
      </c>
      <c r="BJ21" s="28">
        <v>0</v>
      </c>
      <c r="BK21" s="28">
        <v>0</v>
      </c>
      <c r="BL21" s="28">
        <v>0</v>
      </c>
      <c r="BM21" s="28">
        <v>0</v>
      </c>
      <c r="BN21" s="28">
        <v>0</v>
      </c>
      <c r="BO21" s="28">
        <v>0</v>
      </c>
      <c r="BP21" s="28">
        <v>0</v>
      </c>
      <c r="BQ21" s="28">
        <v>0</v>
      </c>
      <c r="BR21" s="28">
        <v>0</v>
      </c>
      <c r="BT21" s="37" t="e">
        <f t="shared" si="0"/>
        <v>#DIV/0!</v>
      </c>
      <c r="BU21" s="25">
        <f t="shared" si="1"/>
        <v>-1</v>
      </c>
      <c r="BV21" s="25">
        <f t="shared" si="2"/>
        <v>-1</v>
      </c>
      <c r="BW21" s="25">
        <f t="shared" si="3"/>
        <v>-1</v>
      </c>
      <c r="BX21" s="25">
        <f t="shared" si="4"/>
        <v>-1</v>
      </c>
      <c r="BY21" s="25">
        <f t="shared" si="5"/>
        <v>-1</v>
      </c>
      <c r="BZ21" s="25">
        <f t="shared" si="6"/>
        <v>-1</v>
      </c>
      <c r="CA21" s="25">
        <f t="shared" si="7"/>
        <v>-1</v>
      </c>
    </row>
    <row r="22" spans="1:79" x14ac:dyDescent="0.4">
      <c r="A22" s="22" t="s">
        <v>95</v>
      </c>
      <c r="B22" s="101">
        <v>4557.8146458541796</v>
      </c>
      <c r="C22" s="101">
        <v>1788.52754040995</v>
      </c>
      <c r="D22" s="101">
        <v>8760.9355608394799</v>
      </c>
      <c r="E22" s="101">
        <v>9882.3326163784604</v>
      </c>
      <c r="F22" s="101">
        <v>5922.7464825214502</v>
      </c>
      <c r="G22" s="101">
        <v>107613.183036716</v>
      </c>
      <c r="H22" s="101">
        <v>6342.0895224229098</v>
      </c>
      <c r="I22" s="101"/>
      <c r="J22" s="101"/>
      <c r="K22" s="101"/>
      <c r="L22" s="28"/>
      <c r="M22" s="28" t="s">
        <v>186</v>
      </c>
      <c r="N22" s="28">
        <v>0</v>
      </c>
      <c r="O22" s="28">
        <v>0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  <c r="AE22" s="28">
        <v>0</v>
      </c>
      <c r="AF22" s="28">
        <v>0</v>
      </c>
      <c r="AG22" s="28">
        <v>0</v>
      </c>
      <c r="AH22" s="28">
        <v>0</v>
      </c>
      <c r="AI22" s="28">
        <v>0</v>
      </c>
      <c r="AJ22" s="28">
        <v>0</v>
      </c>
      <c r="AK22" s="28">
        <v>0</v>
      </c>
      <c r="AL22" s="28">
        <v>0</v>
      </c>
      <c r="AM22" s="28">
        <v>0</v>
      </c>
      <c r="AN22" s="28">
        <v>0</v>
      </c>
      <c r="AO22" s="28">
        <v>0</v>
      </c>
      <c r="AP22" s="28">
        <v>0</v>
      </c>
      <c r="AQ22" s="28">
        <v>0</v>
      </c>
      <c r="AR22" s="28">
        <v>0</v>
      </c>
      <c r="AS22" s="28">
        <v>0</v>
      </c>
      <c r="AT22" s="28">
        <v>0</v>
      </c>
      <c r="AU22" s="28">
        <v>0</v>
      </c>
      <c r="AV22" s="28">
        <v>0</v>
      </c>
      <c r="AW22" s="28">
        <v>0</v>
      </c>
      <c r="AX22" s="28">
        <v>0</v>
      </c>
      <c r="AY22" s="28">
        <v>0</v>
      </c>
      <c r="AZ22" s="28">
        <v>0</v>
      </c>
      <c r="BA22" s="28">
        <v>0</v>
      </c>
      <c r="BB22" s="28">
        <v>0</v>
      </c>
      <c r="BC22" s="28">
        <v>0</v>
      </c>
      <c r="BD22" s="28">
        <v>0</v>
      </c>
      <c r="BE22" s="28">
        <v>0</v>
      </c>
      <c r="BF22" s="28">
        <v>0</v>
      </c>
      <c r="BG22" s="28">
        <v>0</v>
      </c>
      <c r="BH22" s="28">
        <v>0</v>
      </c>
      <c r="BI22" s="28">
        <v>0</v>
      </c>
      <c r="BJ22" s="28">
        <v>0</v>
      </c>
      <c r="BK22" s="28">
        <v>0</v>
      </c>
      <c r="BL22" s="28">
        <v>0</v>
      </c>
      <c r="BM22" s="28">
        <v>0</v>
      </c>
      <c r="BN22" s="28">
        <v>0</v>
      </c>
      <c r="BO22" s="28">
        <v>0</v>
      </c>
      <c r="BP22" s="28">
        <v>0</v>
      </c>
      <c r="BQ22" s="28">
        <v>0</v>
      </c>
      <c r="BR22" s="28">
        <v>0</v>
      </c>
      <c r="BT22" s="37" t="e">
        <f t="shared" si="0"/>
        <v>#DIV/0!</v>
      </c>
      <c r="BU22" s="25">
        <f t="shared" si="1"/>
        <v>-1</v>
      </c>
      <c r="BV22" s="25">
        <f t="shared" si="2"/>
        <v>-1</v>
      </c>
      <c r="BW22" s="25">
        <f t="shared" si="3"/>
        <v>-1</v>
      </c>
      <c r="BX22" s="25">
        <f t="shared" si="4"/>
        <v>-1</v>
      </c>
      <c r="BY22" s="25">
        <f t="shared" si="5"/>
        <v>-1</v>
      </c>
      <c r="BZ22" s="25">
        <f t="shared" si="6"/>
        <v>-1</v>
      </c>
      <c r="CA22" s="25">
        <f t="shared" si="7"/>
        <v>-1</v>
      </c>
    </row>
    <row r="23" spans="1:79" x14ac:dyDescent="0.4">
      <c r="A23" s="58" t="s">
        <v>96</v>
      </c>
      <c r="B23" s="101">
        <v>18383.767292889599</v>
      </c>
      <c r="C23" s="101">
        <v>438.06716797793302</v>
      </c>
      <c r="D23" s="101">
        <v>15396.3814785085</v>
      </c>
      <c r="E23" s="101">
        <v>4159.9327231842699</v>
      </c>
      <c r="F23" s="101">
        <v>3363.8529357871798</v>
      </c>
      <c r="G23" s="101">
        <v>6100.6901109168402</v>
      </c>
      <c r="H23" s="101">
        <v>9146.3591931053907</v>
      </c>
      <c r="I23" s="101"/>
      <c r="J23" s="101"/>
      <c r="K23" s="101"/>
      <c r="L23" s="28"/>
      <c r="M23" s="28" t="s">
        <v>187</v>
      </c>
      <c r="N23" s="28">
        <v>202.01483192219399</v>
      </c>
      <c r="O23" s="28">
        <v>34.035259368453403</v>
      </c>
      <c r="P23" s="28">
        <v>33.730317295641299</v>
      </c>
      <c r="Q23" s="28">
        <v>17.3586616624337</v>
      </c>
      <c r="R23" s="28">
        <v>204.031540143591</v>
      </c>
      <c r="S23" s="28">
        <v>2698.7015096588202</v>
      </c>
      <c r="T23" s="28">
        <v>18429.922071220801</v>
      </c>
      <c r="U23" s="28">
        <v>218.34486141844599</v>
      </c>
      <c r="V23" s="28">
        <v>90.474002766439199</v>
      </c>
      <c r="W23" s="28">
        <v>90.754431654395205</v>
      </c>
      <c r="X23" s="28">
        <v>29.471521867045801</v>
      </c>
      <c r="Y23" s="28">
        <v>1440.3979928441399</v>
      </c>
      <c r="Z23" s="28">
        <v>1440.3979928441399</v>
      </c>
      <c r="AA23" s="28">
        <v>0</v>
      </c>
      <c r="AB23" s="28">
        <v>111.64084441357301</v>
      </c>
      <c r="AC23" s="28">
        <v>2.1550709418855001</v>
      </c>
      <c r="AD23" s="28">
        <v>90.357393396830702</v>
      </c>
      <c r="AE23" s="28">
        <v>26.633576997238599</v>
      </c>
      <c r="AF23" s="28">
        <v>1.9182207104809901</v>
      </c>
      <c r="AG23" s="28">
        <v>439.035668266671</v>
      </c>
      <c r="AH23" s="28">
        <v>0</v>
      </c>
      <c r="AI23" s="28">
        <v>13889.7246844888</v>
      </c>
      <c r="AJ23" s="28">
        <v>1543.29741507163</v>
      </c>
      <c r="AK23" s="28">
        <v>15433.0220995604</v>
      </c>
      <c r="AL23" s="28">
        <v>4.00272770816325</v>
      </c>
      <c r="AM23" s="28">
        <v>179.710497794829</v>
      </c>
      <c r="AN23" s="28">
        <v>34.147682946871903</v>
      </c>
      <c r="AO23" s="28">
        <v>3898.3517338940401</v>
      </c>
      <c r="AP23" s="28">
        <v>154.93316016536099</v>
      </c>
      <c r="AQ23" s="28">
        <v>77.039721752696394</v>
      </c>
      <c r="AR23" s="28">
        <v>174.73081147196001</v>
      </c>
      <c r="AS23" s="28">
        <v>38.470362535187398</v>
      </c>
      <c r="AT23" s="28">
        <v>40.387211690570098</v>
      </c>
      <c r="AU23" s="28">
        <v>62.101799133753303</v>
      </c>
      <c r="AV23" s="28">
        <v>4170.2025032464198</v>
      </c>
      <c r="AW23" s="28">
        <v>3371.9060090779799</v>
      </c>
      <c r="AX23" s="28">
        <v>798.29649416844097</v>
      </c>
      <c r="AY23" s="28">
        <v>0.49793491596532202</v>
      </c>
      <c r="AZ23" s="28">
        <v>0.81617516355539099</v>
      </c>
      <c r="BA23" s="28">
        <v>630.17289468685897</v>
      </c>
      <c r="BB23" s="28">
        <v>19.471895470526899</v>
      </c>
      <c r="BC23" s="28">
        <v>393.381759731697</v>
      </c>
      <c r="BD23" s="28">
        <v>99.141671893847004</v>
      </c>
      <c r="BE23" s="28">
        <v>79.880199859095796</v>
      </c>
      <c r="BF23" s="28">
        <v>983.70280547694199</v>
      </c>
      <c r="BG23" s="28">
        <v>70.773133140012604</v>
      </c>
      <c r="BH23" s="28">
        <v>97.463554917839303</v>
      </c>
      <c r="BI23" s="28">
        <v>468.37136347003099</v>
      </c>
      <c r="BJ23" s="28">
        <v>17.195003795219002</v>
      </c>
      <c r="BK23" s="28">
        <v>6117.9455068999796</v>
      </c>
      <c r="BL23" s="28">
        <v>2555.5640836236898</v>
      </c>
      <c r="BM23" s="28">
        <v>136.69764919833301</v>
      </c>
      <c r="BN23" s="28">
        <v>27.904263510466102</v>
      </c>
      <c r="BO23" s="28">
        <v>812.71842687220396</v>
      </c>
      <c r="BP23" s="28">
        <v>440.32371645608202</v>
      </c>
      <c r="BQ23" s="28">
        <v>9170.6774092715295</v>
      </c>
      <c r="BR23" s="28">
        <v>718.57735276582605</v>
      </c>
      <c r="BT23" s="37">
        <f t="shared" si="0"/>
        <v>0</v>
      </c>
      <c r="BU23" s="25">
        <f t="shared" si="1"/>
        <v>2.5106267717527751E-3</v>
      </c>
      <c r="BV23" s="25">
        <f t="shared" si="2"/>
        <v>2.2108488367399352E-3</v>
      </c>
      <c r="BW23" s="25">
        <f t="shared" si="3"/>
        <v>2.3798202910889016E-3</v>
      </c>
      <c r="BX23" s="25">
        <f t="shared" si="4"/>
        <v>2.468737055509115E-3</v>
      </c>
      <c r="BY23" s="25">
        <f t="shared" si="5"/>
        <v>2.3940027832743366E-3</v>
      </c>
      <c r="BZ23" s="25">
        <f t="shared" si="6"/>
        <v>2.8284334508749749E-3</v>
      </c>
      <c r="CA23" s="25">
        <f t="shared" si="7"/>
        <v>2.6587864802499967E-3</v>
      </c>
    </row>
    <row r="24" spans="1:79" x14ac:dyDescent="0.4">
      <c r="A24" s="22" t="s">
        <v>97</v>
      </c>
      <c r="B24" s="101">
        <v>1552.2864563647299</v>
      </c>
      <c r="C24" s="101">
        <v>92.567975017766997</v>
      </c>
      <c r="D24" s="101">
        <v>4535.8661600509404</v>
      </c>
      <c r="E24" s="101">
        <v>2722.2017049044298</v>
      </c>
      <c r="F24" s="101">
        <v>1548.0856496310701</v>
      </c>
      <c r="G24" s="101">
        <v>1372.19804721828</v>
      </c>
      <c r="H24" s="101">
        <v>43281.044645991802</v>
      </c>
      <c r="I24" s="101"/>
      <c r="J24" s="101"/>
      <c r="K24" s="101"/>
      <c r="L24" s="28"/>
      <c r="M24" s="28" t="s">
        <v>188</v>
      </c>
      <c r="N24" s="28">
        <v>0</v>
      </c>
      <c r="O24" s="28">
        <v>0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28">
        <v>0</v>
      </c>
      <c r="AF24" s="28">
        <v>0</v>
      </c>
      <c r="AG24" s="28">
        <v>0</v>
      </c>
      <c r="AH24" s="28">
        <v>0</v>
      </c>
      <c r="AI24" s="28">
        <v>0</v>
      </c>
      <c r="AJ24" s="28">
        <v>0</v>
      </c>
      <c r="AK24" s="28">
        <v>0</v>
      </c>
      <c r="AL24" s="28">
        <v>0</v>
      </c>
      <c r="AM24" s="28">
        <v>0</v>
      </c>
      <c r="AN24" s="28">
        <v>0</v>
      </c>
      <c r="AO24" s="28">
        <v>0</v>
      </c>
      <c r="AP24" s="28">
        <v>0</v>
      </c>
      <c r="AQ24" s="28">
        <v>0</v>
      </c>
      <c r="AR24" s="28">
        <v>0</v>
      </c>
      <c r="AS24" s="28">
        <v>0</v>
      </c>
      <c r="AT24" s="28">
        <v>0</v>
      </c>
      <c r="AU24" s="28">
        <v>0</v>
      </c>
      <c r="AV24" s="28">
        <v>0</v>
      </c>
      <c r="AW24" s="28">
        <v>0</v>
      </c>
      <c r="AX24" s="28">
        <v>0</v>
      </c>
      <c r="AY24" s="28">
        <v>0</v>
      </c>
      <c r="AZ24" s="28">
        <v>0</v>
      </c>
      <c r="BA24" s="28">
        <v>0</v>
      </c>
      <c r="BB24" s="28">
        <v>0</v>
      </c>
      <c r="BC24" s="28">
        <v>0</v>
      </c>
      <c r="BD24" s="28">
        <v>0</v>
      </c>
      <c r="BE24" s="28">
        <v>0</v>
      </c>
      <c r="BF24" s="28">
        <v>0</v>
      </c>
      <c r="BG24" s="28">
        <v>0</v>
      </c>
      <c r="BH24" s="28">
        <v>0</v>
      </c>
      <c r="BI24" s="28">
        <v>0</v>
      </c>
      <c r="BJ24" s="28">
        <v>0</v>
      </c>
      <c r="BK24" s="28">
        <v>0</v>
      </c>
      <c r="BL24" s="28">
        <v>0</v>
      </c>
      <c r="BM24" s="28">
        <v>0</v>
      </c>
      <c r="BN24" s="28">
        <v>0</v>
      </c>
      <c r="BO24" s="28">
        <v>0</v>
      </c>
      <c r="BP24" s="28">
        <v>0</v>
      </c>
      <c r="BQ24" s="28">
        <v>0</v>
      </c>
      <c r="BR24" s="28">
        <v>0</v>
      </c>
      <c r="BT24" s="37" t="e">
        <f t="shared" si="0"/>
        <v>#DIV/0!</v>
      </c>
      <c r="BU24" s="25">
        <f t="shared" si="1"/>
        <v>-1</v>
      </c>
      <c r="BV24" s="25">
        <f t="shared" si="2"/>
        <v>-1</v>
      </c>
      <c r="BW24" s="25">
        <f t="shared" si="3"/>
        <v>-1</v>
      </c>
      <c r="BX24" s="25">
        <f t="shared" si="4"/>
        <v>-1</v>
      </c>
      <c r="BY24" s="25">
        <f t="shared" si="5"/>
        <v>-1</v>
      </c>
      <c r="BZ24" s="25">
        <f t="shared" si="6"/>
        <v>-1</v>
      </c>
      <c r="CA24" s="25">
        <f t="shared" si="7"/>
        <v>-1</v>
      </c>
    </row>
    <row r="25" spans="1:79" x14ac:dyDescent="0.4">
      <c r="A25" s="22" t="s">
        <v>98</v>
      </c>
      <c r="B25" s="101">
        <v>5549.7965417823598</v>
      </c>
      <c r="C25" s="101">
        <v>254.617375222079</v>
      </c>
      <c r="D25" s="101">
        <v>8167.3134215211903</v>
      </c>
      <c r="E25" s="101">
        <v>2892.58491083742</v>
      </c>
      <c r="F25" s="101">
        <v>2400.6856826500002</v>
      </c>
      <c r="G25" s="101">
        <v>13373.6077802448</v>
      </c>
      <c r="H25" s="101">
        <v>6191.7807375457496</v>
      </c>
      <c r="I25" s="101"/>
      <c r="J25" s="101"/>
      <c r="K25" s="101"/>
      <c r="L25" s="28"/>
      <c r="M25" s="28" t="s">
        <v>189</v>
      </c>
      <c r="N25" s="28">
        <v>34.4822253225216</v>
      </c>
      <c r="O25" s="28">
        <v>36.027323780287297</v>
      </c>
      <c r="P25" s="28">
        <v>34.831653708560196</v>
      </c>
      <c r="Q25" s="28">
        <v>39.377319929231497</v>
      </c>
      <c r="R25" s="28">
        <v>134.263027933622</v>
      </c>
      <c r="S25" s="28">
        <v>2463.06733764404</v>
      </c>
      <c r="T25" s="28">
        <v>4735.26158904567</v>
      </c>
      <c r="U25" s="28">
        <v>157.91173611703101</v>
      </c>
      <c r="V25" s="28">
        <v>67.365538624662705</v>
      </c>
      <c r="W25" s="28">
        <v>71.937436924249695</v>
      </c>
      <c r="X25" s="28">
        <v>31.202350734105998</v>
      </c>
      <c r="Y25" s="28">
        <v>938.67841784859104</v>
      </c>
      <c r="Z25" s="28">
        <v>938.67841784859104</v>
      </c>
      <c r="AA25" s="28">
        <v>0</v>
      </c>
      <c r="AB25" s="28">
        <v>71.825635640001494</v>
      </c>
      <c r="AC25" s="28">
        <v>8.2783946868610698</v>
      </c>
      <c r="AD25" s="28">
        <v>21.438250612609199</v>
      </c>
      <c r="AE25" s="28">
        <v>28.900073130838599</v>
      </c>
      <c r="AF25" s="28">
        <v>4.3499879644934403</v>
      </c>
      <c r="AG25" s="28">
        <v>215.10976702171999</v>
      </c>
      <c r="AH25" s="28">
        <v>0</v>
      </c>
      <c r="AI25" s="28">
        <v>5921.5891722636597</v>
      </c>
      <c r="AJ25" s="28">
        <v>657.95278206451701</v>
      </c>
      <c r="AK25" s="28">
        <v>6579.5419543281696</v>
      </c>
      <c r="AL25" s="28">
        <v>7.8419151944200802</v>
      </c>
      <c r="AM25" s="28">
        <v>157.84231135936901</v>
      </c>
      <c r="AN25" s="28">
        <v>11.7480341393541</v>
      </c>
      <c r="AO25" s="28">
        <v>1433.42075292959</v>
      </c>
      <c r="AP25" s="28">
        <v>16.512609583161002</v>
      </c>
      <c r="AQ25" s="28">
        <v>42.444317622645997</v>
      </c>
      <c r="AR25" s="28">
        <v>98.363653171734597</v>
      </c>
      <c r="AS25" s="28">
        <v>23.818769359391901</v>
      </c>
      <c r="AT25" s="28">
        <v>1.7859225036789601</v>
      </c>
      <c r="AU25" s="28">
        <v>9.3379522592414794</v>
      </c>
      <c r="AV25" s="28">
        <v>1827.6262456260099</v>
      </c>
      <c r="AW25" s="28">
        <v>1583.24011533164</v>
      </c>
      <c r="AX25" s="28">
        <v>244.38613029437201</v>
      </c>
      <c r="AY25" s="28">
        <v>0.203440326063591</v>
      </c>
      <c r="AZ25" s="28">
        <v>0.13103853056432799</v>
      </c>
      <c r="BA25" s="28">
        <v>180.96656983415599</v>
      </c>
      <c r="BB25" s="28">
        <v>3.3471144714694301</v>
      </c>
      <c r="BC25" s="28">
        <v>254.79606583839001</v>
      </c>
      <c r="BD25" s="28">
        <v>61.584552998230897</v>
      </c>
      <c r="BE25" s="28">
        <v>34.076518105017101</v>
      </c>
      <c r="BF25" s="28">
        <v>637.24057536885903</v>
      </c>
      <c r="BG25" s="28">
        <v>54.6672421516678</v>
      </c>
      <c r="BH25" s="28">
        <v>36.9975751553431</v>
      </c>
      <c r="BI25" s="28">
        <v>168.27568460325099</v>
      </c>
      <c r="BJ25" s="28">
        <v>1.6097214610911701</v>
      </c>
      <c r="BK25" s="28">
        <v>1534.1492969380299</v>
      </c>
      <c r="BL25" s="28">
        <v>1079.9789766850799</v>
      </c>
      <c r="BM25" s="28">
        <v>19.0119230259495</v>
      </c>
      <c r="BN25" s="28">
        <v>13.901801305047901</v>
      </c>
      <c r="BO25" s="28">
        <v>326.00771154864901</v>
      </c>
      <c r="BP25" s="28">
        <v>276.242085928226</v>
      </c>
      <c r="BQ25" s="28">
        <v>4719.8733032733098</v>
      </c>
      <c r="BR25" s="28">
        <v>312.747225741433</v>
      </c>
      <c r="BT25" s="37">
        <f t="shared" si="0"/>
        <v>0</v>
      </c>
      <c r="BU25" s="25">
        <f t="shared" si="1"/>
        <v>-0.14676843495150826</v>
      </c>
      <c r="BV25" s="25">
        <f t="shared" si="2"/>
        <v>-0.15516461971968806</v>
      </c>
      <c r="BW25" s="25">
        <f t="shared" si="3"/>
        <v>-0.19440560013396582</v>
      </c>
      <c r="BX25" s="25">
        <f t="shared" si="4"/>
        <v>-0.36816850603811607</v>
      </c>
      <c r="BY25" s="25">
        <f t="shared" si="5"/>
        <v>-0.34050503705092361</v>
      </c>
      <c r="BZ25" s="25">
        <f t="shared" si="6"/>
        <v>-0.88528530803750338</v>
      </c>
      <c r="CA25" s="25">
        <f t="shared" si="7"/>
        <v>-0.2377195667390288</v>
      </c>
    </row>
    <row r="26" spans="1:79" x14ac:dyDescent="0.4">
      <c r="A26" s="22" t="s">
        <v>99</v>
      </c>
      <c r="B26" s="101">
        <v>99308.185507116796</v>
      </c>
      <c r="C26" s="101">
        <v>2460.77746848676</v>
      </c>
      <c r="D26" s="101">
        <v>14143.353161241601</v>
      </c>
      <c r="E26" s="101">
        <v>6896.7555794203899</v>
      </c>
      <c r="F26" s="101">
        <v>5442.72809298009</v>
      </c>
      <c r="G26" s="101">
        <v>40820.410282290097</v>
      </c>
      <c r="H26" s="101">
        <v>16406.2848723881</v>
      </c>
      <c r="I26" s="101"/>
      <c r="J26" s="101"/>
      <c r="K26" s="101"/>
      <c r="L26" s="28"/>
      <c r="M26" s="28" t="s">
        <v>190</v>
      </c>
      <c r="N26" s="28">
        <v>0</v>
      </c>
      <c r="O26" s="28">
        <v>0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  <c r="AE26" s="28">
        <v>0</v>
      </c>
      <c r="AF26" s="28">
        <v>0</v>
      </c>
      <c r="AG26" s="28">
        <v>0</v>
      </c>
      <c r="AH26" s="28">
        <v>0</v>
      </c>
      <c r="AI26" s="28">
        <v>0</v>
      </c>
      <c r="AJ26" s="28">
        <v>0</v>
      </c>
      <c r="AK26" s="28">
        <v>0</v>
      </c>
      <c r="AL26" s="28">
        <v>0</v>
      </c>
      <c r="AM26" s="28">
        <v>0</v>
      </c>
      <c r="AN26" s="28">
        <v>0</v>
      </c>
      <c r="AO26" s="28">
        <v>0</v>
      </c>
      <c r="AP26" s="28">
        <v>0</v>
      </c>
      <c r="AQ26" s="28">
        <v>0</v>
      </c>
      <c r="AR26" s="28">
        <v>0</v>
      </c>
      <c r="AS26" s="28">
        <v>0</v>
      </c>
      <c r="AT26" s="28">
        <v>0</v>
      </c>
      <c r="AU26" s="28">
        <v>0</v>
      </c>
      <c r="AV26" s="28">
        <v>0</v>
      </c>
      <c r="AW26" s="28">
        <v>0</v>
      </c>
      <c r="AX26" s="28">
        <v>0</v>
      </c>
      <c r="AY26" s="28">
        <v>0</v>
      </c>
      <c r="AZ26" s="28">
        <v>0</v>
      </c>
      <c r="BA26" s="28">
        <v>0</v>
      </c>
      <c r="BB26" s="28">
        <v>0</v>
      </c>
      <c r="BC26" s="28">
        <v>0</v>
      </c>
      <c r="BD26" s="28">
        <v>0</v>
      </c>
      <c r="BE26" s="28">
        <v>0</v>
      </c>
      <c r="BF26" s="28">
        <v>0</v>
      </c>
      <c r="BG26" s="28">
        <v>0</v>
      </c>
      <c r="BH26" s="28">
        <v>0</v>
      </c>
      <c r="BI26" s="28">
        <v>0</v>
      </c>
      <c r="BJ26" s="28">
        <v>0</v>
      </c>
      <c r="BK26" s="28">
        <v>0</v>
      </c>
      <c r="BL26" s="28">
        <v>0</v>
      </c>
      <c r="BM26" s="28">
        <v>0</v>
      </c>
      <c r="BN26" s="28">
        <v>0</v>
      </c>
      <c r="BO26" s="28">
        <v>0</v>
      </c>
      <c r="BP26" s="28">
        <v>0</v>
      </c>
      <c r="BQ26" s="28">
        <v>0</v>
      </c>
      <c r="BR26" s="28">
        <v>0</v>
      </c>
      <c r="BT26" s="37" t="e">
        <f t="shared" si="0"/>
        <v>#DIV/0!</v>
      </c>
      <c r="BU26" s="25">
        <f t="shared" si="1"/>
        <v>-1</v>
      </c>
      <c r="BV26" s="25">
        <f t="shared" si="2"/>
        <v>-1</v>
      </c>
      <c r="BW26" s="25">
        <f t="shared" si="3"/>
        <v>-1</v>
      </c>
      <c r="BX26" s="25">
        <f t="shared" si="4"/>
        <v>-1</v>
      </c>
      <c r="BY26" s="25">
        <f t="shared" si="5"/>
        <v>-1</v>
      </c>
      <c r="BZ26" s="25">
        <f t="shared" si="6"/>
        <v>-1</v>
      </c>
      <c r="CA26" s="25">
        <f t="shared" si="7"/>
        <v>-1</v>
      </c>
    </row>
    <row r="27" spans="1:79" x14ac:dyDescent="0.4">
      <c r="A27" s="22" t="s">
        <v>100</v>
      </c>
      <c r="B27" s="101">
        <v>3576.6670422883399</v>
      </c>
      <c r="C27" s="101">
        <v>39.870307330880003</v>
      </c>
      <c r="D27" s="101">
        <v>15997.419585903201</v>
      </c>
      <c r="E27" s="101">
        <v>11216.599930939101</v>
      </c>
      <c r="F27" s="101">
        <v>10827.758542560799</v>
      </c>
      <c r="G27" s="101">
        <v>136406.97039788199</v>
      </c>
      <c r="H27" s="101">
        <v>1040.2437489526101</v>
      </c>
      <c r="I27" s="101"/>
      <c r="J27" s="101"/>
      <c r="K27" s="101"/>
      <c r="L27" s="28"/>
      <c r="M27" s="28" t="s">
        <v>191</v>
      </c>
      <c r="N27" s="28">
        <v>0</v>
      </c>
      <c r="O27" s="28">
        <v>0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  <c r="AE27" s="28">
        <v>0</v>
      </c>
      <c r="AF27" s="28">
        <v>0</v>
      </c>
      <c r="AG27" s="28">
        <v>0</v>
      </c>
      <c r="AH27" s="28">
        <v>0</v>
      </c>
      <c r="AI27" s="28">
        <v>0</v>
      </c>
      <c r="AJ27" s="28">
        <v>0</v>
      </c>
      <c r="AK27" s="28">
        <v>0</v>
      </c>
      <c r="AL27" s="28">
        <v>0</v>
      </c>
      <c r="AM27" s="28">
        <v>0</v>
      </c>
      <c r="AN27" s="28">
        <v>0</v>
      </c>
      <c r="AO27" s="28">
        <v>0</v>
      </c>
      <c r="AP27" s="28">
        <v>0</v>
      </c>
      <c r="AQ27" s="28">
        <v>0</v>
      </c>
      <c r="AR27" s="28">
        <v>0</v>
      </c>
      <c r="AS27" s="28">
        <v>0</v>
      </c>
      <c r="AT27" s="28">
        <v>0</v>
      </c>
      <c r="AU27" s="28">
        <v>0</v>
      </c>
      <c r="AV27" s="28">
        <v>0</v>
      </c>
      <c r="AW27" s="28">
        <v>0</v>
      </c>
      <c r="AX27" s="28">
        <v>0</v>
      </c>
      <c r="AY27" s="28">
        <v>0</v>
      </c>
      <c r="AZ27" s="28">
        <v>0</v>
      </c>
      <c r="BA27" s="28">
        <v>0</v>
      </c>
      <c r="BB27" s="28">
        <v>0</v>
      </c>
      <c r="BC27" s="28">
        <v>0</v>
      </c>
      <c r="BD27" s="28">
        <v>0</v>
      </c>
      <c r="BE27" s="28">
        <v>0</v>
      </c>
      <c r="BF27" s="28">
        <v>0</v>
      </c>
      <c r="BG27" s="28">
        <v>0</v>
      </c>
      <c r="BH27" s="28">
        <v>0</v>
      </c>
      <c r="BI27" s="28">
        <v>0</v>
      </c>
      <c r="BJ27" s="28">
        <v>0</v>
      </c>
      <c r="BK27" s="28">
        <v>0</v>
      </c>
      <c r="BL27" s="28">
        <v>0</v>
      </c>
      <c r="BM27" s="28">
        <v>0</v>
      </c>
      <c r="BN27" s="28">
        <v>0</v>
      </c>
      <c r="BO27" s="28">
        <v>0</v>
      </c>
      <c r="BP27" s="28">
        <v>0</v>
      </c>
      <c r="BQ27" s="28">
        <v>0</v>
      </c>
      <c r="BR27" s="28">
        <v>0</v>
      </c>
      <c r="BT27" s="37" t="e">
        <f t="shared" si="0"/>
        <v>#DIV/0!</v>
      </c>
      <c r="BU27" s="25">
        <f t="shared" si="1"/>
        <v>-1</v>
      </c>
      <c r="BV27" s="25">
        <f t="shared" si="2"/>
        <v>-1</v>
      </c>
      <c r="BW27" s="25">
        <f t="shared" si="3"/>
        <v>-1</v>
      </c>
      <c r="BX27" s="25">
        <f t="shared" si="4"/>
        <v>-1</v>
      </c>
      <c r="BY27" s="25">
        <f t="shared" si="5"/>
        <v>-1</v>
      </c>
      <c r="BZ27" s="25">
        <f t="shared" si="6"/>
        <v>-1</v>
      </c>
      <c r="CA27" s="25">
        <f t="shared" si="7"/>
        <v>-1</v>
      </c>
    </row>
    <row r="28" spans="1:79" x14ac:dyDescent="0.4">
      <c r="A28" s="22" t="s">
        <v>101</v>
      </c>
      <c r="B28" s="101">
        <v>251789.99431775999</v>
      </c>
      <c r="C28" s="101">
        <v>496.25153709692103</v>
      </c>
      <c r="D28" s="101">
        <v>57900.050995521997</v>
      </c>
      <c r="E28" s="101">
        <v>17021.531453585001</v>
      </c>
      <c r="F28" s="101">
        <v>12339.506875662801</v>
      </c>
      <c r="G28" s="101">
        <v>194848.68652590699</v>
      </c>
      <c r="H28" s="101">
        <v>16212.432844205399</v>
      </c>
      <c r="I28" s="101"/>
      <c r="J28" s="101"/>
      <c r="K28" s="101"/>
      <c r="L28" s="28"/>
      <c r="M28" s="28" t="s">
        <v>192</v>
      </c>
      <c r="N28" s="28">
        <v>0</v>
      </c>
      <c r="O28" s="28">
        <v>0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8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8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8">
        <v>0</v>
      </c>
      <c r="AW28" s="28">
        <v>0</v>
      </c>
      <c r="AX28" s="28">
        <v>0</v>
      </c>
      <c r="AY28" s="28">
        <v>0</v>
      </c>
      <c r="AZ28" s="28">
        <v>0</v>
      </c>
      <c r="BA28" s="28">
        <v>0</v>
      </c>
      <c r="BB28" s="28">
        <v>0</v>
      </c>
      <c r="BC28" s="28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28">
        <v>0</v>
      </c>
      <c r="BJ28" s="28">
        <v>0</v>
      </c>
      <c r="BK28" s="28">
        <v>0</v>
      </c>
      <c r="BL28" s="28">
        <v>0</v>
      </c>
      <c r="BM28" s="28">
        <v>0</v>
      </c>
      <c r="BN28" s="28">
        <v>0</v>
      </c>
      <c r="BO28" s="28">
        <v>0</v>
      </c>
      <c r="BP28" s="28">
        <v>0</v>
      </c>
      <c r="BQ28" s="28">
        <v>0</v>
      </c>
      <c r="BR28" s="28">
        <v>0</v>
      </c>
      <c r="BT28" s="37" t="e">
        <f t="shared" si="0"/>
        <v>#DIV/0!</v>
      </c>
      <c r="BU28" s="25">
        <f t="shared" si="1"/>
        <v>-1</v>
      </c>
      <c r="BV28" s="25">
        <f t="shared" si="2"/>
        <v>-1</v>
      </c>
      <c r="BW28" s="25">
        <f t="shared" si="3"/>
        <v>-1</v>
      </c>
      <c r="BX28" s="25">
        <f t="shared" si="4"/>
        <v>-1</v>
      </c>
      <c r="BY28" s="25">
        <f t="shared" si="5"/>
        <v>-1</v>
      </c>
      <c r="BZ28" s="25">
        <f t="shared" si="6"/>
        <v>-1</v>
      </c>
      <c r="CA28" s="25">
        <f t="shared" si="7"/>
        <v>-1</v>
      </c>
    </row>
    <row r="29" spans="1:79" x14ac:dyDescent="0.4">
      <c r="A29" s="22" t="s">
        <v>102</v>
      </c>
      <c r="B29" s="101">
        <v>6319.5752694659604</v>
      </c>
      <c r="C29" s="101">
        <v>3901.78009690101</v>
      </c>
      <c r="D29" s="101">
        <v>12414.715680044101</v>
      </c>
      <c r="E29" s="101">
        <v>17231.2699520725</v>
      </c>
      <c r="F29" s="101">
        <v>10603.6640182845</v>
      </c>
      <c r="G29" s="101">
        <v>47078.258864204101</v>
      </c>
      <c r="H29" s="101">
        <v>30773.134112908101</v>
      </c>
      <c r="I29" s="101"/>
      <c r="J29" s="101"/>
      <c r="K29" s="101"/>
      <c r="L29" s="28"/>
      <c r="M29" s="28" t="s">
        <v>193</v>
      </c>
      <c r="N29" s="28">
        <v>0</v>
      </c>
      <c r="O29" s="28">
        <v>0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  <c r="AE29" s="28">
        <v>0</v>
      </c>
      <c r="AF29" s="28">
        <v>0</v>
      </c>
      <c r="AG29" s="28">
        <v>0</v>
      </c>
      <c r="AH29" s="28">
        <v>0</v>
      </c>
      <c r="AI29" s="28">
        <v>0</v>
      </c>
      <c r="AJ29" s="28">
        <v>0</v>
      </c>
      <c r="AK29" s="28">
        <v>0</v>
      </c>
      <c r="AL29" s="28">
        <v>0</v>
      </c>
      <c r="AM29" s="28">
        <v>0</v>
      </c>
      <c r="AN29" s="28">
        <v>0</v>
      </c>
      <c r="AO29" s="28">
        <v>0</v>
      </c>
      <c r="AP29" s="28">
        <v>0</v>
      </c>
      <c r="AQ29" s="28">
        <v>0</v>
      </c>
      <c r="AR29" s="28">
        <v>0</v>
      </c>
      <c r="AS29" s="28">
        <v>0</v>
      </c>
      <c r="AT29" s="28">
        <v>0</v>
      </c>
      <c r="AU29" s="28">
        <v>0</v>
      </c>
      <c r="AV29" s="28">
        <v>0</v>
      </c>
      <c r="AW29" s="28">
        <v>0</v>
      </c>
      <c r="AX29" s="28">
        <v>0</v>
      </c>
      <c r="AY29" s="28">
        <v>0</v>
      </c>
      <c r="AZ29" s="28">
        <v>0</v>
      </c>
      <c r="BA29" s="28">
        <v>0</v>
      </c>
      <c r="BB29" s="28">
        <v>0</v>
      </c>
      <c r="BC29" s="28">
        <v>0</v>
      </c>
      <c r="BD29" s="28">
        <v>0</v>
      </c>
      <c r="BE29" s="28">
        <v>0</v>
      </c>
      <c r="BF29" s="28">
        <v>0</v>
      </c>
      <c r="BG29" s="28">
        <v>0</v>
      </c>
      <c r="BH29" s="28">
        <v>0</v>
      </c>
      <c r="BI29" s="28">
        <v>0</v>
      </c>
      <c r="BJ29" s="28">
        <v>0</v>
      </c>
      <c r="BK29" s="28">
        <v>0</v>
      </c>
      <c r="BL29" s="28">
        <v>0</v>
      </c>
      <c r="BM29" s="28">
        <v>0</v>
      </c>
      <c r="BN29" s="28">
        <v>0</v>
      </c>
      <c r="BO29" s="28">
        <v>0</v>
      </c>
      <c r="BP29" s="28">
        <v>0</v>
      </c>
      <c r="BQ29" s="28">
        <v>0</v>
      </c>
      <c r="BR29" s="28">
        <v>0</v>
      </c>
      <c r="BT29" s="37" t="e">
        <f t="shared" si="0"/>
        <v>#DIV/0!</v>
      </c>
      <c r="BU29" s="25">
        <f t="shared" si="1"/>
        <v>-1</v>
      </c>
      <c r="BV29" s="25">
        <f t="shared" si="2"/>
        <v>-1</v>
      </c>
      <c r="BW29" s="25">
        <f t="shared" si="3"/>
        <v>-1</v>
      </c>
      <c r="BX29" s="25">
        <f t="shared" si="4"/>
        <v>-1</v>
      </c>
      <c r="BY29" s="25">
        <f t="shared" si="5"/>
        <v>-1</v>
      </c>
      <c r="BZ29" s="25">
        <f t="shared" si="6"/>
        <v>-1</v>
      </c>
      <c r="CA29" s="25">
        <f t="shared" si="7"/>
        <v>-1</v>
      </c>
    </row>
    <row r="30" spans="1:79" x14ac:dyDescent="0.4">
      <c r="A30" s="22" t="s">
        <v>103</v>
      </c>
      <c r="B30" s="101">
        <v>17160.6156625687</v>
      </c>
      <c r="C30" s="101">
        <v>672.59205229227302</v>
      </c>
      <c r="D30" s="101">
        <v>42072.566433292101</v>
      </c>
      <c r="E30" s="101">
        <v>11286.206894828099</v>
      </c>
      <c r="F30" s="101">
        <v>8368.9315092717698</v>
      </c>
      <c r="G30" s="101">
        <v>12800.5547859326</v>
      </c>
      <c r="H30" s="101">
        <v>95571.586342799594</v>
      </c>
      <c r="I30" s="101"/>
      <c r="J30" s="101"/>
      <c r="K30" s="101"/>
      <c r="L30" s="28"/>
      <c r="M30" s="28" t="s">
        <v>194</v>
      </c>
      <c r="N30" s="28">
        <v>0</v>
      </c>
      <c r="O30" s="28">
        <v>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  <c r="AE30" s="28">
        <v>0</v>
      </c>
      <c r="AF30" s="28">
        <v>0</v>
      </c>
      <c r="AG30" s="28">
        <v>0</v>
      </c>
      <c r="AH30" s="28">
        <v>0</v>
      </c>
      <c r="AI30" s="28">
        <v>0</v>
      </c>
      <c r="AJ30" s="28">
        <v>0</v>
      </c>
      <c r="AK30" s="28">
        <v>0</v>
      </c>
      <c r="AL30" s="28">
        <v>0</v>
      </c>
      <c r="AM30" s="28">
        <v>0</v>
      </c>
      <c r="AN30" s="28">
        <v>0</v>
      </c>
      <c r="AO30" s="28">
        <v>0</v>
      </c>
      <c r="AP30" s="28">
        <v>0</v>
      </c>
      <c r="AQ30" s="28">
        <v>0</v>
      </c>
      <c r="AR30" s="28">
        <v>0</v>
      </c>
      <c r="AS30" s="28">
        <v>0</v>
      </c>
      <c r="AT30" s="28">
        <v>0</v>
      </c>
      <c r="AU30" s="28">
        <v>0</v>
      </c>
      <c r="AV30" s="28">
        <v>0</v>
      </c>
      <c r="AW30" s="28">
        <v>0</v>
      </c>
      <c r="AX30" s="28">
        <v>0</v>
      </c>
      <c r="AY30" s="28">
        <v>0</v>
      </c>
      <c r="AZ30" s="28">
        <v>0</v>
      </c>
      <c r="BA30" s="28">
        <v>0</v>
      </c>
      <c r="BB30" s="28">
        <v>0</v>
      </c>
      <c r="BC30" s="28">
        <v>0</v>
      </c>
      <c r="BD30" s="28">
        <v>0</v>
      </c>
      <c r="BE30" s="28">
        <v>0</v>
      </c>
      <c r="BF30" s="28">
        <v>0</v>
      </c>
      <c r="BG30" s="28">
        <v>0</v>
      </c>
      <c r="BH30" s="28">
        <v>0</v>
      </c>
      <c r="BI30" s="28">
        <v>0</v>
      </c>
      <c r="BJ30" s="28">
        <v>0</v>
      </c>
      <c r="BK30" s="28">
        <v>0</v>
      </c>
      <c r="BL30" s="28">
        <v>0</v>
      </c>
      <c r="BM30" s="28">
        <v>0</v>
      </c>
      <c r="BN30" s="28">
        <v>0</v>
      </c>
      <c r="BO30" s="28">
        <v>0</v>
      </c>
      <c r="BP30" s="28">
        <v>0</v>
      </c>
      <c r="BQ30" s="28">
        <v>0</v>
      </c>
      <c r="BR30" s="28">
        <v>0</v>
      </c>
      <c r="BT30" s="37" t="e">
        <f t="shared" si="0"/>
        <v>#DIV/0!</v>
      </c>
      <c r="BU30" s="25">
        <f t="shared" si="1"/>
        <v>-1</v>
      </c>
      <c r="BV30" s="25">
        <f t="shared" si="2"/>
        <v>-1</v>
      </c>
      <c r="BW30" s="25">
        <f t="shared" si="3"/>
        <v>-1</v>
      </c>
      <c r="BX30" s="25">
        <f t="shared" si="4"/>
        <v>-1</v>
      </c>
      <c r="BY30" s="25">
        <f t="shared" si="5"/>
        <v>-1</v>
      </c>
      <c r="BZ30" s="25">
        <f t="shared" si="6"/>
        <v>-1</v>
      </c>
      <c r="CA30" s="25">
        <f t="shared" si="7"/>
        <v>-1</v>
      </c>
    </row>
    <row r="31" spans="1:79" x14ac:dyDescent="0.4">
      <c r="A31" s="22" t="s">
        <v>104</v>
      </c>
      <c r="B31" s="101">
        <v>11844.936186303101</v>
      </c>
      <c r="C31" s="101">
        <v>3849.0086772259201</v>
      </c>
      <c r="D31" s="101">
        <v>21633.544277714998</v>
      </c>
      <c r="E31" s="101">
        <v>10916.356867411099</v>
      </c>
      <c r="F31" s="101">
        <v>7686.66080874411</v>
      </c>
      <c r="G31" s="101">
        <v>30447.366573010098</v>
      </c>
      <c r="H31" s="101">
        <v>11257.700322617</v>
      </c>
      <c r="I31" s="101"/>
      <c r="J31" s="101"/>
      <c r="K31" s="101"/>
      <c r="L31" s="28"/>
      <c r="M31" s="28" t="s">
        <v>195</v>
      </c>
      <c r="N31" s="28">
        <v>0</v>
      </c>
      <c r="O31" s="28">
        <v>0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28">
        <v>0</v>
      </c>
      <c r="AF31" s="28">
        <v>0</v>
      </c>
      <c r="AG31" s="28">
        <v>0</v>
      </c>
      <c r="AH31" s="28">
        <v>0</v>
      </c>
      <c r="AI31" s="28">
        <v>0</v>
      </c>
      <c r="AJ31" s="28">
        <v>0</v>
      </c>
      <c r="AK31" s="28">
        <v>0</v>
      </c>
      <c r="AL31" s="28">
        <v>0</v>
      </c>
      <c r="AM31" s="28">
        <v>0</v>
      </c>
      <c r="AN31" s="28">
        <v>0</v>
      </c>
      <c r="AO31" s="28">
        <v>0</v>
      </c>
      <c r="AP31" s="28">
        <v>0</v>
      </c>
      <c r="AQ31" s="28">
        <v>0</v>
      </c>
      <c r="AR31" s="28">
        <v>0</v>
      </c>
      <c r="AS31" s="28">
        <v>0</v>
      </c>
      <c r="AT31" s="28">
        <v>0</v>
      </c>
      <c r="AU31" s="28">
        <v>0</v>
      </c>
      <c r="AV31" s="28">
        <v>0</v>
      </c>
      <c r="AW31" s="28">
        <v>0</v>
      </c>
      <c r="AX31" s="28">
        <v>0</v>
      </c>
      <c r="AY31" s="28">
        <v>0</v>
      </c>
      <c r="AZ31" s="28">
        <v>0</v>
      </c>
      <c r="BA31" s="28">
        <v>0</v>
      </c>
      <c r="BB31" s="28">
        <v>0</v>
      </c>
      <c r="BC31" s="28">
        <v>0</v>
      </c>
      <c r="BD31" s="28">
        <v>0</v>
      </c>
      <c r="BE31" s="28">
        <v>0</v>
      </c>
      <c r="BF31" s="28">
        <v>0</v>
      </c>
      <c r="BG31" s="28">
        <v>0</v>
      </c>
      <c r="BH31" s="28">
        <v>0</v>
      </c>
      <c r="BI31" s="28">
        <v>0</v>
      </c>
      <c r="BJ31" s="28">
        <v>0</v>
      </c>
      <c r="BK31" s="28">
        <v>0</v>
      </c>
      <c r="BL31" s="28">
        <v>0</v>
      </c>
      <c r="BM31" s="28">
        <v>0</v>
      </c>
      <c r="BN31" s="28">
        <v>0</v>
      </c>
      <c r="BO31" s="28">
        <v>0</v>
      </c>
      <c r="BP31" s="28">
        <v>0</v>
      </c>
      <c r="BQ31" s="28">
        <v>0</v>
      </c>
      <c r="BR31" s="28">
        <v>0</v>
      </c>
      <c r="BT31" s="37" t="e">
        <f t="shared" si="0"/>
        <v>#DIV/0!</v>
      </c>
      <c r="BU31" s="25">
        <f t="shared" si="1"/>
        <v>-1</v>
      </c>
      <c r="BV31" s="25">
        <f t="shared" si="2"/>
        <v>-1</v>
      </c>
      <c r="BW31" s="25">
        <f t="shared" si="3"/>
        <v>-1</v>
      </c>
      <c r="BX31" s="25">
        <f t="shared" si="4"/>
        <v>-1</v>
      </c>
      <c r="BY31" s="25">
        <f t="shared" si="5"/>
        <v>-1</v>
      </c>
      <c r="BZ31" s="25">
        <f t="shared" si="6"/>
        <v>-1</v>
      </c>
      <c r="CA31" s="25">
        <f t="shared" si="7"/>
        <v>-1</v>
      </c>
    </row>
    <row r="32" spans="1:79" x14ac:dyDescent="0.4">
      <c r="A32" s="22" t="s">
        <v>105</v>
      </c>
      <c r="B32" s="101">
        <v>2610.033009232</v>
      </c>
      <c r="C32" s="101">
        <v>953.00232231869904</v>
      </c>
      <c r="D32" s="101">
        <v>7141.84560761794</v>
      </c>
      <c r="E32" s="101">
        <v>6171.2438406350902</v>
      </c>
      <c r="F32" s="101">
        <v>3647.5070067085999</v>
      </c>
      <c r="G32" s="101">
        <v>19984.6663775741</v>
      </c>
      <c r="H32" s="101">
        <v>5682.5872613581196</v>
      </c>
      <c r="I32" s="101"/>
      <c r="J32" s="101"/>
      <c r="K32" s="101"/>
      <c r="L32" s="28"/>
      <c r="M32" s="28" t="s">
        <v>196</v>
      </c>
      <c r="N32" s="28">
        <v>0</v>
      </c>
      <c r="O32" s="28">
        <v>0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28">
        <v>0</v>
      </c>
      <c r="AF32" s="28">
        <v>0</v>
      </c>
      <c r="AG32" s="28">
        <v>0</v>
      </c>
      <c r="AH32" s="28">
        <v>0</v>
      </c>
      <c r="AI32" s="28">
        <v>0</v>
      </c>
      <c r="AJ32" s="28">
        <v>0</v>
      </c>
      <c r="AK32" s="28">
        <v>0</v>
      </c>
      <c r="AL32" s="28">
        <v>0</v>
      </c>
      <c r="AM32" s="28">
        <v>0</v>
      </c>
      <c r="AN32" s="28">
        <v>0</v>
      </c>
      <c r="AO32" s="28">
        <v>0</v>
      </c>
      <c r="AP32" s="28">
        <v>0</v>
      </c>
      <c r="AQ32" s="28">
        <v>0</v>
      </c>
      <c r="AR32" s="28">
        <v>0</v>
      </c>
      <c r="AS32" s="28">
        <v>0</v>
      </c>
      <c r="AT32" s="28">
        <v>0</v>
      </c>
      <c r="AU32" s="28">
        <v>0</v>
      </c>
      <c r="AV32" s="28">
        <v>0</v>
      </c>
      <c r="AW32" s="28">
        <v>0</v>
      </c>
      <c r="AX32" s="28">
        <v>0</v>
      </c>
      <c r="AY32" s="28">
        <v>0</v>
      </c>
      <c r="AZ32" s="28">
        <v>0</v>
      </c>
      <c r="BA32" s="28">
        <v>0</v>
      </c>
      <c r="BB32" s="28">
        <v>0</v>
      </c>
      <c r="BC32" s="28">
        <v>0</v>
      </c>
      <c r="BD32" s="28">
        <v>0</v>
      </c>
      <c r="BE32" s="28">
        <v>0</v>
      </c>
      <c r="BF32" s="28">
        <v>0</v>
      </c>
      <c r="BG32" s="28">
        <v>0</v>
      </c>
      <c r="BH32" s="28">
        <v>0</v>
      </c>
      <c r="BI32" s="28">
        <v>0</v>
      </c>
      <c r="BJ32" s="28">
        <v>0</v>
      </c>
      <c r="BK32" s="28">
        <v>0</v>
      </c>
      <c r="BL32" s="28">
        <v>0</v>
      </c>
      <c r="BM32" s="28">
        <v>0</v>
      </c>
      <c r="BN32" s="28">
        <v>0</v>
      </c>
      <c r="BO32" s="28">
        <v>0</v>
      </c>
      <c r="BP32" s="28">
        <v>0</v>
      </c>
      <c r="BQ32" s="28">
        <v>0</v>
      </c>
      <c r="BR32" s="28">
        <v>0</v>
      </c>
      <c r="BT32" s="37" t="e">
        <f t="shared" si="0"/>
        <v>#DIV/0!</v>
      </c>
      <c r="BU32" s="25">
        <f t="shared" si="1"/>
        <v>-1</v>
      </c>
      <c r="BV32" s="25">
        <f t="shared" si="2"/>
        <v>-1</v>
      </c>
      <c r="BW32" s="25">
        <f t="shared" si="3"/>
        <v>-1</v>
      </c>
      <c r="BX32" s="25">
        <f t="shared" si="4"/>
        <v>-1</v>
      </c>
      <c r="BY32" s="25">
        <f t="shared" si="5"/>
        <v>-1</v>
      </c>
      <c r="BZ32" s="25">
        <f t="shared" si="6"/>
        <v>-1</v>
      </c>
      <c r="CA32" s="25">
        <f t="shared" si="7"/>
        <v>-1</v>
      </c>
    </row>
    <row r="33" spans="1:79" x14ac:dyDescent="0.4">
      <c r="A33" s="22" t="s">
        <v>106</v>
      </c>
      <c r="B33" s="101">
        <v>928.693684068479</v>
      </c>
      <c r="C33" s="101">
        <v>1055.4267176180399</v>
      </c>
      <c r="D33" s="101">
        <v>630.85399999999902</v>
      </c>
      <c r="E33" s="101">
        <v>5738.9882802981801</v>
      </c>
      <c r="F33" s="101">
        <v>3250.39309038896</v>
      </c>
      <c r="G33" s="101">
        <v>562.84109105105995</v>
      </c>
      <c r="H33" s="101">
        <v>2811.7587164704501</v>
      </c>
      <c r="I33" s="101"/>
      <c r="J33" s="101"/>
      <c r="K33" s="101"/>
      <c r="L33" s="28"/>
      <c r="M33" s="28" t="s">
        <v>197</v>
      </c>
      <c r="N33" s="28">
        <v>0</v>
      </c>
      <c r="O33" s="28">
        <v>0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28">
        <v>0</v>
      </c>
      <c r="AF33" s="28">
        <v>0</v>
      </c>
      <c r="AG33" s="28">
        <v>0</v>
      </c>
      <c r="AH33" s="28">
        <v>0</v>
      </c>
      <c r="AI33" s="28">
        <v>0</v>
      </c>
      <c r="AJ33" s="28">
        <v>0</v>
      </c>
      <c r="AK33" s="28">
        <v>0</v>
      </c>
      <c r="AL33" s="28">
        <v>0</v>
      </c>
      <c r="AM33" s="28">
        <v>0</v>
      </c>
      <c r="AN33" s="28">
        <v>0</v>
      </c>
      <c r="AO33" s="28">
        <v>0</v>
      </c>
      <c r="AP33" s="28">
        <v>0</v>
      </c>
      <c r="AQ33" s="28">
        <v>0</v>
      </c>
      <c r="AR33" s="28">
        <v>0</v>
      </c>
      <c r="AS33" s="28">
        <v>0</v>
      </c>
      <c r="AT33" s="28">
        <v>0</v>
      </c>
      <c r="AU33" s="28">
        <v>0</v>
      </c>
      <c r="AV33" s="28">
        <v>0</v>
      </c>
      <c r="AW33" s="28">
        <v>0</v>
      </c>
      <c r="AX33" s="28">
        <v>0</v>
      </c>
      <c r="AY33" s="28">
        <v>0</v>
      </c>
      <c r="AZ33" s="28">
        <v>0</v>
      </c>
      <c r="BA33" s="28">
        <v>0</v>
      </c>
      <c r="BB33" s="28">
        <v>0</v>
      </c>
      <c r="BC33" s="28">
        <v>0</v>
      </c>
      <c r="BD33" s="28">
        <v>0</v>
      </c>
      <c r="BE33" s="28">
        <v>0</v>
      </c>
      <c r="BF33" s="28">
        <v>0</v>
      </c>
      <c r="BG33" s="28">
        <v>0</v>
      </c>
      <c r="BH33" s="28">
        <v>0</v>
      </c>
      <c r="BI33" s="28">
        <v>0</v>
      </c>
      <c r="BJ33" s="28">
        <v>0</v>
      </c>
      <c r="BK33" s="28">
        <v>0</v>
      </c>
      <c r="BL33" s="28">
        <v>0</v>
      </c>
      <c r="BM33" s="28">
        <v>0</v>
      </c>
      <c r="BN33" s="28">
        <v>0</v>
      </c>
      <c r="BO33" s="28">
        <v>0</v>
      </c>
      <c r="BP33" s="28">
        <v>0</v>
      </c>
      <c r="BQ33" s="28">
        <v>0</v>
      </c>
      <c r="BR33" s="28">
        <v>0</v>
      </c>
      <c r="BT33" s="37" t="e">
        <f t="shared" si="0"/>
        <v>#DIV/0!</v>
      </c>
      <c r="BU33" s="25">
        <f t="shared" si="1"/>
        <v>-1</v>
      </c>
      <c r="BV33" s="25">
        <f t="shared" si="2"/>
        <v>-1</v>
      </c>
      <c r="BW33" s="25">
        <f t="shared" si="3"/>
        <v>-1</v>
      </c>
      <c r="BX33" s="25">
        <f t="shared" si="4"/>
        <v>-1</v>
      </c>
      <c r="BY33" s="25">
        <f t="shared" si="5"/>
        <v>-1</v>
      </c>
      <c r="BZ33" s="25">
        <f t="shared" si="6"/>
        <v>-1</v>
      </c>
      <c r="CA33" s="25">
        <f t="shared" si="7"/>
        <v>-1</v>
      </c>
    </row>
    <row r="34" spans="1:79" x14ac:dyDescent="0.4">
      <c r="A34" s="22" t="s">
        <v>107</v>
      </c>
      <c r="B34" s="101">
        <v>110538.521338459</v>
      </c>
      <c r="C34" s="101">
        <v>971.06083894745404</v>
      </c>
      <c r="D34" s="101">
        <v>67017.970652266304</v>
      </c>
      <c r="E34" s="101">
        <v>18280.419333474802</v>
      </c>
      <c r="F34" s="101">
        <v>13314.2641746711</v>
      </c>
      <c r="G34" s="101">
        <v>51356.506177531999</v>
      </c>
      <c r="H34" s="101">
        <v>25916.996540469601</v>
      </c>
      <c r="I34" s="101"/>
      <c r="J34" s="101"/>
      <c r="K34" s="101"/>
      <c r="L34" s="28"/>
      <c r="M34" s="28" t="s">
        <v>198</v>
      </c>
      <c r="N34" s="28">
        <v>664.59788753028499</v>
      </c>
      <c r="O34" s="28">
        <v>157.72469755717401</v>
      </c>
      <c r="P34" s="28">
        <v>151.980792417853</v>
      </c>
      <c r="Q34" s="28">
        <v>283.46798271237998</v>
      </c>
      <c r="R34" s="28">
        <v>668.722717088585</v>
      </c>
      <c r="S34" s="28">
        <v>6684.5761294448803</v>
      </c>
      <c r="T34" s="28">
        <v>110834.53166868399</v>
      </c>
      <c r="U34" s="28">
        <v>656.07742250167496</v>
      </c>
      <c r="V34" s="28">
        <v>322.22747736015799</v>
      </c>
      <c r="W34" s="28">
        <v>216.020609196501</v>
      </c>
      <c r="X34" s="28">
        <v>389.30097440745601</v>
      </c>
      <c r="Y34" s="28">
        <v>2109.9417504557</v>
      </c>
      <c r="Z34" s="28">
        <v>2109.9417504557</v>
      </c>
      <c r="AA34" s="28">
        <v>0</v>
      </c>
      <c r="AB34" s="28">
        <v>247.873413253835</v>
      </c>
      <c r="AC34" s="28">
        <v>39.801621562591201</v>
      </c>
      <c r="AD34" s="28">
        <v>370.03159973501602</v>
      </c>
      <c r="AE34" s="28">
        <v>267.49623057369399</v>
      </c>
      <c r="AF34" s="28">
        <v>19.4584223431822</v>
      </c>
      <c r="AG34" s="28">
        <v>973.47832869899798</v>
      </c>
      <c r="AH34" s="28">
        <v>0</v>
      </c>
      <c r="AI34" s="28">
        <v>60467.069974641097</v>
      </c>
      <c r="AJ34" s="28">
        <v>6718.5605670591804</v>
      </c>
      <c r="AK34" s="28">
        <v>67185.6305417002</v>
      </c>
      <c r="AL34" s="28">
        <v>44.534887644561202</v>
      </c>
      <c r="AM34" s="28">
        <v>826.97996504599803</v>
      </c>
      <c r="AN34" s="28">
        <v>203.185899794308</v>
      </c>
      <c r="AO34" s="28">
        <v>9601.7672138526905</v>
      </c>
      <c r="AP34" s="28">
        <v>325.99907525137502</v>
      </c>
      <c r="AQ34" s="28">
        <v>190.362517188445</v>
      </c>
      <c r="AR34" s="28">
        <v>432.72094559918901</v>
      </c>
      <c r="AS34" s="28">
        <v>284.97230580796702</v>
      </c>
      <c r="AT34" s="28">
        <v>49.206160276018601</v>
      </c>
      <c r="AU34" s="28">
        <v>99.175879326377995</v>
      </c>
      <c r="AV34" s="28">
        <v>18333.860008573301</v>
      </c>
      <c r="AW34" s="28">
        <v>13351.352839032401</v>
      </c>
      <c r="AX34" s="28">
        <v>4982.5071695409297</v>
      </c>
      <c r="AY34" s="28">
        <v>28.881465394379301</v>
      </c>
      <c r="AZ34" s="28">
        <v>14.387056669770701</v>
      </c>
      <c r="BA34" s="28">
        <v>4754.4810353828598</v>
      </c>
      <c r="BB34" s="28">
        <v>295.72907400546501</v>
      </c>
      <c r="BC34" s="28">
        <v>1043.5148724641599</v>
      </c>
      <c r="BD34" s="28">
        <v>224.602608164597</v>
      </c>
      <c r="BE34" s="28">
        <v>131.78645939780699</v>
      </c>
      <c r="BF34" s="28">
        <v>2609.2504361983501</v>
      </c>
      <c r="BG34" s="28">
        <v>534.86219063719398</v>
      </c>
      <c r="BH34" s="28">
        <v>551.84915152455096</v>
      </c>
      <c r="BI34" s="28">
        <v>1964.38694072609</v>
      </c>
      <c r="BJ34" s="28">
        <v>146.86095586068299</v>
      </c>
      <c r="BK34" s="28">
        <v>51540.205191834299</v>
      </c>
      <c r="BL34" s="28">
        <v>6828.0291144332996</v>
      </c>
      <c r="BM34" s="28">
        <v>420.979343881126</v>
      </c>
      <c r="BN34" s="28">
        <v>229.11204926863499</v>
      </c>
      <c r="BO34" s="28">
        <v>3413.32030207666</v>
      </c>
      <c r="BP34" s="28">
        <v>2368.9901747132399</v>
      </c>
      <c r="BQ34" s="28">
        <v>25986.7900518643</v>
      </c>
      <c r="BR34" s="28">
        <v>1577.5066475465601</v>
      </c>
      <c r="BT34" s="37">
        <f t="shared" si="0"/>
        <v>0</v>
      </c>
      <c r="BU34" s="25">
        <f t="shared" si="1"/>
        <v>2.677892979214321E-3</v>
      </c>
      <c r="BV34" s="25">
        <f t="shared" si="2"/>
        <v>2.489534800069056E-3</v>
      </c>
      <c r="BW34" s="25">
        <f t="shared" si="3"/>
        <v>2.5017154026317433E-3</v>
      </c>
      <c r="BX34" s="25">
        <f t="shared" si="4"/>
        <v>2.9233834368689914E-3</v>
      </c>
      <c r="BY34" s="25">
        <f t="shared" si="5"/>
        <v>2.785633804071444E-3</v>
      </c>
      <c r="BZ34" s="25">
        <f t="shared" si="6"/>
        <v>3.5769375289525849E-3</v>
      </c>
      <c r="CA34" s="25">
        <f t="shared" si="7"/>
        <v>2.6929629475281052E-3</v>
      </c>
    </row>
    <row r="35" spans="1:79" x14ac:dyDescent="0.4">
      <c r="A35" s="22" t="s">
        <v>108</v>
      </c>
      <c r="B35" s="101">
        <v>146687.52409006</v>
      </c>
      <c r="C35" s="101">
        <v>4903.6567426964702</v>
      </c>
      <c r="D35" s="101">
        <v>37092.416571929898</v>
      </c>
      <c r="E35" s="101">
        <v>17115.594012544901</v>
      </c>
      <c r="F35" s="101">
        <v>11281.2971942807</v>
      </c>
      <c r="G35" s="101">
        <v>160848.246971805</v>
      </c>
      <c r="H35" s="101">
        <v>12767.515149708201</v>
      </c>
      <c r="I35" s="101"/>
      <c r="J35" s="101"/>
      <c r="K35" s="101"/>
      <c r="L35" s="28"/>
      <c r="M35" s="28" t="s">
        <v>199</v>
      </c>
      <c r="N35" s="28">
        <v>0</v>
      </c>
      <c r="O35" s="28">
        <v>0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  <c r="AE35" s="28">
        <v>0</v>
      </c>
      <c r="AF35" s="28">
        <v>0</v>
      </c>
      <c r="AG35" s="28">
        <v>0</v>
      </c>
      <c r="AH35" s="28">
        <v>0</v>
      </c>
      <c r="AI35" s="28">
        <v>0</v>
      </c>
      <c r="AJ35" s="28">
        <v>0</v>
      </c>
      <c r="AK35" s="28">
        <v>0</v>
      </c>
      <c r="AL35" s="28">
        <v>0</v>
      </c>
      <c r="AM35" s="28">
        <v>0</v>
      </c>
      <c r="AN35" s="28">
        <v>0</v>
      </c>
      <c r="AO35" s="28">
        <v>0</v>
      </c>
      <c r="AP35" s="28">
        <v>0</v>
      </c>
      <c r="AQ35" s="28">
        <v>0</v>
      </c>
      <c r="AR35" s="28">
        <v>0</v>
      </c>
      <c r="AS35" s="28">
        <v>0</v>
      </c>
      <c r="AT35" s="28">
        <v>0</v>
      </c>
      <c r="AU35" s="28">
        <v>0</v>
      </c>
      <c r="AV35" s="28">
        <v>0</v>
      </c>
      <c r="AW35" s="28">
        <v>0</v>
      </c>
      <c r="AX35" s="28">
        <v>0</v>
      </c>
      <c r="AY35" s="28">
        <v>0</v>
      </c>
      <c r="AZ35" s="28">
        <v>0</v>
      </c>
      <c r="BA35" s="28">
        <v>0</v>
      </c>
      <c r="BB35" s="28">
        <v>0</v>
      </c>
      <c r="BC35" s="28">
        <v>0</v>
      </c>
      <c r="BD35" s="28">
        <v>0</v>
      </c>
      <c r="BE35" s="28">
        <v>0</v>
      </c>
      <c r="BF35" s="28">
        <v>0</v>
      </c>
      <c r="BG35" s="28">
        <v>0</v>
      </c>
      <c r="BH35" s="28">
        <v>0</v>
      </c>
      <c r="BI35" s="28">
        <v>0</v>
      </c>
      <c r="BJ35" s="28">
        <v>0</v>
      </c>
      <c r="BK35" s="28">
        <v>0</v>
      </c>
      <c r="BL35" s="28">
        <v>0</v>
      </c>
      <c r="BM35" s="28">
        <v>0</v>
      </c>
      <c r="BN35" s="28">
        <v>0</v>
      </c>
      <c r="BO35" s="28">
        <v>0</v>
      </c>
      <c r="BP35" s="28">
        <v>0</v>
      </c>
      <c r="BQ35" s="28">
        <v>0</v>
      </c>
      <c r="BR35" s="28">
        <v>0</v>
      </c>
      <c r="BT35" s="37" t="e">
        <f t="shared" si="0"/>
        <v>#DIV/0!</v>
      </c>
      <c r="BU35" s="25">
        <f t="shared" ref="BU35:BU51" si="9">IF(B35=0,"",(T35-B35)/B35)</f>
        <v>-1</v>
      </c>
      <c r="BV35" s="25">
        <f t="shared" ref="BV35:BV51" si="10">IF(C35=0,"",(AG35-C35)/C35)</f>
        <v>-1</v>
      </c>
      <c r="BW35" s="25">
        <f t="shared" ref="BW35:BW51" si="11">IF(D35=0,"",(AK35-D35)/D35)</f>
        <v>-1</v>
      </c>
      <c r="BX35" s="25">
        <f t="shared" ref="BX35:BX51" si="12">IF(E35=0,"",(AV35-E35)/E35)</f>
        <v>-1</v>
      </c>
      <c r="BY35" s="25">
        <f t="shared" ref="BY35:BY51" si="13">IF(F35=0,"",(AW35-F35)/F35)</f>
        <v>-1</v>
      </c>
      <c r="BZ35" s="25">
        <f t="shared" ref="BZ35:BZ51" si="14">IF(G35=0,"",(BK35-G35)/G35)</f>
        <v>-1</v>
      </c>
      <c r="CA35" s="25">
        <f t="shared" ref="CA35:CA51" si="15">IF(H35=0,"",(BQ35-H35)/H35)</f>
        <v>-1</v>
      </c>
    </row>
    <row r="36" spans="1:79" x14ac:dyDescent="0.4">
      <c r="A36" s="22" t="s">
        <v>109</v>
      </c>
      <c r="B36" s="101">
        <v>5589.4281338672599</v>
      </c>
      <c r="C36" s="101">
        <v>129.12355217381</v>
      </c>
      <c r="D36" s="101">
        <v>13054.229621744</v>
      </c>
      <c r="E36" s="101">
        <v>9154.5805819007601</v>
      </c>
      <c r="F36" s="101">
        <v>5425.6862716784299</v>
      </c>
      <c r="G36" s="101">
        <v>9028.5883722313702</v>
      </c>
      <c r="H36" s="101">
        <v>7263.4067138146002</v>
      </c>
      <c r="I36" s="101"/>
      <c r="J36" s="101"/>
      <c r="K36" s="101"/>
      <c r="L36" s="28"/>
      <c r="M36" s="28" t="s">
        <v>200</v>
      </c>
      <c r="N36" s="28">
        <v>0</v>
      </c>
      <c r="O36" s="28">
        <v>0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  <c r="AE36" s="28">
        <v>0</v>
      </c>
      <c r="AF36" s="28">
        <v>0</v>
      </c>
      <c r="AG36" s="28">
        <v>0</v>
      </c>
      <c r="AH36" s="28">
        <v>0</v>
      </c>
      <c r="AI36" s="28">
        <v>0</v>
      </c>
      <c r="AJ36" s="28">
        <v>0</v>
      </c>
      <c r="AK36" s="28">
        <v>0</v>
      </c>
      <c r="AL36" s="28">
        <v>0</v>
      </c>
      <c r="AM36" s="28">
        <v>0</v>
      </c>
      <c r="AN36" s="28">
        <v>0</v>
      </c>
      <c r="AO36" s="28">
        <v>0</v>
      </c>
      <c r="AP36" s="28">
        <v>0</v>
      </c>
      <c r="AQ36" s="28">
        <v>0</v>
      </c>
      <c r="AR36" s="28">
        <v>0</v>
      </c>
      <c r="AS36" s="28">
        <v>0</v>
      </c>
      <c r="AT36" s="28">
        <v>0</v>
      </c>
      <c r="AU36" s="28">
        <v>0</v>
      </c>
      <c r="AV36" s="28">
        <v>0</v>
      </c>
      <c r="AW36" s="28">
        <v>0</v>
      </c>
      <c r="AX36" s="28">
        <v>0</v>
      </c>
      <c r="AY36" s="28">
        <v>0</v>
      </c>
      <c r="AZ36" s="28">
        <v>0</v>
      </c>
      <c r="BA36" s="28">
        <v>0</v>
      </c>
      <c r="BB36" s="28">
        <v>0</v>
      </c>
      <c r="BC36" s="28">
        <v>0</v>
      </c>
      <c r="BD36" s="28">
        <v>0</v>
      </c>
      <c r="BE36" s="28">
        <v>0</v>
      </c>
      <c r="BF36" s="28">
        <v>0</v>
      </c>
      <c r="BG36" s="28">
        <v>0</v>
      </c>
      <c r="BH36" s="28">
        <v>0</v>
      </c>
      <c r="BI36" s="28">
        <v>0</v>
      </c>
      <c r="BJ36" s="28">
        <v>0</v>
      </c>
      <c r="BK36" s="28">
        <v>0</v>
      </c>
      <c r="BL36" s="28">
        <v>0</v>
      </c>
      <c r="BM36" s="28">
        <v>0</v>
      </c>
      <c r="BN36" s="28">
        <v>0</v>
      </c>
      <c r="BO36" s="28">
        <v>0</v>
      </c>
      <c r="BP36" s="28">
        <v>0</v>
      </c>
      <c r="BQ36" s="28">
        <v>0</v>
      </c>
      <c r="BR36" s="28">
        <v>0</v>
      </c>
      <c r="BT36" s="37" t="e">
        <f t="shared" si="0"/>
        <v>#DIV/0!</v>
      </c>
      <c r="BU36" s="25">
        <f t="shared" si="9"/>
        <v>-1</v>
      </c>
      <c r="BV36" s="25">
        <f t="shared" si="10"/>
        <v>-1</v>
      </c>
      <c r="BW36" s="25">
        <f t="shared" si="11"/>
        <v>-1</v>
      </c>
      <c r="BX36" s="25">
        <f t="shared" si="12"/>
        <v>-1</v>
      </c>
      <c r="BY36" s="25">
        <f t="shared" si="13"/>
        <v>-1</v>
      </c>
      <c r="BZ36" s="25">
        <f t="shared" si="14"/>
        <v>-1</v>
      </c>
      <c r="CA36" s="25">
        <f t="shared" si="15"/>
        <v>-1</v>
      </c>
    </row>
    <row r="37" spans="1:79" x14ac:dyDescent="0.4">
      <c r="A37" s="22" t="s">
        <v>110</v>
      </c>
      <c r="B37" s="101">
        <v>8285.5357462640295</v>
      </c>
      <c r="C37" s="101">
        <v>373.55968756982901</v>
      </c>
      <c r="D37" s="101">
        <v>28916.583649701101</v>
      </c>
      <c r="E37" s="101">
        <v>4363.8855068862504</v>
      </c>
      <c r="F37" s="101">
        <v>3650.3013742040098</v>
      </c>
      <c r="G37" s="101">
        <v>8773.1386413459004</v>
      </c>
      <c r="H37" s="101">
        <v>12246.843202791801</v>
      </c>
      <c r="I37" s="101"/>
      <c r="J37" s="101"/>
      <c r="K37" s="101"/>
      <c r="L37" s="28"/>
      <c r="M37" s="28" t="s">
        <v>201</v>
      </c>
      <c r="N37" s="28">
        <v>0</v>
      </c>
      <c r="O37" s="28">
        <v>0</v>
      </c>
      <c r="P37" s="28"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  <c r="AE37" s="28">
        <v>0</v>
      </c>
      <c r="AF37" s="28">
        <v>0</v>
      </c>
      <c r="AG37" s="28">
        <v>0</v>
      </c>
      <c r="AH37" s="28">
        <v>0</v>
      </c>
      <c r="AI37" s="28">
        <v>0</v>
      </c>
      <c r="AJ37" s="28">
        <v>0</v>
      </c>
      <c r="AK37" s="28">
        <v>0</v>
      </c>
      <c r="AL37" s="28">
        <v>0</v>
      </c>
      <c r="AM37" s="28">
        <v>0</v>
      </c>
      <c r="AN37" s="28">
        <v>0</v>
      </c>
      <c r="AO37" s="28">
        <v>0</v>
      </c>
      <c r="AP37" s="28">
        <v>0</v>
      </c>
      <c r="AQ37" s="28">
        <v>0</v>
      </c>
      <c r="AR37" s="28">
        <v>0</v>
      </c>
      <c r="AS37" s="28">
        <v>0</v>
      </c>
      <c r="AT37" s="28">
        <v>0</v>
      </c>
      <c r="AU37" s="28">
        <v>0</v>
      </c>
      <c r="AV37" s="28">
        <v>0</v>
      </c>
      <c r="AW37" s="28">
        <v>0</v>
      </c>
      <c r="AX37" s="28">
        <v>0</v>
      </c>
      <c r="AY37" s="28">
        <v>0</v>
      </c>
      <c r="AZ37" s="28">
        <v>0</v>
      </c>
      <c r="BA37" s="28">
        <v>0</v>
      </c>
      <c r="BB37" s="28">
        <v>0</v>
      </c>
      <c r="BC37" s="28">
        <v>0</v>
      </c>
      <c r="BD37" s="28">
        <v>0</v>
      </c>
      <c r="BE37" s="28">
        <v>0</v>
      </c>
      <c r="BF37" s="28">
        <v>0</v>
      </c>
      <c r="BG37" s="28">
        <v>0</v>
      </c>
      <c r="BH37" s="28">
        <v>0</v>
      </c>
      <c r="BI37" s="28">
        <v>0</v>
      </c>
      <c r="BJ37" s="28">
        <v>0</v>
      </c>
      <c r="BK37" s="28">
        <v>0</v>
      </c>
      <c r="BL37" s="28">
        <v>0</v>
      </c>
      <c r="BM37" s="28">
        <v>0</v>
      </c>
      <c r="BN37" s="28">
        <v>0</v>
      </c>
      <c r="BO37" s="28">
        <v>0</v>
      </c>
      <c r="BP37" s="28">
        <v>0</v>
      </c>
      <c r="BQ37" s="28">
        <v>0</v>
      </c>
      <c r="BR37" s="28">
        <v>0</v>
      </c>
      <c r="BT37" s="37" t="e">
        <f t="shared" si="0"/>
        <v>#DIV/0!</v>
      </c>
      <c r="BU37" s="25">
        <f t="shared" si="9"/>
        <v>-1</v>
      </c>
      <c r="BV37" s="25">
        <f t="shared" si="10"/>
        <v>-1</v>
      </c>
      <c r="BW37" s="25">
        <f t="shared" si="11"/>
        <v>-1</v>
      </c>
      <c r="BX37" s="25">
        <f t="shared" si="12"/>
        <v>-1</v>
      </c>
      <c r="BY37" s="25">
        <f t="shared" si="13"/>
        <v>-1</v>
      </c>
      <c r="BZ37" s="25">
        <f t="shared" si="14"/>
        <v>-1</v>
      </c>
      <c r="CA37" s="25">
        <f t="shared" si="15"/>
        <v>-1</v>
      </c>
    </row>
    <row r="38" spans="1:79" x14ac:dyDescent="0.4">
      <c r="A38" s="22" t="s">
        <v>111</v>
      </c>
      <c r="B38" s="101">
        <v>7401.5204015366699</v>
      </c>
      <c r="C38" s="101">
        <v>743.04862160117898</v>
      </c>
      <c r="D38" s="101">
        <v>16072.187822800901</v>
      </c>
      <c r="E38" s="101">
        <v>5258.5239085778803</v>
      </c>
      <c r="F38" s="101">
        <v>3457.2928498358001</v>
      </c>
      <c r="G38" s="101">
        <v>8264.5170859202608</v>
      </c>
      <c r="H38" s="101">
        <v>2447.2089348147401</v>
      </c>
      <c r="I38" s="101"/>
      <c r="J38" s="101"/>
      <c r="K38" s="101"/>
      <c r="L38" s="28"/>
      <c r="M38" s="28" t="s">
        <v>202</v>
      </c>
      <c r="N38" s="28">
        <v>0</v>
      </c>
      <c r="O38" s="28">
        <v>0</v>
      </c>
      <c r="P38" s="28"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  <c r="AE38" s="28">
        <v>0</v>
      </c>
      <c r="AF38" s="28">
        <v>0</v>
      </c>
      <c r="AG38" s="28">
        <v>0</v>
      </c>
      <c r="AH38" s="28">
        <v>0</v>
      </c>
      <c r="AI38" s="28">
        <v>0</v>
      </c>
      <c r="AJ38" s="28">
        <v>0</v>
      </c>
      <c r="AK38" s="28">
        <v>0</v>
      </c>
      <c r="AL38" s="28">
        <v>0</v>
      </c>
      <c r="AM38" s="28">
        <v>0</v>
      </c>
      <c r="AN38" s="28">
        <v>0</v>
      </c>
      <c r="AO38" s="28">
        <v>0</v>
      </c>
      <c r="AP38" s="28">
        <v>0</v>
      </c>
      <c r="AQ38" s="28">
        <v>0</v>
      </c>
      <c r="AR38" s="28">
        <v>0</v>
      </c>
      <c r="AS38" s="28">
        <v>0</v>
      </c>
      <c r="AT38" s="28">
        <v>0</v>
      </c>
      <c r="AU38" s="28">
        <v>0</v>
      </c>
      <c r="AV38" s="28">
        <v>0</v>
      </c>
      <c r="AW38" s="28">
        <v>0</v>
      </c>
      <c r="AX38" s="28">
        <v>0</v>
      </c>
      <c r="AY38" s="28">
        <v>0</v>
      </c>
      <c r="AZ38" s="28">
        <v>0</v>
      </c>
      <c r="BA38" s="28">
        <v>0</v>
      </c>
      <c r="BB38" s="28">
        <v>0</v>
      </c>
      <c r="BC38" s="28">
        <v>0</v>
      </c>
      <c r="BD38" s="28">
        <v>0</v>
      </c>
      <c r="BE38" s="28">
        <v>0</v>
      </c>
      <c r="BF38" s="28">
        <v>0</v>
      </c>
      <c r="BG38" s="28">
        <v>0</v>
      </c>
      <c r="BH38" s="28">
        <v>0</v>
      </c>
      <c r="BI38" s="28">
        <v>0</v>
      </c>
      <c r="BJ38" s="28">
        <v>0</v>
      </c>
      <c r="BK38" s="28">
        <v>0</v>
      </c>
      <c r="BL38" s="28">
        <v>0</v>
      </c>
      <c r="BM38" s="28">
        <v>0</v>
      </c>
      <c r="BN38" s="28">
        <v>0</v>
      </c>
      <c r="BO38" s="28">
        <v>0</v>
      </c>
      <c r="BP38" s="28">
        <v>0</v>
      </c>
      <c r="BQ38" s="28">
        <v>0</v>
      </c>
      <c r="BR38" s="28">
        <v>0</v>
      </c>
      <c r="BT38" s="37" t="e">
        <f t="shared" si="0"/>
        <v>#DIV/0!</v>
      </c>
      <c r="BU38" s="25">
        <f t="shared" si="9"/>
        <v>-1</v>
      </c>
      <c r="BV38" s="25">
        <f t="shared" si="10"/>
        <v>-1</v>
      </c>
      <c r="BW38" s="25">
        <f t="shared" si="11"/>
        <v>-1</v>
      </c>
      <c r="BX38" s="25">
        <f t="shared" si="12"/>
        <v>-1</v>
      </c>
      <c r="BY38" s="25">
        <f t="shared" si="13"/>
        <v>-1</v>
      </c>
      <c r="BZ38" s="25">
        <f t="shared" si="14"/>
        <v>-1</v>
      </c>
      <c r="CA38" s="25">
        <f t="shared" si="15"/>
        <v>-1</v>
      </c>
    </row>
    <row r="39" spans="1:79" x14ac:dyDescent="0.4">
      <c r="A39" s="22" t="s">
        <v>112</v>
      </c>
      <c r="B39" s="101">
        <v>18224.4235598306</v>
      </c>
      <c r="C39" s="101">
        <v>3971.1496101606899</v>
      </c>
      <c r="D39" s="101">
        <v>37848.087671081797</v>
      </c>
      <c r="E39" s="101">
        <v>26739.923288646602</v>
      </c>
      <c r="F39" s="101">
        <v>18347.230992352001</v>
      </c>
      <c r="G39" s="101">
        <v>66067.680215133296</v>
      </c>
      <c r="H39" s="101">
        <v>13835.194373484601</v>
      </c>
      <c r="I39" s="101"/>
      <c r="J39" s="101"/>
      <c r="K39" s="101"/>
      <c r="L39" s="28"/>
      <c r="M39" s="28" t="s">
        <v>203</v>
      </c>
      <c r="N39" s="28">
        <v>0</v>
      </c>
      <c r="O39" s="28">
        <v>0</v>
      </c>
      <c r="P39" s="28"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  <c r="AE39" s="28">
        <v>0</v>
      </c>
      <c r="AF39" s="28">
        <v>0</v>
      </c>
      <c r="AG39" s="28">
        <v>0</v>
      </c>
      <c r="AH39" s="28">
        <v>0</v>
      </c>
      <c r="AI39" s="28">
        <v>0</v>
      </c>
      <c r="AJ39" s="28">
        <v>0</v>
      </c>
      <c r="AK39" s="28">
        <v>0</v>
      </c>
      <c r="AL39" s="28">
        <v>0</v>
      </c>
      <c r="AM39" s="28">
        <v>0</v>
      </c>
      <c r="AN39" s="28">
        <v>0</v>
      </c>
      <c r="AO39" s="28">
        <v>0</v>
      </c>
      <c r="AP39" s="28">
        <v>0</v>
      </c>
      <c r="AQ39" s="28">
        <v>0</v>
      </c>
      <c r="AR39" s="28">
        <v>0</v>
      </c>
      <c r="AS39" s="28">
        <v>0</v>
      </c>
      <c r="AT39" s="28">
        <v>0</v>
      </c>
      <c r="AU39" s="28">
        <v>0</v>
      </c>
      <c r="AV39" s="28">
        <v>0</v>
      </c>
      <c r="AW39" s="28">
        <v>0</v>
      </c>
      <c r="AX39" s="28">
        <v>0</v>
      </c>
      <c r="AY39" s="28">
        <v>0</v>
      </c>
      <c r="AZ39" s="28">
        <v>0</v>
      </c>
      <c r="BA39" s="28">
        <v>0</v>
      </c>
      <c r="BB39" s="28">
        <v>0</v>
      </c>
      <c r="BC39" s="28">
        <v>0</v>
      </c>
      <c r="BD39" s="28">
        <v>0</v>
      </c>
      <c r="BE39" s="28">
        <v>0</v>
      </c>
      <c r="BF39" s="28">
        <v>0</v>
      </c>
      <c r="BG39" s="28">
        <v>0</v>
      </c>
      <c r="BH39" s="28">
        <v>0</v>
      </c>
      <c r="BI39" s="28">
        <v>0</v>
      </c>
      <c r="BJ39" s="28">
        <v>0</v>
      </c>
      <c r="BK39" s="28">
        <v>0</v>
      </c>
      <c r="BL39" s="28">
        <v>0</v>
      </c>
      <c r="BM39" s="28">
        <v>0</v>
      </c>
      <c r="BN39" s="28">
        <v>0</v>
      </c>
      <c r="BO39" s="28">
        <v>0</v>
      </c>
      <c r="BP39" s="28">
        <v>0</v>
      </c>
      <c r="BQ39" s="28">
        <v>0</v>
      </c>
      <c r="BR39" s="28">
        <v>0</v>
      </c>
      <c r="BT39" s="37" t="e">
        <f t="shared" si="0"/>
        <v>#DIV/0!</v>
      </c>
      <c r="BU39" s="25">
        <f t="shared" si="9"/>
        <v>-1</v>
      </c>
      <c r="BV39" s="25">
        <f t="shared" si="10"/>
        <v>-1</v>
      </c>
      <c r="BW39" s="25">
        <f t="shared" si="11"/>
        <v>-1</v>
      </c>
      <c r="BX39" s="25">
        <f t="shared" si="12"/>
        <v>-1</v>
      </c>
      <c r="BY39" s="25">
        <f t="shared" si="13"/>
        <v>-1</v>
      </c>
      <c r="BZ39" s="25">
        <f t="shared" si="14"/>
        <v>-1</v>
      </c>
      <c r="CA39" s="25">
        <f t="shared" si="15"/>
        <v>-1</v>
      </c>
    </row>
    <row r="40" spans="1:79" x14ac:dyDescent="0.4">
      <c r="A40" s="22" t="s">
        <v>113</v>
      </c>
      <c r="B40" s="101">
        <v>7764.3308849027899</v>
      </c>
      <c r="C40" s="101">
        <v>1329.64140866918</v>
      </c>
      <c r="D40" s="101">
        <v>16409.867603512201</v>
      </c>
      <c r="E40" s="101">
        <v>9034.9711843449404</v>
      </c>
      <c r="F40" s="101">
        <v>5613.8291571284999</v>
      </c>
      <c r="G40" s="101">
        <v>24602.137616107801</v>
      </c>
      <c r="H40" s="101">
        <v>6663.2271315779399</v>
      </c>
      <c r="I40" s="101"/>
      <c r="J40" s="101"/>
      <c r="K40" s="101"/>
      <c r="L40" s="28"/>
      <c r="M40" s="28" t="s">
        <v>204</v>
      </c>
      <c r="N40" s="28">
        <v>8.3017242885786295</v>
      </c>
      <c r="O40" s="28">
        <v>18.826524951285499</v>
      </c>
      <c r="P40" s="28">
        <v>18.6942479373071</v>
      </c>
      <c r="Q40" s="28">
        <v>8.5785137115362193</v>
      </c>
      <c r="R40" s="28">
        <v>1088.7598153138399</v>
      </c>
      <c r="S40" s="28">
        <v>2286.4962376922999</v>
      </c>
      <c r="T40" s="28">
        <v>5243.9962934545902</v>
      </c>
      <c r="U40" s="28">
        <v>976.42447157260995</v>
      </c>
      <c r="V40" s="28">
        <v>325.76418340025401</v>
      </c>
      <c r="W40" s="28">
        <v>59.524626239785697</v>
      </c>
      <c r="X40" s="28">
        <v>879.75238862322601</v>
      </c>
      <c r="Y40" s="28">
        <v>28.993547497883199</v>
      </c>
      <c r="Z40" s="28">
        <v>28.993547497883199</v>
      </c>
      <c r="AA40" s="28">
        <v>69.120239862872594</v>
      </c>
      <c r="AB40" s="28">
        <v>50.157133596157401</v>
      </c>
      <c r="AC40" s="28">
        <v>3.4081335941081199</v>
      </c>
      <c r="AD40" s="28">
        <v>3.8346999778788202</v>
      </c>
      <c r="AE40" s="28">
        <v>3.1945745257692799</v>
      </c>
      <c r="AF40" s="28">
        <v>1.0247214697554501</v>
      </c>
      <c r="AG40" s="28">
        <v>1328.32742283527</v>
      </c>
      <c r="AH40" s="28">
        <v>0</v>
      </c>
      <c r="AI40" s="28">
        <v>9352.0373023874799</v>
      </c>
      <c r="AJ40" s="28">
        <v>969.99327229881396</v>
      </c>
      <c r="AK40" s="28">
        <v>10391.150814549101</v>
      </c>
      <c r="AL40" s="28">
        <v>0.86710643885205496</v>
      </c>
      <c r="AM40" s="28">
        <v>172.66556579969799</v>
      </c>
      <c r="AN40" s="28">
        <v>7.0747267095465804E-2</v>
      </c>
      <c r="AO40" s="28">
        <v>1109.72563054137</v>
      </c>
      <c r="AP40" s="28">
        <v>26.0729353051251</v>
      </c>
      <c r="AQ40" s="28">
        <v>22.718700571259401</v>
      </c>
      <c r="AR40" s="28">
        <v>646.90147584230294</v>
      </c>
      <c r="AS40" s="28">
        <v>0.34324277968661299</v>
      </c>
      <c r="AT40" s="28">
        <v>2.3325952810066101E-2</v>
      </c>
      <c r="AU40" s="28">
        <v>354.00829239776698</v>
      </c>
      <c r="AV40" s="28">
        <v>8321.9613810134997</v>
      </c>
      <c r="AW40" s="28">
        <v>5022.66732686665</v>
      </c>
      <c r="AX40" s="28">
        <v>3299.2940541468402</v>
      </c>
      <c r="AY40" s="28">
        <v>5.7268583179836501</v>
      </c>
      <c r="AZ40" s="28">
        <v>1.7754234362340599E-2</v>
      </c>
      <c r="BA40" s="28">
        <v>883.25164547544296</v>
      </c>
      <c r="BB40" s="28">
        <v>6.0196836420355098</v>
      </c>
      <c r="BC40" s="28">
        <v>590.37877313976696</v>
      </c>
      <c r="BD40" s="28">
        <v>0.108607950219635</v>
      </c>
      <c r="BE40" s="28">
        <v>0.77811242811553905</v>
      </c>
      <c r="BF40" s="28">
        <v>1518.6139963835301</v>
      </c>
      <c r="BG40" s="28">
        <v>91.126230621206901</v>
      </c>
      <c r="BH40" s="28">
        <v>542.20286288166096</v>
      </c>
      <c r="BI40" s="28">
        <v>425.190359109155</v>
      </c>
      <c r="BJ40" s="28">
        <v>0.239953188327651</v>
      </c>
      <c r="BK40" s="28">
        <v>15229.7123674861</v>
      </c>
      <c r="BL40" s="28">
        <v>667.493508615868</v>
      </c>
      <c r="BM40" s="28">
        <v>166.53096989257901</v>
      </c>
      <c r="BN40" s="28">
        <v>1.50707044477367</v>
      </c>
      <c r="BO40" s="28">
        <v>253.036302908892</v>
      </c>
      <c r="BP40" s="28">
        <v>140.36723811971299</v>
      </c>
      <c r="BQ40" s="28">
        <v>5654.8192664583203</v>
      </c>
      <c r="BR40" s="28">
        <v>298.51177206052699</v>
      </c>
      <c r="BT40" s="37">
        <f t="shared" si="0"/>
        <v>6.6518368462224944E-3</v>
      </c>
      <c r="BU40" s="25">
        <f t="shared" si="9"/>
        <v>-0.32460422267021333</v>
      </c>
      <c r="BV40" s="25">
        <f t="shared" si="10"/>
        <v>-9.882257166051716E-4</v>
      </c>
      <c r="BW40" s="25">
        <f t="shared" si="11"/>
        <v>-0.3667742442769566</v>
      </c>
      <c r="BX40" s="25">
        <f t="shared" si="12"/>
        <v>-7.8916666006294059E-2</v>
      </c>
      <c r="BY40" s="25">
        <f t="shared" si="13"/>
        <v>-0.10530456373279302</v>
      </c>
      <c r="BZ40" s="25">
        <f t="shared" si="14"/>
        <v>-0.38095979279805658</v>
      </c>
      <c r="CA40" s="25">
        <f t="shared" si="15"/>
        <v>-0.15133926027234423</v>
      </c>
    </row>
    <row r="41" spans="1:79" x14ac:dyDescent="0.4">
      <c r="A41" s="58" t="s">
        <v>114</v>
      </c>
      <c r="B41" s="101">
        <v>13826.450130179401</v>
      </c>
      <c r="C41" s="101">
        <v>631.55751113202496</v>
      </c>
      <c r="D41" s="101">
        <v>31233.218827246099</v>
      </c>
      <c r="E41" s="101">
        <v>11690.43534606</v>
      </c>
      <c r="F41" s="101">
        <v>7686.1551222743401</v>
      </c>
      <c r="G41" s="101">
        <v>18480.047560771902</v>
      </c>
      <c r="H41" s="101">
        <v>8715.0695848781797</v>
      </c>
      <c r="I41" s="101"/>
      <c r="J41" s="101"/>
      <c r="K41" s="101"/>
      <c r="L41" s="28"/>
      <c r="M41" s="28" t="s">
        <v>205</v>
      </c>
      <c r="N41" s="28">
        <v>67.010622097343202</v>
      </c>
      <c r="O41" s="28">
        <v>55.450730027736</v>
      </c>
      <c r="P41" s="28">
        <v>53.266852120432503</v>
      </c>
      <c r="Q41" s="28">
        <v>71.162825553614297</v>
      </c>
      <c r="R41" s="28">
        <v>372.93516986550401</v>
      </c>
      <c r="S41" s="28">
        <v>4812.0039426630001</v>
      </c>
      <c r="T41" s="28">
        <v>13857.6949471342</v>
      </c>
      <c r="U41" s="28">
        <v>245.24770857105</v>
      </c>
      <c r="V41" s="28">
        <v>112.849230521718</v>
      </c>
      <c r="W41" s="28">
        <v>104.225542774982</v>
      </c>
      <c r="X41" s="28">
        <v>59.855370573758599</v>
      </c>
      <c r="Y41" s="28">
        <v>1206.31938405489</v>
      </c>
      <c r="Z41" s="28">
        <v>1206.31938405489</v>
      </c>
      <c r="AA41" s="28">
        <v>83.914792837183299</v>
      </c>
      <c r="AB41" s="28">
        <v>110.208585272661</v>
      </c>
      <c r="AC41" s="28">
        <v>18.1140367491052</v>
      </c>
      <c r="AD41" s="28">
        <v>39.4119668382545</v>
      </c>
      <c r="AE41" s="28">
        <v>54.003399486124003</v>
      </c>
      <c r="AF41" s="28">
        <v>7.5479213432223</v>
      </c>
      <c r="AG41" s="28">
        <v>633.15274138139296</v>
      </c>
      <c r="AH41" s="28">
        <v>0</v>
      </c>
      <c r="AI41" s="28">
        <v>28181.3152751542</v>
      </c>
      <c r="AJ41" s="28">
        <v>3047.3463471662299</v>
      </c>
      <c r="AK41" s="28">
        <v>31312.5764151576</v>
      </c>
      <c r="AL41" s="28">
        <v>15.1198797563078</v>
      </c>
      <c r="AM41" s="28">
        <v>253.073477714116</v>
      </c>
      <c r="AN41" s="28">
        <v>58.3412046838693</v>
      </c>
      <c r="AO41" s="28">
        <v>3423.0144471867202</v>
      </c>
      <c r="AP41" s="28">
        <v>260.26942566001401</v>
      </c>
      <c r="AQ41" s="28">
        <v>144.57580556823501</v>
      </c>
      <c r="AR41" s="28">
        <v>942.259520551224</v>
      </c>
      <c r="AS41" s="28">
        <v>85.606998343689497</v>
      </c>
      <c r="AT41" s="28">
        <v>13.736621632094799</v>
      </c>
      <c r="AU41" s="28">
        <v>48.561070689001703</v>
      </c>
      <c r="AV41" s="28">
        <v>11721.279376799101</v>
      </c>
      <c r="AW41" s="28">
        <v>7706.0002947264002</v>
      </c>
      <c r="AX41" s="28">
        <v>4015.2790820727701</v>
      </c>
      <c r="AY41" s="28">
        <v>27.8028836958723</v>
      </c>
      <c r="AZ41" s="28">
        <v>1.09787844240149</v>
      </c>
      <c r="BA41" s="28">
        <v>1553.0865180822</v>
      </c>
      <c r="BB41" s="28">
        <v>82.312204134657804</v>
      </c>
      <c r="BC41" s="28">
        <v>901.12892955849202</v>
      </c>
      <c r="BD41" s="28">
        <v>211.39637019835999</v>
      </c>
      <c r="BE41" s="28">
        <v>128.25127690312999</v>
      </c>
      <c r="BF41" s="28">
        <v>2304.2595835491702</v>
      </c>
      <c r="BG41" s="28">
        <v>272.00528698994498</v>
      </c>
      <c r="BH41" s="28">
        <v>201.62178453500599</v>
      </c>
      <c r="BI41" s="28">
        <v>723.25914978664696</v>
      </c>
      <c r="BJ41" s="28">
        <v>18.4330687123378</v>
      </c>
      <c r="BK41" s="28">
        <v>18532.234994598399</v>
      </c>
      <c r="BL41" s="28">
        <v>2599.0649538801799</v>
      </c>
      <c r="BM41" s="28">
        <v>167.15711811222599</v>
      </c>
      <c r="BN41" s="28">
        <v>28.1902057473872</v>
      </c>
      <c r="BO41" s="28">
        <v>594.72761573292598</v>
      </c>
      <c r="BP41" s="28">
        <v>524.29819424767402</v>
      </c>
      <c r="BQ41" s="28">
        <v>8738.1382118766705</v>
      </c>
      <c r="BR41" s="28">
        <v>506.653837787339</v>
      </c>
      <c r="BT41" s="37">
        <f t="shared" si="0"/>
        <v>2.6799070036460601E-3</v>
      </c>
      <c r="BU41" s="25">
        <f t="shared" si="9"/>
        <v>2.2597858930254139E-3</v>
      </c>
      <c r="BV41" s="25">
        <f t="shared" si="10"/>
        <v>2.5258669578779236E-3</v>
      </c>
      <c r="BW41" s="25">
        <f t="shared" si="11"/>
        <v>2.5408072203648244E-3</v>
      </c>
      <c r="BX41" s="25">
        <f t="shared" si="12"/>
        <v>2.6383988128805113E-3</v>
      </c>
      <c r="BY41" s="25">
        <f t="shared" si="13"/>
        <v>2.5819375404679402E-3</v>
      </c>
      <c r="BZ41" s="25">
        <f t="shared" si="14"/>
        <v>2.8239880690175646E-3</v>
      </c>
      <c r="CA41" s="25">
        <f t="shared" si="15"/>
        <v>2.6469813893991133E-3</v>
      </c>
    </row>
    <row r="42" spans="1:79" x14ac:dyDescent="0.4">
      <c r="A42" s="22" t="s">
        <v>115</v>
      </c>
      <c r="B42" s="101">
        <v>18706.143307664901</v>
      </c>
      <c r="C42" s="101">
        <v>1154.75528138001</v>
      </c>
      <c r="D42" s="101">
        <v>49279.992447162702</v>
      </c>
      <c r="E42" s="101">
        <v>7995.23388238182</v>
      </c>
      <c r="F42" s="101">
        <v>5721.5929454849102</v>
      </c>
      <c r="G42" s="101">
        <v>34291.009258036604</v>
      </c>
      <c r="H42" s="101">
        <v>10250.3110422682</v>
      </c>
      <c r="I42" s="101"/>
      <c r="J42" s="101"/>
      <c r="K42" s="101"/>
      <c r="L42" s="28"/>
      <c r="M42" s="28" t="s">
        <v>206</v>
      </c>
      <c r="N42" s="28">
        <v>0</v>
      </c>
      <c r="O42" s="28">
        <v>0</v>
      </c>
      <c r="P42" s="28"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8">
        <v>0</v>
      </c>
      <c r="AE42" s="28">
        <v>0</v>
      </c>
      <c r="AF42" s="28">
        <v>0</v>
      </c>
      <c r="AG42" s="28">
        <v>0</v>
      </c>
      <c r="AH42" s="28">
        <v>0</v>
      </c>
      <c r="AI42" s="28">
        <v>0</v>
      </c>
      <c r="AJ42" s="28">
        <v>0</v>
      </c>
      <c r="AK42" s="28">
        <v>0</v>
      </c>
      <c r="AL42" s="28">
        <v>0</v>
      </c>
      <c r="AM42" s="28">
        <v>0</v>
      </c>
      <c r="AN42" s="28">
        <v>0</v>
      </c>
      <c r="AO42" s="28">
        <v>0</v>
      </c>
      <c r="AP42" s="28">
        <v>0</v>
      </c>
      <c r="AQ42" s="28">
        <v>0</v>
      </c>
      <c r="AR42" s="28">
        <v>0</v>
      </c>
      <c r="AS42" s="28">
        <v>0</v>
      </c>
      <c r="AT42" s="28">
        <v>0</v>
      </c>
      <c r="AU42" s="28">
        <v>0</v>
      </c>
      <c r="AV42" s="28">
        <v>0</v>
      </c>
      <c r="AW42" s="28">
        <v>0</v>
      </c>
      <c r="AX42" s="28">
        <v>0</v>
      </c>
      <c r="AY42" s="28">
        <v>0</v>
      </c>
      <c r="AZ42" s="28">
        <v>0</v>
      </c>
      <c r="BA42" s="28">
        <v>0</v>
      </c>
      <c r="BB42" s="28">
        <v>0</v>
      </c>
      <c r="BC42" s="28">
        <v>0</v>
      </c>
      <c r="BD42" s="28">
        <v>0</v>
      </c>
      <c r="BE42" s="28">
        <v>0</v>
      </c>
      <c r="BF42" s="28">
        <v>0</v>
      </c>
      <c r="BG42" s="28">
        <v>0</v>
      </c>
      <c r="BH42" s="28">
        <v>0</v>
      </c>
      <c r="BI42" s="28">
        <v>0</v>
      </c>
      <c r="BJ42" s="28">
        <v>0</v>
      </c>
      <c r="BK42" s="28">
        <v>0</v>
      </c>
      <c r="BL42" s="28">
        <v>0</v>
      </c>
      <c r="BM42" s="28">
        <v>0</v>
      </c>
      <c r="BN42" s="28">
        <v>0</v>
      </c>
      <c r="BO42" s="28">
        <v>0</v>
      </c>
      <c r="BP42" s="28">
        <v>0</v>
      </c>
      <c r="BQ42" s="28">
        <v>0</v>
      </c>
      <c r="BR42" s="28">
        <v>0</v>
      </c>
      <c r="BT42" s="37" t="e">
        <f t="shared" si="0"/>
        <v>#DIV/0!</v>
      </c>
      <c r="BU42" s="25">
        <f t="shared" si="9"/>
        <v>-1</v>
      </c>
      <c r="BV42" s="25">
        <f t="shared" si="10"/>
        <v>-1</v>
      </c>
      <c r="BW42" s="25">
        <f t="shared" si="11"/>
        <v>-1</v>
      </c>
      <c r="BX42" s="25">
        <f t="shared" si="12"/>
        <v>-1</v>
      </c>
      <c r="BY42" s="25">
        <f t="shared" si="13"/>
        <v>-1</v>
      </c>
      <c r="BZ42" s="25">
        <f t="shared" si="14"/>
        <v>-1</v>
      </c>
      <c r="CA42" s="25">
        <f t="shared" si="15"/>
        <v>-1</v>
      </c>
    </row>
    <row r="43" spans="1:79" x14ac:dyDescent="0.4">
      <c r="A43" s="22" t="s">
        <v>116</v>
      </c>
      <c r="B43" s="101">
        <v>108437.020280189</v>
      </c>
      <c r="C43" s="101">
        <v>2958.5693100428298</v>
      </c>
      <c r="D43" s="101">
        <v>80990.271638887498</v>
      </c>
      <c r="E43" s="101">
        <v>14580.3183632333</v>
      </c>
      <c r="F43" s="101">
        <v>12725.823377566299</v>
      </c>
      <c r="G43" s="101">
        <v>66506.426255578204</v>
      </c>
      <c r="H43" s="101">
        <v>54133.128456740204</v>
      </c>
      <c r="I43" s="101"/>
      <c r="J43" s="101"/>
      <c r="K43" s="101"/>
      <c r="L43" s="28"/>
      <c r="M43" s="28" t="s">
        <v>207</v>
      </c>
      <c r="N43" s="28">
        <v>267.18425856114499</v>
      </c>
      <c r="O43" s="28">
        <v>50.090417496003496</v>
      </c>
      <c r="P43" s="28">
        <v>48.838321093153098</v>
      </c>
      <c r="Q43" s="28">
        <v>45.743392190347201</v>
      </c>
      <c r="R43" s="28">
        <v>235.121071460548</v>
      </c>
      <c r="S43" s="28">
        <v>6771.0773069707102</v>
      </c>
      <c r="T43" s="28">
        <v>10789.4450995393</v>
      </c>
      <c r="U43" s="28">
        <v>279.65689467934101</v>
      </c>
      <c r="V43" s="28">
        <v>777.20898869802795</v>
      </c>
      <c r="W43" s="28">
        <v>111.889727065331</v>
      </c>
      <c r="X43" s="28">
        <v>56.311116429823599</v>
      </c>
      <c r="Y43" s="28">
        <v>950.64002735056499</v>
      </c>
      <c r="Z43" s="28">
        <v>950.64002735056499</v>
      </c>
      <c r="AA43" s="28">
        <v>0</v>
      </c>
      <c r="AB43" s="28">
        <v>112.924833690885</v>
      </c>
      <c r="AC43" s="28">
        <v>8.6829327861847503</v>
      </c>
      <c r="AD43" s="28">
        <v>118.114229065795</v>
      </c>
      <c r="AE43" s="28">
        <v>47.406726541744199</v>
      </c>
      <c r="AF43" s="28">
        <v>4.8116758832278999</v>
      </c>
      <c r="AG43" s="28">
        <v>457.59668553287401</v>
      </c>
      <c r="AH43" s="28">
        <v>0</v>
      </c>
      <c r="AI43" s="28">
        <v>29437.698871419499</v>
      </c>
      <c r="AJ43" s="28">
        <v>3270.8558830530401</v>
      </c>
      <c r="AK43" s="28">
        <v>32708.5547544726</v>
      </c>
      <c r="AL43" s="28">
        <v>9.9109291233014094</v>
      </c>
      <c r="AM43" s="28">
        <v>274.420647789393</v>
      </c>
      <c r="AN43" s="28">
        <v>22.100480487358102</v>
      </c>
      <c r="AO43" s="28">
        <v>3740.3771299149598</v>
      </c>
      <c r="AP43" s="28">
        <v>29.619405575200101</v>
      </c>
      <c r="AQ43" s="28">
        <v>75.881927245424194</v>
      </c>
      <c r="AR43" s="28">
        <v>194.55046463144799</v>
      </c>
      <c r="AS43" s="28">
        <v>42.1437658940348</v>
      </c>
      <c r="AT43" s="28">
        <v>4.0746894735913903</v>
      </c>
      <c r="AU43" s="28">
        <v>11.0412851153689</v>
      </c>
      <c r="AV43" s="28">
        <v>3020.1983966902899</v>
      </c>
      <c r="AW43" s="28">
        <v>2926.31801650323</v>
      </c>
      <c r="AX43" s="28">
        <v>93.880380187062102</v>
      </c>
      <c r="AY43" s="28">
        <v>2.0470326118707902E-2</v>
      </c>
      <c r="AZ43" s="28">
        <v>1.60015135832271E-2</v>
      </c>
      <c r="BA43" s="28">
        <v>303.44794751103598</v>
      </c>
      <c r="BB43" s="28">
        <v>1.91376129014478</v>
      </c>
      <c r="BC43" s="28">
        <v>488.30823496133598</v>
      </c>
      <c r="BD43" s="28">
        <v>119.705323508413</v>
      </c>
      <c r="BE43" s="28">
        <v>64.848756623466997</v>
      </c>
      <c r="BF43" s="28">
        <v>1221.9516156739801</v>
      </c>
      <c r="BG43" s="28">
        <v>220.65839023517901</v>
      </c>
      <c r="BH43" s="28">
        <v>67.202742303433396</v>
      </c>
      <c r="BI43" s="28">
        <v>273.432772259969</v>
      </c>
      <c r="BJ43" s="28">
        <v>6.0583721093272001</v>
      </c>
      <c r="BK43" s="28">
        <v>4804.7732757777903</v>
      </c>
      <c r="BL43" s="28">
        <v>2353.8542559399698</v>
      </c>
      <c r="BM43" s="28">
        <v>1.31879782075408</v>
      </c>
      <c r="BN43" s="28">
        <v>58.638132653023497</v>
      </c>
      <c r="BO43" s="28">
        <v>759.84451363314497</v>
      </c>
      <c r="BP43" s="28">
        <v>611.20558861054599</v>
      </c>
      <c r="BQ43" s="28">
        <v>9453.02496647718</v>
      </c>
      <c r="BR43" s="28">
        <v>974.14766644464703</v>
      </c>
      <c r="BT43" s="37">
        <f t="shared" si="0"/>
        <v>0</v>
      </c>
      <c r="BU43" s="25">
        <f t="shared" si="9"/>
        <v>-0.90050035429172992</v>
      </c>
      <c r="BV43" s="25">
        <f t="shared" si="10"/>
        <v>-0.84533176762850637</v>
      </c>
      <c r="BW43" s="25">
        <f t="shared" si="11"/>
        <v>-0.59614217741717535</v>
      </c>
      <c r="BX43" s="25">
        <f t="shared" si="12"/>
        <v>-0.79285785663595498</v>
      </c>
      <c r="BY43" s="25">
        <f t="shared" si="13"/>
        <v>-0.77004882672960195</v>
      </c>
      <c r="BZ43" s="25">
        <f t="shared" si="14"/>
        <v>-0.92775475173912547</v>
      </c>
      <c r="CA43" s="25">
        <f t="shared" si="15"/>
        <v>-0.82537449366091142</v>
      </c>
    </row>
    <row r="44" spans="1:79" x14ac:dyDescent="0.4">
      <c r="A44" s="22" t="s">
        <v>117</v>
      </c>
      <c r="B44" s="101">
        <v>512.24685637975699</v>
      </c>
      <c r="C44" s="101">
        <v>20.338321283306801</v>
      </c>
      <c r="D44" s="101">
        <v>1805.87773252444</v>
      </c>
      <c r="E44" s="101">
        <v>614.68866004606298</v>
      </c>
      <c r="F44" s="101">
        <v>425.32530203412102</v>
      </c>
      <c r="G44" s="101">
        <v>2868.6158115511798</v>
      </c>
      <c r="H44" s="101">
        <v>2394.6944885388398</v>
      </c>
      <c r="I44" s="101"/>
      <c r="J44" s="101"/>
      <c r="K44" s="101"/>
      <c r="L44" s="28"/>
      <c r="M44" s="28" t="s">
        <v>208</v>
      </c>
      <c r="N44" s="28">
        <v>0</v>
      </c>
      <c r="O44" s="28">
        <v>0</v>
      </c>
      <c r="P44" s="28"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  <c r="AB44" s="28">
        <v>0</v>
      </c>
      <c r="AC44" s="28">
        <v>0</v>
      </c>
      <c r="AD44" s="28">
        <v>0</v>
      </c>
      <c r="AE44" s="28">
        <v>0</v>
      </c>
      <c r="AF44" s="28">
        <v>0</v>
      </c>
      <c r="AG44" s="28">
        <v>0</v>
      </c>
      <c r="AH44" s="28">
        <v>0</v>
      </c>
      <c r="AI44" s="28">
        <v>0</v>
      </c>
      <c r="AJ44" s="28">
        <v>0</v>
      </c>
      <c r="AK44" s="28">
        <v>0</v>
      </c>
      <c r="AL44" s="28">
        <v>0</v>
      </c>
      <c r="AM44" s="28">
        <v>0</v>
      </c>
      <c r="AN44" s="28">
        <v>0</v>
      </c>
      <c r="AO44" s="28">
        <v>0</v>
      </c>
      <c r="AP44" s="28">
        <v>0</v>
      </c>
      <c r="AQ44" s="28">
        <v>0</v>
      </c>
      <c r="AR44" s="28">
        <v>0</v>
      </c>
      <c r="AS44" s="28">
        <v>0</v>
      </c>
      <c r="AT44" s="28">
        <v>0</v>
      </c>
      <c r="AU44" s="28">
        <v>0</v>
      </c>
      <c r="AV44" s="28">
        <v>0</v>
      </c>
      <c r="AW44" s="28">
        <v>0</v>
      </c>
      <c r="AX44" s="28">
        <v>0</v>
      </c>
      <c r="AY44" s="28">
        <v>0</v>
      </c>
      <c r="AZ44" s="28">
        <v>0</v>
      </c>
      <c r="BA44" s="28">
        <v>0</v>
      </c>
      <c r="BB44" s="28">
        <v>0</v>
      </c>
      <c r="BC44" s="28">
        <v>0</v>
      </c>
      <c r="BD44" s="28">
        <v>0</v>
      </c>
      <c r="BE44" s="28">
        <v>0</v>
      </c>
      <c r="BF44" s="28">
        <v>0</v>
      </c>
      <c r="BG44" s="28">
        <v>0</v>
      </c>
      <c r="BH44" s="28">
        <v>0</v>
      </c>
      <c r="BI44" s="28">
        <v>0</v>
      </c>
      <c r="BJ44" s="28">
        <v>0</v>
      </c>
      <c r="BK44" s="28">
        <v>0</v>
      </c>
      <c r="BL44" s="28">
        <v>0</v>
      </c>
      <c r="BM44" s="28">
        <v>0</v>
      </c>
      <c r="BN44" s="28">
        <v>0</v>
      </c>
      <c r="BO44" s="28">
        <v>0</v>
      </c>
      <c r="BP44" s="28">
        <v>0</v>
      </c>
      <c r="BQ44" s="28">
        <v>0</v>
      </c>
      <c r="BR44" s="28">
        <v>0</v>
      </c>
      <c r="BT44" s="37" t="e">
        <f t="shared" si="0"/>
        <v>#DIV/0!</v>
      </c>
      <c r="BU44" s="25">
        <f t="shared" si="9"/>
        <v>-1</v>
      </c>
      <c r="BV44" s="25">
        <f t="shared" si="10"/>
        <v>-1</v>
      </c>
      <c r="BW44" s="25">
        <f t="shared" si="11"/>
        <v>-1</v>
      </c>
      <c r="BX44" s="25">
        <f t="shared" si="12"/>
        <v>-1</v>
      </c>
      <c r="BY44" s="25">
        <f t="shared" si="13"/>
        <v>-1</v>
      </c>
      <c r="BZ44" s="25">
        <f t="shared" si="14"/>
        <v>-1</v>
      </c>
      <c r="CA44" s="25">
        <f t="shared" si="15"/>
        <v>-1</v>
      </c>
    </row>
    <row r="45" spans="1:79" x14ac:dyDescent="0.4">
      <c r="A45" s="22" t="s">
        <v>118</v>
      </c>
      <c r="B45" s="101">
        <v>137918.14635307001</v>
      </c>
      <c r="C45" s="101">
        <v>14109.488602155699</v>
      </c>
      <c r="D45" s="101">
        <v>113220.867569387</v>
      </c>
      <c r="E45" s="101">
        <v>75882.597872306098</v>
      </c>
      <c r="F45" s="101">
        <v>47232.517877261897</v>
      </c>
      <c r="G45" s="101">
        <v>161335.30333706099</v>
      </c>
      <c r="H45" s="101">
        <v>49220.870618713197</v>
      </c>
      <c r="I45" s="101"/>
      <c r="J45" s="101"/>
      <c r="K45" s="101"/>
      <c r="L45" s="28"/>
      <c r="M45" s="28" t="s">
        <v>209</v>
      </c>
      <c r="N45" s="28">
        <v>0</v>
      </c>
      <c r="O45" s="28">
        <v>0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  <c r="AB45" s="28">
        <v>0</v>
      </c>
      <c r="AC45" s="28">
        <v>0</v>
      </c>
      <c r="AD45" s="28">
        <v>0</v>
      </c>
      <c r="AE45" s="28">
        <v>0</v>
      </c>
      <c r="AF45" s="28">
        <v>0</v>
      </c>
      <c r="AG45" s="28">
        <v>0</v>
      </c>
      <c r="AH45" s="28">
        <v>0</v>
      </c>
      <c r="AI45" s="28">
        <v>0</v>
      </c>
      <c r="AJ45" s="28">
        <v>0</v>
      </c>
      <c r="AK45" s="28">
        <v>0</v>
      </c>
      <c r="AL45" s="28">
        <v>0</v>
      </c>
      <c r="AM45" s="28">
        <v>0</v>
      </c>
      <c r="AN45" s="28">
        <v>0</v>
      </c>
      <c r="AO45" s="28">
        <v>0</v>
      </c>
      <c r="AP45" s="28">
        <v>0</v>
      </c>
      <c r="AQ45" s="28">
        <v>0</v>
      </c>
      <c r="AR45" s="28">
        <v>0</v>
      </c>
      <c r="AS45" s="28">
        <v>0</v>
      </c>
      <c r="AT45" s="28">
        <v>0</v>
      </c>
      <c r="AU45" s="28">
        <v>0</v>
      </c>
      <c r="AV45" s="28">
        <v>0</v>
      </c>
      <c r="AW45" s="28">
        <v>0</v>
      </c>
      <c r="AX45" s="28">
        <v>0</v>
      </c>
      <c r="AY45" s="28">
        <v>0</v>
      </c>
      <c r="AZ45" s="28">
        <v>0</v>
      </c>
      <c r="BA45" s="28">
        <v>0</v>
      </c>
      <c r="BB45" s="28">
        <v>0</v>
      </c>
      <c r="BC45" s="28">
        <v>0</v>
      </c>
      <c r="BD45" s="28">
        <v>0</v>
      </c>
      <c r="BE45" s="28">
        <v>0</v>
      </c>
      <c r="BF45" s="28">
        <v>0</v>
      </c>
      <c r="BG45" s="28">
        <v>0</v>
      </c>
      <c r="BH45" s="28">
        <v>0</v>
      </c>
      <c r="BI45" s="28">
        <v>0</v>
      </c>
      <c r="BJ45" s="28">
        <v>0</v>
      </c>
      <c r="BK45" s="28">
        <v>0</v>
      </c>
      <c r="BL45" s="28">
        <v>0</v>
      </c>
      <c r="BM45" s="28">
        <v>0</v>
      </c>
      <c r="BN45" s="28">
        <v>0</v>
      </c>
      <c r="BO45" s="28">
        <v>0</v>
      </c>
      <c r="BP45" s="28">
        <v>0</v>
      </c>
      <c r="BQ45" s="28">
        <v>0</v>
      </c>
      <c r="BR45" s="28">
        <v>0</v>
      </c>
      <c r="BT45" s="37" t="e">
        <f t="shared" si="0"/>
        <v>#DIV/0!</v>
      </c>
      <c r="BU45" s="25">
        <f t="shared" si="9"/>
        <v>-1</v>
      </c>
      <c r="BV45" s="25">
        <f t="shared" si="10"/>
        <v>-1</v>
      </c>
      <c r="BW45" s="25">
        <f t="shared" si="11"/>
        <v>-1</v>
      </c>
      <c r="BX45" s="25">
        <f t="shared" si="12"/>
        <v>-1</v>
      </c>
      <c r="BY45" s="25">
        <f t="shared" si="13"/>
        <v>-1</v>
      </c>
      <c r="BZ45" s="25">
        <f t="shared" si="14"/>
        <v>-1</v>
      </c>
      <c r="CA45" s="25">
        <f t="shared" si="15"/>
        <v>-1</v>
      </c>
    </row>
    <row r="46" spans="1:79" x14ac:dyDescent="0.4">
      <c r="A46" s="22" t="s">
        <v>119</v>
      </c>
      <c r="B46" s="101">
        <v>7973.6910486062598</v>
      </c>
      <c r="C46" s="101">
        <v>253.782328155926</v>
      </c>
      <c r="D46" s="101">
        <v>21072.958404424298</v>
      </c>
      <c r="E46" s="101">
        <v>3115.99822970372</v>
      </c>
      <c r="F46" s="101">
        <v>2720.6874889957398</v>
      </c>
      <c r="G46" s="101">
        <v>15960.540643727199</v>
      </c>
      <c r="H46" s="101">
        <v>7706.7659960498804</v>
      </c>
      <c r="I46" s="101"/>
      <c r="J46" s="101"/>
      <c r="K46" s="101"/>
      <c r="L46" s="28"/>
      <c r="M46" s="28" t="s">
        <v>210</v>
      </c>
      <c r="N46" s="28">
        <v>0</v>
      </c>
      <c r="O46" s="28">
        <v>0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  <c r="AB46" s="28">
        <v>0</v>
      </c>
      <c r="AC46" s="28">
        <v>0</v>
      </c>
      <c r="AD46" s="28">
        <v>0</v>
      </c>
      <c r="AE46" s="28">
        <v>0</v>
      </c>
      <c r="AF46" s="28">
        <v>0</v>
      </c>
      <c r="AG46" s="28">
        <v>0</v>
      </c>
      <c r="AH46" s="28">
        <v>0</v>
      </c>
      <c r="AI46" s="28">
        <v>0</v>
      </c>
      <c r="AJ46" s="28">
        <v>0</v>
      </c>
      <c r="AK46" s="28">
        <v>0</v>
      </c>
      <c r="AL46" s="28">
        <v>0</v>
      </c>
      <c r="AM46" s="28">
        <v>0</v>
      </c>
      <c r="AN46" s="28">
        <v>0</v>
      </c>
      <c r="AO46" s="28">
        <v>0</v>
      </c>
      <c r="AP46" s="28">
        <v>0</v>
      </c>
      <c r="AQ46" s="28">
        <v>0</v>
      </c>
      <c r="AR46" s="28">
        <v>0</v>
      </c>
      <c r="AS46" s="28">
        <v>0</v>
      </c>
      <c r="AT46" s="28">
        <v>0</v>
      </c>
      <c r="AU46" s="28">
        <v>0</v>
      </c>
      <c r="AV46" s="28">
        <v>0</v>
      </c>
      <c r="AW46" s="28">
        <v>0</v>
      </c>
      <c r="AX46" s="28">
        <v>0</v>
      </c>
      <c r="AY46" s="28">
        <v>0</v>
      </c>
      <c r="AZ46" s="28">
        <v>0</v>
      </c>
      <c r="BA46" s="28">
        <v>0</v>
      </c>
      <c r="BB46" s="28">
        <v>0</v>
      </c>
      <c r="BC46" s="28">
        <v>0</v>
      </c>
      <c r="BD46" s="28">
        <v>0</v>
      </c>
      <c r="BE46" s="28">
        <v>0</v>
      </c>
      <c r="BF46" s="28">
        <v>0</v>
      </c>
      <c r="BG46" s="28">
        <v>0</v>
      </c>
      <c r="BH46" s="28">
        <v>0</v>
      </c>
      <c r="BI46" s="28">
        <v>0</v>
      </c>
      <c r="BJ46" s="28">
        <v>0</v>
      </c>
      <c r="BK46" s="28">
        <v>0</v>
      </c>
      <c r="BL46" s="28">
        <v>0</v>
      </c>
      <c r="BM46" s="28">
        <v>0</v>
      </c>
      <c r="BN46" s="28">
        <v>0</v>
      </c>
      <c r="BO46" s="28">
        <v>0</v>
      </c>
      <c r="BP46" s="28">
        <v>0</v>
      </c>
      <c r="BQ46" s="28">
        <v>0</v>
      </c>
      <c r="BR46" s="28">
        <v>0</v>
      </c>
      <c r="BT46" s="37" t="e">
        <f t="shared" si="0"/>
        <v>#DIV/0!</v>
      </c>
      <c r="BU46" s="25">
        <f t="shared" si="9"/>
        <v>-1</v>
      </c>
      <c r="BV46" s="25">
        <f t="shared" si="10"/>
        <v>-1</v>
      </c>
      <c r="BW46" s="25">
        <f t="shared" si="11"/>
        <v>-1</v>
      </c>
      <c r="BX46" s="25">
        <f t="shared" si="12"/>
        <v>-1</v>
      </c>
      <c r="BY46" s="25">
        <f t="shared" si="13"/>
        <v>-1</v>
      </c>
      <c r="BZ46" s="25">
        <f t="shared" si="14"/>
        <v>-1</v>
      </c>
      <c r="CA46" s="25">
        <f t="shared" si="15"/>
        <v>-1</v>
      </c>
    </row>
    <row r="47" spans="1:79" x14ac:dyDescent="0.4">
      <c r="A47" s="22" t="s">
        <v>120</v>
      </c>
      <c r="B47" s="101">
        <v>4.4114001875599902</v>
      </c>
      <c r="C47" s="101">
        <v>0.69191819854000003</v>
      </c>
      <c r="D47" s="101">
        <v>18.212427838020002</v>
      </c>
      <c r="E47" s="101">
        <v>79.465231413980007</v>
      </c>
      <c r="F47" s="101">
        <v>28.5540660777</v>
      </c>
      <c r="G47" s="101">
        <v>4.8256406620593104</v>
      </c>
      <c r="H47" s="101">
        <v>379.40146686282202</v>
      </c>
      <c r="I47" s="101"/>
      <c r="J47" s="101"/>
      <c r="K47" s="101"/>
      <c r="L47" s="28"/>
      <c r="M47" s="28" t="s">
        <v>211</v>
      </c>
      <c r="N47" s="28">
        <v>0</v>
      </c>
      <c r="O47" s="28">
        <v>0</v>
      </c>
      <c r="P47" s="28">
        <v>0</v>
      </c>
      <c r="Q47" s="28">
        <v>0</v>
      </c>
      <c r="R47" s="28">
        <v>8.99721260536723E-5</v>
      </c>
      <c r="S47" s="28">
        <v>1.25946636154698E-3</v>
      </c>
      <c r="T47" s="28">
        <v>9.7816246961755903E-3</v>
      </c>
      <c r="U47" s="28">
        <v>0</v>
      </c>
      <c r="V47" s="28">
        <v>0</v>
      </c>
      <c r="W47" s="28">
        <v>0</v>
      </c>
      <c r="X47" s="28">
        <v>0</v>
      </c>
      <c r="Y47" s="28">
        <v>1.80012023743778E-4</v>
      </c>
      <c r="Z47" s="28">
        <v>1.80012023743778E-4</v>
      </c>
      <c r="AA47" s="28">
        <v>0</v>
      </c>
      <c r="AB47" s="28">
        <v>0</v>
      </c>
      <c r="AC47" s="28">
        <v>0</v>
      </c>
      <c r="AD47" s="28">
        <v>0</v>
      </c>
      <c r="AE47" s="28">
        <v>0</v>
      </c>
      <c r="AF47" s="28">
        <v>0</v>
      </c>
      <c r="AG47" s="28">
        <v>1.00203839349194E-3</v>
      </c>
      <c r="AH47" s="28">
        <v>0</v>
      </c>
      <c r="AI47" s="28">
        <v>1.8050004795052799E-2</v>
      </c>
      <c r="AJ47" s="28">
        <v>2.0061747052696E-3</v>
      </c>
      <c r="AK47" s="28">
        <v>2.0056179500322398E-2</v>
      </c>
      <c r="AL47" s="28">
        <v>0</v>
      </c>
      <c r="AM47" s="28">
        <v>0</v>
      </c>
      <c r="AN47" s="28">
        <v>0.18873977177753101</v>
      </c>
      <c r="AO47" s="28">
        <v>5.8333666892640597E-4</v>
      </c>
      <c r="AP47" s="28">
        <v>7.6075782337671094E-2</v>
      </c>
      <c r="AQ47" s="28">
        <v>0.96630108963441597</v>
      </c>
      <c r="AR47" s="28">
        <v>9.8303777068624795E-3</v>
      </c>
      <c r="AS47" s="28">
        <v>0.45917240922193098</v>
      </c>
      <c r="AT47" s="28">
        <v>1.5641213203481099E-3</v>
      </c>
      <c r="AU47" s="28">
        <v>1.21521057420481</v>
      </c>
      <c r="AV47" s="28">
        <v>30.397664146761802</v>
      </c>
      <c r="AW47" s="28">
        <v>7.9194006172720899</v>
      </c>
      <c r="AX47" s="28">
        <v>22.478263529489698</v>
      </c>
      <c r="AY47" s="28">
        <v>1.8429749169133001E-2</v>
      </c>
      <c r="AZ47" s="28">
        <v>1.8905989406791199E-2</v>
      </c>
      <c r="BA47" s="28">
        <v>2.9006025088598202</v>
      </c>
      <c r="BB47" s="28">
        <v>0.74668617757127198</v>
      </c>
      <c r="BC47" s="28">
        <v>6.1873286926040001E-2</v>
      </c>
      <c r="BD47" s="28">
        <v>7.7582631987963295E-5</v>
      </c>
      <c r="BE47" s="28">
        <v>1.20950776302518E-3</v>
      </c>
      <c r="BF47" s="28">
        <v>0.15496462992664001</v>
      </c>
      <c r="BG47" s="28">
        <v>8.9983575442715704E-5</v>
      </c>
      <c r="BH47" s="28">
        <v>0.50308023898102505</v>
      </c>
      <c r="BI47" s="28">
        <v>0.59122877296251397</v>
      </c>
      <c r="BJ47" s="28">
        <v>5.4480468702634999E-3</v>
      </c>
      <c r="BK47" s="28">
        <v>1.02197668612246E-6</v>
      </c>
      <c r="BL47" s="28">
        <v>4.7933307190925999E-4</v>
      </c>
      <c r="BM47" s="28">
        <v>0</v>
      </c>
      <c r="BN47" s="28">
        <v>0</v>
      </c>
      <c r="BO47" s="28">
        <v>4.4978956530365598E-5</v>
      </c>
      <c r="BP47" s="28">
        <v>1.25516353114304E-6</v>
      </c>
      <c r="BQ47" s="28">
        <v>9.8985432960200593E-4</v>
      </c>
      <c r="BR47" s="28">
        <v>0</v>
      </c>
      <c r="BT47" s="37">
        <f t="shared" si="0"/>
        <v>0</v>
      </c>
      <c r="BU47" s="25">
        <f t="shared" si="9"/>
        <v>-0.9977826485287461</v>
      </c>
      <c r="BV47" s="25">
        <f t="shared" si="10"/>
        <v>-0.99855179644702763</v>
      </c>
      <c r="BW47" s="25">
        <f t="shared" si="11"/>
        <v>-0.99889876409237144</v>
      </c>
      <c r="BX47" s="25">
        <f t="shared" si="12"/>
        <v>-0.61747214969521813</v>
      </c>
      <c r="BY47" s="25">
        <f t="shared" si="13"/>
        <v>-0.72265243780965616</v>
      </c>
      <c r="BZ47" s="25">
        <f t="shared" si="14"/>
        <v>-0.99999978821948043</v>
      </c>
      <c r="CA47" s="25">
        <f t="shared" si="15"/>
        <v>-0.99999739101079976</v>
      </c>
    </row>
    <row r="48" spans="1:79" x14ac:dyDescent="0.4">
      <c r="BU48" s="25" t="str">
        <f t="shared" si="9"/>
        <v/>
      </c>
      <c r="BV48" s="25" t="str">
        <f t="shared" si="10"/>
        <v/>
      </c>
      <c r="BW48" s="25" t="str">
        <f t="shared" si="11"/>
        <v/>
      </c>
      <c r="BX48" s="25" t="str">
        <f t="shared" si="12"/>
        <v/>
      </c>
      <c r="BY48" s="25" t="str">
        <f t="shared" si="13"/>
        <v/>
      </c>
      <c r="BZ48" s="25" t="str">
        <f t="shared" si="14"/>
        <v/>
      </c>
      <c r="CA48" s="25" t="str">
        <f t="shared" si="15"/>
        <v/>
      </c>
    </row>
    <row r="49" spans="1:79" x14ac:dyDescent="0.4">
      <c r="A49" s="23" t="s">
        <v>55</v>
      </c>
      <c r="B49" s="1">
        <f t="shared" ref="B49:H49" si="16">SUM(B3:B47)</f>
        <v>2517683.4736490259</v>
      </c>
      <c r="C49" s="1">
        <f t="shared" si="16"/>
        <v>771683.31487560191</v>
      </c>
      <c r="D49" s="1">
        <f t="shared" si="16"/>
        <v>1962165.6546050457</v>
      </c>
      <c r="E49" s="1">
        <f t="shared" si="16"/>
        <v>488040.29460230161</v>
      </c>
      <c r="F49" s="1">
        <f t="shared" si="16"/>
        <v>329505.72176579759</v>
      </c>
      <c r="G49" s="1">
        <f t="shared" si="16"/>
        <v>3341193.4372719461</v>
      </c>
      <c r="H49" s="1">
        <f t="shared" si="16"/>
        <v>1451093.3948839137</v>
      </c>
      <c r="I49" s="1"/>
      <c r="J49" s="1"/>
      <c r="K49" s="1"/>
      <c r="N49" s="1">
        <f t="shared" ref="N49:AT49" si="17">SUM(N3:N47)</f>
        <v>6312.8282853381315</v>
      </c>
      <c r="O49" s="1">
        <f t="shared" si="17"/>
        <v>2029.7504966651675</v>
      </c>
      <c r="P49" s="1">
        <f t="shared" si="17"/>
        <v>2006.7199800870244</v>
      </c>
      <c r="Q49" s="1">
        <f t="shared" si="17"/>
        <v>8887.5990846205514</v>
      </c>
      <c r="R49" s="1">
        <f t="shared" si="17"/>
        <v>44087.181744124544</v>
      </c>
      <c r="S49" s="1">
        <f t="shared" si="17"/>
        <v>1984620.4624382972</v>
      </c>
      <c r="T49" s="1">
        <f t="shared" si="17"/>
        <v>1398348.2200586633</v>
      </c>
      <c r="U49" s="1">
        <f t="shared" si="17"/>
        <v>6596.8700373303836</v>
      </c>
      <c r="V49" s="1">
        <f t="shared" si="17"/>
        <v>347560.21163434093</v>
      </c>
      <c r="W49" s="1">
        <f t="shared" si="17"/>
        <v>1938.9522094084055</v>
      </c>
      <c r="X49" s="1">
        <f t="shared" si="17"/>
        <v>90440.617117323447</v>
      </c>
      <c r="Y49" s="1">
        <f t="shared" si="17"/>
        <v>13734.299874542376</v>
      </c>
      <c r="Z49" s="1">
        <f t="shared" si="17"/>
        <v>13734.299874542376</v>
      </c>
      <c r="AA49" s="1">
        <f t="shared" si="17"/>
        <v>1631.9656067309281</v>
      </c>
      <c r="AB49" s="1">
        <f t="shared" si="17"/>
        <v>3046.5942129130735</v>
      </c>
      <c r="AC49" s="1">
        <f t="shared" si="17"/>
        <v>278.71197971633603</v>
      </c>
      <c r="AD49" s="1">
        <f t="shared" si="17"/>
        <v>3557.8297297527365</v>
      </c>
      <c r="AE49" s="1">
        <f t="shared" si="17"/>
        <v>19846.141935557658</v>
      </c>
      <c r="AF49" s="1">
        <f t="shared" ref="AF49" si="18">SUM(AF3:AF47)</f>
        <v>118.59746000865421</v>
      </c>
      <c r="AG49" s="1">
        <f t="shared" si="17"/>
        <v>703387.8706080009</v>
      </c>
      <c r="AH49" s="1">
        <f t="shared" si="17"/>
        <v>203514.0402379951</v>
      </c>
      <c r="AI49" s="1">
        <f t="shared" si="17"/>
        <v>958538.64875397005</v>
      </c>
      <c r="AJ49" s="1">
        <f t="shared" si="17"/>
        <v>104872.44603445272</v>
      </c>
      <c r="AK49" s="1">
        <f t="shared" si="17"/>
        <v>1065043.0603951544</v>
      </c>
      <c r="AL49" s="1">
        <f t="shared" si="17"/>
        <v>148.19972637476997</v>
      </c>
      <c r="AM49" s="1">
        <f t="shared" si="17"/>
        <v>18327.041137564513</v>
      </c>
      <c r="AN49" s="1">
        <f t="shared" si="17"/>
        <v>3543.7795676934288</v>
      </c>
      <c r="AO49" s="1">
        <f t="shared" si="17"/>
        <v>405954.79773633782</v>
      </c>
      <c r="AP49" s="1">
        <f t="shared" si="17"/>
        <v>2634.2657286373019</v>
      </c>
      <c r="AQ49" s="1">
        <f t="shared" si="17"/>
        <v>1276.8672318600368</v>
      </c>
      <c r="AR49" s="1">
        <f t="shared" si="17"/>
        <v>9019.6168639841471</v>
      </c>
      <c r="AS49" s="1">
        <f t="shared" si="17"/>
        <v>2022.1030506174025</v>
      </c>
      <c r="AT49" s="1">
        <f t="shared" si="17"/>
        <v>501.90091767320484</v>
      </c>
      <c r="AU49" s="1">
        <f t="shared" ref="AU49:BR49" si="19">SUM(AU3:AU47)</f>
        <v>1509.6939265085011</v>
      </c>
      <c r="AV49" s="1">
        <f t="shared" si="19"/>
        <v>188682.5843357991</v>
      </c>
      <c r="AW49" s="1">
        <f t="shared" si="19"/>
        <v>123050.51778179096</v>
      </c>
      <c r="AX49" s="1">
        <f t="shared" si="19"/>
        <v>65632.066554008212</v>
      </c>
      <c r="AY49" s="1">
        <f t="shared" si="19"/>
        <v>340.24245836980913</v>
      </c>
      <c r="AZ49" s="1">
        <f t="shared" si="19"/>
        <v>66.567255017722928</v>
      </c>
      <c r="BA49" s="1">
        <f t="shared" si="19"/>
        <v>45271.425574486828</v>
      </c>
      <c r="BB49" s="1">
        <f t="shared" si="19"/>
        <v>989.5071101760293</v>
      </c>
      <c r="BC49" s="1">
        <f t="shared" si="19"/>
        <v>9757.2427734572284</v>
      </c>
      <c r="BD49" s="1">
        <f t="shared" si="19"/>
        <v>1330.6770680149696</v>
      </c>
      <c r="BE49" s="1">
        <f t="shared" si="19"/>
        <v>1138.8837061436268</v>
      </c>
      <c r="BF49" s="1">
        <f t="shared" si="19"/>
        <v>25308.303855586342</v>
      </c>
      <c r="BG49" s="1">
        <f t="shared" si="19"/>
        <v>129418.57126741782</v>
      </c>
      <c r="BH49" s="1">
        <f t="shared" si="19"/>
        <v>6050.3304617173717</v>
      </c>
      <c r="BI49" s="1">
        <f t="shared" si="19"/>
        <v>11681.427602883577</v>
      </c>
      <c r="BJ49" s="1">
        <f t="shared" si="19"/>
        <v>607.68262896346971</v>
      </c>
      <c r="BK49" s="1">
        <f t="shared" si="19"/>
        <v>1295392.5352583351</v>
      </c>
      <c r="BL49" s="1">
        <f t="shared" ref="BL49" si="20">SUM(BL3:BL47)</f>
        <v>218646.55556802516</v>
      </c>
      <c r="BM49" s="1">
        <f t="shared" si="19"/>
        <v>11009.772835489612</v>
      </c>
      <c r="BN49" s="1">
        <f t="shared" si="19"/>
        <v>5339.4252430192473</v>
      </c>
      <c r="BO49" s="1">
        <f t="shared" si="19"/>
        <v>39559.848132432198</v>
      </c>
      <c r="BP49" s="1">
        <f t="shared" si="19"/>
        <v>48097.939578717844</v>
      </c>
      <c r="BQ49" s="1">
        <f t="shared" si="19"/>
        <v>861039.36142000929</v>
      </c>
      <c r="BR49" s="1">
        <f t="shared" si="19"/>
        <v>24046.349420878178</v>
      </c>
      <c r="BU49" s="25">
        <f t="shared" si="9"/>
        <v>-0.44458934782935383</v>
      </c>
      <c r="BV49" s="25">
        <f t="shared" si="10"/>
        <v>-8.8501906094225286E-2</v>
      </c>
      <c r="BW49" s="25">
        <f t="shared" si="11"/>
        <v>-0.45721042568674891</v>
      </c>
      <c r="BX49" s="25">
        <f t="shared" si="12"/>
        <v>-0.61338728293008193</v>
      </c>
      <c r="BY49" s="25">
        <f t="shared" si="13"/>
        <v>-0.62656030031171528</v>
      </c>
      <c r="BZ49" s="25">
        <f t="shared" si="14"/>
        <v>-0.61229645646735997</v>
      </c>
      <c r="CA49" s="25">
        <f t="shared" si="15"/>
        <v>-0.40662719267019215</v>
      </c>
    </row>
    <row r="50" spans="1:79" x14ac:dyDescent="0.4">
      <c r="A50" s="23" t="s">
        <v>74</v>
      </c>
      <c r="B50" s="1">
        <f>SUM(B3:B15)</f>
        <v>1383363.6673709201</v>
      </c>
      <c r="C50" s="1">
        <f t="shared" ref="C50:H50" si="21">SUM(C3:C15)</f>
        <v>719767.17317436356</v>
      </c>
      <c r="D50" s="1">
        <f t="shared" si="21"/>
        <v>749112.80792824994</v>
      </c>
      <c r="E50" s="1">
        <f>SUM(E3:E15)</f>
        <v>112043.9225180747</v>
      </c>
      <c r="F50" s="1">
        <f t="shared" si="21"/>
        <v>63387.484662694304</v>
      </c>
      <c r="G50" s="1">
        <f t="shared" si="21"/>
        <v>977572.45525555313</v>
      </c>
      <c r="H50" s="1">
        <f t="shared" si="21"/>
        <v>939347.70801254397</v>
      </c>
      <c r="I50" s="1"/>
      <c r="J50" s="1"/>
      <c r="K50" s="1"/>
      <c r="N50" s="1">
        <f t="shared" ref="N50:BR50" si="22">SUM(N3:N15)</f>
        <v>3368.3128678552498</v>
      </c>
      <c r="O50" s="1">
        <f t="shared" si="22"/>
        <v>1575.3441246584059</v>
      </c>
      <c r="P50" s="1">
        <f t="shared" si="22"/>
        <v>1575.3441246584059</v>
      </c>
      <c r="Q50" s="1">
        <f t="shared" si="22"/>
        <v>8332.0301635488504</v>
      </c>
      <c r="R50" s="1">
        <f t="shared" si="22"/>
        <v>40596.531334141917</v>
      </c>
      <c r="S50" s="1">
        <f t="shared" si="22"/>
        <v>1948705.9043264634</v>
      </c>
      <c r="T50" s="1">
        <f t="shared" si="22"/>
        <v>1149090.7369549</v>
      </c>
      <c r="U50" s="1">
        <f t="shared" si="22"/>
        <v>3480.8244148368453</v>
      </c>
      <c r="V50" s="1">
        <f t="shared" si="22"/>
        <v>345531.1689950506</v>
      </c>
      <c r="W50" s="1">
        <f t="shared" si="22"/>
        <v>998.23775629089005</v>
      </c>
      <c r="X50" s="1">
        <f t="shared" si="22"/>
        <v>88632.578209295782</v>
      </c>
      <c r="Y50" s="1">
        <f t="shared" si="22"/>
        <v>4435.3393982183197</v>
      </c>
      <c r="Z50" s="1">
        <f t="shared" si="22"/>
        <v>4435.3393982183197</v>
      </c>
      <c r="AA50" s="1">
        <f t="shared" si="22"/>
        <v>1023.9289415303354</v>
      </c>
      <c r="AB50" s="1">
        <f t="shared" si="22"/>
        <v>1286.7012618549641</v>
      </c>
      <c r="AC50" s="1">
        <f t="shared" si="22"/>
        <v>164.70553907340991</v>
      </c>
      <c r="AD50" s="1">
        <f t="shared" si="22"/>
        <v>2166.5216445793185</v>
      </c>
      <c r="AE50" s="1">
        <f t="shared" si="22"/>
        <v>19203.239913615442</v>
      </c>
      <c r="AF50" s="1">
        <f t="shared" ref="AF50" si="23">SUM(AF3:AF15)</f>
        <v>70.657637221779083</v>
      </c>
      <c r="AG50" s="1">
        <f t="shared" si="22"/>
        <v>696114.83437857276</v>
      </c>
      <c r="AH50" s="1">
        <f t="shared" si="22"/>
        <v>203514.0402379951</v>
      </c>
      <c r="AI50" s="1">
        <f t="shared" si="22"/>
        <v>509168.85221492086</v>
      </c>
      <c r="AJ50" s="1">
        <f t="shared" si="22"/>
        <v>55550.482605853329</v>
      </c>
      <c r="AK50" s="1">
        <f t="shared" si="22"/>
        <v>565743.26376230491</v>
      </c>
      <c r="AL50" s="1">
        <f t="shared" si="22"/>
        <v>44.662131116035923</v>
      </c>
      <c r="AM50" s="1">
        <f t="shared" si="22"/>
        <v>15843.858684462577</v>
      </c>
      <c r="AN50" s="1">
        <f t="shared" si="22"/>
        <v>2094.0548942677447</v>
      </c>
      <c r="AO50" s="1">
        <f t="shared" si="22"/>
        <v>365168.34067988966</v>
      </c>
      <c r="AP50" s="1">
        <f t="shared" si="22"/>
        <v>993.05034911453561</v>
      </c>
      <c r="AQ50" s="1">
        <f t="shared" si="22"/>
        <v>487.20916300768977</v>
      </c>
      <c r="AR50" s="1">
        <f t="shared" si="22"/>
        <v>1990.5369209992825</v>
      </c>
      <c r="AS50" s="1">
        <f t="shared" si="22"/>
        <v>652.1032962610675</v>
      </c>
      <c r="AT50" s="1">
        <f t="shared" si="22"/>
        <v>338.40056992062779</v>
      </c>
      <c r="AU50" s="1">
        <f t="shared" si="22"/>
        <v>678.03330020590522</v>
      </c>
      <c r="AV50" s="1">
        <f t="shared" si="22"/>
        <v>96966.437815675818</v>
      </c>
      <c r="AW50" s="1">
        <f t="shared" si="22"/>
        <v>52821.772599872085</v>
      </c>
      <c r="AX50" s="1">
        <f t="shared" si="22"/>
        <v>44144.66521580371</v>
      </c>
      <c r="AY50" s="1">
        <f t="shared" si="22"/>
        <v>269.05283763932977</v>
      </c>
      <c r="AZ50" s="1">
        <f t="shared" si="22"/>
        <v>27.828983190503585</v>
      </c>
      <c r="BA50" s="1">
        <f t="shared" si="22"/>
        <v>22939.205778242405</v>
      </c>
      <c r="BB50" s="1">
        <f t="shared" si="22"/>
        <v>483.11134518959648</v>
      </c>
      <c r="BC50" s="1">
        <f t="shared" si="22"/>
        <v>4271.4588639502181</v>
      </c>
      <c r="BD50" s="1">
        <f t="shared" si="22"/>
        <v>280.21147399807484</v>
      </c>
      <c r="BE50" s="1">
        <f t="shared" si="22"/>
        <v>489.83161993717658</v>
      </c>
      <c r="BF50" s="1">
        <f t="shared" si="22"/>
        <v>11213.769284072001</v>
      </c>
      <c r="BG50" s="1">
        <f t="shared" si="22"/>
        <v>127748.22768689424</v>
      </c>
      <c r="BH50" s="1">
        <f t="shared" si="22"/>
        <v>2736.7905887595266</v>
      </c>
      <c r="BI50" s="1">
        <f t="shared" si="22"/>
        <v>2672.0997641880017</v>
      </c>
      <c r="BJ50" s="1">
        <f t="shared" si="22"/>
        <v>205.02356692845737</v>
      </c>
      <c r="BK50" s="1">
        <f t="shared" si="22"/>
        <v>861704.20913014037</v>
      </c>
      <c r="BL50" s="1">
        <f t="shared" ref="BL50" si="24">SUM(BL3:BL15)</f>
        <v>191793.16077760686</v>
      </c>
      <c r="BM50" s="1">
        <f t="shared" si="22"/>
        <v>3411.8805186050822</v>
      </c>
      <c r="BN50" s="1">
        <f t="shared" si="22"/>
        <v>4881.3501791985218</v>
      </c>
      <c r="BO50" s="1">
        <f t="shared" si="22"/>
        <v>28416.562156657837</v>
      </c>
      <c r="BP50" s="1">
        <f t="shared" si="22"/>
        <v>41029.821775715944</v>
      </c>
      <c r="BQ50" s="1">
        <f t="shared" si="22"/>
        <v>758930.80781651905</v>
      </c>
      <c r="BR50" s="1">
        <f t="shared" si="22"/>
        <v>16193.246531103698</v>
      </c>
      <c r="BU50" s="25">
        <f t="shared" si="9"/>
        <v>-0.16935021205324507</v>
      </c>
      <c r="BV50" s="25">
        <f t="shared" si="10"/>
        <v>-3.2861096862027941E-2</v>
      </c>
      <c r="BW50" s="25">
        <f t="shared" si="11"/>
        <v>-0.24478228409025971</v>
      </c>
      <c r="BX50" s="25">
        <f t="shared" si="12"/>
        <v>-0.13456762636961961</v>
      </c>
      <c r="BY50" s="25">
        <f t="shared" si="13"/>
        <v>-0.16668451381287416</v>
      </c>
      <c r="BZ50" s="25">
        <f t="shared" si="14"/>
        <v>-0.11852650461097836</v>
      </c>
      <c r="CA50" s="25">
        <f t="shared" si="15"/>
        <v>-0.19206615256213053</v>
      </c>
    </row>
    <row r="51" spans="1:79" x14ac:dyDescent="0.4">
      <c r="A51" s="23" t="s">
        <v>127</v>
      </c>
      <c r="B51" s="1">
        <f>SUM(B16:B47)</f>
        <v>1134319.8062781058</v>
      </c>
      <c r="C51" s="1">
        <f t="shared" ref="C51:H51" si="25">SUM(C16:C47)</f>
        <v>51916.141701238404</v>
      </c>
      <c r="D51" s="1">
        <f t="shared" si="25"/>
        <v>1213052.8466767962</v>
      </c>
      <c r="E51" s="1">
        <f>SUM(E16:E47)</f>
        <v>375996.37208422687</v>
      </c>
      <c r="F51" s="1">
        <f t="shared" si="25"/>
        <v>266118.23710310337</v>
      </c>
      <c r="G51" s="1">
        <f t="shared" si="25"/>
        <v>2363620.9820163934</v>
      </c>
      <c r="H51" s="1">
        <f t="shared" si="25"/>
        <v>511745.68687136983</v>
      </c>
      <c r="I51" s="1"/>
      <c r="J51" s="1"/>
      <c r="K51" s="1"/>
      <c r="N51" s="1">
        <f t="shared" ref="N51:BR51" si="26">SUM(N16:N47)</f>
        <v>2944.5154174828808</v>
      </c>
      <c r="O51" s="1">
        <f t="shared" si="26"/>
        <v>454.40637200676133</v>
      </c>
      <c r="P51" s="1">
        <f t="shared" si="26"/>
        <v>431.37585542861848</v>
      </c>
      <c r="Q51" s="1">
        <f t="shared" si="26"/>
        <v>555.56892107170086</v>
      </c>
      <c r="R51" s="1">
        <f t="shared" si="26"/>
        <v>3490.6504099826288</v>
      </c>
      <c r="S51" s="1">
        <f t="shared" si="26"/>
        <v>35914.558111833932</v>
      </c>
      <c r="T51" s="1">
        <f t="shared" si="26"/>
        <v>249257.48310376311</v>
      </c>
      <c r="U51" s="1">
        <f t="shared" si="26"/>
        <v>3116.0456224935383</v>
      </c>
      <c r="V51" s="1">
        <f t="shared" si="26"/>
        <v>2029.0426392903898</v>
      </c>
      <c r="W51" s="1">
        <f t="shared" si="26"/>
        <v>940.71445311751552</v>
      </c>
      <c r="X51" s="1">
        <f t="shared" si="26"/>
        <v>1808.0389080276648</v>
      </c>
      <c r="Y51" s="1">
        <f t="shared" si="26"/>
        <v>9298.9604763240568</v>
      </c>
      <c r="Z51" s="1">
        <f t="shared" si="26"/>
        <v>9298.9604763240568</v>
      </c>
      <c r="AA51" s="1">
        <f t="shared" si="26"/>
        <v>608.03666520059289</v>
      </c>
      <c r="AB51" s="1">
        <f t="shared" si="26"/>
        <v>1759.8929510581097</v>
      </c>
      <c r="AC51" s="1">
        <f t="shared" si="26"/>
        <v>114.00644064292608</v>
      </c>
      <c r="AD51" s="1">
        <f t="shared" si="26"/>
        <v>1391.3080851734178</v>
      </c>
      <c r="AE51" s="1">
        <f t="shared" si="26"/>
        <v>642.90202194221831</v>
      </c>
      <c r="AF51" s="1">
        <f t="shared" ref="AF51" si="27">SUM(AF16:AF47)</f>
        <v>47.939822786875119</v>
      </c>
      <c r="AG51" s="1">
        <f t="shared" si="26"/>
        <v>7273.0362294280912</v>
      </c>
      <c r="AH51" s="1">
        <f t="shared" si="26"/>
        <v>0</v>
      </c>
      <c r="AI51" s="1">
        <f t="shared" si="26"/>
        <v>449369.79653904907</v>
      </c>
      <c r="AJ51" s="1">
        <f t="shared" si="26"/>
        <v>49321.963428599403</v>
      </c>
      <c r="AK51" s="1">
        <f t="shared" si="26"/>
        <v>499299.79663284938</v>
      </c>
      <c r="AL51" s="1">
        <f t="shared" si="26"/>
        <v>103.53759525873404</v>
      </c>
      <c r="AM51" s="1">
        <f t="shared" si="26"/>
        <v>2483.1824531019383</v>
      </c>
      <c r="AN51" s="1">
        <f t="shared" si="26"/>
        <v>1449.7246734256837</v>
      </c>
      <c r="AO51" s="1">
        <f t="shared" si="26"/>
        <v>40786.457056448213</v>
      </c>
      <c r="AP51" s="1">
        <f t="shared" si="26"/>
        <v>1641.2153795227657</v>
      </c>
      <c r="AQ51" s="1">
        <f t="shared" si="26"/>
        <v>789.65806885234701</v>
      </c>
      <c r="AR51" s="1">
        <f t="shared" si="26"/>
        <v>7029.0799429848648</v>
      </c>
      <c r="AS51" s="1">
        <f t="shared" si="26"/>
        <v>1369.999754356335</v>
      </c>
      <c r="AT51" s="1">
        <f t="shared" si="26"/>
        <v>163.50034775257708</v>
      </c>
      <c r="AU51" s="1">
        <f t="shared" si="26"/>
        <v>831.66062630259557</v>
      </c>
      <c r="AV51" s="1">
        <f t="shared" si="26"/>
        <v>91716.146520123293</v>
      </c>
      <c r="AW51" s="1">
        <f t="shared" si="26"/>
        <v>70228.745181918857</v>
      </c>
      <c r="AX51" s="1">
        <f t="shared" si="26"/>
        <v>21487.401338204516</v>
      </c>
      <c r="AY51" s="1">
        <f t="shared" si="26"/>
        <v>71.189620730479334</v>
      </c>
      <c r="AZ51" s="1">
        <f t="shared" si="26"/>
        <v>38.738271827219329</v>
      </c>
      <c r="BA51" s="1">
        <f t="shared" si="26"/>
        <v>22332.219796244422</v>
      </c>
      <c r="BB51" s="1">
        <f t="shared" si="26"/>
        <v>506.39576498643299</v>
      </c>
      <c r="BC51" s="1">
        <f t="shared" si="26"/>
        <v>5485.7839095070103</v>
      </c>
      <c r="BD51" s="1">
        <f t="shared" si="26"/>
        <v>1050.4655940168948</v>
      </c>
      <c r="BE51" s="1">
        <f t="shared" si="26"/>
        <v>649.05208620645055</v>
      </c>
      <c r="BF51" s="1">
        <f t="shared" si="26"/>
        <v>14094.534571514343</v>
      </c>
      <c r="BG51" s="1">
        <f t="shared" si="26"/>
        <v>1670.3435805235622</v>
      </c>
      <c r="BH51" s="1">
        <f t="shared" si="26"/>
        <v>3313.5398729578474</v>
      </c>
      <c r="BI51" s="1">
        <f t="shared" si="26"/>
        <v>9009.3278386955753</v>
      </c>
      <c r="BJ51" s="1">
        <f t="shared" si="26"/>
        <v>402.65906203501231</v>
      </c>
      <c r="BK51" s="1">
        <f t="shared" si="26"/>
        <v>433688.32612819463</v>
      </c>
      <c r="BL51" s="1">
        <f t="shared" ref="BL51" si="28">SUM(BL16:BL47)</f>
        <v>26853.394790418261</v>
      </c>
      <c r="BM51" s="1">
        <f t="shared" si="26"/>
        <v>7597.8923168845295</v>
      </c>
      <c r="BN51" s="1">
        <f t="shared" si="26"/>
        <v>458.07506382072535</v>
      </c>
      <c r="BO51" s="1">
        <f t="shared" si="26"/>
        <v>11143.285975774366</v>
      </c>
      <c r="BP51" s="1">
        <f t="shared" si="26"/>
        <v>7068.1178030018973</v>
      </c>
      <c r="BQ51" s="1">
        <f t="shared" si="26"/>
        <v>102108.55360349029</v>
      </c>
      <c r="BR51" s="1">
        <f t="shared" si="26"/>
        <v>7853.1028897744764</v>
      </c>
      <c r="BU51" s="25">
        <f t="shared" si="9"/>
        <v>-0.78025819374377425</v>
      </c>
      <c r="BV51" s="25">
        <f t="shared" si="10"/>
        <v>-0.85990799795404282</v>
      </c>
      <c r="BW51" s="25">
        <f t="shared" si="11"/>
        <v>-0.58839402751438252</v>
      </c>
      <c r="BX51" s="25">
        <f t="shared" si="12"/>
        <v>-0.75607172481021179</v>
      </c>
      <c r="BY51" s="25">
        <f t="shared" si="13"/>
        <v>-0.73609946486038902</v>
      </c>
      <c r="BZ51" s="25">
        <f t="shared" si="14"/>
        <v>-0.81651528336061008</v>
      </c>
      <c r="CA51" s="25">
        <f t="shared" si="15"/>
        <v>-0.80047012369025428</v>
      </c>
    </row>
    <row r="53" spans="1:79" x14ac:dyDescent="0.4">
      <c r="A53" s="40"/>
    </row>
    <row r="54" spans="1:79" x14ac:dyDescent="0.4">
      <c r="A54" s="40"/>
    </row>
    <row r="56" spans="1:79" x14ac:dyDescent="0.4">
      <c r="E56" s="28"/>
    </row>
    <row r="57" spans="1:79" x14ac:dyDescent="0.4">
      <c r="E57" s="28"/>
    </row>
    <row r="58" spans="1:79" x14ac:dyDescent="0.4">
      <c r="E58" s="28"/>
    </row>
    <row r="59" spans="1:79" x14ac:dyDescent="0.4">
      <c r="E59" s="28"/>
    </row>
    <row r="60" spans="1:79" x14ac:dyDescent="0.4">
      <c r="E60" s="28"/>
    </row>
    <row r="61" spans="1:79" x14ac:dyDescent="0.4">
      <c r="E61" s="28"/>
    </row>
    <row r="62" spans="1:79" x14ac:dyDescent="0.4">
      <c r="E62" s="28"/>
    </row>
    <row r="63" spans="1:79" x14ac:dyDescent="0.4">
      <c r="E63" s="28"/>
    </row>
    <row r="64" spans="1:79" x14ac:dyDescent="0.4">
      <c r="E64" s="28"/>
    </row>
    <row r="65" spans="5:5" x14ac:dyDescent="0.4">
      <c r="E65" s="28"/>
    </row>
    <row r="66" spans="5:5" x14ac:dyDescent="0.4">
      <c r="E66" s="28"/>
    </row>
    <row r="67" spans="5:5" x14ac:dyDescent="0.4">
      <c r="E67" s="28"/>
    </row>
    <row r="68" spans="5:5" x14ac:dyDescent="0.4">
      <c r="E68" s="28"/>
    </row>
    <row r="69" spans="5:5" x14ac:dyDescent="0.4">
      <c r="E69" s="28"/>
    </row>
    <row r="70" spans="5:5" x14ac:dyDescent="0.4">
      <c r="E70" s="28"/>
    </row>
    <row r="71" spans="5:5" x14ac:dyDescent="0.4">
      <c r="E71" s="28"/>
    </row>
    <row r="72" spans="5:5" x14ac:dyDescent="0.4">
      <c r="E72" s="28"/>
    </row>
    <row r="73" spans="5:5" x14ac:dyDescent="0.4">
      <c r="E73" s="28"/>
    </row>
    <row r="74" spans="5:5" x14ac:dyDescent="0.4">
      <c r="E74" s="28"/>
    </row>
    <row r="75" spans="5:5" x14ac:dyDescent="0.4">
      <c r="E75" s="28"/>
    </row>
    <row r="76" spans="5:5" x14ac:dyDescent="0.4">
      <c r="E76" s="28"/>
    </row>
    <row r="77" spans="5:5" x14ac:dyDescent="0.4">
      <c r="E77" s="28"/>
    </row>
    <row r="78" spans="5:5" x14ac:dyDescent="0.4">
      <c r="E78" s="28"/>
    </row>
    <row r="79" spans="5:5" x14ac:dyDescent="0.4">
      <c r="E79" s="28"/>
    </row>
    <row r="80" spans="5:5" x14ac:dyDescent="0.4">
      <c r="E80" s="28"/>
    </row>
    <row r="81" spans="5:5" x14ac:dyDescent="0.4">
      <c r="E81" s="28"/>
    </row>
    <row r="82" spans="5:5" x14ac:dyDescent="0.4">
      <c r="E82" s="28"/>
    </row>
    <row r="83" spans="5:5" x14ac:dyDescent="0.4">
      <c r="E83" s="28"/>
    </row>
    <row r="84" spans="5:5" x14ac:dyDescent="0.4">
      <c r="E84" s="28"/>
    </row>
    <row r="85" spans="5:5" x14ac:dyDescent="0.4">
      <c r="E85" s="28"/>
    </row>
    <row r="86" spans="5:5" x14ac:dyDescent="0.4">
      <c r="E86" s="28"/>
    </row>
    <row r="87" spans="5:5" x14ac:dyDescent="0.4">
      <c r="E87" s="28"/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CB87"/>
  <sheetViews>
    <sheetView zoomScale="85" zoomScaleNormal="85" workbookViewId="0">
      <pane xSplit="1" ySplit="2" topLeftCell="M3" activePane="bottomRight" state="frozen"/>
      <selection pane="topRight" activeCell="B1" sqref="B1"/>
      <selection pane="bottomLeft" activeCell="A3" sqref="A3"/>
      <selection pane="bottomRight" activeCell="M2" sqref="M2"/>
    </sheetView>
  </sheetViews>
  <sheetFormatPr defaultColWidth="9.07421875" defaultRowHeight="14.6" x14ac:dyDescent="0.4"/>
  <cols>
    <col min="1" max="1" width="19.84375" style="30" customWidth="1"/>
    <col min="2" max="8" width="8.84375" style="100"/>
    <col min="9" max="11" width="9.07421875" style="100"/>
    <col min="12" max="12" width="9.07421875" style="30"/>
    <col min="13" max="13" width="15.53515625" style="30" bestFit="1" customWidth="1"/>
    <col min="14" max="14" width="6.69140625" style="30" bestFit="1" customWidth="1"/>
    <col min="15" max="15" width="5.69140625" style="30" bestFit="1" customWidth="1"/>
    <col min="16" max="16" width="14.53515625" style="30" bestFit="1" customWidth="1"/>
    <col min="17" max="17" width="5.53515625" style="30" bestFit="1" customWidth="1"/>
    <col min="18" max="18" width="6.69140625" style="30" bestFit="1" customWidth="1"/>
    <col min="19" max="20" width="9.3046875" style="30" bestFit="1" customWidth="1"/>
    <col min="21" max="21" width="5.69140625" style="30" bestFit="1" customWidth="1"/>
    <col min="22" max="22" width="7.69140625" style="30" bestFit="1" customWidth="1"/>
    <col min="23" max="23" width="5.69140625" style="30" bestFit="1" customWidth="1"/>
    <col min="24" max="25" width="6.69140625" style="30" bestFit="1" customWidth="1"/>
    <col min="26" max="26" width="15.4609375" style="30" bestFit="1" customWidth="1"/>
    <col min="27" max="27" width="6.53515625" style="30" customWidth="1"/>
    <col min="28" max="28" width="5.69140625" style="30" bestFit="1" customWidth="1"/>
    <col min="29" max="29" width="5.07421875" style="30" bestFit="1" customWidth="1"/>
    <col min="30" max="30" width="5.69140625" style="30" bestFit="1" customWidth="1"/>
    <col min="31" max="31" width="6.69140625" style="30" bestFit="1" customWidth="1"/>
    <col min="32" max="32" width="6.07421875" style="30" bestFit="1" customWidth="1"/>
    <col min="33" max="33" width="6.69140625" style="30" bestFit="1" customWidth="1"/>
    <col min="34" max="34" width="10" style="30" bestFit="1" customWidth="1"/>
    <col min="35" max="35" width="9.3046875" style="30" bestFit="1" customWidth="1"/>
    <col min="36" max="36" width="7.69140625" style="30" bestFit="1" customWidth="1"/>
    <col min="37" max="37" width="9.3046875" style="30" bestFit="1" customWidth="1"/>
    <col min="38" max="38" width="6" style="30" bestFit="1" customWidth="1"/>
    <col min="39" max="39" width="6.69140625" style="30" bestFit="1" customWidth="1"/>
    <col min="40" max="40" width="5.69140625" style="30" bestFit="1" customWidth="1"/>
    <col min="41" max="41" width="7.69140625" style="30" bestFit="1" customWidth="1"/>
    <col min="42" max="42" width="5.69140625" style="30" bestFit="1" customWidth="1"/>
    <col min="43" max="43" width="4.07421875" style="30" bestFit="1" customWidth="1"/>
    <col min="44" max="44" width="6.69140625" style="30" bestFit="1" customWidth="1"/>
    <col min="45" max="45" width="5.69140625" style="30" bestFit="1" customWidth="1"/>
    <col min="46" max="46" width="5.84375" style="30" bestFit="1" customWidth="1"/>
    <col min="47" max="47" width="5.69140625" style="30" bestFit="1" customWidth="1"/>
    <col min="48" max="49" width="7.69140625" style="30" bestFit="1" customWidth="1"/>
    <col min="50" max="50" width="6.69140625" style="30" bestFit="1" customWidth="1"/>
    <col min="51" max="51" width="5.07421875" style="30" bestFit="1" customWidth="1"/>
    <col min="52" max="52" width="5.3046875" style="30" bestFit="1" customWidth="1"/>
    <col min="53" max="53" width="8.69140625" style="30" bestFit="1" customWidth="1"/>
    <col min="54" max="54" width="4.84375" style="30" bestFit="1" customWidth="1"/>
    <col min="55" max="55" width="7.84375" style="30" bestFit="1" customWidth="1"/>
    <col min="56" max="56" width="5.84375" style="30" bestFit="1" customWidth="1"/>
    <col min="57" max="57" width="6" style="30" bestFit="1" customWidth="1"/>
    <col min="58" max="58" width="6.69140625" style="30" bestFit="1" customWidth="1"/>
    <col min="59" max="59" width="7.69140625" style="30" bestFit="1" customWidth="1"/>
    <col min="60" max="60" width="5.69140625" style="30" bestFit="1" customWidth="1"/>
    <col min="61" max="61" width="6.69140625" style="30" bestFit="1" customWidth="1"/>
    <col min="62" max="62" width="4.07421875" style="30" bestFit="1" customWidth="1"/>
    <col min="63" max="63" width="9.3046875" style="30" bestFit="1" customWidth="1"/>
    <col min="64" max="64" width="8" style="30" bestFit="1" customWidth="1"/>
    <col min="65" max="68" width="6.69140625" style="30" bestFit="1" customWidth="1"/>
    <col min="69" max="69" width="9.07421875" style="30" bestFit="1" customWidth="1"/>
    <col min="70" max="70" width="7.07421875" style="30" bestFit="1" customWidth="1"/>
    <col min="71" max="16384" width="9.07421875" style="30"/>
  </cols>
  <sheetData>
    <row r="1" spans="1:80" x14ac:dyDescent="0.4">
      <c r="B1" s="100" t="s">
        <v>499</v>
      </c>
      <c r="I1" s="70" t="s">
        <v>411</v>
      </c>
      <c r="M1" s="30" t="s">
        <v>517</v>
      </c>
      <c r="BU1" s="30" t="s">
        <v>315</v>
      </c>
    </row>
    <row r="2" spans="1:80" x14ac:dyDescent="0.4">
      <c r="A2" s="30" t="s">
        <v>52</v>
      </c>
      <c r="B2" s="101" t="s">
        <v>59</v>
      </c>
      <c r="C2" s="101" t="s">
        <v>57</v>
      </c>
      <c r="D2" s="101" t="s">
        <v>60</v>
      </c>
      <c r="E2" s="101" t="s">
        <v>54</v>
      </c>
      <c r="F2" s="101" t="s">
        <v>53</v>
      </c>
      <c r="G2" s="101" t="s">
        <v>61</v>
      </c>
      <c r="H2" s="101" t="s">
        <v>62</v>
      </c>
      <c r="I2" s="101" t="s">
        <v>150</v>
      </c>
      <c r="J2" s="101"/>
      <c r="K2" s="101"/>
      <c r="L2" s="28"/>
      <c r="M2" s="28" t="s">
        <v>226</v>
      </c>
      <c r="N2" s="28" t="s">
        <v>390</v>
      </c>
      <c r="O2" s="28" t="s">
        <v>131</v>
      </c>
      <c r="P2" s="28" t="s">
        <v>132</v>
      </c>
      <c r="Q2" s="28" t="s">
        <v>133</v>
      </c>
      <c r="R2" s="28" t="s">
        <v>391</v>
      </c>
      <c r="S2" s="28" t="s">
        <v>134</v>
      </c>
      <c r="T2" s="28" t="s">
        <v>59</v>
      </c>
      <c r="U2" s="28" t="s">
        <v>136</v>
      </c>
      <c r="V2" s="28" t="s">
        <v>137</v>
      </c>
      <c r="W2" s="28" t="s">
        <v>392</v>
      </c>
      <c r="X2" s="28" t="s">
        <v>138</v>
      </c>
      <c r="Y2" s="28" t="s">
        <v>139</v>
      </c>
      <c r="Z2" s="28" t="s">
        <v>140</v>
      </c>
      <c r="AA2" s="28" t="s">
        <v>141</v>
      </c>
      <c r="AB2" s="28" t="s">
        <v>142</v>
      </c>
      <c r="AC2" s="28" t="s">
        <v>143</v>
      </c>
      <c r="AD2" s="28" t="s">
        <v>393</v>
      </c>
      <c r="AE2" s="28" t="s">
        <v>144</v>
      </c>
      <c r="AF2" s="28" t="s">
        <v>399</v>
      </c>
      <c r="AG2" s="28" t="s">
        <v>57</v>
      </c>
      <c r="AH2" s="28" t="s">
        <v>128</v>
      </c>
      <c r="AI2" s="28" t="s">
        <v>145</v>
      </c>
      <c r="AJ2" s="28" t="s">
        <v>146</v>
      </c>
      <c r="AK2" s="28" t="s">
        <v>60</v>
      </c>
      <c r="AL2" s="28" t="s">
        <v>147</v>
      </c>
      <c r="AM2" s="28" t="s">
        <v>148</v>
      </c>
      <c r="AN2" s="28" t="s">
        <v>149</v>
      </c>
      <c r="AO2" s="28" t="s">
        <v>150</v>
      </c>
      <c r="AP2" s="28" t="s">
        <v>151</v>
      </c>
      <c r="AQ2" s="28" t="s">
        <v>152</v>
      </c>
      <c r="AR2" s="28" t="s">
        <v>153</v>
      </c>
      <c r="AS2" s="28" t="s">
        <v>154</v>
      </c>
      <c r="AT2" s="28" t="s">
        <v>155</v>
      </c>
      <c r="AU2" s="28" t="s">
        <v>156</v>
      </c>
      <c r="AV2" s="28" t="s">
        <v>54</v>
      </c>
      <c r="AW2" s="28" t="s">
        <v>53</v>
      </c>
      <c r="AX2" s="28" t="s">
        <v>157</v>
      </c>
      <c r="AY2" s="28" t="s">
        <v>158</v>
      </c>
      <c r="AZ2" s="28" t="s">
        <v>159</v>
      </c>
      <c r="BA2" s="28" t="s">
        <v>160</v>
      </c>
      <c r="BB2" s="28" t="s">
        <v>161</v>
      </c>
      <c r="BC2" s="28" t="s">
        <v>162</v>
      </c>
      <c r="BD2" s="28" t="s">
        <v>163</v>
      </c>
      <c r="BE2" s="28" t="s">
        <v>164</v>
      </c>
      <c r="BF2" s="28" t="s">
        <v>165</v>
      </c>
      <c r="BG2" s="28" t="s">
        <v>394</v>
      </c>
      <c r="BH2" s="28" t="s">
        <v>166</v>
      </c>
      <c r="BI2" s="28" t="s">
        <v>167</v>
      </c>
      <c r="BJ2" s="28" t="s">
        <v>168</v>
      </c>
      <c r="BK2" s="28" t="s">
        <v>61</v>
      </c>
      <c r="BL2" s="28" t="s">
        <v>400</v>
      </c>
      <c r="BM2" s="28" t="s">
        <v>169</v>
      </c>
      <c r="BN2" s="28" t="s">
        <v>170</v>
      </c>
      <c r="BO2" s="28" t="s">
        <v>171</v>
      </c>
      <c r="BP2" s="28" t="s">
        <v>173</v>
      </c>
      <c r="BQ2" s="28" t="s">
        <v>174</v>
      </c>
      <c r="BR2" s="28" t="s">
        <v>401</v>
      </c>
      <c r="BT2" s="28" t="s">
        <v>141</v>
      </c>
      <c r="BU2" s="28" t="s">
        <v>59</v>
      </c>
      <c r="BV2" s="28" t="s">
        <v>57</v>
      </c>
      <c r="BW2" s="28" t="s">
        <v>60</v>
      </c>
      <c r="BX2" s="28" t="s">
        <v>54</v>
      </c>
      <c r="BY2" s="28" t="s">
        <v>53</v>
      </c>
      <c r="BZ2" s="28" t="s">
        <v>61</v>
      </c>
      <c r="CA2" s="28" t="s">
        <v>62</v>
      </c>
      <c r="CB2" s="28" t="s">
        <v>150</v>
      </c>
    </row>
    <row r="3" spans="1:80" x14ac:dyDescent="0.4">
      <c r="A3" s="21" t="s">
        <v>76</v>
      </c>
      <c r="B3" s="101">
        <v>11275.103055</v>
      </c>
      <c r="C3" s="101">
        <v>741.89094037999996</v>
      </c>
      <c r="D3" s="101">
        <v>31020.307484000001</v>
      </c>
      <c r="E3" s="101">
        <v>4657.2607116999998</v>
      </c>
      <c r="F3" s="101">
        <v>2188.1164582000001</v>
      </c>
      <c r="G3" s="101">
        <v>14059.072222999999</v>
      </c>
      <c r="H3" s="101">
        <v>5351.3735564999997</v>
      </c>
      <c r="I3" s="101">
        <v>2378.6416414999999</v>
      </c>
      <c r="J3" s="101"/>
      <c r="K3" s="101"/>
      <c r="L3" s="28"/>
      <c r="M3" s="28" t="s">
        <v>121</v>
      </c>
      <c r="N3" s="28">
        <v>67.740673290193101</v>
      </c>
      <c r="O3" s="28">
        <v>3.4106757351979602</v>
      </c>
      <c r="P3" s="28">
        <v>3.4106757351979602</v>
      </c>
      <c r="Q3" s="28">
        <v>81.549950428339002</v>
      </c>
      <c r="R3" s="28">
        <v>40.634698752505102</v>
      </c>
      <c r="S3" s="28">
        <v>5797.4913434831496</v>
      </c>
      <c r="T3" s="28">
        <v>8844.7423185065909</v>
      </c>
      <c r="U3" s="28">
        <v>21.4293165479652</v>
      </c>
      <c r="V3" s="28">
        <v>1419.2000475264699</v>
      </c>
      <c r="W3" s="28">
        <v>17.092705135682898</v>
      </c>
      <c r="X3" s="28">
        <v>211.79976700851299</v>
      </c>
      <c r="Y3" s="28">
        <v>13.9004220574993</v>
      </c>
      <c r="Z3" s="28">
        <v>13.9004220574993</v>
      </c>
      <c r="AA3" s="28">
        <v>79.983188735709305</v>
      </c>
      <c r="AB3" s="28">
        <v>12.0164748531464</v>
      </c>
      <c r="AC3" s="28">
        <v>6.2966420480162002</v>
      </c>
      <c r="AD3" s="28">
        <v>6.7263427019097204</v>
      </c>
      <c r="AE3" s="28">
        <v>76.304067819101803</v>
      </c>
      <c r="AF3" s="28">
        <v>0.42850618389573097</v>
      </c>
      <c r="AG3" s="28">
        <v>753.47556669515996</v>
      </c>
      <c r="AH3" s="28">
        <v>16.3201200944867</v>
      </c>
      <c r="AI3" s="28">
        <v>16832.5059767356</v>
      </c>
      <c r="AJ3" s="28">
        <v>1790.27926368981</v>
      </c>
      <c r="AK3" s="28">
        <v>18702.768429161199</v>
      </c>
      <c r="AL3" s="28">
        <v>1.27832717453236E-2</v>
      </c>
      <c r="AM3" s="28">
        <v>63.657422895534999</v>
      </c>
      <c r="AN3" s="28">
        <v>53.880744861852797</v>
      </c>
      <c r="AO3" s="28">
        <v>2278.5644748365198</v>
      </c>
      <c r="AP3" s="28">
        <v>23.252060936240898</v>
      </c>
      <c r="AQ3" s="28">
        <v>7.2517175640798799</v>
      </c>
      <c r="AR3" s="28">
        <v>78.224350405771702</v>
      </c>
      <c r="AS3" s="28">
        <v>24.551121136437601</v>
      </c>
      <c r="AT3" s="28">
        <v>1.27592387084221</v>
      </c>
      <c r="AU3" s="28">
        <v>10.714729981483201</v>
      </c>
      <c r="AV3" s="28">
        <v>3797.1770876035298</v>
      </c>
      <c r="AW3" s="28">
        <v>1398.63126371208</v>
      </c>
      <c r="AX3" s="28">
        <v>2398.5458238914398</v>
      </c>
      <c r="AY3" s="28">
        <v>4.0799028297425499</v>
      </c>
      <c r="AZ3" s="28">
        <v>0.87832702519331896</v>
      </c>
      <c r="BA3" s="28">
        <v>613.229194292486</v>
      </c>
      <c r="BB3" s="28">
        <v>3.3589959749003602</v>
      </c>
      <c r="BC3" s="28">
        <v>85.565261378407698</v>
      </c>
      <c r="BD3" s="28">
        <v>7.2364482311546103</v>
      </c>
      <c r="BE3" s="28">
        <v>4.1960816053382199</v>
      </c>
      <c r="BF3" s="28">
        <v>262.61632186617902</v>
      </c>
      <c r="BG3" s="28">
        <v>128.41503664566301</v>
      </c>
      <c r="BH3" s="28">
        <v>134.82696024801999</v>
      </c>
      <c r="BI3" s="28">
        <v>81.633379657302797</v>
      </c>
      <c r="BJ3" s="28">
        <v>1.85974184665528</v>
      </c>
      <c r="BK3" s="28">
        <v>13583.650026443</v>
      </c>
      <c r="BL3" s="28">
        <v>994.22974279305902</v>
      </c>
      <c r="BM3" s="28">
        <v>9.5062710600373492</v>
      </c>
      <c r="BN3" s="28">
        <v>30.169038700751202</v>
      </c>
      <c r="BO3" s="28">
        <v>216.57129125853501</v>
      </c>
      <c r="BP3" s="28">
        <v>648.68428304046097</v>
      </c>
      <c r="BQ3" s="28">
        <v>3818.1586539713498</v>
      </c>
      <c r="BR3" s="28">
        <v>179.824473602105</v>
      </c>
      <c r="BT3" s="37">
        <f t="shared" ref="BT3:BT47" si="0">AA3/AK3</f>
        <v>4.2765427502700721E-3</v>
      </c>
      <c r="BU3" s="25">
        <f t="shared" ref="BU3:BU51" si="1">IF(B3=0,"",(T3-B3)/B3)</f>
        <v>-0.21555108850341312</v>
      </c>
      <c r="BV3" s="25">
        <f t="shared" ref="BV3:BV51" si="2">IF(C3=0,"",(AG3-C3)/C3)</f>
        <v>1.5614999031025093E-2</v>
      </c>
      <c r="BW3" s="25">
        <f t="shared" ref="BW3:BW51" si="3">IF(D3=0,"",(AK3-D3)/D3)</f>
        <v>-0.39707985039129867</v>
      </c>
      <c r="BX3" s="25">
        <f t="shared" ref="BX3:BY34" si="4">IF(E3=0,"",(AV3-E3)/E3)</f>
        <v>-0.18467585933846531</v>
      </c>
      <c r="BY3" s="25">
        <f t="shared" si="4"/>
        <v>-0.36080583898051322</v>
      </c>
      <c r="BZ3" s="25">
        <f t="shared" ref="BZ3:BZ51" si="5">IF(G3=0,"",(BK3-G3)/G3)</f>
        <v>-3.3816043407133976E-2</v>
      </c>
      <c r="CA3" s="25">
        <f t="shared" ref="CA3:CA51" si="6">IF(H3=0,"",(BQ3-H3)/H3)</f>
        <v>-0.28650866667051184</v>
      </c>
      <c r="CB3" s="25">
        <f>IF(I3=0,"",(AO3-I3)/I3)</f>
        <v>-4.2073242525246551E-2</v>
      </c>
    </row>
    <row r="4" spans="1:80" x14ac:dyDescent="0.4">
      <c r="A4" s="21" t="s">
        <v>77</v>
      </c>
      <c r="B4" s="101">
        <v>186.22935892999999</v>
      </c>
      <c r="C4" s="101">
        <v>3178.5998564000001</v>
      </c>
      <c r="D4" s="101">
        <v>372.80438250999998</v>
      </c>
      <c r="E4" s="101">
        <v>43.028534518000001</v>
      </c>
      <c r="F4" s="101">
        <v>23.773915817999999</v>
      </c>
      <c r="G4" s="101">
        <v>88.080749580000003</v>
      </c>
      <c r="H4" s="101">
        <v>988.50537659999998</v>
      </c>
      <c r="I4" s="101">
        <v>140.52244819000001</v>
      </c>
      <c r="J4" s="101"/>
      <c r="K4" s="101"/>
      <c r="L4" s="28"/>
      <c r="M4" s="28" t="s">
        <v>77</v>
      </c>
      <c r="N4" s="28">
        <v>27.176917158325999</v>
      </c>
      <c r="O4" s="28">
        <v>0.82383662287471504</v>
      </c>
      <c r="P4" s="28">
        <v>0.82383662287471504</v>
      </c>
      <c r="Q4" s="28">
        <v>38.427442308900602</v>
      </c>
      <c r="R4" s="28">
        <v>3.1033675079041498</v>
      </c>
      <c r="S4" s="28">
        <v>5965.7563386841803</v>
      </c>
      <c r="T4" s="28">
        <v>186.31264899221199</v>
      </c>
      <c r="U4" s="28">
        <v>0.86659056543461399</v>
      </c>
      <c r="V4" s="28">
        <v>1466.58099381836</v>
      </c>
      <c r="W4" s="28">
        <v>0.50020161913160099</v>
      </c>
      <c r="X4" s="28">
        <v>469.18831037902902</v>
      </c>
      <c r="Y4" s="28">
        <v>0.50633003878428195</v>
      </c>
      <c r="Z4" s="28">
        <v>0.50633003878428195</v>
      </c>
      <c r="AA4" s="28">
        <v>1.5144952961541001</v>
      </c>
      <c r="AB4" s="28">
        <v>1.1281132456687399</v>
      </c>
      <c r="AC4" s="28">
        <v>0.64636791466437304</v>
      </c>
      <c r="AD4" s="28">
        <v>3.4597060390328198</v>
      </c>
      <c r="AE4" s="28">
        <v>17.048312538752299</v>
      </c>
      <c r="AF4" s="28">
        <v>2.2252711544368298E-2</v>
      </c>
      <c r="AG4" s="28">
        <v>3182.3441329574498</v>
      </c>
      <c r="AH4" s="28">
        <v>919.39827124566398</v>
      </c>
      <c r="AI4" s="28">
        <v>335.90657847322302</v>
      </c>
      <c r="AJ4" s="28">
        <v>35.808470986729503</v>
      </c>
      <c r="AK4" s="28">
        <v>373.22954475610698</v>
      </c>
      <c r="AL4" s="28">
        <v>0</v>
      </c>
      <c r="AM4" s="28">
        <v>10.9728534518317</v>
      </c>
      <c r="AN4" s="28">
        <v>7.2066105590370202E-3</v>
      </c>
      <c r="AO4" s="28">
        <v>268.14066710758999</v>
      </c>
      <c r="AP4" s="28">
        <v>0.15508799089135</v>
      </c>
      <c r="AQ4" s="28">
        <v>2.9060751549331101E-2</v>
      </c>
      <c r="AR4" s="28">
        <v>1.74195961962554</v>
      </c>
      <c r="AS4" s="28">
        <v>5.1916382444054901E-2</v>
      </c>
      <c r="AT4" s="28">
        <v>0.188701202621295</v>
      </c>
      <c r="AU4" s="28">
        <v>6.9011428774968797E-3</v>
      </c>
      <c r="AV4" s="28">
        <v>43.047664900346398</v>
      </c>
      <c r="AW4" s="28">
        <v>23.7915653076283</v>
      </c>
      <c r="AX4" s="28">
        <v>19.256099592718101</v>
      </c>
      <c r="AY4" s="28">
        <v>2.4156311006024E-2</v>
      </c>
      <c r="AZ4" s="28">
        <v>3.4834061409745498E-3</v>
      </c>
      <c r="BA4" s="28">
        <v>13.215976220361499</v>
      </c>
      <c r="BB4" s="28">
        <v>0</v>
      </c>
      <c r="BC4" s="28">
        <v>1.4987824045007301</v>
      </c>
      <c r="BD4" s="28">
        <v>4.1119962300963799E-2</v>
      </c>
      <c r="BE4" s="28">
        <v>4.6588709016242402E-2</v>
      </c>
      <c r="BF4" s="28">
        <v>4.9484360710748101</v>
      </c>
      <c r="BG4" s="28">
        <v>0.567323693643358</v>
      </c>
      <c r="BH4" s="28">
        <v>7.8805093779107993E-2</v>
      </c>
      <c r="BI4" s="28">
        <v>1.75235271701549</v>
      </c>
      <c r="BJ4" s="28">
        <v>1.03071186429989E-3</v>
      </c>
      <c r="BK4" s="28">
        <v>88.114015734436606</v>
      </c>
      <c r="BL4" s="28">
        <v>159.23237002802699</v>
      </c>
      <c r="BM4" s="28">
        <v>0</v>
      </c>
      <c r="BN4" s="28">
        <v>3.8298368004995602</v>
      </c>
      <c r="BO4" s="28">
        <v>43.932478236214401</v>
      </c>
      <c r="BP4" s="28">
        <v>110.245951733989</v>
      </c>
      <c r="BQ4" s="28">
        <v>992.16386051356699</v>
      </c>
      <c r="BR4" s="28">
        <v>17.570583098224098</v>
      </c>
      <c r="BT4" s="37">
        <f t="shared" si="0"/>
        <v>4.0578119214645025E-3</v>
      </c>
      <c r="BU4" s="25">
        <f t="shared" si="1"/>
        <v>4.4724453056463494E-4</v>
      </c>
      <c r="BV4" s="25">
        <f t="shared" si="2"/>
        <v>1.1779641120635853E-3</v>
      </c>
      <c r="BW4" s="25">
        <f t="shared" si="3"/>
        <v>1.1404432620788422E-3</v>
      </c>
      <c r="BX4" s="25">
        <f t="shared" si="4"/>
        <v>4.4459758066810526E-4</v>
      </c>
      <c r="BY4" s="25">
        <f t="shared" si="4"/>
        <v>7.4238883335062719E-4</v>
      </c>
      <c r="BZ4" s="25">
        <f t="shared" si="5"/>
        <v>3.7767792162564498E-4</v>
      </c>
      <c r="CA4" s="25">
        <f t="shared" si="6"/>
        <v>3.701025811463463E-3</v>
      </c>
      <c r="CB4" s="25">
        <f t="shared" ref="CB4:CB15" si="7">IF(I4=0,"",(AO4-I4)/I4)</f>
        <v>0.90816962386705469</v>
      </c>
    </row>
    <row r="5" spans="1:80" x14ac:dyDescent="0.4">
      <c r="A5" s="21" t="s">
        <v>78</v>
      </c>
      <c r="B5" s="101">
        <v>9312.3935999000005</v>
      </c>
      <c r="C5" s="101">
        <v>4054.5607080999998</v>
      </c>
      <c r="D5" s="101">
        <v>40640.780414000001</v>
      </c>
      <c r="E5" s="101">
        <v>3267.0385636000001</v>
      </c>
      <c r="F5" s="101">
        <v>2113.3758401999999</v>
      </c>
      <c r="G5" s="101">
        <v>42339.145538999997</v>
      </c>
      <c r="H5" s="101">
        <v>8346.2570317000009</v>
      </c>
      <c r="I5" s="101">
        <v>2564.7828577999999</v>
      </c>
      <c r="J5" s="101"/>
      <c r="K5" s="101"/>
      <c r="L5" s="28"/>
      <c r="M5" s="28" t="s">
        <v>71</v>
      </c>
      <c r="N5" s="28">
        <v>325.64660528149801</v>
      </c>
      <c r="O5" s="28">
        <v>67.112531831131406</v>
      </c>
      <c r="P5" s="28">
        <v>67.112531831131406</v>
      </c>
      <c r="Q5" s="28">
        <v>244.45089308283801</v>
      </c>
      <c r="R5" s="28">
        <v>38.661487532665198</v>
      </c>
      <c r="S5" s="28">
        <v>23456.008978149999</v>
      </c>
      <c r="T5" s="28">
        <v>9303.8447977677606</v>
      </c>
      <c r="U5" s="28">
        <v>39.596385686438502</v>
      </c>
      <c r="V5" s="28">
        <v>6095.2807545600799</v>
      </c>
      <c r="W5" s="28">
        <v>35.586085890164398</v>
      </c>
      <c r="X5" s="28">
        <v>1438.9975155995201</v>
      </c>
      <c r="Y5" s="28">
        <v>40.872890062002</v>
      </c>
      <c r="Z5" s="28">
        <v>40.872890062002</v>
      </c>
      <c r="AA5" s="28">
        <v>196.38999021161001</v>
      </c>
      <c r="AB5" s="28">
        <v>95.551927488733995</v>
      </c>
      <c r="AC5" s="28">
        <v>15.8805689497079</v>
      </c>
      <c r="AD5" s="28">
        <v>29.109033874042598</v>
      </c>
      <c r="AE5" s="28">
        <v>363.33400119494399</v>
      </c>
      <c r="AF5" s="28">
        <v>0.490425742601522</v>
      </c>
      <c r="AG5" s="28">
        <v>4056.9198420663902</v>
      </c>
      <c r="AH5" s="28">
        <v>190.195293176153</v>
      </c>
      <c r="AI5" s="28">
        <v>36534.094629622501</v>
      </c>
      <c r="AJ5" s="28">
        <v>3862.96210513201</v>
      </c>
      <c r="AK5" s="28">
        <v>40593.446724966103</v>
      </c>
      <c r="AL5" s="28">
        <v>27.4680093537545</v>
      </c>
      <c r="AM5" s="28">
        <v>112.89706410055599</v>
      </c>
      <c r="AN5" s="28">
        <v>19.740633951082302</v>
      </c>
      <c r="AO5" s="28">
        <v>4236.6866329427103</v>
      </c>
      <c r="AP5" s="28">
        <v>28.535406872502399</v>
      </c>
      <c r="AQ5" s="28">
        <v>3.3227272373263101</v>
      </c>
      <c r="AR5" s="28">
        <v>106.81340955498101</v>
      </c>
      <c r="AS5" s="28">
        <v>13.9336340583469</v>
      </c>
      <c r="AT5" s="28">
        <v>2.9735237929418998</v>
      </c>
      <c r="AU5" s="28">
        <v>6.5057879219592696</v>
      </c>
      <c r="AV5" s="28">
        <v>3262.8975396046299</v>
      </c>
      <c r="AW5" s="28">
        <v>2111.3087173230501</v>
      </c>
      <c r="AX5" s="28">
        <v>1151.58882228158</v>
      </c>
      <c r="AY5" s="28">
        <v>2.1269002487915798</v>
      </c>
      <c r="AZ5" s="28">
        <v>0.49561717014721302</v>
      </c>
      <c r="BA5" s="28">
        <v>684.61776217855004</v>
      </c>
      <c r="BB5" s="28">
        <v>4.7133680003527303</v>
      </c>
      <c r="BC5" s="28">
        <v>277.91828000282601</v>
      </c>
      <c r="BD5" s="28">
        <v>2.32511335218285</v>
      </c>
      <c r="BE5" s="28">
        <v>8.0960021327823597</v>
      </c>
      <c r="BF5" s="28">
        <v>791.58666799133198</v>
      </c>
      <c r="BG5" s="28">
        <v>62.986148508971802</v>
      </c>
      <c r="BH5" s="28">
        <v>36.984063566029803</v>
      </c>
      <c r="BI5" s="28">
        <v>118.66344428421</v>
      </c>
      <c r="BJ5" s="28">
        <v>1.95637500670426</v>
      </c>
      <c r="BK5" s="28">
        <v>42334.4718243155</v>
      </c>
      <c r="BL5" s="28">
        <v>2051.1131148529598</v>
      </c>
      <c r="BM5" s="28">
        <v>903.93606263772006</v>
      </c>
      <c r="BN5" s="28">
        <v>79.019283461468305</v>
      </c>
      <c r="BO5" s="28">
        <v>352.589383942437</v>
      </c>
      <c r="BP5" s="28">
        <v>921.98234444909394</v>
      </c>
      <c r="BQ5" s="28">
        <v>8355.0643646003791</v>
      </c>
      <c r="BR5" s="28">
        <v>278.22875129624299</v>
      </c>
      <c r="BT5" s="37">
        <f t="shared" si="0"/>
        <v>4.8379727777790472E-3</v>
      </c>
      <c r="BU5" s="25">
        <f t="shared" si="1"/>
        <v>-9.1800266392645506E-4</v>
      </c>
      <c r="BV5" s="25">
        <f t="shared" si="2"/>
        <v>5.8184699557645907E-4</v>
      </c>
      <c r="BW5" s="25">
        <f t="shared" si="3"/>
        <v>-1.1646845496498448E-3</v>
      </c>
      <c r="BX5" s="25">
        <f t="shared" si="4"/>
        <v>-1.2675161051074876E-3</v>
      </c>
      <c r="BY5" s="25">
        <f t="shared" si="4"/>
        <v>-9.7811417999086334E-4</v>
      </c>
      <c r="BZ5" s="25">
        <f t="shared" si="5"/>
        <v>-1.1038755329136213E-4</v>
      </c>
      <c r="CA5" s="25">
        <f t="shared" si="6"/>
        <v>1.0552434303097813E-3</v>
      </c>
      <c r="CB5" s="25">
        <f t="shared" si="7"/>
        <v>0.65186952184202585</v>
      </c>
    </row>
    <row r="6" spans="1:80" x14ac:dyDescent="0.4">
      <c r="A6" s="21" t="s">
        <v>79</v>
      </c>
      <c r="B6" s="101">
        <v>35960.239965000001</v>
      </c>
      <c r="C6" s="101">
        <v>4002.3348289</v>
      </c>
      <c r="D6" s="101">
        <v>15462.866061999999</v>
      </c>
      <c r="E6" s="101">
        <v>3514.6821086</v>
      </c>
      <c r="F6" s="101">
        <v>1593.1568884000001</v>
      </c>
      <c r="G6" s="101">
        <v>20650.369836999998</v>
      </c>
      <c r="H6" s="101">
        <v>5263.7168271999999</v>
      </c>
      <c r="I6" s="101">
        <v>1504.1257230000001</v>
      </c>
      <c r="J6" s="101"/>
      <c r="K6" s="101"/>
      <c r="L6" s="28"/>
      <c r="M6" s="28" t="s">
        <v>122</v>
      </c>
      <c r="N6" s="28">
        <v>41.731287296153198</v>
      </c>
      <c r="O6" s="28">
        <v>28.771554911185699</v>
      </c>
      <c r="P6" s="28">
        <v>28.771554911185699</v>
      </c>
      <c r="Q6" s="28">
        <v>197.114808477488</v>
      </c>
      <c r="R6" s="28">
        <v>14.975826258818101</v>
      </c>
      <c r="S6" s="28">
        <v>10948.16784539</v>
      </c>
      <c r="T6" s="28">
        <v>35943.811163584003</v>
      </c>
      <c r="U6" s="28">
        <v>11.832654345993101</v>
      </c>
      <c r="V6" s="28">
        <v>2542.6669133341102</v>
      </c>
      <c r="W6" s="28">
        <v>3.6208127851944498</v>
      </c>
      <c r="X6" s="28">
        <v>638.21583166207995</v>
      </c>
      <c r="Y6" s="28">
        <v>264.35391141641099</v>
      </c>
      <c r="Z6" s="28">
        <v>264.35391141641099</v>
      </c>
      <c r="AA6" s="28">
        <v>8.5876075680391502</v>
      </c>
      <c r="AB6" s="28">
        <v>34.600784485192101</v>
      </c>
      <c r="AC6" s="28">
        <v>1.8596117827808001</v>
      </c>
      <c r="AD6" s="28">
        <v>20.513323468511899</v>
      </c>
      <c r="AE6" s="28">
        <v>1370.35678442413</v>
      </c>
      <c r="AF6" s="28">
        <v>0.32433113655107998</v>
      </c>
      <c r="AG6" s="28">
        <v>4003.2402543692801</v>
      </c>
      <c r="AH6" s="28">
        <v>756.70387536938597</v>
      </c>
      <c r="AI6" s="28">
        <v>13913.1878191982</v>
      </c>
      <c r="AJ6" s="28">
        <v>1537.32189287552</v>
      </c>
      <c r="AK6" s="28">
        <v>15459.0973196418</v>
      </c>
      <c r="AL6" s="28">
        <v>4.0653813781849499E-2</v>
      </c>
      <c r="AM6" s="28">
        <v>69.030147593710197</v>
      </c>
      <c r="AN6" s="28">
        <v>9.2437145471982003</v>
      </c>
      <c r="AO6" s="28">
        <v>1786.00169505646</v>
      </c>
      <c r="AP6" s="28">
        <v>10.037385397730301</v>
      </c>
      <c r="AQ6" s="28">
        <v>21.495639753559601</v>
      </c>
      <c r="AR6" s="28">
        <v>83.006794380418498</v>
      </c>
      <c r="AS6" s="28">
        <v>11.8653591203999</v>
      </c>
      <c r="AT6" s="28">
        <v>5.9746109322795196</v>
      </c>
      <c r="AU6" s="28">
        <v>12.4178793253707</v>
      </c>
      <c r="AV6" s="28">
        <v>3486.31699782841</v>
      </c>
      <c r="AW6" s="28">
        <v>1588.2409513990699</v>
      </c>
      <c r="AX6" s="28">
        <v>1898.0760464293301</v>
      </c>
      <c r="AY6" s="28">
        <v>0.26850180690818298</v>
      </c>
      <c r="AZ6" s="28">
        <v>0.55803095653036605</v>
      </c>
      <c r="BA6" s="28">
        <v>391.18766729949198</v>
      </c>
      <c r="BB6" s="28">
        <v>10.6303762897314</v>
      </c>
      <c r="BC6" s="28">
        <v>255.47082323616399</v>
      </c>
      <c r="BD6" s="28">
        <v>17.042599967088901</v>
      </c>
      <c r="BE6" s="28">
        <v>16.3522343909897</v>
      </c>
      <c r="BF6" s="28">
        <v>645.23728591048098</v>
      </c>
      <c r="BG6" s="28">
        <v>33.331188996397799</v>
      </c>
      <c r="BH6" s="28">
        <v>23.452815641241799</v>
      </c>
      <c r="BI6" s="28">
        <v>73.354662446987007</v>
      </c>
      <c r="BJ6" s="28">
        <v>0.64456999650148405</v>
      </c>
      <c r="BK6" s="28">
        <v>20651.271714825099</v>
      </c>
      <c r="BL6" s="28">
        <v>1226.5927152469601</v>
      </c>
      <c r="BM6" s="28">
        <v>116.968402479758</v>
      </c>
      <c r="BN6" s="28">
        <v>230.480815363875</v>
      </c>
      <c r="BO6" s="28">
        <v>116.563635444398</v>
      </c>
      <c r="BP6" s="28">
        <v>547.93262157575305</v>
      </c>
      <c r="BQ6" s="28">
        <v>5257.7499798828203</v>
      </c>
      <c r="BR6" s="28">
        <v>81.173619527403901</v>
      </c>
      <c r="BT6" s="37">
        <f t="shared" si="0"/>
        <v>5.5550511071096175E-4</v>
      </c>
      <c r="BU6" s="25">
        <f t="shared" si="1"/>
        <v>-4.5686017201185383E-4</v>
      </c>
      <c r="BV6" s="25">
        <f t="shared" si="2"/>
        <v>2.262243185508136E-4</v>
      </c>
      <c r="BW6" s="25">
        <f t="shared" si="3"/>
        <v>-2.437285780713654E-4</v>
      </c>
      <c r="BX6" s="25">
        <f t="shared" si="4"/>
        <v>-8.0704626748985472E-3</v>
      </c>
      <c r="BY6" s="25">
        <f t="shared" si="4"/>
        <v>-3.0856578135673904E-3</v>
      </c>
      <c r="BZ6" s="25">
        <f t="shared" si="5"/>
        <v>4.3673688762957821E-5</v>
      </c>
      <c r="CA6" s="25">
        <f t="shared" si="6"/>
        <v>-1.1335806072139381E-3</v>
      </c>
      <c r="CB6" s="25">
        <f t="shared" si="7"/>
        <v>0.18740186923620603</v>
      </c>
    </row>
    <row r="7" spans="1:80" x14ac:dyDescent="0.4">
      <c r="A7" s="21" t="s">
        <v>80</v>
      </c>
      <c r="B7" s="101">
        <v>528215.30656000006</v>
      </c>
      <c r="C7" s="101">
        <v>103477.06445999999</v>
      </c>
      <c r="D7" s="101">
        <v>82121.726246000006</v>
      </c>
      <c r="E7" s="101">
        <v>15344.639175</v>
      </c>
      <c r="F7" s="101">
        <v>10610.798767</v>
      </c>
      <c r="G7" s="101">
        <v>146114.38592</v>
      </c>
      <c r="H7" s="101">
        <v>46736.423605000004</v>
      </c>
      <c r="I7" s="101">
        <v>9379.6138993000004</v>
      </c>
      <c r="J7" s="101"/>
      <c r="K7" s="101"/>
      <c r="L7" s="28"/>
      <c r="M7" s="28" t="s">
        <v>123</v>
      </c>
      <c r="N7" s="28">
        <v>446.506369876419</v>
      </c>
      <c r="O7" s="28">
        <v>190.53985368199699</v>
      </c>
      <c r="P7" s="28">
        <v>190.53985368199699</v>
      </c>
      <c r="Q7" s="28">
        <v>1785.1274159674499</v>
      </c>
      <c r="R7" s="28">
        <v>181.02457976448099</v>
      </c>
      <c r="S7" s="28">
        <v>196131.26042455601</v>
      </c>
      <c r="T7" s="28">
        <v>527298.07945944101</v>
      </c>
      <c r="U7" s="28">
        <v>124.036467921255</v>
      </c>
      <c r="V7" s="28">
        <v>39741.494398824601</v>
      </c>
      <c r="W7" s="28">
        <v>64.096094629146407</v>
      </c>
      <c r="X7" s="28">
        <v>15222.6787021295</v>
      </c>
      <c r="Y7" s="28">
        <v>549.65924745937298</v>
      </c>
      <c r="Z7" s="28">
        <v>549.65924745937298</v>
      </c>
      <c r="AA7" s="28">
        <v>285.72379053048098</v>
      </c>
      <c r="AB7" s="28">
        <v>87.939355883552494</v>
      </c>
      <c r="AC7" s="28">
        <v>36.064162946489503</v>
      </c>
      <c r="AD7" s="28">
        <v>329.09963333062598</v>
      </c>
      <c r="AE7" s="28">
        <v>3305.2646627069298</v>
      </c>
      <c r="AF7" s="28">
        <v>4.2746772326651596</v>
      </c>
      <c r="AG7" s="28">
        <v>103481.44591172101</v>
      </c>
      <c r="AH7" s="28">
        <v>13106.9202986127</v>
      </c>
      <c r="AI7" s="28">
        <v>71147.016749100294</v>
      </c>
      <c r="AJ7" s="28">
        <v>7619.5145386479999</v>
      </c>
      <c r="AK7" s="28">
        <v>79052.255078278802</v>
      </c>
      <c r="AL7" s="28">
        <v>5.0719838129796004</v>
      </c>
      <c r="AM7" s="28">
        <v>707.50781163177305</v>
      </c>
      <c r="AN7" s="28">
        <v>1153.50791985399</v>
      </c>
      <c r="AO7" s="28">
        <v>13571.9320492714</v>
      </c>
      <c r="AP7" s="28">
        <v>155.58902834049599</v>
      </c>
      <c r="AQ7" s="28">
        <v>109.88927799503401</v>
      </c>
      <c r="AR7" s="28">
        <v>410.78834223939998</v>
      </c>
      <c r="AS7" s="28">
        <v>90.740192713122795</v>
      </c>
      <c r="AT7" s="28">
        <v>84.472829717477694</v>
      </c>
      <c r="AU7" s="28">
        <v>147.112575292364</v>
      </c>
      <c r="AV7" s="28">
        <v>15251.601418620799</v>
      </c>
      <c r="AW7" s="28">
        <v>10535.521726905699</v>
      </c>
      <c r="AX7" s="28">
        <v>4716.0796917151001</v>
      </c>
      <c r="AY7" s="28">
        <v>137.002280071954</v>
      </c>
      <c r="AZ7" s="28">
        <v>4.2000526565463598</v>
      </c>
      <c r="BA7" s="28">
        <v>4650.55574404039</v>
      </c>
      <c r="BB7" s="28">
        <v>231.612795798436</v>
      </c>
      <c r="BC7" s="28">
        <v>636.58062763030705</v>
      </c>
      <c r="BD7" s="28">
        <v>16.919293410028999</v>
      </c>
      <c r="BE7" s="28">
        <v>100.750311747502</v>
      </c>
      <c r="BF7" s="28">
        <v>1753.0033940219801</v>
      </c>
      <c r="BG7" s="28">
        <v>215.80529794153901</v>
      </c>
      <c r="BH7" s="28">
        <v>299.87815717329698</v>
      </c>
      <c r="BI7" s="28">
        <v>545.91491836731097</v>
      </c>
      <c r="BJ7" s="28">
        <v>7.0039858360875096</v>
      </c>
      <c r="BK7" s="28">
        <v>146148.07980721601</v>
      </c>
      <c r="BL7" s="28">
        <v>6148.40056690242</v>
      </c>
      <c r="BM7" s="28">
        <v>4.0787816938772297</v>
      </c>
      <c r="BN7" s="28">
        <v>1090.6747730494101</v>
      </c>
      <c r="BO7" s="28">
        <v>3552.5174360326</v>
      </c>
      <c r="BP7" s="28">
        <v>4814.0698118071005</v>
      </c>
      <c r="BQ7" s="28">
        <v>46641.466668099602</v>
      </c>
      <c r="BR7" s="28">
        <v>1689.62512207229</v>
      </c>
      <c r="BT7" s="37">
        <f t="shared" si="0"/>
        <v>3.6143660955345641E-3</v>
      </c>
      <c r="BU7" s="25">
        <f t="shared" si="1"/>
        <v>-1.7364644476747222E-3</v>
      </c>
      <c r="BV7" s="25">
        <f t="shared" si="2"/>
        <v>4.2342249887711267E-5</v>
      </c>
      <c r="BW7" s="25">
        <f t="shared" si="3"/>
        <v>-3.7377090181061695E-2</v>
      </c>
      <c r="BX7" s="25">
        <f t="shared" si="4"/>
        <v>-6.0632091323972624E-3</v>
      </c>
      <c r="BY7" s="25">
        <f t="shared" si="4"/>
        <v>-7.0943801449157105E-3</v>
      </c>
      <c r="BZ7" s="25">
        <f t="shared" si="5"/>
        <v>2.3059938283187152E-4</v>
      </c>
      <c r="CA7" s="25">
        <f t="shared" si="6"/>
        <v>-2.0317544556456668E-3</v>
      </c>
      <c r="CB7" s="25">
        <f t="shared" si="7"/>
        <v>0.44696063132025843</v>
      </c>
    </row>
    <row r="8" spans="1:80" x14ac:dyDescent="0.4">
      <c r="A8" s="60" t="s">
        <v>81</v>
      </c>
      <c r="B8" s="101">
        <v>98384.662798999998</v>
      </c>
      <c r="C8" s="101">
        <v>126475.17982</v>
      </c>
      <c r="D8" s="101">
        <v>84863.408502000006</v>
      </c>
      <c r="E8" s="101">
        <v>23238.750547</v>
      </c>
      <c r="F8" s="101">
        <v>13727.654626</v>
      </c>
      <c r="G8" s="101">
        <v>143830.83092000001</v>
      </c>
      <c r="H8" s="101">
        <v>82968.887784000006</v>
      </c>
      <c r="I8" s="101">
        <v>23667.645608999999</v>
      </c>
      <c r="J8" s="101"/>
      <c r="K8" s="101"/>
      <c r="L8" s="28"/>
      <c r="M8" s="28" t="s">
        <v>72</v>
      </c>
      <c r="N8" s="28">
        <v>1584.5803818402401</v>
      </c>
      <c r="O8" s="28">
        <v>208.82993529077601</v>
      </c>
      <c r="P8" s="28">
        <v>208.82993529077601</v>
      </c>
      <c r="Q8" s="28">
        <v>2716.30411192876</v>
      </c>
      <c r="R8" s="28">
        <v>602.21976638915305</v>
      </c>
      <c r="S8" s="28">
        <v>323766.49692963401</v>
      </c>
      <c r="T8" s="28">
        <v>98160.626229931106</v>
      </c>
      <c r="U8" s="28">
        <v>1087.45155108875</v>
      </c>
      <c r="V8" s="28">
        <v>51613.222698325</v>
      </c>
      <c r="W8" s="28">
        <v>97.422813446978196</v>
      </c>
      <c r="X8" s="28">
        <v>21425.9171264252</v>
      </c>
      <c r="Y8" s="28">
        <v>582.96404520389001</v>
      </c>
      <c r="Z8" s="28">
        <v>582.96404520389001</v>
      </c>
      <c r="AA8" s="28">
        <v>64.935838381478106</v>
      </c>
      <c r="AB8" s="28">
        <v>250.81794662263499</v>
      </c>
      <c r="AC8" s="28">
        <v>32.005819469601597</v>
      </c>
      <c r="AD8" s="28">
        <v>1336.77179220415</v>
      </c>
      <c r="AE8" s="28">
        <v>4453.9133538790502</v>
      </c>
      <c r="AF8" s="28">
        <v>40.099678305301303</v>
      </c>
      <c r="AG8" s="28">
        <v>126481.87333315601</v>
      </c>
      <c r="AH8" s="28">
        <v>16150.460410379301</v>
      </c>
      <c r="AI8" s="28">
        <v>76356.073238494806</v>
      </c>
      <c r="AJ8" s="28">
        <v>8419.0736521010695</v>
      </c>
      <c r="AK8" s="28">
        <v>84840.082728977402</v>
      </c>
      <c r="AL8" s="28">
        <v>4.2494945635199803</v>
      </c>
      <c r="AM8" s="28">
        <v>1019.52691551973</v>
      </c>
      <c r="AN8" s="28">
        <v>323.670616349037</v>
      </c>
      <c r="AO8" s="28">
        <v>29893.630325306302</v>
      </c>
      <c r="AP8" s="28">
        <v>370.14573076533998</v>
      </c>
      <c r="AQ8" s="28">
        <v>103.332695852783</v>
      </c>
      <c r="AR8" s="28">
        <v>554.19599670320804</v>
      </c>
      <c r="AS8" s="28">
        <v>191.97834722703601</v>
      </c>
      <c r="AT8" s="28">
        <v>82.273301634506694</v>
      </c>
      <c r="AU8" s="28">
        <v>303.38656157094698</v>
      </c>
      <c r="AV8" s="28">
        <v>23433.9250231679</v>
      </c>
      <c r="AW8" s="28">
        <v>13718.902667242601</v>
      </c>
      <c r="AX8" s="28">
        <v>9715.0223559252499</v>
      </c>
      <c r="AY8" s="28">
        <v>85.949145097196293</v>
      </c>
      <c r="AZ8" s="28">
        <v>7.93472431874424</v>
      </c>
      <c r="BA8" s="28">
        <v>6515.26920881763</v>
      </c>
      <c r="BB8" s="28">
        <v>130.78480768200501</v>
      </c>
      <c r="BC8" s="28">
        <v>929.60000879403299</v>
      </c>
      <c r="BD8" s="28">
        <v>55.128553534174301</v>
      </c>
      <c r="BE8" s="28">
        <v>201.57080694593799</v>
      </c>
      <c r="BF8" s="28">
        <v>2364.1760443602502</v>
      </c>
      <c r="BG8" s="28">
        <v>1516.3210704166299</v>
      </c>
      <c r="BH8" s="28">
        <v>906.01281739667002</v>
      </c>
      <c r="BI8" s="28">
        <v>578.863301269933</v>
      </c>
      <c r="BJ8" s="28">
        <v>14.6299989232451</v>
      </c>
      <c r="BK8" s="28">
        <v>143797.19617473701</v>
      </c>
      <c r="BL8" s="28">
        <v>11659.858613435101</v>
      </c>
      <c r="BM8" s="28">
        <v>6.0163136427520403</v>
      </c>
      <c r="BN8" s="28">
        <v>537.12497664738805</v>
      </c>
      <c r="BO8" s="28">
        <v>5139.2931201580795</v>
      </c>
      <c r="BP8" s="28">
        <v>7857.3649850134298</v>
      </c>
      <c r="BQ8" s="28">
        <v>82989.4666981927</v>
      </c>
      <c r="BR8" s="28">
        <v>5306.4898537437302</v>
      </c>
      <c r="BT8" s="37">
        <f t="shared" si="0"/>
        <v>7.65391030898878E-4</v>
      </c>
      <c r="BU8" s="25">
        <f t="shared" si="1"/>
        <v>-2.2771493309541478E-3</v>
      </c>
      <c r="BV8" s="25">
        <f t="shared" si="2"/>
        <v>5.2923531443310774E-5</v>
      </c>
      <c r="BW8" s="25">
        <f t="shared" si="3"/>
        <v>-2.7486255188599357E-4</v>
      </c>
      <c r="BX8" s="25">
        <f t="shared" si="4"/>
        <v>8.3986647979702213E-3</v>
      </c>
      <c r="BY8" s="25">
        <f t="shared" si="4"/>
        <v>-6.3754217277747706E-4</v>
      </c>
      <c r="BZ8" s="25">
        <f t="shared" si="5"/>
        <v>-2.3384934264690253E-4</v>
      </c>
      <c r="CA8" s="25">
        <f t="shared" si="6"/>
        <v>2.4803169889741321E-4</v>
      </c>
      <c r="CB8" s="25">
        <f t="shared" si="7"/>
        <v>0.26305889564016338</v>
      </c>
    </row>
    <row r="9" spans="1:80" x14ac:dyDescent="0.4">
      <c r="A9" s="21" t="s">
        <v>82</v>
      </c>
      <c r="B9" s="101">
        <v>4832.8794809000001</v>
      </c>
      <c r="C9" s="101">
        <v>89109.918210000003</v>
      </c>
      <c r="D9" s="101">
        <v>3906.2315346</v>
      </c>
      <c r="E9" s="101">
        <v>3808.7381836999998</v>
      </c>
      <c r="F9" s="101">
        <v>2252.8362256</v>
      </c>
      <c r="G9" s="101">
        <v>261212.49166</v>
      </c>
      <c r="H9" s="101">
        <v>26006.521294999999</v>
      </c>
      <c r="I9" s="101">
        <v>2499.0821726999998</v>
      </c>
      <c r="J9" s="101"/>
      <c r="K9" s="101"/>
      <c r="L9" s="28"/>
      <c r="M9" s="28" t="s">
        <v>124</v>
      </c>
      <c r="N9" s="28">
        <v>192.53910593575401</v>
      </c>
      <c r="O9" s="28">
        <v>47.319412764162401</v>
      </c>
      <c r="P9" s="28">
        <v>47.319412764162401</v>
      </c>
      <c r="Q9" s="28">
        <v>700.38498722035797</v>
      </c>
      <c r="R9" s="28">
        <v>803.12444422909005</v>
      </c>
      <c r="S9" s="28">
        <v>105296.049866405</v>
      </c>
      <c r="T9" s="28">
        <v>4820.1538019707104</v>
      </c>
      <c r="U9" s="28">
        <v>35.138854533384297</v>
      </c>
      <c r="V9" s="28">
        <v>21323.572984398299</v>
      </c>
      <c r="W9" s="28">
        <v>14.4831419684441</v>
      </c>
      <c r="X9" s="28">
        <v>12830.8689491603</v>
      </c>
      <c r="Y9" s="28">
        <v>51.9203794973117</v>
      </c>
      <c r="Z9" s="28">
        <v>51.9203794973117</v>
      </c>
      <c r="AA9" s="28">
        <v>5.3260878352023102</v>
      </c>
      <c r="AB9" s="28">
        <v>57.935504512054401</v>
      </c>
      <c r="AC9" s="28">
        <v>9.62192858770063</v>
      </c>
      <c r="AD9" s="28">
        <v>100.257770734304</v>
      </c>
      <c r="AE9" s="28">
        <v>420.27017660186601</v>
      </c>
      <c r="AF9" s="28">
        <v>1.0005222381391401</v>
      </c>
      <c r="AG9" s="28">
        <v>89110.254289485194</v>
      </c>
      <c r="AH9" s="28">
        <v>35045.275019925197</v>
      </c>
      <c r="AI9" s="28">
        <v>3515.2354333477801</v>
      </c>
      <c r="AJ9" s="28">
        <v>385.25557827436398</v>
      </c>
      <c r="AK9" s="28">
        <v>3905.8170994573502</v>
      </c>
      <c r="AL9" s="28">
        <v>8.63553635539872E-6</v>
      </c>
      <c r="AM9" s="28">
        <v>384.55644946978799</v>
      </c>
      <c r="AN9" s="28">
        <v>95.956192056482607</v>
      </c>
      <c r="AO9" s="28">
        <v>6966.1297999107201</v>
      </c>
      <c r="AP9" s="28">
        <v>54.924393736600599</v>
      </c>
      <c r="AQ9" s="28">
        <v>12.1978660127734</v>
      </c>
      <c r="AR9" s="28">
        <v>48.768669996968697</v>
      </c>
      <c r="AS9" s="28">
        <v>44.106465452355202</v>
      </c>
      <c r="AT9" s="28">
        <v>3.5849622596273001</v>
      </c>
      <c r="AU9" s="28">
        <v>28.053782338976301</v>
      </c>
      <c r="AV9" s="28">
        <v>3813.8458458530799</v>
      </c>
      <c r="AW9" s="28">
        <v>2252.7412226024398</v>
      </c>
      <c r="AX9" s="28">
        <v>1561.1046232506301</v>
      </c>
      <c r="AY9" s="28">
        <v>9.6427776077205802</v>
      </c>
      <c r="AZ9" s="28">
        <v>2.23938249259853</v>
      </c>
      <c r="BA9" s="28">
        <v>1172.22680820562</v>
      </c>
      <c r="BB9" s="28">
        <v>12.362736750310001</v>
      </c>
      <c r="BC9" s="28">
        <v>138.00532117758701</v>
      </c>
      <c r="BD9" s="28">
        <v>2.3198912427156499</v>
      </c>
      <c r="BE9" s="28">
        <v>5.6145160508777296</v>
      </c>
      <c r="BF9" s="28">
        <v>350.25617560850299</v>
      </c>
      <c r="BG9" s="28">
        <v>1183.04301737437</v>
      </c>
      <c r="BH9" s="28">
        <v>241.387072557306</v>
      </c>
      <c r="BI9" s="28">
        <v>27.919913452467799</v>
      </c>
      <c r="BJ9" s="28">
        <v>3.1742956029513101</v>
      </c>
      <c r="BK9" s="28">
        <v>261214.04743980899</v>
      </c>
      <c r="BL9" s="28">
        <v>3164.1462932981299</v>
      </c>
      <c r="BM9" s="28">
        <v>1.48955873388559E-2</v>
      </c>
      <c r="BN9" s="28">
        <v>139.821280151536</v>
      </c>
      <c r="BO9" s="28">
        <v>1266.2270775925101</v>
      </c>
      <c r="BP9" s="28">
        <v>1272.77462956048</v>
      </c>
      <c r="BQ9" s="28">
        <v>26025.8291581099</v>
      </c>
      <c r="BR9" s="28">
        <v>392.63073888743298</v>
      </c>
      <c r="BT9" s="37">
        <f t="shared" si="0"/>
        <v>1.3636296067069508E-3</v>
      </c>
      <c r="BU9" s="25">
        <f t="shared" si="1"/>
        <v>-2.6331463425857686E-3</v>
      </c>
      <c r="BV9" s="25">
        <f t="shared" si="2"/>
        <v>3.7715160325761746E-6</v>
      </c>
      <c r="BW9" s="25">
        <f t="shared" si="3"/>
        <v>-1.0609589804877616E-4</v>
      </c>
      <c r="BX9" s="25">
        <f t="shared" si="4"/>
        <v>1.3410378731042857E-3</v>
      </c>
      <c r="BY9" s="25">
        <f t="shared" si="4"/>
        <v>-4.2170396800541614E-5</v>
      </c>
      <c r="BZ9" s="25">
        <f t="shared" si="5"/>
        <v>5.9559931422105835E-6</v>
      </c>
      <c r="CA9" s="25">
        <f t="shared" si="6"/>
        <v>7.4242390556147311E-4</v>
      </c>
      <c r="CB9" s="25">
        <f t="shared" si="7"/>
        <v>1.7874752883313709</v>
      </c>
    </row>
    <row r="10" spans="1:80" x14ac:dyDescent="0.4">
      <c r="A10" s="21" t="s">
        <v>83</v>
      </c>
      <c r="B10" s="101">
        <v>64447.820314999997</v>
      </c>
      <c r="C10" s="101">
        <v>151880.46072</v>
      </c>
      <c r="D10" s="101">
        <v>51876.95145</v>
      </c>
      <c r="E10" s="101">
        <v>9740.3845786999991</v>
      </c>
      <c r="F10" s="101">
        <v>5019.1238815999995</v>
      </c>
      <c r="G10" s="101">
        <v>85303.214374999996</v>
      </c>
      <c r="H10" s="101">
        <v>216302.70986999999</v>
      </c>
      <c r="I10" s="101">
        <v>10105.581168999999</v>
      </c>
      <c r="J10" s="101"/>
      <c r="K10" s="101"/>
      <c r="L10" s="28"/>
      <c r="M10" s="28" t="s">
        <v>125</v>
      </c>
      <c r="N10" s="28">
        <v>154.47287083417999</v>
      </c>
      <c r="O10" s="28">
        <v>390.61293177382697</v>
      </c>
      <c r="P10" s="28">
        <v>390.61293177382697</v>
      </c>
      <c r="Q10" s="28">
        <v>588.64185754030302</v>
      </c>
      <c r="R10" s="28">
        <v>12454.4382738853</v>
      </c>
      <c r="S10" s="28">
        <v>492565.41044370702</v>
      </c>
      <c r="T10" s="28">
        <v>64515.759723584299</v>
      </c>
      <c r="U10" s="28">
        <v>294.39971055426901</v>
      </c>
      <c r="V10" s="28">
        <v>84520.285672173501</v>
      </c>
      <c r="W10" s="28">
        <v>415.562151264048</v>
      </c>
      <c r="X10" s="28">
        <v>10685.7248139326</v>
      </c>
      <c r="Y10" s="28">
        <v>639.73206891347002</v>
      </c>
      <c r="Z10" s="28">
        <v>639.73206891347002</v>
      </c>
      <c r="AA10" s="28">
        <v>1.1556247384492799</v>
      </c>
      <c r="AB10" s="28">
        <v>160.469303758059</v>
      </c>
      <c r="AC10" s="28">
        <v>10.6132990769859</v>
      </c>
      <c r="AD10" s="28">
        <v>73.666993234281804</v>
      </c>
      <c r="AE10" s="28">
        <v>1150.49010652431</v>
      </c>
      <c r="AF10" s="28">
        <v>15.511856994136201</v>
      </c>
      <c r="AG10" s="28">
        <v>151883.39283321399</v>
      </c>
      <c r="AH10" s="28">
        <v>82235.190523188707</v>
      </c>
      <c r="AI10" s="28">
        <v>46690.515910233102</v>
      </c>
      <c r="AJ10" s="28">
        <v>5186.6699287567499</v>
      </c>
      <c r="AK10" s="28">
        <v>51878.341463728299</v>
      </c>
      <c r="AL10" s="28">
        <v>0.111708110162462</v>
      </c>
      <c r="AM10" s="28">
        <v>4180.6927502683102</v>
      </c>
      <c r="AN10" s="28">
        <v>41.949948984132199</v>
      </c>
      <c r="AO10" s="28">
        <v>118633.82357669499</v>
      </c>
      <c r="AP10" s="28">
        <v>40.177518118145699</v>
      </c>
      <c r="AQ10" s="28">
        <v>49.744069902412399</v>
      </c>
      <c r="AR10" s="28">
        <v>158.638111340465</v>
      </c>
      <c r="AS10" s="28">
        <v>41.524324674107199</v>
      </c>
      <c r="AT10" s="28">
        <v>87.401126891251394</v>
      </c>
      <c r="AU10" s="28">
        <v>16.358767757921399</v>
      </c>
      <c r="AV10" s="28">
        <v>9767.7311719063291</v>
      </c>
      <c r="AW10" s="28">
        <v>5017.1761039102703</v>
      </c>
      <c r="AX10" s="28">
        <v>4750.5550679960497</v>
      </c>
      <c r="AY10" s="28">
        <v>1.3863652565904401</v>
      </c>
      <c r="AZ10" s="28">
        <v>1.3411314546095801</v>
      </c>
      <c r="BA10" s="28">
        <v>2545.8847041413801</v>
      </c>
      <c r="BB10" s="28">
        <v>5.3920329875383803</v>
      </c>
      <c r="BC10" s="28">
        <v>357.63271240639898</v>
      </c>
      <c r="BD10" s="28">
        <v>57.764020133269398</v>
      </c>
      <c r="BE10" s="28">
        <v>39.781223176121699</v>
      </c>
      <c r="BF10" s="28">
        <v>895.08079250946503</v>
      </c>
      <c r="BG10" s="28">
        <v>52446.461621676601</v>
      </c>
      <c r="BH10" s="28">
        <v>107.70964342819801</v>
      </c>
      <c r="BI10" s="28">
        <v>506.03782912151303</v>
      </c>
      <c r="BJ10" s="28">
        <v>63.371781626752004</v>
      </c>
      <c r="BK10" s="28">
        <v>85305.245391157499</v>
      </c>
      <c r="BL10" s="28">
        <v>66911.252709208493</v>
      </c>
      <c r="BM10" s="28">
        <v>1490.46162998726</v>
      </c>
      <c r="BN10" s="28">
        <v>106.47508024037199</v>
      </c>
      <c r="BO10" s="28">
        <v>5624.44608564806</v>
      </c>
      <c r="BP10" s="28">
        <v>8643.5414783280194</v>
      </c>
      <c r="BQ10" s="28">
        <v>216462.55250197</v>
      </c>
      <c r="BR10" s="28">
        <v>2819.1076926086398</v>
      </c>
      <c r="BT10" s="37">
        <f t="shared" si="0"/>
        <v>2.2275668532257462E-5</v>
      </c>
      <c r="BU10" s="25">
        <f t="shared" si="1"/>
        <v>1.0541769799542588E-3</v>
      </c>
      <c r="BV10" s="25">
        <f t="shared" si="2"/>
        <v>1.9305401103529696E-5</v>
      </c>
      <c r="BW10" s="25">
        <f t="shared" si="3"/>
        <v>2.6794437403242442E-5</v>
      </c>
      <c r="BX10" s="25">
        <f t="shared" si="4"/>
        <v>2.807547585557429E-3</v>
      </c>
      <c r="BY10" s="25">
        <f t="shared" si="4"/>
        <v>-3.8807125220992762E-4</v>
      </c>
      <c r="BZ10" s="25">
        <f t="shared" si="5"/>
        <v>2.3809374270176471E-5</v>
      </c>
      <c r="CA10" s="25">
        <f t="shared" si="6"/>
        <v>7.3897655774204278E-4</v>
      </c>
      <c r="CB10" s="25">
        <f t="shared" si="7"/>
        <v>10.739436019832043</v>
      </c>
    </row>
    <row r="11" spans="1:80" x14ac:dyDescent="0.4">
      <c r="A11" s="21" t="s">
        <v>84</v>
      </c>
      <c r="B11" s="101">
        <v>486141.69644999999</v>
      </c>
      <c r="C11" s="101">
        <v>212693.80048999999</v>
      </c>
      <c r="D11" s="101">
        <v>299989.54544999998</v>
      </c>
      <c r="E11" s="101">
        <v>18010.819223999999</v>
      </c>
      <c r="F11" s="101">
        <v>12085.86203</v>
      </c>
      <c r="G11" s="101">
        <v>199575.61145</v>
      </c>
      <c r="H11" s="101">
        <v>486590.39624999999</v>
      </c>
      <c r="I11" s="101">
        <v>61269.409881</v>
      </c>
      <c r="J11" s="101"/>
      <c r="K11" s="101"/>
      <c r="L11" s="28"/>
      <c r="M11" s="28" t="s">
        <v>126</v>
      </c>
      <c r="N11" s="28">
        <v>323.08642885084703</v>
      </c>
      <c r="O11" s="28">
        <v>378.05300421281697</v>
      </c>
      <c r="P11" s="28">
        <v>378.05300421281697</v>
      </c>
      <c r="Q11" s="28">
        <v>1235.97566145719</v>
      </c>
      <c r="R11" s="28">
        <v>35629.814235956801</v>
      </c>
      <c r="S11" s="28">
        <v>858721.42121167795</v>
      </c>
      <c r="T11" s="28">
        <v>486668.98148227698</v>
      </c>
      <c r="U11" s="28">
        <v>2393.1788976569801</v>
      </c>
      <c r="V11" s="28">
        <v>140340.670618812</v>
      </c>
      <c r="W11" s="28">
        <v>422.052902398095</v>
      </c>
      <c r="X11" s="28">
        <v>23322.681408488199</v>
      </c>
      <c r="Y11" s="28">
        <v>2558.8064254224601</v>
      </c>
      <c r="Z11" s="28">
        <v>2558.8064254224601</v>
      </c>
      <c r="AA11" s="28">
        <v>8.9751300049736198</v>
      </c>
      <c r="AB11" s="28">
        <v>826.22019920286004</v>
      </c>
      <c r="AC11" s="28">
        <v>23.073850012362701</v>
      </c>
      <c r="AD11" s="28">
        <v>181.776709629934</v>
      </c>
      <c r="AE11" s="28">
        <v>3923.7233713548198</v>
      </c>
      <c r="AF11" s="28">
        <v>5.9851815262774997</v>
      </c>
      <c r="AG11" s="28">
        <v>212684.35183892999</v>
      </c>
      <c r="AH11" s="28">
        <v>62717.720215105699</v>
      </c>
      <c r="AI11" s="28">
        <v>270356.45884224202</v>
      </c>
      <c r="AJ11" s="28">
        <v>30030.6332712732</v>
      </c>
      <c r="AK11" s="28">
        <v>300396.06724352099</v>
      </c>
      <c r="AL11" s="28">
        <v>0.64557283941440502</v>
      </c>
      <c r="AM11" s="28">
        <v>13384.293066570201</v>
      </c>
      <c r="AN11" s="28">
        <v>196.35175505547301</v>
      </c>
      <c r="AO11" s="28">
        <v>260276.89150966401</v>
      </c>
      <c r="AP11" s="28">
        <v>268.71942558574</v>
      </c>
      <c r="AQ11" s="28">
        <v>188.64506544971499</v>
      </c>
      <c r="AR11" s="28">
        <v>480.98554837216199</v>
      </c>
      <c r="AS11" s="28">
        <v>153.77456141801201</v>
      </c>
      <c r="AT11" s="28">
        <v>55.0824938469001</v>
      </c>
      <c r="AU11" s="28">
        <v>101.950215589984</v>
      </c>
      <c r="AV11" s="28">
        <v>18766.620402861699</v>
      </c>
      <c r="AW11" s="28">
        <v>12085.2192749771</v>
      </c>
      <c r="AX11" s="28">
        <v>6681.4011278846101</v>
      </c>
      <c r="AY11" s="28">
        <v>12.7172328236247</v>
      </c>
      <c r="AZ11" s="28">
        <v>5.19434909461686</v>
      </c>
      <c r="BA11" s="28">
        <v>4170.3723079636402</v>
      </c>
      <c r="BB11" s="28">
        <v>55.534011310041599</v>
      </c>
      <c r="BC11" s="28">
        <v>1315.25084850388</v>
      </c>
      <c r="BD11" s="28">
        <v>158.59859146701001</v>
      </c>
      <c r="BE11" s="28">
        <v>113.57632754068899</v>
      </c>
      <c r="BF11" s="28">
        <v>3291.1070396886998</v>
      </c>
      <c r="BG11" s="28">
        <v>86898.284002723798</v>
      </c>
      <c r="BH11" s="28">
        <v>466.86170439326099</v>
      </c>
      <c r="BI11" s="28">
        <v>654.21656674217502</v>
      </c>
      <c r="BJ11" s="28">
        <v>396.28123013145</v>
      </c>
      <c r="BK11" s="28">
        <v>199740.38803248201</v>
      </c>
      <c r="BL11" s="28">
        <v>158094.82226201001</v>
      </c>
      <c r="BM11" s="28">
        <v>890.31335041915395</v>
      </c>
      <c r="BN11" s="28">
        <v>1258.1382528972699</v>
      </c>
      <c r="BO11" s="28">
        <v>19714.170643134501</v>
      </c>
      <c r="BP11" s="28">
        <v>36193.741008381003</v>
      </c>
      <c r="BQ11" s="28">
        <v>487064.46252770902</v>
      </c>
      <c r="BR11" s="28">
        <v>11407.860828861199</v>
      </c>
      <c r="BT11" s="37">
        <f t="shared" si="0"/>
        <v>2.9877654815293516E-5</v>
      </c>
      <c r="BU11" s="25">
        <f t="shared" si="1"/>
        <v>1.0846323944797174E-3</v>
      </c>
      <c r="BV11" s="25">
        <f t="shared" si="2"/>
        <v>-4.4423725789094126E-5</v>
      </c>
      <c r="BW11" s="25">
        <f t="shared" si="3"/>
        <v>1.355119868964785E-3</v>
      </c>
      <c r="BX11" s="25">
        <f t="shared" si="4"/>
        <v>4.1963731325145442E-2</v>
      </c>
      <c r="BY11" s="25">
        <f t="shared" si="4"/>
        <v>-5.3182389580862931E-5</v>
      </c>
      <c r="BZ11" s="25">
        <f t="shared" si="5"/>
        <v>8.2563486232029265E-4</v>
      </c>
      <c r="CA11" s="25">
        <f t="shared" si="6"/>
        <v>9.7426147610498153E-4</v>
      </c>
      <c r="CB11" s="25">
        <f t="shared" si="7"/>
        <v>3.2480724396592793</v>
      </c>
    </row>
    <row r="12" spans="1:80" x14ac:dyDescent="0.4">
      <c r="A12" s="21" t="s">
        <v>85</v>
      </c>
      <c r="B12" s="101">
        <v>127331.09935</v>
      </c>
      <c r="C12" s="101">
        <v>24143.228455</v>
      </c>
      <c r="D12" s="101">
        <v>112407.00143999999</v>
      </c>
      <c r="E12" s="101">
        <v>28503.973255000001</v>
      </c>
      <c r="F12" s="101">
        <v>12236.199718</v>
      </c>
      <c r="G12" s="101">
        <v>60402.046114999997</v>
      </c>
      <c r="H12" s="101">
        <v>59035.041271000002</v>
      </c>
      <c r="I12" s="101">
        <v>5502.9326010000004</v>
      </c>
      <c r="J12" s="101"/>
      <c r="K12" s="101"/>
      <c r="L12" s="28"/>
      <c r="M12" s="28" t="s">
        <v>73</v>
      </c>
      <c r="N12" s="28">
        <v>316.34380441267302</v>
      </c>
      <c r="O12" s="28">
        <v>394.15160097813299</v>
      </c>
      <c r="P12" s="28">
        <v>394.15160097813299</v>
      </c>
      <c r="Q12" s="28">
        <v>940.07965109125303</v>
      </c>
      <c r="R12" s="28">
        <v>1198.84556224639</v>
      </c>
      <c r="S12" s="28">
        <v>167938.35991802401</v>
      </c>
      <c r="T12" s="28">
        <v>127459.803004238</v>
      </c>
      <c r="U12" s="28">
        <v>199.67172106067</v>
      </c>
      <c r="V12" s="28">
        <v>28794.446558104999</v>
      </c>
      <c r="W12" s="28">
        <v>141.688630964515</v>
      </c>
      <c r="X12" s="28">
        <v>4151.6381786257298</v>
      </c>
      <c r="Y12" s="28">
        <v>869.05895945959799</v>
      </c>
      <c r="Z12" s="28">
        <v>869.05895945959799</v>
      </c>
      <c r="AA12" s="28">
        <v>546.57032333768802</v>
      </c>
      <c r="AB12" s="28">
        <v>160.59233454388001</v>
      </c>
      <c r="AC12" s="28">
        <v>43.754447095429597</v>
      </c>
      <c r="AD12" s="28">
        <v>99.920679936199704</v>
      </c>
      <c r="AE12" s="28">
        <v>5691.7314588835097</v>
      </c>
      <c r="AF12" s="28">
        <v>5.1845357290639598</v>
      </c>
      <c r="AG12" s="28">
        <v>24143.866293971299</v>
      </c>
      <c r="AH12" s="28">
        <v>2953.9218714766998</v>
      </c>
      <c r="AI12" s="28">
        <v>101352.334706654</v>
      </c>
      <c r="AJ12" s="28">
        <v>10714.8706420293</v>
      </c>
      <c r="AK12" s="28">
        <v>112613.775672021</v>
      </c>
      <c r="AL12" s="28">
        <v>8.1606871399651606</v>
      </c>
      <c r="AM12" s="28">
        <v>715.32499596185903</v>
      </c>
      <c r="AN12" s="28">
        <v>429.43691252392802</v>
      </c>
      <c r="AO12" s="28">
        <v>26050.5715892431</v>
      </c>
      <c r="AP12" s="28">
        <v>184.98247023616901</v>
      </c>
      <c r="AQ12" s="28">
        <v>56.2091547502108</v>
      </c>
      <c r="AR12" s="28">
        <v>420.31436507437797</v>
      </c>
      <c r="AS12" s="28">
        <v>177.323192782619</v>
      </c>
      <c r="AT12" s="28">
        <v>38.078928503778101</v>
      </c>
      <c r="AU12" s="28">
        <v>96.025365107987895</v>
      </c>
      <c r="AV12" s="28">
        <v>28556.169168349301</v>
      </c>
      <c r="AW12" s="28">
        <v>12241.329240892401</v>
      </c>
      <c r="AX12" s="28">
        <v>16314.8399274569</v>
      </c>
      <c r="AY12" s="28">
        <v>35.317688439513397</v>
      </c>
      <c r="AZ12" s="28">
        <v>7.2967096121518704</v>
      </c>
      <c r="BA12" s="28">
        <v>5122.13686082408</v>
      </c>
      <c r="BB12" s="28">
        <v>54.913894270959098</v>
      </c>
      <c r="BC12" s="28">
        <v>1117.03247180784</v>
      </c>
      <c r="BD12" s="28">
        <v>37.319800889587</v>
      </c>
      <c r="BE12" s="28">
        <v>52.488533311838303</v>
      </c>
      <c r="BF12" s="28">
        <v>3060.5173128788501</v>
      </c>
      <c r="BG12" s="28">
        <v>11104.537710820499</v>
      </c>
      <c r="BH12" s="28">
        <v>903.84963955554599</v>
      </c>
      <c r="BI12" s="28">
        <v>432.83993661899098</v>
      </c>
      <c r="BJ12" s="28">
        <v>15.2460037039931</v>
      </c>
      <c r="BK12" s="28">
        <v>60509.919145431901</v>
      </c>
      <c r="BL12" s="28">
        <v>15204.75441584</v>
      </c>
      <c r="BM12" s="28">
        <v>9.1082157222617394E-2</v>
      </c>
      <c r="BN12" s="28">
        <v>2370.0067846155298</v>
      </c>
      <c r="BO12" s="28">
        <v>2051.73457093363</v>
      </c>
      <c r="BP12" s="28">
        <v>3136.6683713068701</v>
      </c>
      <c r="BQ12" s="28">
        <v>59137.474954171397</v>
      </c>
      <c r="BR12" s="28">
        <v>1081.98351623147</v>
      </c>
      <c r="BT12" s="37">
        <f t="shared" si="0"/>
        <v>4.8534943445065924E-3</v>
      </c>
      <c r="BU12" s="25">
        <f t="shared" si="1"/>
        <v>1.0107794159871419E-3</v>
      </c>
      <c r="BV12" s="25">
        <f t="shared" si="2"/>
        <v>2.6418959356985512E-5</v>
      </c>
      <c r="BW12" s="25">
        <f t="shared" si="3"/>
        <v>1.8395138147278124E-3</v>
      </c>
      <c r="BX12" s="25">
        <f t="shared" si="4"/>
        <v>1.8311802667771659E-3</v>
      </c>
      <c r="BY12" s="25">
        <f t="shared" si="4"/>
        <v>4.1920882386834281E-4</v>
      </c>
      <c r="BZ12" s="25">
        <f t="shared" si="5"/>
        <v>1.7859168251771287E-3</v>
      </c>
      <c r="CA12" s="25">
        <f t="shared" si="6"/>
        <v>1.735133591271228E-3</v>
      </c>
      <c r="CB12" s="25">
        <f t="shared" si="7"/>
        <v>3.7339434221871359</v>
      </c>
    </row>
    <row r="13" spans="1:80" x14ac:dyDescent="0.4">
      <c r="A13" s="24" t="s">
        <v>86</v>
      </c>
      <c r="B13" s="101">
        <v>214.48148239</v>
      </c>
      <c r="C13" s="101">
        <v>0.12731105249999999</v>
      </c>
      <c r="D13" s="101">
        <v>105.69365684</v>
      </c>
      <c r="E13" s="101">
        <v>7.7956200666999997</v>
      </c>
      <c r="F13" s="101">
        <v>6.6917984363</v>
      </c>
      <c r="G13" s="101">
        <v>44.650806183</v>
      </c>
      <c r="H13" s="101">
        <v>29.476802874000001</v>
      </c>
      <c r="I13" s="101">
        <v>2.7358540000000002E-13</v>
      </c>
      <c r="J13" s="101"/>
      <c r="K13" s="101"/>
      <c r="L13" s="28"/>
      <c r="M13" s="28" t="s">
        <v>86</v>
      </c>
      <c r="N13" s="28">
        <v>4.8096634862789802E-6</v>
      </c>
      <c r="O13" s="28">
        <v>5.5679969066948899E-5</v>
      </c>
      <c r="P13" s="28">
        <v>5.5679969066948899E-5</v>
      </c>
      <c r="Q13" s="28">
        <v>1.06644025198829E-4</v>
      </c>
      <c r="R13" s="28">
        <v>2.1898357718436699E-5</v>
      </c>
      <c r="S13" s="28">
        <v>0</v>
      </c>
      <c r="T13" s="28">
        <v>5.0536175091078397E-2</v>
      </c>
      <c r="U13" s="28">
        <v>2.01526349675094E-4</v>
      </c>
      <c r="V13" s="28">
        <v>6.7911919608459004E-6</v>
      </c>
      <c r="W13" s="28">
        <v>5.1361070354999297E-5</v>
      </c>
      <c r="X13" s="28">
        <v>0</v>
      </c>
      <c r="Y13" s="28">
        <v>1.6046468186753501E-4</v>
      </c>
      <c r="Z13" s="28">
        <v>1.6046468186753501E-4</v>
      </c>
      <c r="AA13" s="28">
        <v>1.45245677563011E-6</v>
      </c>
      <c r="AB13" s="28">
        <v>5.5701971130475001E-5</v>
      </c>
      <c r="AC13" s="28">
        <v>0</v>
      </c>
      <c r="AD13" s="28">
        <v>0</v>
      </c>
      <c r="AE13" s="28">
        <v>2.3594562030897701E-5</v>
      </c>
      <c r="AF13" s="28">
        <v>7.0524045043734101E-6</v>
      </c>
      <c r="AG13" s="28">
        <v>2.0031210833512399E-6</v>
      </c>
      <c r="AH13" s="28">
        <v>0</v>
      </c>
      <c r="AI13" s="28">
        <v>1.6336456180382101E-4</v>
      </c>
      <c r="AJ13" s="28">
        <v>1.67031641837111E-5</v>
      </c>
      <c r="AK13" s="28">
        <v>1.8152018276316201E-4</v>
      </c>
      <c r="AL13" s="28">
        <v>0</v>
      </c>
      <c r="AM13" s="28">
        <v>8.7722843190749303E-5</v>
      </c>
      <c r="AN13" s="28">
        <v>0</v>
      </c>
      <c r="AO13" s="28">
        <v>4.5150167826849002E-4</v>
      </c>
      <c r="AP13" s="28">
        <v>1.1290288088978499E-9</v>
      </c>
      <c r="AQ13" s="28">
        <v>3.97045806533396E-10</v>
      </c>
      <c r="AR13" s="28">
        <v>1.4935718734326499E-6</v>
      </c>
      <c r="AS13" s="28">
        <v>5.0742682032881802E-10</v>
      </c>
      <c r="AT13" s="28">
        <v>0</v>
      </c>
      <c r="AU13" s="28">
        <v>7.3597447047735497E-11</v>
      </c>
      <c r="AV13" s="28">
        <v>2.8069069000589698E-6</v>
      </c>
      <c r="AW13" s="28">
        <v>1.9366665411465101E-6</v>
      </c>
      <c r="AX13" s="28">
        <v>8.7024035891246001E-7</v>
      </c>
      <c r="AY13" s="28">
        <v>0</v>
      </c>
      <c r="AZ13" s="28">
        <v>0</v>
      </c>
      <c r="BA13" s="28">
        <v>7.9226177681509307E-9</v>
      </c>
      <c r="BB13" s="28">
        <v>0</v>
      </c>
      <c r="BC13" s="28">
        <v>8.5008129543587994E-8</v>
      </c>
      <c r="BD13" s="28">
        <v>0</v>
      </c>
      <c r="BE13" s="28">
        <v>2.2099571752178401E-9</v>
      </c>
      <c r="BF13" s="28">
        <v>3.4012577368452998E-7</v>
      </c>
      <c r="BG13" s="28">
        <v>1.0166988916262901E-6</v>
      </c>
      <c r="BH13" s="28">
        <v>0</v>
      </c>
      <c r="BI13" s="28">
        <v>5.7133440257499803E-9</v>
      </c>
      <c r="BJ13" s="28">
        <v>7.7466338177990101E-12</v>
      </c>
      <c r="BK13" s="28">
        <v>3.2341628223570601E-7</v>
      </c>
      <c r="BL13" s="28">
        <v>1.5087204886324101E-4</v>
      </c>
      <c r="BM13" s="28">
        <v>0</v>
      </c>
      <c r="BN13" s="28">
        <v>0</v>
      </c>
      <c r="BO13" s="28">
        <v>2.5786066286369301E-5</v>
      </c>
      <c r="BP13" s="28">
        <v>2.1768536649084798E-5</v>
      </c>
      <c r="BQ13" s="28">
        <v>1.2919525785809901E-3</v>
      </c>
      <c r="BR13" s="28">
        <v>2.9441146006602799E-5</v>
      </c>
      <c r="BT13" s="37">
        <f t="shared" si="0"/>
        <v>8.0016268908521277E-3</v>
      </c>
      <c r="BU13" s="25">
        <f t="shared" si="1"/>
        <v>-0.9997643797752237</v>
      </c>
      <c r="BV13" s="25">
        <f t="shared" si="2"/>
        <v>-0.99998426592943812</v>
      </c>
      <c r="BW13" s="25">
        <f t="shared" si="3"/>
        <v>-0.99999828258205659</v>
      </c>
      <c r="BX13" s="25">
        <f t="shared" si="4"/>
        <v>-0.99999963993795549</v>
      </c>
      <c r="BY13" s="25">
        <f t="shared" si="4"/>
        <v>-0.99999971059102277</v>
      </c>
      <c r="BZ13" s="25">
        <f t="shared" si="5"/>
        <v>-0.99999999275676499</v>
      </c>
      <c r="CA13" s="25">
        <f t="shared" si="6"/>
        <v>-0.99995617053232999</v>
      </c>
      <c r="CB13" s="25">
        <f t="shared" si="7"/>
        <v>1650313496.2425063</v>
      </c>
    </row>
    <row r="14" spans="1:80" x14ac:dyDescent="0.4">
      <c r="A14" s="24" t="s">
        <v>87</v>
      </c>
      <c r="B14" s="101">
        <v>2989.1253528000002</v>
      </c>
      <c r="C14" s="101">
        <v>1.2271128853</v>
      </c>
      <c r="D14" s="101">
        <v>8100.8506582999998</v>
      </c>
      <c r="E14" s="101">
        <v>355.14800529000001</v>
      </c>
      <c r="F14" s="101">
        <v>629.90295035999998</v>
      </c>
      <c r="G14" s="101">
        <v>908.19739889000004</v>
      </c>
      <c r="H14" s="101">
        <v>1419.2245269</v>
      </c>
      <c r="I14" s="101">
        <v>277.25967824000003</v>
      </c>
      <c r="J14" s="101"/>
      <c r="K14" s="101"/>
      <c r="L14" s="28"/>
      <c r="M14" s="28" t="s">
        <v>180</v>
      </c>
      <c r="N14" s="28">
        <v>1.5927968869049802E-2</v>
      </c>
      <c r="O14" s="28">
        <v>0.20736178951206199</v>
      </c>
      <c r="P14" s="28">
        <v>0.20736178951206199</v>
      </c>
      <c r="Q14" s="28">
        <v>0.35316391568974098</v>
      </c>
      <c r="R14" s="28">
        <v>6.5350778080320602</v>
      </c>
      <c r="S14" s="28">
        <v>24.455473170521799</v>
      </c>
      <c r="T14" s="28">
        <v>163.07852356465301</v>
      </c>
      <c r="U14" s="28">
        <v>0.96683875882868298</v>
      </c>
      <c r="V14" s="28">
        <v>2.9999689742707298</v>
      </c>
      <c r="W14" s="28">
        <v>0.32580020019279299</v>
      </c>
      <c r="X14" s="28">
        <v>0</v>
      </c>
      <c r="Y14" s="28">
        <v>1.6519139257108499</v>
      </c>
      <c r="Z14" s="28">
        <v>1.6519139257108499</v>
      </c>
      <c r="AA14" s="28">
        <v>2.53880175774511E-2</v>
      </c>
      <c r="AB14" s="28">
        <v>3.0225524755777502</v>
      </c>
      <c r="AC14" s="28">
        <v>0</v>
      </c>
      <c r="AD14" s="28">
        <v>0</v>
      </c>
      <c r="AE14" s="28">
        <v>7.9632662311435898E-2</v>
      </c>
      <c r="AF14" s="28">
        <v>2.3352729384106801E-2</v>
      </c>
      <c r="AG14" s="28">
        <v>0.141541750580091</v>
      </c>
      <c r="AH14" s="28">
        <v>0</v>
      </c>
      <c r="AI14" s="28">
        <v>97.386718982346494</v>
      </c>
      <c r="AJ14" s="28">
        <v>10.7953623064755</v>
      </c>
      <c r="AK14" s="28">
        <v>108.20746930639901</v>
      </c>
      <c r="AL14" s="28">
        <v>0</v>
      </c>
      <c r="AM14" s="28">
        <v>3.74948032485104</v>
      </c>
      <c r="AN14" s="28">
        <v>0.10338702690189901</v>
      </c>
      <c r="AO14" s="28">
        <v>95.135127287157403</v>
      </c>
      <c r="AP14" s="28">
        <v>0.143626198404956</v>
      </c>
      <c r="AQ14" s="28">
        <v>0.366216868885619</v>
      </c>
      <c r="AR14" s="28">
        <v>5.8419965056741301</v>
      </c>
      <c r="AS14" s="28">
        <v>0.20846041072107499</v>
      </c>
      <c r="AT14" s="28">
        <v>0</v>
      </c>
      <c r="AU14" s="28">
        <v>4.8897378682407698E-2</v>
      </c>
      <c r="AV14" s="28">
        <v>20.118224749078699</v>
      </c>
      <c r="AW14" s="28">
        <v>19.709540030305799</v>
      </c>
      <c r="AX14" s="28">
        <v>0.40868471877290602</v>
      </c>
      <c r="AY14" s="28">
        <v>0</v>
      </c>
      <c r="AZ14" s="28">
        <v>0</v>
      </c>
      <c r="BA14" s="28">
        <v>0.77622458870021105</v>
      </c>
      <c r="BB14" s="28">
        <v>0</v>
      </c>
      <c r="BC14" s="28">
        <v>2.6542091568974202</v>
      </c>
      <c r="BD14" s="28">
        <v>0.58991848410192205</v>
      </c>
      <c r="BE14" s="28">
        <v>0.32358062467964099</v>
      </c>
      <c r="BF14" s="28">
        <v>7.0588841085335297</v>
      </c>
      <c r="BG14" s="28">
        <v>4.6310227522933101</v>
      </c>
      <c r="BH14" s="28">
        <v>0.32232900676267801</v>
      </c>
      <c r="BI14" s="28">
        <v>1.271783955643</v>
      </c>
      <c r="BJ14" s="28">
        <v>2.57157173013221E-5</v>
      </c>
      <c r="BK14" s="28">
        <v>270.96008193080598</v>
      </c>
      <c r="BL14" s="28">
        <v>26.197499600648101</v>
      </c>
      <c r="BM14" s="28">
        <v>0</v>
      </c>
      <c r="BN14" s="28">
        <v>0</v>
      </c>
      <c r="BO14" s="28">
        <v>3.1367890196619199</v>
      </c>
      <c r="BP14" s="28">
        <v>6.6997704942211396</v>
      </c>
      <c r="BQ14" s="28">
        <v>119.79808120724999</v>
      </c>
      <c r="BR14" s="28">
        <v>1.71930729222264</v>
      </c>
      <c r="BT14" s="37">
        <f t="shared" si="0"/>
        <v>2.3462352220402351E-4</v>
      </c>
      <c r="BU14" s="25">
        <f t="shared" si="1"/>
        <v>-0.9454427284516882</v>
      </c>
      <c r="BV14" s="25">
        <f t="shared" si="2"/>
        <v>-0.88465466195028386</v>
      </c>
      <c r="BW14" s="25">
        <f t="shared" si="3"/>
        <v>-0.98664245597522138</v>
      </c>
      <c r="BX14" s="25">
        <f t="shared" si="4"/>
        <v>-0.94335256160976899</v>
      </c>
      <c r="BY14" s="25">
        <f t="shared" si="4"/>
        <v>-0.96871019572294204</v>
      </c>
      <c r="BZ14" s="25">
        <f t="shared" si="5"/>
        <v>-0.70165067389317148</v>
      </c>
      <c r="CA14" s="25">
        <f t="shared" si="6"/>
        <v>-0.91558905660338041</v>
      </c>
      <c r="CB14" s="25">
        <f t="shared" si="7"/>
        <v>-0.65687355662006131</v>
      </c>
    </row>
    <row r="15" spans="1:80" x14ac:dyDescent="0.4">
      <c r="A15" s="18" t="s">
        <v>88</v>
      </c>
      <c r="B15" s="91">
        <v>14072.629602000001</v>
      </c>
      <c r="C15" s="91">
        <v>8.7802616456999996</v>
      </c>
      <c r="D15" s="91">
        <v>18244.640648000001</v>
      </c>
      <c r="E15" s="91">
        <v>1551.6640109</v>
      </c>
      <c r="F15" s="91">
        <v>899.99156307999999</v>
      </c>
      <c r="G15" s="91">
        <v>3044.3582618999999</v>
      </c>
      <c r="H15" s="91">
        <v>309.17381576999998</v>
      </c>
      <c r="I15" s="91">
        <v>12.502823637000001</v>
      </c>
      <c r="J15" s="91"/>
      <c r="K15" s="91"/>
      <c r="L15" s="28"/>
      <c r="M15" s="28" t="s">
        <v>88</v>
      </c>
      <c r="N15" s="28">
        <v>2.07091038400866E-3</v>
      </c>
      <c r="O15" s="28">
        <v>2.3965054350567901E-2</v>
      </c>
      <c r="P15" s="28">
        <v>2.3965054350567901E-2</v>
      </c>
      <c r="Q15" s="28">
        <v>4.5919115792259199E-2</v>
      </c>
      <c r="R15" s="28">
        <v>0.78579897867338699</v>
      </c>
      <c r="S15" s="28">
        <v>1.9326347889129501E-12</v>
      </c>
      <c r="T15" s="28">
        <v>135.61680993402601</v>
      </c>
      <c r="U15" s="28">
        <v>0.72356241675359201</v>
      </c>
      <c r="V15" s="28">
        <v>1.37683484353272</v>
      </c>
      <c r="W15" s="28">
        <v>0.95549216065411602</v>
      </c>
      <c r="X15" s="28">
        <v>0</v>
      </c>
      <c r="Y15" s="28">
        <v>6.9089661006549605E-2</v>
      </c>
      <c r="Z15" s="28">
        <v>6.9089661006549605E-2</v>
      </c>
      <c r="AA15" s="28">
        <v>8.74747388129218</v>
      </c>
      <c r="AB15" s="28">
        <v>0.532846063505237</v>
      </c>
      <c r="AC15" s="28">
        <v>0.40999806148360102</v>
      </c>
      <c r="AD15" s="28">
        <v>0</v>
      </c>
      <c r="AE15" s="28">
        <v>1.0158297845534301E-2</v>
      </c>
      <c r="AF15" s="28">
        <v>3.0364003080209701E-3</v>
      </c>
      <c r="AG15" s="28">
        <v>1.54629970628956</v>
      </c>
      <c r="AH15" s="28">
        <v>0</v>
      </c>
      <c r="AI15" s="28">
        <v>1165.2860598444599</v>
      </c>
      <c r="AJ15" s="28">
        <v>120.72933743393</v>
      </c>
      <c r="AK15" s="28">
        <v>1294.7628711596799</v>
      </c>
      <c r="AL15" s="28">
        <v>2.0589303883992799E-17</v>
      </c>
      <c r="AM15" s="28">
        <v>1.2968311968672299</v>
      </c>
      <c r="AN15" s="28">
        <v>0</v>
      </c>
      <c r="AO15" s="28">
        <v>23.155749135121301</v>
      </c>
      <c r="AP15" s="28">
        <v>1.22325049113466</v>
      </c>
      <c r="AQ15" s="28">
        <v>7.4641280444451795E-4</v>
      </c>
      <c r="AR15" s="28">
        <v>7.3362226006823397</v>
      </c>
      <c r="AS15" s="28">
        <v>5.0764913330798002E-2</v>
      </c>
      <c r="AT15" s="28">
        <v>0</v>
      </c>
      <c r="AU15" s="28">
        <v>1.3835620077492399E-4</v>
      </c>
      <c r="AV15" s="28">
        <v>73.3083328414655</v>
      </c>
      <c r="AW15" s="28">
        <v>67.489453688922197</v>
      </c>
      <c r="AX15" s="28">
        <v>5.8188791525432997</v>
      </c>
      <c r="AY15" s="28">
        <v>0.21282895991445899</v>
      </c>
      <c r="AZ15" s="28">
        <v>0</v>
      </c>
      <c r="BA15" s="28">
        <v>15.9513788716744</v>
      </c>
      <c r="BB15" s="28">
        <v>0</v>
      </c>
      <c r="BC15" s="28">
        <v>6.9522383725480204</v>
      </c>
      <c r="BD15" s="28">
        <v>0</v>
      </c>
      <c r="BE15" s="28">
        <v>4.1544158027304202E-3</v>
      </c>
      <c r="BF15" s="28">
        <v>27.808971621003298</v>
      </c>
      <c r="BG15" s="28">
        <v>1.5575555271677499</v>
      </c>
      <c r="BH15" s="28">
        <v>0.217357209389484</v>
      </c>
      <c r="BI15" s="28">
        <v>7.7223304199253402</v>
      </c>
      <c r="BJ15" s="28">
        <v>9.0710445113180195E-3</v>
      </c>
      <c r="BK15" s="28">
        <v>503.777966706239</v>
      </c>
      <c r="BL15" s="28">
        <v>10.921622957281199</v>
      </c>
      <c r="BM15" s="28">
        <v>0</v>
      </c>
      <c r="BN15" s="28">
        <v>0</v>
      </c>
      <c r="BO15" s="28">
        <v>4.5674514766419296</v>
      </c>
      <c r="BP15" s="28">
        <v>4.3171820958746698</v>
      </c>
      <c r="BQ15" s="28">
        <v>42.798508352761701</v>
      </c>
      <c r="BR15" s="28">
        <v>4.7893555710571603</v>
      </c>
      <c r="BT15" s="37">
        <f t="shared" si="0"/>
        <v>6.756043192262173E-3</v>
      </c>
      <c r="BU15" s="25">
        <f t="shared" si="1"/>
        <v>-0.99036307969657977</v>
      </c>
      <c r="BV15" s="25">
        <f t="shared" si="2"/>
        <v>-0.82388910847015173</v>
      </c>
      <c r="BW15" s="25">
        <f t="shared" si="3"/>
        <v>-0.92903324893375661</v>
      </c>
      <c r="BX15" s="25">
        <f t="shared" si="4"/>
        <v>-0.95275502149531388</v>
      </c>
      <c r="BY15" s="25">
        <f t="shared" si="4"/>
        <v>-0.92501101515001294</v>
      </c>
      <c r="BZ15" s="25">
        <f t="shared" si="5"/>
        <v>-0.83452080098095005</v>
      </c>
      <c r="CA15" s="25">
        <f t="shared" si="6"/>
        <v>-0.86157136804689727</v>
      </c>
      <c r="CB15" s="25">
        <f t="shared" si="7"/>
        <v>0.8520415713611893</v>
      </c>
    </row>
    <row r="16" spans="1:80" x14ac:dyDescent="0.4">
      <c r="A16" s="22" t="s">
        <v>89</v>
      </c>
      <c r="B16" s="101">
        <v>460.78578305019897</v>
      </c>
      <c r="C16" s="101">
        <v>26.351428414028302</v>
      </c>
      <c r="D16" s="101">
        <v>1657.2462314445299</v>
      </c>
      <c r="E16" s="101">
        <v>1854.6395880047</v>
      </c>
      <c r="F16" s="101">
        <v>1232.1273818519101</v>
      </c>
      <c r="G16" s="101">
        <v>3573.1281033934301</v>
      </c>
      <c r="H16" s="101">
        <v>3614.59741846103</v>
      </c>
      <c r="I16" s="101"/>
      <c r="J16" s="101"/>
      <c r="K16" s="101"/>
      <c r="L16" s="28"/>
      <c r="M16" s="28" t="s">
        <v>181</v>
      </c>
      <c r="N16" s="28">
        <v>255.33953560113301</v>
      </c>
      <c r="O16" s="28">
        <v>11.3712041650146</v>
      </c>
      <c r="P16" s="28">
        <v>11.3712041650146</v>
      </c>
      <c r="Q16" s="28">
        <v>3.6888591004613001</v>
      </c>
      <c r="R16" s="28">
        <v>45.942171566843399</v>
      </c>
      <c r="S16" s="28">
        <v>190.090530702465</v>
      </c>
      <c r="T16" s="28">
        <v>462.06319709430801</v>
      </c>
      <c r="U16" s="28">
        <v>58.547642807451702</v>
      </c>
      <c r="V16" s="28">
        <v>22.427506510602001</v>
      </c>
      <c r="W16" s="28">
        <v>28.982287243503801</v>
      </c>
      <c r="X16" s="28">
        <v>1.88127871907022</v>
      </c>
      <c r="Y16" s="28">
        <v>23.925933630719999</v>
      </c>
      <c r="Z16" s="28">
        <v>23.925933630719999</v>
      </c>
      <c r="AA16" s="28">
        <v>0</v>
      </c>
      <c r="AB16" s="28">
        <v>28.021028582010299</v>
      </c>
      <c r="AC16" s="28">
        <v>1.6950179606793899E-2</v>
      </c>
      <c r="AD16" s="28">
        <v>67.998539242139003</v>
      </c>
      <c r="AE16" s="28">
        <v>67.055667445982493</v>
      </c>
      <c r="AF16" s="28">
        <v>0.34227336336817699</v>
      </c>
      <c r="AG16" s="28">
        <v>26.427513456241002</v>
      </c>
      <c r="AH16" s="28">
        <v>0</v>
      </c>
      <c r="AI16" s="28">
        <v>1495.81151897</v>
      </c>
      <c r="AJ16" s="28">
        <v>166.200868536847</v>
      </c>
      <c r="AK16" s="28">
        <v>1662.01238750684</v>
      </c>
      <c r="AL16" s="28">
        <v>5.91177776306442E-2</v>
      </c>
      <c r="AM16" s="28">
        <v>54.248976825589303</v>
      </c>
      <c r="AN16" s="28">
        <v>20.5317217242788</v>
      </c>
      <c r="AO16" s="28">
        <v>1690.0259252653</v>
      </c>
      <c r="AP16" s="28">
        <v>121.429359878547</v>
      </c>
      <c r="AQ16" s="28">
        <v>22.967693684838199</v>
      </c>
      <c r="AR16" s="28">
        <v>34.527639062925203</v>
      </c>
      <c r="AS16" s="28">
        <v>14.7491153605714</v>
      </c>
      <c r="AT16" s="28">
        <v>35.2646146145429</v>
      </c>
      <c r="AU16" s="28">
        <v>46.053538524100098</v>
      </c>
      <c r="AV16" s="28">
        <v>1859.6376841782601</v>
      </c>
      <c r="AW16" s="28">
        <v>1235.4335725251799</v>
      </c>
      <c r="AX16" s="28">
        <v>624.20411165307996</v>
      </c>
      <c r="AY16" s="28">
        <v>1.2204115850019499</v>
      </c>
      <c r="AZ16" s="28">
        <v>1.0418895524948</v>
      </c>
      <c r="BA16" s="28">
        <v>405.76201167347301</v>
      </c>
      <c r="BB16" s="28">
        <v>19.669994904467099</v>
      </c>
      <c r="BC16" s="28">
        <v>68.053416172665706</v>
      </c>
      <c r="BD16" s="28">
        <v>17.001415528254999</v>
      </c>
      <c r="BE16" s="28">
        <v>31.059106565209799</v>
      </c>
      <c r="BF16" s="28">
        <v>170.19312598643</v>
      </c>
      <c r="BG16" s="28">
        <v>2.65257034132711</v>
      </c>
      <c r="BH16" s="28">
        <v>59.447953074797297</v>
      </c>
      <c r="BI16" s="28">
        <v>156.36590248075001</v>
      </c>
      <c r="BJ16" s="28">
        <v>10.094662151832299</v>
      </c>
      <c r="BK16" s="28">
        <v>3583.36650236078</v>
      </c>
      <c r="BL16" s="28">
        <v>903.91871094440398</v>
      </c>
      <c r="BM16" s="28">
        <v>55.863108960972497</v>
      </c>
      <c r="BN16" s="28">
        <v>2.0844363794335099E-2</v>
      </c>
      <c r="BO16" s="28">
        <v>556.57223855732695</v>
      </c>
      <c r="BP16" s="28">
        <v>273.524496370159</v>
      </c>
      <c r="BQ16" s="28">
        <v>3624.42756145879</v>
      </c>
      <c r="BR16" s="28">
        <v>429.66402501964399</v>
      </c>
      <c r="BT16" s="37">
        <f t="shared" si="0"/>
        <v>0</v>
      </c>
      <c r="BU16" s="25">
        <f t="shared" si="1"/>
        <v>2.7722514259296764E-3</v>
      </c>
      <c r="BV16" s="25">
        <f t="shared" si="2"/>
        <v>2.8873213632774359E-3</v>
      </c>
      <c r="BW16" s="25">
        <f t="shared" si="3"/>
        <v>2.8759492535733082E-3</v>
      </c>
      <c r="BX16" s="25">
        <f t="shared" si="4"/>
        <v>2.6949150691521727E-3</v>
      </c>
      <c r="BY16" s="25">
        <f t="shared" si="4"/>
        <v>2.683318885666329E-3</v>
      </c>
      <c r="BZ16" s="25">
        <f t="shared" si="5"/>
        <v>2.8653881616017068E-3</v>
      </c>
      <c r="CA16" s="25">
        <f t="shared" si="6"/>
        <v>2.7195678687629292E-3</v>
      </c>
    </row>
    <row r="17" spans="1:79" x14ac:dyDescent="0.4">
      <c r="A17" s="58" t="s">
        <v>90</v>
      </c>
      <c r="B17" s="101">
        <v>36108.670857892503</v>
      </c>
      <c r="C17" s="101">
        <v>795.455109569775</v>
      </c>
      <c r="D17" s="101">
        <v>72285.751457682505</v>
      </c>
      <c r="E17" s="101">
        <v>8592.4157201590206</v>
      </c>
      <c r="F17" s="101">
        <v>8101.0907788009099</v>
      </c>
      <c r="G17" s="101">
        <v>29593.854176171299</v>
      </c>
      <c r="H17" s="101">
        <v>24281.7854446235</v>
      </c>
      <c r="I17" s="101"/>
      <c r="J17" s="101"/>
      <c r="K17" s="101"/>
      <c r="L17" s="28"/>
      <c r="M17" s="28" t="s">
        <v>335</v>
      </c>
      <c r="N17" s="28">
        <v>713.96287008885804</v>
      </c>
      <c r="O17" s="28">
        <v>63.9257303985707</v>
      </c>
      <c r="P17" s="28">
        <v>52.417554720729498</v>
      </c>
      <c r="Q17" s="28">
        <v>60.157829225185701</v>
      </c>
      <c r="R17" s="28">
        <v>611.51118552192099</v>
      </c>
      <c r="S17" s="28">
        <v>9043.9027751719805</v>
      </c>
      <c r="T17" s="28">
        <v>36184.299405744197</v>
      </c>
      <c r="U17" s="28">
        <v>403.15623493827599</v>
      </c>
      <c r="V17" s="28">
        <v>174.766697187387</v>
      </c>
      <c r="W17" s="28">
        <v>131.423167358554</v>
      </c>
      <c r="X17" s="28">
        <v>335.63896741866199</v>
      </c>
      <c r="Y17" s="28">
        <v>2238.7330783109001</v>
      </c>
      <c r="Z17" s="28">
        <v>2238.7330783109001</v>
      </c>
      <c r="AA17" s="28">
        <v>289.786264118124</v>
      </c>
      <c r="AB17" s="28">
        <v>971.19620713812697</v>
      </c>
      <c r="AC17" s="28">
        <v>22.715790497928399</v>
      </c>
      <c r="AD17" s="28">
        <v>433.69865626459801</v>
      </c>
      <c r="AE17" s="28">
        <v>135.11190664687601</v>
      </c>
      <c r="AF17" s="28">
        <v>5.8736062655992898</v>
      </c>
      <c r="AG17" s="28">
        <v>797.24269694714906</v>
      </c>
      <c r="AH17" s="28">
        <v>0</v>
      </c>
      <c r="AI17" s="28">
        <v>65208.122377684602</v>
      </c>
      <c r="AJ17" s="28">
        <v>6955.5648065168698</v>
      </c>
      <c r="AK17" s="28">
        <v>72453.473448319593</v>
      </c>
      <c r="AL17" s="28">
        <v>16.021276829835099</v>
      </c>
      <c r="AM17" s="28">
        <v>394.818726312715</v>
      </c>
      <c r="AN17" s="28">
        <v>48.561416072796497</v>
      </c>
      <c r="AO17" s="28">
        <v>10178.8234347261</v>
      </c>
      <c r="AP17" s="28">
        <v>67.009416447582396</v>
      </c>
      <c r="AQ17" s="28">
        <v>136.70884730236901</v>
      </c>
      <c r="AR17" s="28">
        <v>2403.0350107089498</v>
      </c>
      <c r="AS17" s="28">
        <v>76.114169811008594</v>
      </c>
      <c r="AT17" s="28">
        <v>3.0733031994576598</v>
      </c>
      <c r="AU17" s="28">
        <v>27.836775365553802</v>
      </c>
      <c r="AV17" s="28">
        <v>8612.1228914261101</v>
      </c>
      <c r="AW17" s="28">
        <v>8119.5223151379296</v>
      </c>
      <c r="AX17" s="28">
        <v>492.60057628818703</v>
      </c>
      <c r="AY17" s="28">
        <v>0.53618850620325498</v>
      </c>
      <c r="AZ17" s="28">
        <v>0.21115512866725</v>
      </c>
      <c r="BA17" s="28">
        <v>541.72391099941001</v>
      </c>
      <c r="BB17" s="28">
        <v>30.250828011926899</v>
      </c>
      <c r="BC17" s="28">
        <v>999.54506040112994</v>
      </c>
      <c r="BD17" s="28">
        <v>208.13169769561901</v>
      </c>
      <c r="BE17" s="28">
        <v>117.07363104107699</v>
      </c>
      <c r="BF17" s="28">
        <v>2676.2646521933202</v>
      </c>
      <c r="BG17" s="28">
        <v>327.239204904242</v>
      </c>
      <c r="BH17" s="28">
        <v>134.39122097477301</v>
      </c>
      <c r="BI17" s="28">
        <v>592.475801848576</v>
      </c>
      <c r="BJ17" s="28">
        <v>56.579229429498803</v>
      </c>
      <c r="BK17" s="28">
        <v>29672.073685521598</v>
      </c>
      <c r="BL17" s="28">
        <v>6436.9658632918399</v>
      </c>
      <c r="BM17" s="28">
        <v>165.334391998016</v>
      </c>
      <c r="BN17" s="28">
        <v>79.282752185535898</v>
      </c>
      <c r="BO17" s="28">
        <v>3201.63657658801</v>
      </c>
      <c r="BP17" s="28">
        <v>1581.4376646703799</v>
      </c>
      <c r="BQ17" s="28">
        <v>24345.374547859501</v>
      </c>
      <c r="BR17" s="28">
        <v>2238.40982766657</v>
      </c>
      <c r="BT17" s="37">
        <f t="shared" si="0"/>
        <v>3.9996186563067389E-3</v>
      </c>
      <c r="BU17" s="25">
        <f t="shared" si="1"/>
        <v>2.094470553882604E-3</v>
      </c>
      <c r="BV17" s="25">
        <f t="shared" si="2"/>
        <v>2.2472511092937425E-3</v>
      </c>
      <c r="BW17" s="25">
        <f t="shared" si="3"/>
        <v>2.3202634994432623E-3</v>
      </c>
      <c r="BX17" s="25">
        <f t="shared" si="4"/>
        <v>2.2935542121005274E-3</v>
      </c>
      <c r="BY17" s="25">
        <f t="shared" si="4"/>
        <v>2.2751919266540844E-3</v>
      </c>
      <c r="BZ17" s="25">
        <f t="shared" si="5"/>
        <v>2.6430997762123621E-3</v>
      </c>
      <c r="CA17" s="25">
        <f t="shared" si="6"/>
        <v>2.6187984973766155E-3</v>
      </c>
    </row>
    <row r="18" spans="1:79" x14ac:dyDescent="0.4">
      <c r="A18" s="22" t="s">
        <v>91</v>
      </c>
      <c r="B18" s="101">
        <v>9089.7945211154201</v>
      </c>
      <c r="C18" s="101">
        <v>32.935757442299902</v>
      </c>
      <c r="D18" s="101">
        <v>23344.746217986602</v>
      </c>
      <c r="E18" s="101">
        <v>1812.21022924512</v>
      </c>
      <c r="F18" s="101">
        <v>1649.1311330230301</v>
      </c>
      <c r="G18" s="101">
        <v>12143.335484400701</v>
      </c>
      <c r="H18" s="101">
        <v>1895.35866717354</v>
      </c>
      <c r="I18" s="101"/>
      <c r="J18" s="101"/>
      <c r="K18" s="101"/>
      <c r="L18" s="28"/>
      <c r="M18" s="28" t="s">
        <v>182</v>
      </c>
      <c r="N18" s="28">
        <v>7.4982222248738601</v>
      </c>
      <c r="O18" s="28">
        <v>10.7763487191378</v>
      </c>
      <c r="P18" s="28">
        <v>10.516162623366199</v>
      </c>
      <c r="Q18" s="28">
        <v>9.3789307891003606</v>
      </c>
      <c r="R18" s="28">
        <v>54.549801062087496</v>
      </c>
      <c r="S18" s="28">
        <v>126.461359662544</v>
      </c>
      <c r="T18" s="28">
        <v>9106.4195169545492</v>
      </c>
      <c r="U18" s="28">
        <v>67.039726310035604</v>
      </c>
      <c r="V18" s="28">
        <v>41.671105598855299</v>
      </c>
      <c r="W18" s="28">
        <v>40.974638787339998</v>
      </c>
      <c r="X18" s="28">
        <v>6.7480159195366403</v>
      </c>
      <c r="Y18" s="28">
        <v>16.3312763140265</v>
      </c>
      <c r="Z18" s="28">
        <v>16.3312763140265</v>
      </c>
      <c r="AA18" s="28">
        <v>165.215368382413</v>
      </c>
      <c r="AB18" s="28">
        <v>33.009300940030101</v>
      </c>
      <c r="AC18" s="28">
        <v>7.7254505271129901</v>
      </c>
      <c r="AD18" s="28">
        <v>4.4258473318495897</v>
      </c>
      <c r="AE18" s="28">
        <v>6.2822018703256797</v>
      </c>
      <c r="AF18" s="28">
        <v>1.05444400645776</v>
      </c>
      <c r="AG18" s="28">
        <v>33.029396497957897</v>
      </c>
      <c r="AH18" s="28">
        <v>0</v>
      </c>
      <c r="AI18" s="28">
        <v>21059.655530228101</v>
      </c>
      <c r="AJ18" s="28">
        <v>2174.7471229544099</v>
      </c>
      <c r="AK18" s="28">
        <v>23399.6180215649</v>
      </c>
      <c r="AL18" s="28">
        <v>1.7051884430078701</v>
      </c>
      <c r="AM18" s="28">
        <v>68.673140831935598</v>
      </c>
      <c r="AN18" s="28">
        <v>9.7137651085499998E-3</v>
      </c>
      <c r="AO18" s="28">
        <v>862.21853806758702</v>
      </c>
      <c r="AP18" s="28">
        <v>0.98933860225863501</v>
      </c>
      <c r="AQ18" s="28">
        <v>0.39834034790147399</v>
      </c>
      <c r="AR18" s="28">
        <v>1256.99112320772</v>
      </c>
      <c r="AS18" s="28">
        <v>0.43943538446402802</v>
      </c>
      <c r="AT18" s="28">
        <v>4.0326830800774104E-3</v>
      </c>
      <c r="AU18" s="28">
        <v>9.3636674358592797E-2</v>
      </c>
      <c r="AV18" s="28">
        <v>1816.39388667406</v>
      </c>
      <c r="AW18" s="28">
        <v>1652.9098738817399</v>
      </c>
      <c r="AX18" s="28">
        <v>163.48401279231899</v>
      </c>
      <c r="AY18" s="28">
        <v>9.2994262471271395E-3</v>
      </c>
      <c r="AZ18" s="28">
        <v>1.42341584131131E-3</v>
      </c>
      <c r="BA18" s="28">
        <v>20.065377590237901</v>
      </c>
      <c r="BB18" s="28">
        <v>2.2028948891350598E-3</v>
      </c>
      <c r="BC18" s="28">
        <v>71.714995221371495</v>
      </c>
      <c r="BD18" s="28">
        <v>4.41389903933599E-3</v>
      </c>
      <c r="BE18" s="28">
        <v>1.8595802373275601</v>
      </c>
      <c r="BF18" s="28">
        <v>286.597150102569</v>
      </c>
      <c r="BG18" s="28">
        <v>34.551294744697302</v>
      </c>
      <c r="BH18" s="28">
        <v>0.29531399670408898</v>
      </c>
      <c r="BI18" s="28">
        <v>13.415530154268399</v>
      </c>
      <c r="BJ18" s="28">
        <v>1.8966278351383599E-2</v>
      </c>
      <c r="BK18" s="28">
        <v>12172.836936194501</v>
      </c>
      <c r="BL18" s="28">
        <v>537.73148468749002</v>
      </c>
      <c r="BM18" s="28">
        <v>11.481867371925199</v>
      </c>
      <c r="BN18" s="28">
        <v>2.9637314037145699</v>
      </c>
      <c r="BO18" s="28">
        <v>170.377542347055</v>
      </c>
      <c r="BP18" s="28">
        <v>124.076977256002</v>
      </c>
      <c r="BQ18" s="28">
        <v>1899.9266580246599</v>
      </c>
      <c r="BR18" s="28">
        <v>175.43084738306399</v>
      </c>
      <c r="BT18" s="37">
        <f t="shared" si="0"/>
        <v>7.0606010846053918E-3</v>
      </c>
      <c r="BU18" s="25">
        <f t="shared" si="1"/>
        <v>1.8289737793862658E-3</v>
      </c>
      <c r="BV18" s="25">
        <f t="shared" si="2"/>
        <v>2.8430818942616161E-3</v>
      </c>
      <c r="BW18" s="25">
        <f t="shared" si="3"/>
        <v>2.3504990401660942E-3</v>
      </c>
      <c r="BX18" s="25">
        <f t="shared" si="4"/>
        <v>2.308593871409022E-3</v>
      </c>
      <c r="BY18" s="25">
        <f t="shared" si="4"/>
        <v>2.2913525692665961E-3</v>
      </c>
      <c r="BZ18" s="25">
        <f t="shared" si="5"/>
        <v>2.4294356218435439E-3</v>
      </c>
      <c r="CA18" s="25">
        <f t="shared" si="6"/>
        <v>2.4100931028172953E-3</v>
      </c>
    </row>
    <row r="19" spans="1:79" x14ac:dyDescent="0.4">
      <c r="A19" s="22" t="s">
        <v>92</v>
      </c>
      <c r="B19" s="101">
        <v>18298.267202940599</v>
      </c>
      <c r="C19" s="101">
        <v>610.26470850975602</v>
      </c>
      <c r="D19" s="101">
        <v>117569.81981899599</v>
      </c>
      <c r="E19" s="101">
        <v>12264.033414711699</v>
      </c>
      <c r="F19" s="101">
        <v>10803.462460711</v>
      </c>
      <c r="G19" s="101">
        <v>752160.17359313101</v>
      </c>
      <c r="H19" s="101">
        <v>7188.15912969278</v>
      </c>
      <c r="I19" s="101"/>
      <c r="J19" s="101"/>
      <c r="K19" s="101"/>
      <c r="L19" s="28"/>
      <c r="M19" s="28" t="s">
        <v>183</v>
      </c>
      <c r="N19" s="28">
        <v>3.3646559496136899</v>
      </c>
      <c r="O19" s="28">
        <v>4.0426356877281604</v>
      </c>
      <c r="P19" s="28">
        <v>4.0358831506250201</v>
      </c>
      <c r="Q19" s="28">
        <v>1.32931254871939</v>
      </c>
      <c r="R19" s="28">
        <v>576.18567398038795</v>
      </c>
      <c r="S19" s="28">
        <v>5239.0906013517397</v>
      </c>
      <c r="T19" s="28">
        <v>18346.209923609302</v>
      </c>
      <c r="U19" s="28">
        <v>237.46854749194799</v>
      </c>
      <c r="V19" s="28">
        <v>209.633211860702</v>
      </c>
      <c r="W19" s="28">
        <v>68.401407423276297</v>
      </c>
      <c r="X19" s="28">
        <v>174.503352109481</v>
      </c>
      <c r="Y19" s="28">
        <v>714.680034463423</v>
      </c>
      <c r="Z19" s="28">
        <v>714.680034463423</v>
      </c>
      <c r="AA19" s="28">
        <v>593.48043730925701</v>
      </c>
      <c r="AB19" s="28">
        <v>41.446492352126299</v>
      </c>
      <c r="AC19" s="28">
        <v>23.887359190299001</v>
      </c>
      <c r="AD19" s="28">
        <v>0.17573851997773199</v>
      </c>
      <c r="AE19" s="28">
        <v>0.16180728761608701</v>
      </c>
      <c r="AF19" s="28">
        <v>0.160862374699763</v>
      </c>
      <c r="AG19" s="28">
        <v>612.64157228128897</v>
      </c>
      <c r="AH19" s="28">
        <v>0</v>
      </c>
      <c r="AI19" s="28">
        <v>106076.650055113</v>
      </c>
      <c r="AJ19" s="28">
        <v>11192.785809229599</v>
      </c>
      <c r="AK19" s="28">
        <v>117862.916301652</v>
      </c>
      <c r="AL19" s="28">
        <v>4.3918374984947897E-2</v>
      </c>
      <c r="AM19" s="28">
        <v>119.594085540655</v>
      </c>
      <c r="AN19" s="28">
        <v>57.768879066099998</v>
      </c>
      <c r="AO19" s="28">
        <v>3621.1256007686102</v>
      </c>
      <c r="AP19" s="28">
        <v>56.1448428401482</v>
      </c>
      <c r="AQ19" s="28">
        <v>114.201480694235</v>
      </c>
      <c r="AR19" s="28">
        <v>4486.0079110831803</v>
      </c>
      <c r="AS19" s="28">
        <v>71.973838071793395</v>
      </c>
      <c r="AT19" s="28">
        <v>0.234906331123199</v>
      </c>
      <c r="AU19" s="28">
        <v>96.661499657225406</v>
      </c>
      <c r="AV19" s="28">
        <v>12299.2501150055</v>
      </c>
      <c r="AW19" s="28">
        <v>10833.024837471199</v>
      </c>
      <c r="AX19" s="28">
        <v>1466.22527753434</v>
      </c>
      <c r="AY19" s="28">
        <v>2.65305167137902</v>
      </c>
      <c r="AZ19" s="28">
        <v>0.454687973897275</v>
      </c>
      <c r="BA19" s="28">
        <v>769.82507386652003</v>
      </c>
      <c r="BB19" s="28">
        <v>3.0209504359088801</v>
      </c>
      <c r="BC19" s="28">
        <v>1054.9227243360499</v>
      </c>
      <c r="BD19" s="28">
        <v>172.246931597855</v>
      </c>
      <c r="BE19" s="28">
        <v>98.702212178993307</v>
      </c>
      <c r="BF19" s="28">
        <v>2995.3955624325699</v>
      </c>
      <c r="BG19" s="28">
        <v>452.46727743911799</v>
      </c>
      <c r="BH19" s="28">
        <v>277.52662887657999</v>
      </c>
      <c r="BI19" s="28">
        <v>574.24708774064698</v>
      </c>
      <c r="BJ19" s="28">
        <v>1.03656861701707</v>
      </c>
      <c r="BK19" s="28">
        <v>754221.74988077895</v>
      </c>
      <c r="BL19" s="28">
        <v>2442.1524193186101</v>
      </c>
      <c r="BM19" s="28">
        <v>186.626584676775</v>
      </c>
      <c r="BN19" s="28">
        <v>7.6335842384916197E-2</v>
      </c>
      <c r="BO19" s="28">
        <v>480.08681228559902</v>
      </c>
      <c r="BP19" s="28">
        <v>281.57484039443</v>
      </c>
      <c r="BQ19" s="28">
        <v>7208.5125286068396</v>
      </c>
      <c r="BR19" s="28">
        <v>334.14112897237101</v>
      </c>
      <c r="BT19" s="37">
        <f t="shared" si="0"/>
        <v>5.0353449238464045E-3</v>
      </c>
      <c r="BU19" s="25">
        <f t="shared" si="1"/>
        <v>2.6200688916051401E-3</v>
      </c>
      <c r="BV19" s="25">
        <f t="shared" si="2"/>
        <v>3.8948078405798151E-3</v>
      </c>
      <c r="BW19" s="25">
        <f t="shared" si="3"/>
        <v>2.4929568073442966E-3</v>
      </c>
      <c r="BX19" s="25">
        <f t="shared" si="4"/>
        <v>2.8715430807253924E-3</v>
      </c>
      <c r="BY19" s="25">
        <f t="shared" si="4"/>
        <v>2.7363798289399173E-3</v>
      </c>
      <c r="BZ19" s="25">
        <f t="shared" si="5"/>
        <v>2.7408740319227786E-3</v>
      </c>
      <c r="CA19" s="25">
        <f t="shared" si="6"/>
        <v>2.8315175758956176E-3</v>
      </c>
    </row>
    <row r="20" spans="1:79" x14ac:dyDescent="0.4">
      <c r="A20" s="58" t="s">
        <v>93</v>
      </c>
      <c r="B20" s="101">
        <v>39965.441349881097</v>
      </c>
      <c r="C20" s="101">
        <v>2398.9601299682399</v>
      </c>
      <c r="D20" s="101">
        <v>239177.04768437301</v>
      </c>
      <c r="E20" s="101">
        <v>33769.863544095897</v>
      </c>
      <c r="F20" s="101">
        <v>26414.671229817399</v>
      </c>
      <c r="G20" s="101">
        <v>293265.079378822</v>
      </c>
      <c r="H20" s="101">
        <v>12107.4007403672</v>
      </c>
      <c r="I20" s="101"/>
      <c r="J20" s="101"/>
      <c r="K20" s="101"/>
      <c r="L20" s="28"/>
      <c r="M20" s="28" t="s">
        <v>184</v>
      </c>
      <c r="N20" s="28">
        <v>979.46328121393105</v>
      </c>
      <c r="O20" s="28">
        <v>27.549339708113099</v>
      </c>
      <c r="P20" s="28">
        <v>27.099953511575499</v>
      </c>
      <c r="Q20" s="28">
        <v>20.343465297871901</v>
      </c>
      <c r="R20" s="28">
        <v>120.756106099707</v>
      </c>
      <c r="S20" s="28">
        <v>1028.27113077988</v>
      </c>
      <c r="T20" s="28">
        <v>40075.919523549397</v>
      </c>
      <c r="U20" s="28">
        <v>112.187794534304</v>
      </c>
      <c r="V20" s="28">
        <v>116.715550917781</v>
      </c>
      <c r="W20" s="28">
        <v>113.96482113397199</v>
      </c>
      <c r="X20" s="28">
        <v>19.758156350516</v>
      </c>
      <c r="Y20" s="28">
        <v>368.924571414529</v>
      </c>
      <c r="Z20" s="28">
        <v>368.924571414529</v>
      </c>
      <c r="AA20" s="28">
        <v>0</v>
      </c>
      <c r="AB20" s="28">
        <v>51.057404938839298</v>
      </c>
      <c r="AC20" s="28">
        <v>3.1250092971488499</v>
      </c>
      <c r="AD20" s="28">
        <v>309.99537205965902</v>
      </c>
      <c r="AE20" s="28">
        <v>73.873332169607906</v>
      </c>
      <c r="AF20" s="28">
        <v>1.9008228004557901</v>
      </c>
      <c r="AG20" s="28">
        <v>2406.1320141918</v>
      </c>
      <c r="AH20" s="28">
        <v>0</v>
      </c>
      <c r="AI20" s="28">
        <v>215852.84163214301</v>
      </c>
      <c r="AJ20" s="28">
        <v>23983.676293287499</v>
      </c>
      <c r="AK20" s="28">
        <v>239836.51792543</v>
      </c>
      <c r="AL20" s="28">
        <v>3.53368412028528</v>
      </c>
      <c r="AM20" s="28">
        <v>154.99847372352701</v>
      </c>
      <c r="AN20" s="28">
        <v>1071.37080233745</v>
      </c>
      <c r="AO20" s="28">
        <v>6538.75675879542</v>
      </c>
      <c r="AP20" s="28">
        <v>759.733946421626</v>
      </c>
      <c r="AQ20" s="28">
        <v>98.561583250604897</v>
      </c>
      <c r="AR20" s="28">
        <v>879.53024882818602</v>
      </c>
      <c r="AS20" s="28">
        <v>817.63150574093197</v>
      </c>
      <c r="AT20" s="28">
        <v>51.207516219955103</v>
      </c>
      <c r="AU20" s="28">
        <v>218.28866732251899</v>
      </c>
      <c r="AV20" s="28">
        <v>33862.123773255997</v>
      </c>
      <c r="AW20" s="28">
        <v>26486.924139097198</v>
      </c>
      <c r="AX20" s="28">
        <v>7375.1996341588401</v>
      </c>
      <c r="AY20" s="28">
        <v>7.49265007247695</v>
      </c>
      <c r="AZ20" s="28">
        <v>22.0408827390665</v>
      </c>
      <c r="BA20" s="28">
        <v>13462.1224077237</v>
      </c>
      <c r="BB20" s="28">
        <v>66.602316320750504</v>
      </c>
      <c r="BC20" s="28">
        <v>742.9540351915</v>
      </c>
      <c r="BD20" s="28">
        <v>125.79028732198999</v>
      </c>
      <c r="BE20" s="28">
        <v>90.496370362054094</v>
      </c>
      <c r="BF20" s="28">
        <v>1856.5009031529401</v>
      </c>
      <c r="BG20" s="28">
        <v>64.460517115842194</v>
      </c>
      <c r="BH20" s="28">
        <v>1681.01261200317</v>
      </c>
      <c r="BI20" s="28">
        <v>4379.9290643941304</v>
      </c>
      <c r="BJ20" s="28">
        <v>155.65833969406199</v>
      </c>
      <c r="BK20" s="28">
        <v>294084.41459746199</v>
      </c>
      <c r="BL20" s="28">
        <v>3794.7123846506402</v>
      </c>
      <c r="BM20" s="28">
        <v>6509.3802555836201</v>
      </c>
      <c r="BN20" s="28">
        <v>16.575057302141499</v>
      </c>
      <c r="BO20" s="28">
        <v>1611.6161164135499</v>
      </c>
      <c r="BP20" s="28">
        <v>1001.17606312552</v>
      </c>
      <c r="BQ20" s="28">
        <v>12139.928259067299</v>
      </c>
      <c r="BR20" s="28">
        <v>1051.1177123785101</v>
      </c>
      <c r="BT20" s="37">
        <f t="shared" si="0"/>
        <v>0</v>
      </c>
      <c r="BU20" s="25">
        <f t="shared" si="1"/>
        <v>2.7643426404605075E-3</v>
      </c>
      <c r="BV20" s="25">
        <f t="shared" si="2"/>
        <v>2.9895804161009449E-3</v>
      </c>
      <c r="BW20" s="25">
        <f t="shared" si="3"/>
        <v>2.7572471833804454E-3</v>
      </c>
      <c r="BX20" s="25">
        <f t="shared" si="4"/>
        <v>2.7320284856830546E-3</v>
      </c>
      <c r="BY20" s="25">
        <f t="shared" si="4"/>
        <v>2.7353325222628172E-3</v>
      </c>
      <c r="BZ20" s="25">
        <f t="shared" si="5"/>
        <v>2.7938383266615206E-3</v>
      </c>
      <c r="CA20" s="25">
        <f t="shared" si="6"/>
        <v>2.6865814882668505E-3</v>
      </c>
    </row>
    <row r="21" spans="1:79" x14ac:dyDescent="0.4">
      <c r="A21" s="22" t="s">
        <v>94</v>
      </c>
      <c r="B21" s="101">
        <v>14945.0874163345</v>
      </c>
      <c r="C21" s="101">
        <v>499.26159526911403</v>
      </c>
      <c r="D21" s="101">
        <v>36190.646263550901</v>
      </c>
      <c r="E21" s="101">
        <v>7660.56943199532</v>
      </c>
      <c r="F21" s="101">
        <v>4884.6752298622896</v>
      </c>
      <c r="G21" s="101">
        <v>33088.393820064302</v>
      </c>
      <c r="H21" s="101">
        <v>4000.7494495738001</v>
      </c>
      <c r="I21" s="101"/>
      <c r="J21" s="101"/>
      <c r="K21" s="101"/>
      <c r="L21" s="28"/>
      <c r="M21" s="28" t="s">
        <v>185</v>
      </c>
      <c r="N21" s="28">
        <v>16.8974693923053</v>
      </c>
      <c r="O21" s="28">
        <v>18.085828351189601</v>
      </c>
      <c r="P21" s="28">
        <v>17.685215482517901</v>
      </c>
      <c r="Q21" s="28">
        <v>14.8764046230923</v>
      </c>
      <c r="R21" s="28">
        <v>460.32118016163002</v>
      </c>
      <c r="S21" s="28">
        <v>1065.20789393733</v>
      </c>
      <c r="T21" s="28">
        <v>14974.4181431734</v>
      </c>
      <c r="U21" s="28">
        <v>425.90673569205802</v>
      </c>
      <c r="V21" s="28">
        <v>167.795830202996</v>
      </c>
      <c r="W21" s="28">
        <v>62.828970046280503</v>
      </c>
      <c r="X21" s="28">
        <v>331.607292132807</v>
      </c>
      <c r="Y21" s="28">
        <v>43.158035750915701</v>
      </c>
      <c r="Z21" s="28">
        <v>43.158035750915701</v>
      </c>
      <c r="AA21" s="28">
        <v>239.98199264758401</v>
      </c>
      <c r="AB21" s="28">
        <v>50.562281981022501</v>
      </c>
      <c r="AC21" s="28">
        <v>11.347915883393499</v>
      </c>
      <c r="AD21" s="28">
        <v>6.8467651301333099</v>
      </c>
      <c r="AE21" s="28">
        <v>9.6784228144406406</v>
      </c>
      <c r="AF21" s="28">
        <v>1.67866944764431</v>
      </c>
      <c r="AG21" s="28">
        <v>501.966714985034</v>
      </c>
      <c r="AH21" s="28">
        <v>0</v>
      </c>
      <c r="AI21" s="28">
        <v>32653.5032039176</v>
      </c>
      <c r="AJ21" s="28">
        <v>3388.1874097148798</v>
      </c>
      <c r="AK21" s="28">
        <v>36281.672606280103</v>
      </c>
      <c r="AL21" s="28">
        <v>2.6268812916903999</v>
      </c>
      <c r="AM21" s="28">
        <v>134.061203560629</v>
      </c>
      <c r="AN21" s="28">
        <v>14.838237717995799</v>
      </c>
      <c r="AO21" s="28">
        <v>1247.56813051113</v>
      </c>
      <c r="AP21" s="28">
        <v>67.108727808661001</v>
      </c>
      <c r="AQ21" s="28">
        <v>45.864995780463602</v>
      </c>
      <c r="AR21" s="28">
        <v>1800.1323495321201</v>
      </c>
      <c r="AS21" s="28">
        <v>19.5506042143553</v>
      </c>
      <c r="AT21" s="28">
        <v>19.099474859041901</v>
      </c>
      <c r="AU21" s="28">
        <v>182.018569809686</v>
      </c>
      <c r="AV21" s="28">
        <v>7688.1156563628501</v>
      </c>
      <c r="AW21" s="28">
        <v>4901.36381410797</v>
      </c>
      <c r="AX21" s="28">
        <v>2786.7518422548801</v>
      </c>
      <c r="AY21" s="28">
        <v>2.4631760031305601</v>
      </c>
      <c r="AZ21" s="28">
        <v>0.76272291134773995</v>
      </c>
      <c r="BA21" s="28">
        <v>756.21059115175001</v>
      </c>
      <c r="BB21" s="28">
        <v>28.159089286749602</v>
      </c>
      <c r="BC21" s="28">
        <v>342.45957927853698</v>
      </c>
      <c r="BD21" s="28">
        <v>11.012685097306401</v>
      </c>
      <c r="BE21" s="28">
        <v>18.687342814971601</v>
      </c>
      <c r="BF21" s="28">
        <v>1003.03225253151</v>
      </c>
      <c r="BG21" s="28">
        <v>82.501817066255995</v>
      </c>
      <c r="BH21" s="28">
        <v>231.056407434645</v>
      </c>
      <c r="BI21" s="28">
        <v>356.81784357435299</v>
      </c>
      <c r="BJ21" s="28">
        <v>2.08916430133876</v>
      </c>
      <c r="BK21" s="28">
        <v>33178.009002459199</v>
      </c>
      <c r="BL21" s="28">
        <v>791.33202222490502</v>
      </c>
      <c r="BM21" s="28">
        <v>243.56297140935899</v>
      </c>
      <c r="BN21" s="28">
        <v>4.5654340805356197</v>
      </c>
      <c r="BO21" s="28">
        <v>275.88732243497702</v>
      </c>
      <c r="BP21" s="28">
        <v>191.099082689749</v>
      </c>
      <c r="BQ21" s="28">
        <v>4013.8398484740101</v>
      </c>
      <c r="BR21" s="28">
        <v>284.12836494165799</v>
      </c>
      <c r="BT21" s="37">
        <f t="shared" si="0"/>
        <v>6.6144137083152229E-3</v>
      </c>
      <c r="BU21" s="25">
        <f t="shared" si="1"/>
        <v>1.9625664288080592E-3</v>
      </c>
      <c r="BV21" s="25">
        <f t="shared" si="2"/>
        <v>5.4182411416240674E-3</v>
      </c>
      <c r="BW21" s="25">
        <f t="shared" si="3"/>
        <v>2.5151897555606112E-3</v>
      </c>
      <c r="BX21" s="25">
        <f t="shared" si="4"/>
        <v>3.5958455323803905E-3</v>
      </c>
      <c r="BY21" s="25">
        <f t="shared" si="4"/>
        <v>3.4165186957886905E-3</v>
      </c>
      <c r="BZ21" s="25">
        <f t="shared" si="5"/>
        <v>2.7083569810679477E-3</v>
      </c>
      <c r="CA21" s="25">
        <f t="shared" si="6"/>
        <v>3.2719866777971983E-3</v>
      </c>
    </row>
    <row r="22" spans="1:79" x14ac:dyDescent="0.4">
      <c r="A22" s="22" t="s">
        <v>95</v>
      </c>
      <c r="B22" s="101">
        <v>4557.8146458541796</v>
      </c>
      <c r="C22" s="101">
        <v>1788.52754040995</v>
      </c>
      <c r="D22" s="101">
        <v>8760.9355608394799</v>
      </c>
      <c r="E22" s="101">
        <v>9882.3326163784604</v>
      </c>
      <c r="F22" s="101">
        <v>5922.7464825214502</v>
      </c>
      <c r="G22" s="101">
        <v>107613.183036716</v>
      </c>
      <c r="H22" s="101">
        <v>6342.0895224229098</v>
      </c>
      <c r="I22" s="101"/>
      <c r="J22" s="101"/>
      <c r="K22" s="101"/>
      <c r="L22" s="28"/>
      <c r="M22" s="28" t="s">
        <v>186</v>
      </c>
      <c r="N22" s="28">
        <v>0.90412540929237695</v>
      </c>
      <c r="O22" s="28">
        <v>9.9848474675355892</v>
      </c>
      <c r="P22" s="28">
        <v>9.9848474675355892</v>
      </c>
      <c r="Q22" s="28">
        <v>2.8533300241968198</v>
      </c>
      <c r="R22" s="28">
        <v>914.63321545469796</v>
      </c>
      <c r="S22" s="28">
        <v>2080.1470054890901</v>
      </c>
      <c r="T22" s="28">
        <v>4059.4452958715101</v>
      </c>
      <c r="U22" s="28">
        <v>799.12700372838697</v>
      </c>
      <c r="V22" s="28">
        <v>303.61602612512502</v>
      </c>
      <c r="W22" s="28">
        <v>31.150638093388501</v>
      </c>
      <c r="X22" s="28">
        <v>746.43752662562702</v>
      </c>
      <c r="Y22" s="28">
        <v>39.408495499399997</v>
      </c>
      <c r="Z22" s="28">
        <v>39.408495499399997</v>
      </c>
      <c r="AA22" s="28">
        <v>0</v>
      </c>
      <c r="AB22" s="28">
        <v>31.1114797018821</v>
      </c>
      <c r="AC22" s="28">
        <v>1.7767598078892301E-2</v>
      </c>
      <c r="AD22" s="28">
        <v>0.16825878351163001</v>
      </c>
      <c r="AE22" s="28">
        <v>0</v>
      </c>
      <c r="AF22" s="28">
        <v>0.364347624286115</v>
      </c>
      <c r="AG22" s="28">
        <v>1213.2136383315501</v>
      </c>
      <c r="AH22" s="28">
        <v>0</v>
      </c>
      <c r="AI22" s="28">
        <v>7559.9582741513595</v>
      </c>
      <c r="AJ22" s="28">
        <v>839.99496530387796</v>
      </c>
      <c r="AK22" s="28">
        <v>8399.9532394552407</v>
      </c>
      <c r="AL22" s="28">
        <v>0</v>
      </c>
      <c r="AM22" s="28">
        <v>117.973256496028</v>
      </c>
      <c r="AN22" s="28">
        <v>5.8728025240717097</v>
      </c>
      <c r="AO22" s="28">
        <v>1026.34413294001</v>
      </c>
      <c r="AP22" s="28">
        <v>33.860473754041202</v>
      </c>
      <c r="AQ22" s="28">
        <v>38.286082526055701</v>
      </c>
      <c r="AR22" s="28">
        <v>172.93909683118599</v>
      </c>
      <c r="AS22" s="28">
        <v>11.3151198615277</v>
      </c>
      <c r="AT22" s="28">
        <v>6.7673372024449202E-2</v>
      </c>
      <c r="AU22" s="28">
        <v>299.83712928270501</v>
      </c>
      <c r="AV22" s="28">
        <v>6812.6169552170404</v>
      </c>
      <c r="AW22" s="28">
        <v>4169.4904285692201</v>
      </c>
      <c r="AX22" s="28">
        <v>2643.1265266478199</v>
      </c>
      <c r="AY22" s="28">
        <v>5.2503499550808197</v>
      </c>
      <c r="AZ22" s="28">
        <v>5.2467670133434501E-2</v>
      </c>
      <c r="BA22" s="28">
        <v>656.26002451517604</v>
      </c>
      <c r="BB22" s="28">
        <v>15.705704360191101</v>
      </c>
      <c r="BC22" s="28">
        <v>598.69841974184101</v>
      </c>
      <c r="BD22" s="28">
        <v>31.861192827703199</v>
      </c>
      <c r="BE22" s="28">
        <v>17.271557887972101</v>
      </c>
      <c r="BF22" s="28">
        <v>1497.0879319543401</v>
      </c>
      <c r="BG22" s="28">
        <v>200.38705926688201</v>
      </c>
      <c r="BH22" s="28">
        <v>473.87188462132798</v>
      </c>
      <c r="BI22" s="28">
        <v>311.22761526281801</v>
      </c>
      <c r="BJ22" s="28">
        <v>2.4901621018645601E-2</v>
      </c>
      <c r="BK22" s="28">
        <v>107737.271089902</v>
      </c>
      <c r="BL22" s="28">
        <v>593.61679004607697</v>
      </c>
      <c r="BM22" s="28">
        <v>11.0552758086785</v>
      </c>
      <c r="BN22" s="28">
        <v>0</v>
      </c>
      <c r="BO22" s="28">
        <v>138.67357022413401</v>
      </c>
      <c r="BP22" s="28">
        <v>61.8181898292097</v>
      </c>
      <c r="BQ22" s="28">
        <v>4531.5964166118201</v>
      </c>
      <c r="BR22" s="28">
        <v>141.60326470994301</v>
      </c>
      <c r="BT22" s="37">
        <f t="shared" si="0"/>
        <v>0</v>
      </c>
      <c r="BU22" s="25">
        <f t="shared" si="1"/>
        <v>-0.10934392657586237</v>
      </c>
      <c r="BV22" s="25">
        <f t="shared" si="2"/>
        <v>-0.32166902050976059</v>
      </c>
      <c r="BW22" s="25">
        <f t="shared" si="3"/>
        <v>-4.1203627041590703E-2</v>
      </c>
      <c r="BX22" s="25">
        <f t="shared" si="4"/>
        <v>-0.31062662838061472</v>
      </c>
      <c r="BY22" s="25">
        <f t="shared" si="4"/>
        <v>-0.296020783453461</v>
      </c>
      <c r="BZ22" s="25">
        <f t="shared" si="5"/>
        <v>1.1530934192669042E-3</v>
      </c>
      <c r="CA22" s="25">
        <f t="shared" si="6"/>
        <v>-0.28547265052156112</v>
      </c>
    </row>
    <row r="23" spans="1:79" x14ac:dyDescent="0.4">
      <c r="A23" s="58" t="s">
        <v>96</v>
      </c>
      <c r="B23" s="101">
        <v>18383.767292889599</v>
      </c>
      <c r="C23" s="101">
        <v>438.06716797793302</v>
      </c>
      <c r="D23" s="101">
        <v>15396.3814785085</v>
      </c>
      <c r="E23" s="101">
        <v>4159.9327231842699</v>
      </c>
      <c r="F23" s="101">
        <v>3363.8529357871798</v>
      </c>
      <c r="G23" s="101">
        <v>6100.6901109168402</v>
      </c>
      <c r="H23" s="101">
        <v>9146.3591931053907</v>
      </c>
      <c r="I23" s="101"/>
      <c r="J23" s="101"/>
      <c r="K23" s="101"/>
      <c r="L23" s="28"/>
      <c r="M23" s="28" t="s">
        <v>187</v>
      </c>
      <c r="N23" s="28">
        <v>202.01483192219399</v>
      </c>
      <c r="O23" s="28">
        <v>34.035259368453403</v>
      </c>
      <c r="P23" s="28">
        <v>33.730317295641299</v>
      </c>
      <c r="Q23" s="28">
        <v>17.3586616624337</v>
      </c>
      <c r="R23" s="28">
        <v>204.031540143591</v>
      </c>
      <c r="S23" s="28">
        <v>2698.7010286738</v>
      </c>
      <c r="T23" s="28">
        <v>18429.920540331299</v>
      </c>
      <c r="U23" s="28">
        <v>218.34477792599401</v>
      </c>
      <c r="V23" s="28">
        <v>90.474002766439199</v>
      </c>
      <c r="W23" s="28">
        <v>90.754431654395205</v>
      </c>
      <c r="X23" s="28">
        <v>29.471526437399099</v>
      </c>
      <c r="Y23" s="28">
        <v>1440.3978869305699</v>
      </c>
      <c r="Z23" s="28">
        <v>1440.3978869305699</v>
      </c>
      <c r="AA23" s="28">
        <v>0</v>
      </c>
      <c r="AB23" s="28">
        <v>111.64084441357301</v>
      </c>
      <c r="AC23" s="28">
        <v>2.1550709418855001</v>
      </c>
      <c r="AD23" s="28">
        <v>90.357393396830702</v>
      </c>
      <c r="AE23" s="28">
        <v>26.633576997238599</v>
      </c>
      <c r="AF23" s="28">
        <v>1.9182207104809901</v>
      </c>
      <c r="AG23" s="28">
        <v>439.03580506346498</v>
      </c>
      <c r="AH23" s="28">
        <v>0</v>
      </c>
      <c r="AI23" s="28">
        <v>13889.7228083555</v>
      </c>
      <c r="AJ23" s="28">
        <v>1543.29768381505</v>
      </c>
      <c r="AK23" s="28">
        <v>15433.020492170501</v>
      </c>
      <c r="AL23" s="28">
        <v>4.00272770816325</v>
      </c>
      <c r="AM23" s="28">
        <v>179.710497794829</v>
      </c>
      <c r="AN23" s="28">
        <v>34.147674348846103</v>
      </c>
      <c r="AO23" s="28">
        <v>3898.3530843429498</v>
      </c>
      <c r="AP23" s="28">
        <v>154.93311364783801</v>
      </c>
      <c r="AQ23" s="28">
        <v>77.039727594944395</v>
      </c>
      <c r="AR23" s="28">
        <v>174.730708295651</v>
      </c>
      <c r="AS23" s="28">
        <v>38.470327922622097</v>
      </c>
      <c r="AT23" s="28">
        <v>40.387226681999699</v>
      </c>
      <c r="AU23" s="28">
        <v>62.101809275014404</v>
      </c>
      <c r="AV23" s="28">
        <v>4170.2017920353601</v>
      </c>
      <c r="AW23" s="28">
        <v>3371.9052580734901</v>
      </c>
      <c r="AX23" s="28">
        <v>798.296533961867</v>
      </c>
      <c r="AY23" s="28">
        <v>0.49793491596532202</v>
      </c>
      <c r="AZ23" s="28">
        <v>0.81617516355539099</v>
      </c>
      <c r="BA23" s="28">
        <v>630.17277023594795</v>
      </c>
      <c r="BB23" s="28">
        <v>19.471895470526899</v>
      </c>
      <c r="BC23" s="28">
        <v>393.38161411641403</v>
      </c>
      <c r="BD23" s="28">
        <v>99.141640698445997</v>
      </c>
      <c r="BE23" s="28">
        <v>79.880192142918901</v>
      </c>
      <c r="BF23" s="28">
        <v>983.70248646814002</v>
      </c>
      <c r="BG23" s="28">
        <v>70.773133140012604</v>
      </c>
      <c r="BH23" s="28">
        <v>97.463538824098706</v>
      </c>
      <c r="BI23" s="28">
        <v>468.371422443668</v>
      </c>
      <c r="BJ23" s="28">
        <v>17.194999826899402</v>
      </c>
      <c r="BK23" s="28">
        <v>6117.9465157349896</v>
      </c>
      <c r="BL23" s="28">
        <v>2555.5667029300898</v>
      </c>
      <c r="BM23" s="28">
        <v>136.69764919833301</v>
      </c>
      <c r="BN23" s="28">
        <v>27.904263510466102</v>
      </c>
      <c r="BO23" s="28">
        <v>812.71842687220396</v>
      </c>
      <c r="BP23" s="28">
        <v>440.32390733225401</v>
      </c>
      <c r="BQ23" s="28">
        <v>9170.6762893235591</v>
      </c>
      <c r="BR23" s="28">
        <v>718.57735276582605</v>
      </c>
      <c r="BT23" s="37">
        <f t="shared" si="0"/>
        <v>0</v>
      </c>
      <c r="BU23" s="25">
        <f t="shared" si="1"/>
        <v>2.5105434977710419E-3</v>
      </c>
      <c r="BV23" s="25">
        <f t="shared" si="2"/>
        <v>2.2111611102997473E-3</v>
      </c>
      <c r="BW23" s="25">
        <f t="shared" si="3"/>
        <v>2.3797158905905797E-3</v>
      </c>
      <c r="BX23" s="25">
        <f t="shared" si="4"/>
        <v>2.4685660885471281E-3</v>
      </c>
      <c r="BY23" s="25">
        <f t="shared" si="4"/>
        <v>2.3937795260439844E-3</v>
      </c>
      <c r="BZ23" s="25">
        <f t="shared" si="5"/>
        <v>2.8285988149553748E-3</v>
      </c>
      <c r="CA23" s="25">
        <f t="shared" si="6"/>
        <v>2.6586640328425865E-3</v>
      </c>
    </row>
    <row r="24" spans="1:79" x14ac:dyDescent="0.4">
      <c r="A24" s="22" t="s">
        <v>97</v>
      </c>
      <c r="B24" s="101">
        <v>1552.2864563647299</v>
      </c>
      <c r="C24" s="101">
        <v>92.567975017766997</v>
      </c>
      <c r="D24" s="101">
        <v>4535.8661600509404</v>
      </c>
      <c r="E24" s="101">
        <v>2722.2017049044298</v>
      </c>
      <c r="F24" s="101">
        <v>1548.0856496310701</v>
      </c>
      <c r="G24" s="101">
        <v>1372.19804721828</v>
      </c>
      <c r="H24" s="101">
        <v>43281.044645991802</v>
      </c>
      <c r="I24" s="101"/>
      <c r="J24" s="101"/>
      <c r="K24" s="101"/>
      <c r="L24" s="28"/>
      <c r="M24" s="28" t="s">
        <v>188</v>
      </c>
      <c r="N24" s="28">
        <v>454.30342755616101</v>
      </c>
      <c r="O24" s="28">
        <v>1385.4680253312899</v>
      </c>
      <c r="P24" s="28">
        <v>1384.9584053082599</v>
      </c>
      <c r="Q24" s="28">
        <v>3034.9719258591399</v>
      </c>
      <c r="R24" s="28">
        <v>634.33497260491697</v>
      </c>
      <c r="S24" s="28">
        <v>1628.08580604688</v>
      </c>
      <c r="T24" s="28">
        <v>1556.55593254474</v>
      </c>
      <c r="U24" s="28">
        <v>767.83739178820701</v>
      </c>
      <c r="V24" s="28">
        <v>219.61747343768599</v>
      </c>
      <c r="W24" s="28">
        <v>276.48938354263697</v>
      </c>
      <c r="X24" s="28">
        <v>94.044999598337</v>
      </c>
      <c r="Y24" s="28">
        <v>206.52350990992599</v>
      </c>
      <c r="Z24" s="28">
        <v>206.52350990992599</v>
      </c>
      <c r="AA24" s="28">
        <v>0</v>
      </c>
      <c r="AB24" s="28">
        <v>253.83104842779599</v>
      </c>
      <c r="AC24" s="28">
        <v>4.1527067225462497</v>
      </c>
      <c r="AD24" s="28">
        <v>177.714122554288</v>
      </c>
      <c r="AE24" s="28">
        <v>3665.8752546372598</v>
      </c>
      <c r="AF24" s="28">
        <v>92.666496784677804</v>
      </c>
      <c r="AG24" s="28">
        <v>92.821151139403597</v>
      </c>
      <c r="AH24" s="28">
        <v>0</v>
      </c>
      <c r="AI24" s="28">
        <v>4093.3368836720101</v>
      </c>
      <c r="AJ24" s="28">
        <v>454.81403741331701</v>
      </c>
      <c r="AK24" s="28">
        <v>4548.1509210853301</v>
      </c>
      <c r="AL24" s="28">
        <v>956.26760655997805</v>
      </c>
      <c r="AM24" s="28">
        <v>2404.0986234731199</v>
      </c>
      <c r="AN24" s="28">
        <v>22.8171841656517</v>
      </c>
      <c r="AO24" s="28">
        <v>6776.7455031199297</v>
      </c>
      <c r="AP24" s="28">
        <v>34.244343787877703</v>
      </c>
      <c r="AQ24" s="28">
        <v>19.982639853401</v>
      </c>
      <c r="AR24" s="28">
        <v>14.568628765617801</v>
      </c>
      <c r="AS24" s="28">
        <v>35.195083630877299</v>
      </c>
      <c r="AT24" s="28">
        <v>6.38604806627092</v>
      </c>
      <c r="AU24" s="28">
        <v>12.6586509802619</v>
      </c>
      <c r="AV24" s="28">
        <v>2729.5790319823</v>
      </c>
      <c r="AW24" s="28">
        <v>1552.25696904342</v>
      </c>
      <c r="AX24" s="28">
        <v>1177.32206293887</v>
      </c>
      <c r="AY24" s="28">
        <v>3.9412330399091702</v>
      </c>
      <c r="AZ24" s="28">
        <v>2.00471888170549</v>
      </c>
      <c r="BA24" s="28">
        <v>853.07618841021497</v>
      </c>
      <c r="BB24" s="28">
        <v>37.063516492005398</v>
      </c>
      <c r="BC24" s="28">
        <v>61.108493128343198</v>
      </c>
      <c r="BD24" s="28">
        <v>5.3949860575311499</v>
      </c>
      <c r="BE24" s="28">
        <v>5.1598387510783201</v>
      </c>
      <c r="BF24" s="28">
        <v>152.798293630247</v>
      </c>
      <c r="BG24" s="28">
        <v>112.878123371518</v>
      </c>
      <c r="BH24" s="28">
        <v>108.76733464419701</v>
      </c>
      <c r="BI24" s="28">
        <v>146.42932830345501</v>
      </c>
      <c r="BJ24" s="28">
        <v>30.660458454780301</v>
      </c>
      <c r="BK24" s="28">
        <v>1375.9756643030901</v>
      </c>
      <c r="BL24" s="28">
        <v>3471.0435945713898</v>
      </c>
      <c r="BM24" s="28">
        <v>6.5439502446799596</v>
      </c>
      <c r="BN24" s="28">
        <v>1191.15317999121</v>
      </c>
      <c r="BO24" s="28">
        <v>9650.6374316179899</v>
      </c>
      <c r="BP24" s="28">
        <v>2368.1938634589201</v>
      </c>
      <c r="BQ24" s="28">
        <v>43399.277025156</v>
      </c>
      <c r="BR24" s="28">
        <v>5289.2059543781897</v>
      </c>
      <c r="BT24" s="37">
        <f t="shared" si="0"/>
        <v>0</v>
      </c>
      <c r="BU24" s="25">
        <f t="shared" si="1"/>
        <v>2.75044349095765E-3</v>
      </c>
      <c r="BV24" s="25">
        <f t="shared" si="2"/>
        <v>2.7350292753839118E-3</v>
      </c>
      <c r="BW24" s="25">
        <f t="shared" si="3"/>
        <v>2.7083605646449978E-3</v>
      </c>
      <c r="BX24" s="25">
        <f t="shared" si="4"/>
        <v>2.710058944044772E-3</v>
      </c>
      <c r="BY24" s="25">
        <f t="shared" si="4"/>
        <v>2.6945016984971167E-3</v>
      </c>
      <c r="BZ24" s="25">
        <f t="shared" si="5"/>
        <v>2.7529678332279392E-3</v>
      </c>
      <c r="CA24" s="25">
        <f t="shared" si="6"/>
        <v>2.7317358010014395E-3</v>
      </c>
    </row>
    <row r="25" spans="1:79" x14ac:dyDescent="0.4">
      <c r="A25" s="22" t="s">
        <v>98</v>
      </c>
      <c r="B25" s="101">
        <v>5549.7965417823598</v>
      </c>
      <c r="C25" s="101">
        <v>254.617375222079</v>
      </c>
      <c r="D25" s="101">
        <v>8167.3134215211903</v>
      </c>
      <c r="E25" s="101">
        <v>2892.58491083742</v>
      </c>
      <c r="F25" s="101">
        <v>2400.6856826500002</v>
      </c>
      <c r="G25" s="101">
        <v>13373.6077802448</v>
      </c>
      <c r="H25" s="101">
        <v>6191.7807375457496</v>
      </c>
      <c r="I25" s="101"/>
      <c r="J25" s="101"/>
      <c r="K25" s="101"/>
      <c r="L25" s="28"/>
      <c r="M25" s="28" t="s">
        <v>189</v>
      </c>
      <c r="N25" s="28">
        <v>170.28815988746601</v>
      </c>
      <c r="O25" s="28">
        <v>41.343898163726202</v>
      </c>
      <c r="P25" s="28">
        <v>40.148228091999101</v>
      </c>
      <c r="Q25" s="28">
        <v>41.566473873575802</v>
      </c>
      <c r="R25" s="28">
        <v>188.140113413374</v>
      </c>
      <c r="S25" s="28">
        <v>2597.95069306809</v>
      </c>
      <c r="T25" s="28">
        <v>5562.5452530912498</v>
      </c>
      <c r="U25" s="28">
        <v>213.911403841034</v>
      </c>
      <c r="V25" s="28">
        <v>87.3787014874747</v>
      </c>
      <c r="W25" s="28">
        <v>88.185826795775299</v>
      </c>
      <c r="X25" s="28">
        <v>115.21620079458999</v>
      </c>
      <c r="Y25" s="28">
        <v>953.38173097243396</v>
      </c>
      <c r="Z25" s="28">
        <v>953.38173097243396</v>
      </c>
      <c r="AA25" s="28">
        <v>0</v>
      </c>
      <c r="AB25" s="28">
        <v>88.169659706206303</v>
      </c>
      <c r="AC25" s="28">
        <v>8.2874303100311995</v>
      </c>
      <c r="AD25" s="28">
        <v>25.629702864134501</v>
      </c>
      <c r="AE25" s="28">
        <v>64.345193240629001</v>
      </c>
      <c r="AF25" s="28">
        <v>4.5719369955693496</v>
      </c>
      <c r="AG25" s="28">
        <v>255.21248195968801</v>
      </c>
      <c r="AH25" s="28">
        <v>0</v>
      </c>
      <c r="AI25" s="28">
        <v>7367.9247809604303</v>
      </c>
      <c r="AJ25" s="28">
        <v>818.65637975363302</v>
      </c>
      <c r="AK25" s="28">
        <v>8186.5811607140604</v>
      </c>
      <c r="AL25" s="28">
        <v>10.9736338366044</v>
      </c>
      <c r="AM25" s="28">
        <v>183.76777258282399</v>
      </c>
      <c r="AN25" s="28">
        <v>11.904728329624</v>
      </c>
      <c r="AO25" s="28">
        <v>1990.2492543545</v>
      </c>
      <c r="AP25" s="28">
        <v>20.291371782932799</v>
      </c>
      <c r="AQ25" s="28">
        <v>46.438031231887699</v>
      </c>
      <c r="AR25" s="28">
        <v>121.984295526932</v>
      </c>
      <c r="AS25" s="28">
        <v>23.9751626044301</v>
      </c>
      <c r="AT25" s="28">
        <v>1.8459811896140199</v>
      </c>
      <c r="AU25" s="28">
        <v>58.710899949844801</v>
      </c>
      <c r="AV25" s="28">
        <v>2899.7892160616998</v>
      </c>
      <c r="AW25" s="28">
        <v>2406.51825918841</v>
      </c>
      <c r="AX25" s="28">
        <v>493.27095687329501</v>
      </c>
      <c r="AY25" s="28">
        <v>0.99489759244256004</v>
      </c>
      <c r="AZ25" s="28">
        <v>0.14403450172787199</v>
      </c>
      <c r="BA25" s="28">
        <v>413.17059086514797</v>
      </c>
      <c r="BB25" s="28">
        <v>4.2721474414810503</v>
      </c>
      <c r="BC25" s="28">
        <v>335.06867923345197</v>
      </c>
      <c r="BD25" s="28">
        <v>61.7329687118946</v>
      </c>
      <c r="BE25" s="28">
        <v>34.186052506159001</v>
      </c>
      <c r="BF25" s="28">
        <v>837.97812079476705</v>
      </c>
      <c r="BG25" s="28">
        <v>58.227370571324798</v>
      </c>
      <c r="BH25" s="28">
        <v>112.50641056465901</v>
      </c>
      <c r="BI25" s="28">
        <v>318.890294122147</v>
      </c>
      <c r="BJ25" s="28">
        <v>2.4235922392676201</v>
      </c>
      <c r="BK25" s="28">
        <v>13413.7064034458</v>
      </c>
      <c r="BL25" s="28">
        <v>1509.6348181317601</v>
      </c>
      <c r="BM25" s="28">
        <v>202.99484161477099</v>
      </c>
      <c r="BN25" s="28">
        <v>105.849468261182</v>
      </c>
      <c r="BO25" s="28">
        <v>472.08377371084299</v>
      </c>
      <c r="BP25" s="28">
        <v>368.79810813478099</v>
      </c>
      <c r="BQ25" s="28">
        <v>6208.2411973039698</v>
      </c>
      <c r="BR25" s="28">
        <v>453.48808848828202</v>
      </c>
      <c r="BT25" s="37">
        <f t="shared" si="0"/>
        <v>0</v>
      </c>
      <c r="BU25" s="25">
        <f t="shared" si="1"/>
        <v>2.2971493122152737E-3</v>
      </c>
      <c r="BV25" s="25">
        <f t="shared" si="2"/>
        <v>2.3372589442882475E-3</v>
      </c>
      <c r="BW25" s="25">
        <f t="shared" si="3"/>
        <v>2.3591281732985563E-3</v>
      </c>
      <c r="BX25" s="25">
        <f t="shared" si="4"/>
        <v>2.4906114933006722E-3</v>
      </c>
      <c r="BY25" s="25">
        <f t="shared" si="4"/>
        <v>2.4295461003339021E-3</v>
      </c>
      <c r="BZ25" s="25">
        <f t="shared" si="5"/>
        <v>2.9983400036774533E-3</v>
      </c>
      <c r="CA25" s="25">
        <f t="shared" si="6"/>
        <v>2.6584371210703816E-3</v>
      </c>
    </row>
    <row r="26" spans="1:79" x14ac:dyDescent="0.4">
      <c r="A26" s="22" t="s">
        <v>99</v>
      </c>
      <c r="B26" s="101">
        <v>99308.185507116796</v>
      </c>
      <c r="C26" s="101">
        <v>2460.77746848676</v>
      </c>
      <c r="D26" s="101">
        <v>14143.353161241601</v>
      </c>
      <c r="E26" s="101">
        <v>6896.7555794203899</v>
      </c>
      <c r="F26" s="101">
        <v>5442.72809298009</v>
      </c>
      <c r="G26" s="101">
        <v>40820.410282290097</v>
      </c>
      <c r="H26" s="101">
        <v>16406.2848723881</v>
      </c>
      <c r="I26" s="101"/>
      <c r="J26" s="101"/>
      <c r="K26" s="101"/>
      <c r="L26" s="28"/>
      <c r="M26" s="28" t="s">
        <v>190</v>
      </c>
      <c r="N26" s="28">
        <v>444.40835746999198</v>
      </c>
      <c r="O26" s="28">
        <v>27.107332060460301</v>
      </c>
      <c r="P26" s="28">
        <v>26.932425035869802</v>
      </c>
      <c r="Q26" s="28">
        <v>17.996059621802601</v>
      </c>
      <c r="R26" s="28">
        <v>367.44955062140099</v>
      </c>
      <c r="S26" s="28">
        <v>7232.7129445569099</v>
      </c>
      <c r="T26" s="28">
        <v>99575.450083262796</v>
      </c>
      <c r="U26" s="28">
        <v>142.88236528643799</v>
      </c>
      <c r="V26" s="28">
        <v>465.62212302851401</v>
      </c>
      <c r="W26" s="28">
        <v>72.061348712977406</v>
      </c>
      <c r="X26" s="28">
        <v>34.830431841274901</v>
      </c>
      <c r="Y26" s="28">
        <v>1656.1399104140801</v>
      </c>
      <c r="Z26" s="28">
        <v>1656.1399104140801</v>
      </c>
      <c r="AA26" s="28">
        <v>0</v>
      </c>
      <c r="AB26" s="28">
        <v>117.557238501142</v>
      </c>
      <c r="AC26" s="28">
        <v>1.2661511687521201</v>
      </c>
      <c r="AD26" s="28">
        <v>162.13053825083401</v>
      </c>
      <c r="AE26" s="28">
        <v>23.804256134048199</v>
      </c>
      <c r="AF26" s="28">
        <v>1.38558567703038</v>
      </c>
      <c r="AG26" s="28">
        <v>2467.2927881832202</v>
      </c>
      <c r="AH26" s="28">
        <v>0</v>
      </c>
      <c r="AI26" s="28">
        <v>12760.6193416359</v>
      </c>
      <c r="AJ26" s="28">
        <v>1417.84665690305</v>
      </c>
      <c r="AK26" s="28">
        <v>14178.465998538901</v>
      </c>
      <c r="AL26" s="28">
        <v>2.4061403060163</v>
      </c>
      <c r="AM26" s="28">
        <v>226.34817366076101</v>
      </c>
      <c r="AN26" s="28">
        <v>32.824462949572499</v>
      </c>
      <c r="AO26" s="28">
        <v>8724.3059457705294</v>
      </c>
      <c r="AP26" s="28">
        <v>55.6231662009071</v>
      </c>
      <c r="AQ26" s="28">
        <v>103.940702633002</v>
      </c>
      <c r="AR26" s="28">
        <v>238.23705460440701</v>
      </c>
      <c r="AS26" s="28">
        <v>68.356449874832506</v>
      </c>
      <c r="AT26" s="28">
        <v>22.230452374543098</v>
      </c>
      <c r="AU26" s="28">
        <v>25.438631630977099</v>
      </c>
      <c r="AV26" s="28">
        <v>6914.0475823143197</v>
      </c>
      <c r="AW26" s="28">
        <v>5455.9671780847502</v>
      </c>
      <c r="AX26" s="28">
        <v>1458.0804042295599</v>
      </c>
      <c r="AY26" s="28">
        <v>1.5964829708802499</v>
      </c>
      <c r="AZ26" s="28">
        <v>0.88215393673836895</v>
      </c>
      <c r="BA26" s="28">
        <v>1450.5294478665301</v>
      </c>
      <c r="BB26" s="28">
        <v>6.9773839930113697</v>
      </c>
      <c r="BC26" s="28">
        <v>627.78202504759201</v>
      </c>
      <c r="BD26" s="28">
        <v>147.91604826816601</v>
      </c>
      <c r="BE26" s="28">
        <v>83.099131476351602</v>
      </c>
      <c r="BF26" s="28">
        <v>1569.4890710214499</v>
      </c>
      <c r="BG26" s="28">
        <v>1176.6671891410001</v>
      </c>
      <c r="BH26" s="28">
        <v>110.91091833235799</v>
      </c>
      <c r="BI26" s="28">
        <v>895.89650681657997</v>
      </c>
      <c r="BJ26" s="28">
        <v>14.237088086843301</v>
      </c>
      <c r="BK26" s="28">
        <v>40934.629379970298</v>
      </c>
      <c r="BL26" s="28">
        <v>5971.1399495653604</v>
      </c>
      <c r="BM26" s="28">
        <v>460.60526378937197</v>
      </c>
      <c r="BN26" s="28">
        <v>30.5570272661224</v>
      </c>
      <c r="BO26" s="28">
        <v>1664.2440063466299</v>
      </c>
      <c r="BP26" s="28">
        <v>769.24968598902399</v>
      </c>
      <c r="BQ26" s="28">
        <v>16450.150720653801</v>
      </c>
      <c r="BR26" s="28">
        <v>558.37366159072599</v>
      </c>
      <c r="BT26" s="37">
        <f t="shared" si="0"/>
        <v>0</v>
      </c>
      <c r="BU26" s="25">
        <f t="shared" si="1"/>
        <v>2.6912643180541001E-3</v>
      </c>
      <c r="BV26" s="25">
        <f t="shared" si="2"/>
        <v>2.6476671620643401E-3</v>
      </c>
      <c r="BW26" s="25">
        <f t="shared" si="3"/>
        <v>2.4826387983807796E-3</v>
      </c>
      <c r="BX26" s="25">
        <f t="shared" si="4"/>
        <v>2.507266307295029E-3</v>
      </c>
      <c r="BY26" s="25">
        <f t="shared" si="4"/>
        <v>2.4324355136784697E-3</v>
      </c>
      <c r="BZ26" s="25">
        <f t="shared" si="5"/>
        <v>2.7980879391051859E-3</v>
      </c>
      <c r="CA26" s="25">
        <f t="shared" si="6"/>
        <v>2.6737222111465108E-3</v>
      </c>
    </row>
    <row r="27" spans="1:79" x14ac:dyDescent="0.4">
      <c r="A27" s="22" t="s">
        <v>100</v>
      </c>
      <c r="B27" s="101">
        <v>3576.6670422883399</v>
      </c>
      <c r="C27" s="101">
        <v>39.870307330880003</v>
      </c>
      <c r="D27" s="101">
        <v>15997.419585903201</v>
      </c>
      <c r="E27" s="101">
        <v>11216.599930939101</v>
      </c>
      <c r="F27" s="101">
        <v>10827.758542560799</v>
      </c>
      <c r="G27" s="101">
        <v>136406.97039788199</v>
      </c>
      <c r="H27" s="101">
        <v>1040.2437489526101</v>
      </c>
      <c r="I27" s="101"/>
      <c r="J27" s="101"/>
      <c r="K27" s="101"/>
      <c r="L27" s="28"/>
      <c r="M27" s="28" t="s">
        <v>191</v>
      </c>
      <c r="N27" s="28">
        <v>18.639344555652901</v>
      </c>
      <c r="O27" s="28">
        <v>6.8854890964533304</v>
      </c>
      <c r="P27" s="28">
        <v>6.8811303808925404</v>
      </c>
      <c r="Q27" s="28">
        <v>2.0709417561467598</v>
      </c>
      <c r="R27" s="28">
        <v>35.0857519303974</v>
      </c>
      <c r="S27" s="28">
        <v>160.328139640845</v>
      </c>
      <c r="T27" s="28">
        <v>3586.91919721159</v>
      </c>
      <c r="U27" s="28">
        <v>47.704457609418299</v>
      </c>
      <c r="V27" s="28">
        <v>36.127104447527103</v>
      </c>
      <c r="W27" s="28">
        <v>33.193987624729303</v>
      </c>
      <c r="X27" s="28">
        <v>0.11327848269572301</v>
      </c>
      <c r="Y27" s="28">
        <v>36.103340259711302</v>
      </c>
      <c r="Z27" s="28">
        <v>36.103340259711302</v>
      </c>
      <c r="AA27" s="28">
        <v>7.5841761272507302</v>
      </c>
      <c r="AB27" s="28">
        <v>16.905900910619099</v>
      </c>
      <c r="AC27" s="28">
        <v>0.31950361125613802</v>
      </c>
      <c r="AD27" s="28">
        <v>0.18762963193174401</v>
      </c>
      <c r="AE27" s="28">
        <v>0.105462134283745</v>
      </c>
      <c r="AF27" s="28">
        <v>0.26310597684055498</v>
      </c>
      <c r="AG27" s="28">
        <v>39.998181486069598</v>
      </c>
      <c r="AH27" s="28">
        <v>0</v>
      </c>
      <c r="AI27" s="28">
        <v>14438.255335682599</v>
      </c>
      <c r="AJ27" s="28">
        <v>1596.66796831341</v>
      </c>
      <c r="AK27" s="28">
        <v>16042.5074801233</v>
      </c>
      <c r="AL27" s="28">
        <v>2.8625030793278002E-2</v>
      </c>
      <c r="AM27" s="28">
        <v>31.8995704801115</v>
      </c>
      <c r="AN27" s="28">
        <v>626.11882264300596</v>
      </c>
      <c r="AO27" s="28">
        <v>399.82318152741999</v>
      </c>
      <c r="AP27" s="28">
        <v>366.82571369771398</v>
      </c>
      <c r="AQ27" s="28">
        <v>8.4259260831472798</v>
      </c>
      <c r="AR27" s="28">
        <v>507.40427618181201</v>
      </c>
      <c r="AS27" s="28">
        <v>306.39351692712199</v>
      </c>
      <c r="AT27" s="28">
        <v>1.4679610729895101</v>
      </c>
      <c r="AU27" s="28">
        <v>50.800837685433898</v>
      </c>
      <c r="AV27" s="28">
        <v>11247.4723159328</v>
      </c>
      <c r="AW27" s="28">
        <v>10857.5652460407</v>
      </c>
      <c r="AX27" s="28">
        <v>389.90706989202903</v>
      </c>
      <c r="AY27" s="28">
        <v>1.43432940359462E-2</v>
      </c>
      <c r="AZ27" s="28">
        <v>3.0111485030065701</v>
      </c>
      <c r="BA27" s="28">
        <v>6269.4086773006602</v>
      </c>
      <c r="BB27" s="28">
        <v>0.69957474936203001</v>
      </c>
      <c r="BC27" s="28">
        <v>138.95791495626599</v>
      </c>
      <c r="BD27" s="28">
        <v>37.158436528160998</v>
      </c>
      <c r="BE27" s="28">
        <v>7.4902929962245404</v>
      </c>
      <c r="BF27" s="28">
        <v>350.53014713470702</v>
      </c>
      <c r="BG27" s="28">
        <v>29.324441887299301</v>
      </c>
      <c r="BH27" s="28">
        <v>945.75265619338904</v>
      </c>
      <c r="BI27" s="28">
        <v>1191.5930246462001</v>
      </c>
      <c r="BJ27" s="28">
        <v>45.511975447550199</v>
      </c>
      <c r="BK27" s="28">
        <v>136781.99136969401</v>
      </c>
      <c r="BL27" s="28">
        <v>264.55741317511502</v>
      </c>
      <c r="BM27" s="28">
        <v>3254.6686195208299</v>
      </c>
      <c r="BN27" s="28">
        <v>4.9750334836885401E-2</v>
      </c>
      <c r="BO27" s="28">
        <v>93.107100111416301</v>
      </c>
      <c r="BP27" s="28">
        <v>18.027092186022902</v>
      </c>
      <c r="BQ27" s="28">
        <v>1043.1236521503299</v>
      </c>
      <c r="BR27" s="28">
        <v>104.81942882648001</v>
      </c>
      <c r="BT27" s="37">
        <f t="shared" si="0"/>
        <v>4.7275503138443536E-4</v>
      </c>
      <c r="BU27" s="25">
        <f t="shared" si="1"/>
        <v>2.8663990251356609E-3</v>
      </c>
      <c r="BV27" s="25">
        <f t="shared" si="2"/>
        <v>3.207252809173979E-3</v>
      </c>
      <c r="BW27" s="25">
        <f t="shared" si="3"/>
        <v>2.8184479364303768E-3</v>
      </c>
      <c r="BX27" s="25">
        <f t="shared" si="4"/>
        <v>2.7523835372378152E-3</v>
      </c>
      <c r="BY27" s="25">
        <f t="shared" si="4"/>
        <v>2.7528045959594473E-3</v>
      </c>
      <c r="BZ27" s="25">
        <f t="shared" si="5"/>
        <v>2.7492801190300447E-3</v>
      </c>
      <c r="CA27" s="25">
        <f t="shared" si="6"/>
        <v>2.7684888283342518E-3</v>
      </c>
    </row>
    <row r="28" spans="1:79" x14ac:dyDescent="0.4">
      <c r="A28" s="22" t="s">
        <v>101</v>
      </c>
      <c r="B28" s="101">
        <v>251789.99431775999</v>
      </c>
      <c r="C28" s="101">
        <v>496.25153709692103</v>
      </c>
      <c r="D28" s="101">
        <v>57900.050995521997</v>
      </c>
      <c r="E28" s="101">
        <v>17021.531453585001</v>
      </c>
      <c r="F28" s="101">
        <v>12339.506875662801</v>
      </c>
      <c r="G28" s="101">
        <v>194848.68652590699</v>
      </c>
      <c r="H28" s="101">
        <v>16212.432844205399</v>
      </c>
      <c r="I28" s="101"/>
      <c r="J28" s="101"/>
      <c r="K28" s="101"/>
      <c r="L28" s="28"/>
      <c r="M28" s="28" t="s">
        <v>192</v>
      </c>
      <c r="N28" s="28">
        <v>141.65201083912501</v>
      </c>
      <c r="O28" s="28">
        <v>34.409534516784603</v>
      </c>
      <c r="P28" s="28">
        <v>32.7243585443752</v>
      </c>
      <c r="Q28" s="28">
        <v>50.821884439417097</v>
      </c>
      <c r="R28" s="28">
        <v>509.95003801061301</v>
      </c>
      <c r="S28" s="28">
        <v>8070.5655077357596</v>
      </c>
      <c r="T28" s="28">
        <v>252497.973847733</v>
      </c>
      <c r="U28" s="28">
        <v>196.890166351104</v>
      </c>
      <c r="V28" s="28">
        <v>508.26734972618999</v>
      </c>
      <c r="W28" s="28">
        <v>52.870193420354198</v>
      </c>
      <c r="X28" s="28">
        <v>45.543118844172</v>
      </c>
      <c r="Y28" s="28">
        <v>1407.1864705678499</v>
      </c>
      <c r="Z28" s="28">
        <v>1407.1864705678499</v>
      </c>
      <c r="AA28" s="28">
        <v>0</v>
      </c>
      <c r="AB28" s="28">
        <v>64.728184880491597</v>
      </c>
      <c r="AC28" s="28">
        <v>11.6606167374064</v>
      </c>
      <c r="AD28" s="28">
        <v>56.9540865637262</v>
      </c>
      <c r="AE28" s="28">
        <v>40.6748741853513</v>
      </c>
      <c r="AF28" s="28">
        <v>5.5011807710845204</v>
      </c>
      <c r="AG28" s="28">
        <v>497.48534189249102</v>
      </c>
      <c r="AH28" s="28">
        <v>0</v>
      </c>
      <c r="AI28" s="28">
        <v>52274.536613580902</v>
      </c>
      <c r="AJ28" s="28">
        <v>5808.2940591509996</v>
      </c>
      <c r="AK28" s="28">
        <v>58082.8306727319</v>
      </c>
      <c r="AL28" s="28">
        <v>11.064753567043899</v>
      </c>
      <c r="AM28" s="28">
        <v>275.80738141148402</v>
      </c>
      <c r="AN28" s="28">
        <v>197.23638857302399</v>
      </c>
      <c r="AO28" s="28">
        <v>9845.9889010229399</v>
      </c>
      <c r="AP28" s="28">
        <v>761.43889171229102</v>
      </c>
      <c r="AQ28" s="28">
        <v>188.66131737316999</v>
      </c>
      <c r="AR28" s="28">
        <v>335.76068586471303</v>
      </c>
      <c r="AS28" s="28">
        <v>89.040385940795005</v>
      </c>
      <c r="AT28" s="28">
        <v>215.32884962251299</v>
      </c>
      <c r="AU28" s="28">
        <v>260.66514174586803</v>
      </c>
      <c r="AV28" s="28">
        <v>17069.9647757407</v>
      </c>
      <c r="AW28" s="28">
        <v>12374.072286250699</v>
      </c>
      <c r="AX28" s="28">
        <v>4695.8924894900101</v>
      </c>
      <c r="AY28" s="28">
        <v>7.8643906612212504</v>
      </c>
      <c r="AZ28" s="28">
        <v>4.5868632562376996</v>
      </c>
      <c r="BA28" s="28">
        <v>3695.2148221954499</v>
      </c>
      <c r="BB28" s="28">
        <v>173.28037412670901</v>
      </c>
      <c r="BC28" s="28">
        <v>838.82192396523396</v>
      </c>
      <c r="BD28" s="28">
        <v>195.18906718821401</v>
      </c>
      <c r="BE28" s="28">
        <v>246.34152258489701</v>
      </c>
      <c r="BF28" s="28">
        <v>2097.39560131505</v>
      </c>
      <c r="BG28" s="28">
        <v>1203.2573791933701</v>
      </c>
      <c r="BH28" s="28">
        <v>396.32063250710098</v>
      </c>
      <c r="BI28" s="28">
        <v>1994.04881658356</v>
      </c>
      <c r="BJ28" s="28">
        <v>676.87661103468304</v>
      </c>
      <c r="BK28" s="28">
        <v>195425.04801710599</v>
      </c>
      <c r="BL28" s="28">
        <v>7537.2281241308701</v>
      </c>
      <c r="BM28" s="28">
        <v>921.97081977616097</v>
      </c>
      <c r="BN28" s="28">
        <v>19.203629568105899</v>
      </c>
      <c r="BO28" s="28">
        <v>1029.45846812287</v>
      </c>
      <c r="BP28" s="28">
        <v>763.92888460721599</v>
      </c>
      <c r="BQ28" s="28">
        <v>16256.5611818661</v>
      </c>
      <c r="BR28" s="28">
        <v>389.44177784375103</v>
      </c>
      <c r="BT28" s="37">
        <f t="shared" si="0"/>
        <v>0</v>
      </c>
      <c r="BU28" s="25">
        <f t="shared" si="1"/>
        <v>2.8117857974909442E-3</v>
      </c>
      <c r="BV28" s="25">
        <f t="shared" si="2"/>
        <v>2.4862488140344544E-3</v>
      </c>
      <c r="BW28" s="25">
        <f t="shared" si="3"/>
        <v>3.156813751753672E-3</v>
      </c>
      <c r="BX28" s="25">
        <f t="shared" si="4"/>
        <v>2.8454150725373286E-3</v>
      </c>
      <c r="BY28" s="25">
        <f t="shared" si="4"/>
        <v>2.8011986974999601E-3</v>
      </c>
      <c r="BZ28" s="25">
        <f t="shared" si="5"/>
        <v>2.9579952601957518E-3</v>
      </c>
      <c r="CA28" s="25">
        <f t="shared" si="6"/>
        <v>2.7218825258833951E-3</v>
      </c>
    </row>
    <row r="29" spans="1:79" x14ac:dyDescent="0.4">
      <c r="A29" s="22" t="s">
        <v>102</v>
      </c>
      <c r="B29" s="101">
        <v>6319.5752694659604</v>
      </c>
      <c r="C29" s="101">
        <v>3901.78009690101</v>
      </c>
      <c r="D29" s="101">
        <v>12414.715680044101</v>
      </c>
      <c r="E29" s="101">
        <v>17231.2699520725</v>
      </c>
      <c r="F29" s="101">
        <v>10603.6640182845</v>
      </c>
      <c r="G29" s="101">
        <v>47078.258864204101</v>
      </c>
      <c r="H29" s="101">
        <v>30773.134112908101</v>
      </c>
      <c r="I29" s="101"/>
      <c r="J29" s="101"/>
      <c r="K29" s="101"/>
      <c r="L29" s="28"/>
      <c r="M29" s="28" t="s">
        <v>193</v>
      </c>
      <c r="N29" s="28">
        <v>2243.34042478026</v>
      </c>
      <c r="O29" s="28">
        <v>99.489984932084795</v>
      </c>
      <c r="P29" s="28">
        <v>96.621479229445001</v>
      </c>
      <c r="Q29" s="28">
        <v>102.053029976818</v>
      </c>
      <c r="R29" s="28">
        <v>3309.52996898326</v>
      </c>
      <c r="S29" s="28">
        <v>7202.2538822931901</v>
      </c>
      <c r="T29" s="28">
        <v>6346.43899080342</v>
      </c>
      <c r="U29" s="28">
        <v>3044.7724350091498</v>
      </c>
      <c r="V29" s="28">
        <v>994.20409045174495</v>
      </c>
      <c r="W29" s="28">
        <v>201.25116461778401</v>
      </c>
      <c r="X29" s="28">
        <v>3006.6161278486802</v>
      </c>
      <c r="Y29" s="28">
        <v>199.18906193546999</v>
      </c>
      <c r="Z29" s="28">
        <v>199.18906193546999</v>
      </c>
      <c r="AA29" s="28">
        <v>0</v>
      </c>
      <c r="AB29" s="28">
        <v>258.30452045998197</v>
      </c>
      <c r="AC29" s="28">
        <v>20.458582640996799</v>
      </c>
      <c r="AD29" s="28">
        <v>1551.5754154138299</v>
      </c>
      <c r="AE29" s="28">
        <v>313.205964230804</v>
      </c>
      <c r="AF29" s="28">
        <v>12.188713247989201</v>
      </c>
      <c r="AG29" s="28">
        <v>3923.0684240516598</v>
      </c>
      <c r="AH29" s="28">
        <v>0</v>
      </c>
      <c r="AI29" s="28">
        <v>11214.435851189501</v>
      </c>
      <c r="AJ29" s="28">
        <v>1246.04628076517</v>
      </c>
      <c r="AK29" s="28">
        <v>12460.482131954701</v>
      </c>
      <c r="AL29" s="28">
        <v>49.401678748076399</v>
      </c>
      <c r="AM29" s="28">
        <v>801.24764032583505</v>
      </c>
      <c r="AN29" s="28">
        <v>29.0632385108417</v>
      </c>
      <c r="AO29" s="28">
        <v>9172.0815465164105</v>
      </c>
      <c r="AP29" s="28">
        <v>175.14506114719899</v>
      </c>
      <c r="AQ29" s="28">
        <v>70.875252839586096</v>
      </c>
      <c r="AR29" s="28">
        <v>323.317276862602</v>
      </c>
      <c r="AS29" s="28">
        <v>14.675000721037</v>
      </c>
      <c r="AT29" s="28">
        <v>21.087764202993402</v>
      </c>
      <c r="AU29" s="28">
        <v>671.93523157149195</v>
      </c>
      <c r="AV29" s="28">
        <v>17312.3590231819</v>
      </c>
      <c r="AW29" s="28">
        <v>10652.5750982052</v>
      </c>
      <c r="AX29" s="28">
        <v>6659.7839249767203</v>
      </c>
      <c r="AY29" s="28">
        <v>17.992491605649299</v>
      </c>
      <c r="AZ29" s="28">
        <v>1.30241204999972</v>
      </c>
      <c r="BA29" s="28">
        <v>2676.11877723209</v>
      </c>
      <c r="BB29" s="28">
        <v>219.138751542568</v>
      </c>
      <c r="BC29" s="28">
        <v>1096.89581673054</v>
      </c>
      <c r="BD29" s="28">
        <v>13.132414306717999</v>
      </c>
      <c r="BE29" s="28">
        <v>16.874084861863899</v>
      </c>
      <c r="BF29" s="28">
        <v>2743.1280823012899</v>
      </c>
      <c r="BG29" s="28">
        <v>353.88084643397502</v>
      </c>
      <c r="BH29" s="28">
        <v>1037.6472681167199</v>
      </c>
      <c r="BI29" s="28">
        <v>1461.19276257874</v>
      </c>
      <c r="BJ29" s="28">
        <v>63.053411023275302</v>
      </c>
      <c r="BK29" s="28">
        <v>47220.086875975103</v>
      </c>
      <c r="BL29" s="28">
        <v>4881.30850389231</v>
      </c>
      <c r="BM29" s="28">
        <v>700.66457639608097</v>
      </c>
      <c r="BN29" s="28">
        <v>628.756968147468</v>
      </c>
      <c r="BO29" s="28">
        <v>3305.2976884078498</v>
      </c>
      <c r="BP29" s="28">
        <v>1354.3518542617401</v>
      </c>
      <c r="BQ29" s="28">
        <v>30881.126778285401</v>
      </c>
      <c r="BR29" s="28">
        <v>1451.24151811916</v>
      </c>
      <c r="BT29" s="37">
        <f t="shared" si="0"/>
        <v>0</v>
      </c>
      <c r="BU29" s="25">
        <f t="shared" si="1"/>
        <v>4.2508744958313742E-3</v>
      </c>
      <c r="BV29" s="25">
        <f t="shared" si="2"/>
        <v>5.4560550881783626E-3</v>
      </c>
      <c r="BW29" s="25">
        <f t="shared" si="3"/>
        <v>3.6864679860664821E-3</v>
      </c>
      <c r="BX29" s="25">
        <f t="shared" si="4"/>
        <v>4.7059254097314386E-3</v>
      </c>
      <c r="BY29" s="25">
        <f t="shared" si="4"/>
        <v>4.6126584015071621E-3</v>
      </c>
      <c r="BZ29" s="25">
        <f t="shared" si="5"/>
        <v>3.0126010432990052E-3</v>
      </c>
      <c r="CA29" s="25">
        <f t="shared" si="6"/>
        <v>3.5093164375480817E-3</v>
      </c>
    </row>
    <row r="30" spans="1:79" x14ac:dyDescent="0.4">
      <c r="A30" s="22" t="s">
        <v>103</v>
      </c>
      <c r="B30" s="101">
        <v>17160.6156625687</v>
      </c>
      <c r="C30" s="101">
        <v>672.59205229227302</v>
      </c>
      <c r="D30" s="101">
        <v>42072.566433292101</v>
      </c>
      <c r="E30" s="101">
        <v>11286.206894828099</v>
      </c>
      <c r="F30" s="101">
        <v>8368.9315092717698</v>
      </c>
      <c r="G30" s="101">
        <v>12800.5547859326</v>
      </c>
      <c r="H30" s="101">
        <v>95571.586342799594</v>
      </c>
      <c r="I30" s="101"/>
      <c r="J30" s="101"/>
      <c r="K30" s="101"/>
      <c r="L30" s="28"/>
      <c r="M30" s="28" t="s">
        <v>194</v>
      </c>
      <c r="N30" s="28">
        <v>9902.6024461053294</v>
      </c>
      <c r="O30" s="28">
        <v>223.654889407925</v>
      </c>
      <c r="P30" s="28">
        <v>221.81196100450299</v>
      </c>
      <c r="Q30" s="28">
        <v>489.97388248610798</v>
      </c>
      <c r="R30" s="28">
        <v>754.52080436649703</v>
      </c>
      <c r="S30" s="28">
        <v>5126.5266915386401</v>
      </c>
      <c r="T30" s="28">
        <v>17202.003740106298</v>
      </c>
      <c r="U30" s="28">
        <v>991.38712368684503</v>
      </c>
      <c r="V30" s="28">
        <v>176.17440685598899</v>
      </c>
      <c r="W30" s="28">
        <v>165.67265611441499</v>
      </c>
      <c r="X30" s="28">
        <v>4296.8137568419997</v>
      </c>
      <c r="Y30" s="28">
        <v>1446.02608834021</v>
      </c>
      <c r="Z30" s="28">
        <v>1446.02608834021</v>
      </c>
      <c r="AA30" s="28">
        <v>0</v>
      </c>
      <c r="AB30" s="28">
        <v>327.23056975996201</v>
      </c>
      <c r="AC30" s="28">
        <v>8.5594955332667197</v>
      </c>
      <c r="AD30" s="28">
        <v>936.13281154710103</v>
      </c>
      <c r="AE30" s="28">
        <v>3149.9593371624201</v>
      </c>
      <c r="AF30" s="28">
        <v>16.307671123578601</v>
      </c>
      <c r="AG30" s="28">
        <v>674.16118312177696</v>
      </c>
      <c r="AH30" s="28">
        <v>0</v>
      </c>
      <c r="AI30" s="28">
        <v>37963.074308515999</v>
      </c>
      <c r="AJ30" s="28">
        <v>4218.12617656165</v>
      </c>
      <c r="AK30" s="28">
        <v>42181.200485077599</v>
      </c>
      <c r="AL30" s="28">
        <v>394.69139503286198</v>
      </c>
      <c r="AM30" s="28">
        <v>1722.75823788658</v>
      </c>
      <c r="AN30" s="28">
        <v>86.512204621265894</v>
      </c>
      <c r="AO30" s="28">
        <v>35463.846498460603</v>
      </c>
      <c r="AP30" s="28">
        <v>140.372180184993</v>
      </c>
      <c r="AQ30" s="28">
        <v>133.92889744061</v>
      </c>
      <c r="AR30" s="28">
        <v>257.72996764784102</v>
      </c>
      <c r="AS30" s="28">
        <v>86.849403483005204</v>
      </c>
      <c r="AT30" s="28">
        <v>57.111072776335597</v>
      </c>
      <c r="AU30" s="28">
        <v>73.476698153049796</v>
      </c>
      <c r="AV30" s="28">
        <v>11315.739757196199</v>
      </c>
      <c r="AW30" s="28">
        <v>8390.3864185087896</v>
      </c>
      <c r="AX30" s="28">
        <v>2925.3533386874801</v>
      </c>
      <c r="AY30" s="28">
        <v>4.5323148762777103</v>
      </c>
      <c r="AZ30" s="28">
        <v>1.85288771314935</v>
      </c>
      <c r="BA30" s="28">
        <v>2820.16227291827</v>
      </c>
      <c r="BB30" s="28">
        <v>188.539846312745</v>
      </c>
      <c r="BC30" s="28">
        <v>734.13758486339805</v>
      </c>
      <c r="BD30" s="28">
        <v>144.88674502382599</v>
      </c>
      <c r="BE30" s="28">
        <v>88.525643166652799</v>
      </c>
      <c r="BF30" s="28">
        <v>1835.8488805311899</v>
      </c>
      <c r="BG30" s="28">
        <v>335.07744000569301</v>
      </c>
      <c r="BH30" s="28">
        <v>222.62959641183301</v>
      </c>
      <c r="BI30" s="28">
        <v>1259.8533728358</v>
      </c>
      <c r="BJ30" s="28">
        <v>253.436849548526</v>
      </c>
      <c r="BK30" s="28">
        <v>12840.1893879543</v>
      </c>
      <c r="BL30" s="28">
        <v>23508.033940989899</v>
      </c>
      <c r="BM30" s="28">
        <v>176.25272885650301</v>
      </c>
      <c r="BN30" s="28">
        <v>6580.9120673642501</v>
      </c>
      <c r="BO30" s="28">
        <v>19508.540992437898</v>
      </c>
      <c r="BP30" s="28">
        <v>8692.70222270675</v>
      </c>
      <c r="BQ30" s="28">
        <v>95831.868452357696</v>
      </c>
      <c r="BR30" s="28">
        <v>9123.3528554905297</v>
      </c>
      <c r="BT30" s="37">
        <f t="shared" si="0"/>
        <v>0</v>
      </c>
      <c r="BU30" s="25">
        <f t="shared" si="1"/>
        <v>2.4118061001666352E-3</v>
      </c>
      <c r="BV30" s="25">
        <f t="shared" si="2"/>
        <v>2.3329607065027762E-3</v>
      </c>
      <c r="BW30" s="25">
        <f t="shared" si="3"/>
        <v>2.5820638243626709E-3</v>
      </c>
      <c r="BX30" s="25">
        <f t="shared" si="4"/>
        <v>2.6167216889877534E-3</v>
      </c>
      <c r="BY30" s="25">
        <f t="shared" si="4"/>
        <v>2.5636378088708649E-3</v>
      </c>
      <c r="BZ30" s="25">
        <f t="shared" si="5"/>
        <v>3.0963190802681295E-3</v>
      </c>
      <c r="CA30" s="25">
        <f t="shared" si="6"/>
        <v>2.7234256489634158E-3</v>
      </c>
    </row>
    <row r="31" spans="1:79" x14ac:dyDescent="0.4">
      <c r="A31" s="22" t="s">
        <v>104</v>
      </c>
      <c r="B31" s="101">
        <v>11844.936186303101</v>
      </c>
      <c r="C31" s="101">
        <v>3849.0086772259201</v>
      </c>
      <c r="D31" s="101">
        <v>21633.544277714998</v>
      </c>
      <c r="E31" s="101">
        <v>10916.356867411099</v>
      </c>
      <c r="F31" s="101">
        <v>7686.66080874411</v>
      </c>
      <c r="G31" s="101">
        <v>30447.366573010098</v>
      </c>
      <c r="H31" s="101">
        <v>11257.700322617</v>
      </c>
      <c r="I31" s="101"/>
      <c r="J31" s="101"/>
      <c r="K31" s="101"/>
      <c r="L31" s="28"/>
      <c r="M31" s="28" t="s">
        <v>195</v>
      </c>
      <c r="N31" s="28">
        <v>74.737565558272607</v>
      </c>
      <c r="O31" s="28">
        <v>37.239973637305503</v>
      </c>
      <c r="P31" s="28">
        <v>37.032151393926597</v>
      </c>
      <c r="Q31" s="28">
        <v>15.6779862708295</v>
      </c>
      <c r="R31" s="28">
        <v>785.94350704579006</v>
      </c>
      <c r="S31" s="28">
        <v>2058.14178519396</v>
      </c>
      <c r="T31" s="28">
        <v>11872.500973039399</v>
      </c>
      <c r="U31" s="28">
        <v>736.84051802145905</v>
      </c>
      <c r="V31" s="28">
        <v>255.707043987101</v>
      </c>
      <c r="W31" s="28">
        <v>115.256654509033</v>
      </c>
      <c r="X31" s="28">
        <v>979.78545553024298</v>
      </c>
      <c r="Y31" s="28">
        <v>117.843168966764</v>
      </c>
      <c r="Z31" s="28">
        <v>117.843168966764</v>
      </c>
      <c r="AA31" s="28">
        <v>108.117354233149</v>
      </c>
      <c r="AB31" s="28">
        <v>101.485812783988</v>
      </c>
      <c r="AC31" s="28">
        <v>5.68668065082311</v>
      </c>
      <c r="AD31" s="28">
        <v>207.55087378415601</v>
      </c>
      <c r="AE31" s="28">
        <v>26.582522693217602</v>
      </c>
      <c r="AF31" s="28">
        <v>2.3169650897630398</v>
      </c>
      <c r="AG31" s="28">
        <v>3861.6760852119401</v>
      </c>
      <c r="AH31" s="28">
        <v>0</v>
      </c>
      <c r="AI31" s="28">
        <v>19518.213182780601</v>
      </c>
      <c r="AJ31" s="28">
        <v>2060.5700930714202</v>
      </c>
      <c r="AK31" s="28">
        <v>21686.9006300851</v>
      </c>
      <c r="AL31" s="28">
        <v>1.8006729361860601</v>
      </c>
      <c r="AM31" s="28">
        <v>217.73647443383001</v>
      </c>
      <c r="AN31" s="28">
        <v>11.2229675335593</v>
      </c>
      <c r="AO31" s="28">
        <v>3363.97529385199</v>
      </c>
      <c r="AP31" s="28">
        <v>68.002805387400301</v>
      </c>
      <c r="AQ31" s="28">
        <v>79.9674538248956</v>
      </c>
      <c r="AR31" s="28">
        <v>907.05529490454796</v>
      </c>
      <c r="AS31" s="28">
        <v>286.031151367863</v>
      </c>
      <c r="AT31" s="28">
        <v>32.3784856296501</v>
      </c>
      <c r="AU31" s="28">
        <v>281.33400880992099</v>
      </c>
      <c r="AV31" s="28">
        <v>10954.3993761197</v>
      </c>
      <c r="AW31" s="28">
        <v>7712.2419379918401</v>
      </c>
      <c r="AX31" s="28">
        <v>3242.1574381279402</v>
      </c>
      <c r="AY31" s="28">
        <v>10.240997264019899</v>
      </c>
      <c r="AZ31" s="28">
        <v>18.6794594026168</v>
      </c>
      <c r="BA31" s="28">
        <v>1497.0978102158199</v>
      </c>
      <c r="BB31" s="28">
        <v>47.996086952826602</v>
      </c>
      <c r="BC31" s="28">
        <v>604.28915067245305</v>
      </c>
      <c r="BD31" s="28">
        <v>147.141830562092</v>
      </c>
      <c r="BE31" s="28">
        <v>445.648022144609</v>
      </c>
      <c r="BF31" s="28">
        <v>1577.0551440152301</v>
      </c>
      <c r="BG31" s="28">
        <v>105.034628846223</v>
      </c>
      <c r="BH31" s="28">
        <v>292.20002623622901</v>
      </c>
      <c r="BI31" s="28">
        <v>1375.0522308693701</v>
      </c>
      <c r="BJ31" s="28">
        <v>30.849012198724601</v>
      </c>
      <c r="BK31" s="28">
        <v>30532.511682296001</v>
      </c>
      <c r="BL31" s="28">
        <v>2689.0288687125098</v>
      </c>
      <c r="BM31" s="28">
        <v>352.981161475703</v>
      </c>
      <c r="BN31" s="28">
        <v>47.923219956871897</v>
      </c>
      <c r="BO31" s="28">
        <v>1800.16567547453</v>
      </c>
      <c r="BP31" s="28">
        <v>261.03137709313199</v>
      </c>
      <c r="BQ31" s="28">
        <v>11292.9771123504</v>
      </c>
      <c r="BR31" s="28">
        <v>1172.6419660614099</v>
      </c>
      <c r="BT31" s="37">
        <f t="shared" si="0"/>
        <v>4.9853760146419202E-3</v>
      </c>
      <c r="BU31" s="25">
        <f t="shared" si="1"/>
        <v>2.3271367867876897E-3</v>
      </c>
      <c r="BV31" s="25">
        <f t="shared" si="2"/>
        <v>3.291083249817374E-3</v>
      </c>
      <c r="BW31" s="25">
        <f t="shared" si="3"/>
        <v>2.466371283648813E-3</v>
      </c>
      <c r="BX31" s="25">
        <f t="shared" si="4"/>
        <v>3.4849088547269699E-3</v>
      </c>
      <c r="BY31" s="25">
        <f t="shared" si="4"/>
        <v>3.3279898624679551E-3</v>
      </c>
      <c r="BZ31" s="25">
        <f t="shared" si="5"/>
        <v>2.7964687547519743E-3</v>
      </c>
      <c r="CA31" s="25">
        <f t="shared" si="6"/>
        <v>3.1335697986672965E-3</v>
      </c>
    </row>
    <row r="32" spans="1:79" x14ac:dyDescent="0.4">
      <c r="A32" s="22" t="s">
        <v>105</v>
      </c>
      <c r="B32" s="101">
        <v>2610.033009232</v>
      </c>
      <c r="C32" s="101">
        <v>953.00232231869904</v>
      </c>
      <c r="D32" s="101">
        <v>7141.84560761794</v>
      </c>
      <c r="E32" s="101">
        <v>6171.2438406350902</v>
      </c>
      <c r="F32" s="101">
        <v>3647.5070067085999</v>
      </c>
      <c r="G32" s="101">
        <v>19984.6663775741</v>
      </c>
      <c r="H32" s="101">
        <v>5682.5872613581196</v>
      </c>
      <c r="I32" s="101"/>
      <c r="J32" s="101"/>
      <c r="K32" s="101"/>
      <c r="L32" s="28"/>
      <c r="M32" s="28" t="s">
        <v>196</v>
      </c>
      <c r="N32" s="28">
        <v>443.138400669681</v>
      </c>
      <c r="O32" s="28">
        <v>58.787228036814803</v>
      </c>
      <c r="P32" s="28">
        <v>58.787228036814803</v>
      </c>
      <c r="Q32" s="28">
        <v>17.344795816910899</v>
      </c>
      <c r="R32" s="28">
        <v>792.33285672735201</v>
      </c>
      <c r="S32" s="28">
        <v>2074.0908826210998</v>
      </c>
      <c r="T32" s="28">
        <v>2623.8223766244</v>
      </c>
      <c r="U32" s="28">
        <v>685.808373548021</v>
      </c>
      <c r="V32" s="28">
        <v>222.563594443217</v>
      </c>
      <c r="W32" s="28">
        <v>31.954807405513002</v>
      </c>
      <c r="X32" s="28">
        <v>636.61235581287599</v>
      </c>
      <c r="Y32" s="28">
        <v>99.855255000299493</v>
      </c>
      <c r="Z32" s="28">
        <v>99.855255000299493</v>
      </c>
      <c r="AA32" s="28">
        <v>0</v>
      </c>
      <c r="AB32" s="28">
        <v>28.9382559233938</v>
      </c>
      <c r="AC32" s="28">
        <v>2.1819252972014001E-2</v>
      </c>
      <c r="AD32" s="28">
        <v>153.08309609196201</v>
      </c>
      <c r="AE32" s="28">
        <v>34.742763087572797</v>
      </c>
      <c r="AF32" s="28">
        <v>0.38578841147797399</v>
      </c>
      <c r="AG32" s="28">
        <v>958.18187532454499</v>
      </c>
      <c r="AH32" s="28">
        <v>0</v>
      </c>
      <c r="AI32" s="28">
        <v>6452.4066874549299</v>
      </c>
      <c r="AJ32" s="28">
        <v>716.93434580620203</v>
      </c>
      <c r="AK32" s="28">
        <v>7169.3410332611302</v>
      </c>
      <c r="AL32" s="28">
        <v>2.2401247940619502</v>
      </c>
      <c r="AM32" s="28">
        <v>111.526839736814</v>
      </c>
      <c r="AN32" s="28">
        <v>3.6720323037748801</v>
      </c>
      <c r="AO32" s="28">
        <v>1732.81905303024</v>
      </c>
      <c r="AP32" s="28">
        <v>62.2720480103836</v>
      </c>
      <c r="AQ32" s="28">
        <v>24.4615410773986</v>
      </c>
      <c r="AR32" s="28">
        <v>118.20793778049701</v>
      </c>
      <c r="AS32" s="28">
        <v>2.3283809040052499</v>
      </c>
      <c r="AT32" s="28">
        <v>12.316941976002701</v>
      </c>
      <c r="AU32" s="28">
        <v>270.68365775752</v>
      </c>
      <c r="AV32" s="28">
        <v>6201.6337959427601</v>
      </c>
      <c r="AW32" s="28">
        <v>3665.1130767575901</v>
      </c>
      <c r="AX32" s="28">
        <v>2536.52071918516</v>
      </c>
      <c r="AY32" s="28">
        <v>4.4893032565573696</v>
      </c>
      <c r="AZ32" s="28">
        <v>0.272772304359088</v>
      </c>
      <c r="BA32" s="28">
        <v>789.62247311738895</v>
      </c>
      <c r="BB32" s="28">
        <v>31.752675437093799</v>
      </c>
      <c r="BC32" s="28">
        <v>412.48620505167298</v>
      </c>
      <c r="BD32" s="28">
        <v>6.1956151200692204</v>
      </c>
      <c r="BE32" s="28">
        <v>12.0968305933189</v>
      </c>
      <c r="BF32" s="28">
        <v>1031.59127306712</v>
      </c>
      <c r="BG32" s="28">
        <v>111.622157421469</v>
      </c>
      <c r="BH32" s="28">
        <v>395.43493203850397</v>
      </c>
      <c r="BI32" s="28">
        <v>484.43085440907799</v>
      </c>
      <c r="BJ32" s="28">
        <v>2.7976025528420299</v>
      </c>
      <c r="BK32" s="28">
        <v>20040.088037386999</v>
      </c>
      <c r="BL32" s="28">
        <v>1013.33826089588</v>
      </c>
      <c r="BM32" s="28">
        <v>309.383086862835</v>
      </c>
      <c r="BN32" s="28">
        <v>27.6753103451802</v>
      </c>
      <c r="BO32" s="28">
        <v>365.63602909628997</v>
      </c>
      <c r="BP32" s="28">
        <v>215.885648894593</v>
      </c>
      <c r="BQ32" s="28">
        <v>5704.0230588004497</v>
      </c>
      <c r="BR32" s="28">
        <v>315.95970876587302</v>
      </c>
      <c r="BT32" s="37">
        <f t="shared" si="0"/>
        <v>0</v>
      </c>
      <c r="BU32" s="25">
        <f t="shared" si="1"/>
        <v>5.2832157078570785E-3</v>
      </c>
      <c r="BV32" s="25">
        <f t="shared" si="2"/>
        <v>5.4349846632522911E-3</v>
      </c>
      <c r="BW32" s="25">
        <f t="shared" si="3"/>
        <v>3.8499047940579716E-3</v>
      </c>
      <c r="BX32" s="25">
        <f t="shared" si="4"/>
        <v>4.9244457183112069E-3</v>
      </c>
      <c r="BY32" s="25">
        <f t="shared" si="4"/>
        <v>4.8268776500246923E-3</v>
      </c>
      <c r="BZ32" s="25">
        <f t="shared" si="5"/>
        <v>2.773209157751587E-3</v>
      </c>
      <c r="CA32" s="25">
        <f t="shared" si="6"/>
        <v>3.7721897537930688E-3</v>
      </c>
    </row>
    <row r="33" spans="1:79" x14ac:dyDescent="0.4">
      <c r="A33" s="22" t="s">
        <v>106</v>
      </c>
      <c r="B33" s="101">
        <v>928.693684068479</v>
      </c>
      <c r="C33" s="101">
        <v>1055.4267176180399</v>
      </c>
      <c r="D33" s="101">
        <v>630.85399999999902</v>
      </c>
      <c r="E33" s="101">
        <v>5738.9882802981801</v>
      </c>
      <c r="F33" s="101">
        <v>3250.39309038896</v>
      </c>
      <c r="G33" s="101">
        <v>562.84109105105995</v>
      </c>
      <c r="H33" s="101">
        <v>2811.7587164704501</v>
      </c>
      <c r="I33" s="101"/>
      <c r="J33" s="101"/>
      <c r="K33" s="101"/>
      <c r="L33" s="28"/>
      <c r="M33" s="28" t="s">
        <v>197</v>
      </c>
      <c r="N33" s="28">
        <v>0.36507486855161803</v>
      </c>
      <c r="O33" s="28">
        <v>3.4927204562046299</v>
      </c>
      <c r="P33" s="28">
        <v>3.4920537319995399</v>
      </c>
      <c r="Q33" s="28">
        <v>1.0138928568593999</v>
      </c>
      <c r="R33" s="28">
        <v>826.79725562367798</v>
      </c>
      <c r="S33" s="28">
        <v>1695.08659487557</v>
      </c>
      <c r="T33" s="28">
        <v>933.77909564201195</v>
      </c>
      <c r="U33" s="28">
        <v>722.95237142280905</v>
      </c>
      <c r="V33" s="28">
        <v>231.42224743014401</v>
      </c>
      <c r="W33" s="28">
        <v>10.790769934688001</v>
      </c>
      <c r="X33" s="28">
        <v>707.18645643260095</v>
      </c>
      <c r="Y33" s="28">
        <v>4.8580420051081097</v>
      </c>
      <c r="Z33" s="28">
        <v>4.8580420051081097</v>
      </c>
      <c r="AA33" s="28">
        <v>0</v>
      </c>
      <c r="AB33" s="28">
        <v>9.2104663163198293</v>
      </c>
      <c r="AC33" s="28">
        <v>1.1025618753184399E-2</v>
      </c>
      <c r="AD33" s="28">
        <v>7.05273499253187E-2</v>
      </c>
      <c r="AE33" s="28">
        <v>1.7004202704630302E-2</v>
      </c>
      <c r="AF33" s="28">
        <v>0.129630596928685</v>
      </c>
      <c r="AG33" s="28">
        <v>1061.2525314792399</v>
      </c>
      <c r="AH33" s="28">
        <v>0</v>
      </c>
      <c r="AI33" s="28">
        <v>570.69792489955205</v>
      </c>
      <c r="AJ33" s="28">
        <v>63.410593208662</v>
      </c>
      <c r="AK33" s="28">
        <v>634.10851810821396</v>
      </c>
      <c r="AL33" s="28">
        <v>4.6154239349967298E-3</v>
      </c>
      <c r="AM33" s="28">
        <v>81.725813028481795</v>
      </c>
      <c r="AN33" s="28">
        <v>8.8684094203498098E-2</v>
      </c>
      <c r="AO33" s="28">
        <v>200.06792493053601</v>
      </c>
      <c r="AP33" s="28">
        <v>20.9663585376741</v>
      </c>
      <c r="AQ33" s="28">
        <v>17.369536279810699</v>
      </c>
      <c r="AR33" s="28">
        <v>119.786392488852</v>
      </c>
      <c r="AS33" s="28">
        <v>6.4330340558981694E-2</v>
      </c>
      <c r="AT33" s="28">
        <v>0.10202932588171</v>
      </c>
      <c r="AU33" s="28">
        <v>285.84559275120301</v>
      </c>
      <c r="AV33" s="28">
        <v>5770.1441106127204</v>
      </c>
      <c r="AW33" s="28">
        <v>3268.0246446823999</v>
      </c>
      <c r="AX33" s="28">
        <v>2502.1194659303201</v>
      </c>
      <c r="AY33" s="28">
        <v>4.6491392688371302</v>
      </c>
      <c r="AZ33" s="28">
        <v>7.5301692598533096E-3</v>
      </c>
      <c r="BA33" s="28">
        <v>571.80016137833195</v>
      </c>
      <c r="BB33" s="28">
        <v>4.8982308900610203</v>
      </c>
      <c r="BC33" s="28">
        <v>452.58137793283697</v>
      </c>
      <c r="BD33" s="28">
        <v>6.5415085125966596E-2</v>
      </c>
      <c r="BE33" s="28">
        <v>6.9867733703710203E-2</v>
      </c>
      <c r="BF33" s="28">
        <v>1131.77577674895</v>
      </c>
      <c r="BG33" s="28">
        <v>59.549968887742999</v>
      </c>
      <c r="BH33" s="28">
        <v>438.42075711128598</v>
      </c>
      <c r="BI33" s="28">
        <v>219.51539549265101</v>
      </c>
      <c r="BJ33" s="28">
        <v>1.80690531699709E-2</v>
      </c>
      <c r="BK33" s="28">
        <v>564.39540953609298</v>
      </c>
      <c r="BL33" s="28">
        <v>107.90681242317299</v>
      </c>
      <c r="BM33" s="28">
        <v>8.7252220841393893</v>
      </c>
      <c r="BN33" s="28">
        <v>8.0221858348628293E-3</v>
      </c>
      <c r="BO33" s="28">
        <v>42.353328458155701</v>
      </c>
      <c r="BP33" s="28">
        <v>13.2439415167247</v>
      </c>
      <c r="BQ33" s="28">
        <v>2826.1680199738798</v>
      </c>
      <c r="BR33" s="28">
        <v>47.922112171065201</v>
      </c>
      <c r="BT33" s="37">
        <f t="shared" si="0"/>
        <v>0</v>
      </c>
      <c r="BU33" s="25">
        <f t="shared" si="1"/>
        <v>5.4758761266195596E-3</v>
      </c>
      <c r="BV33" s="25">
        <f t="shared" si="2"/>
        <v>5.5198658172574064E-3</v>
      </c>
      <c r="BW33" s="25">
        <f t="shared" si="3"/>
        <v>5.1589085718961019E-3</v>
      </c>
      <c r="BX33" s="25">
        <f t="shared" si="4"/>
        <v>5.4288018711412134E-3</v>
      </c>
      <c r="BY33" s="25">
        <f t="shared" si="4"/>
        <v>5.4244375382086442E-3</v>
      </c>
      <c r="BZ33" s="25">
        <f t="shared" si="5"/>
        <v>2.76155829726375E-3</v>
      </c>
      <c r="CA33" s="25">
        <f t="shared" si="6"/>
        <v>5.1246586056706601E-3</v>
      </c>
    </row>
    <row r="34" spans="1:79" x14ac:dyDescent="0.4">
      <c r="A34" s="22" t="s">
        <v>107</v>
      </c>
      <c r="B34" s="101">
        <v>110538.521338459</v>
      </c>
      <c r="C34" s="101">
        <v>971.06083894745404</v>
      </c>
      <c r="D34" s="101">
        <v>67017.970652266304</v>
      </c>
      <c r="E34" s="101">
        <v>18280.419333474802</v>
      </c>
      <c r="F34" s="101">
        <v>13314.2641746711</v>
      </c>
      <c r="G34" s="101">
        <v>51356.506177531999</v>
      </c>
      <c r="H34" s="101">
        <v>25916.996540469601</v>
      </c>
      <c r="I34" s="101"/>
      <c r="J34" s="101"/>
      <c r="K34" s="101"/>
      <c r="L34" s="28"/>
      <c r="M34" s="28" t="s">
        <v>198</v>
      </c>
      <c r="N34" s="28">
        <v>664.59788753028499</v>
      </c>
      <c r="O34" s="28">
        <v>157.72469755717401</v>
      </c>
      <c r="P34" s="28">
        <v>151.980792417853</v>
      </c>
      <c r="Q34" s="28">
        <v>283.46798271237998</v>
      </c>
      <c r="R34" s="28">
        <v>668.722717088585</v>
      </c>
      <c r="S34" s="28">
        <v>6684.5760003569803</v>
      </c>
      <c r="T34" s="28">
        <v>110834.530285945</v>
      </c>
      <c r="U34" s="28">
        <v>656.077895625569</v>
      </c>
      <c r="V34" s="28">
        <v>322.22747736015799</v>
      </c>
      <c r="W34" s="28">
        <v>216.020609196501</v>
      </c>
      <c r="X34" s="28">
        <v>389.30097440745601</v>
      </c>
      <c r="Y34" s="28">
        <v>2109.9412672250401</v>
      </c>
      <c r="Z34" s="28">
        <v>2109.9412672250401</v>
      </c>
      <c r="AA34" s="28">
        <v>0</v>
      </c>
      <c r="AB34" s="28">
        <v>247.873413253835</v>
      </c>
      <c r="AC34" s="28">
        <v>39.801621562591201</v>
      </c>
      <c r="AD34" s="28">
        <v>370.03159973501602</v>
      </c>
      <c r="AE34" s="28">
        <v>267.49623057369399</v>
      </c>
      <c r="AF34" s="28">
        <v>19.458439014664801</v>
      </c>
      <c r="AG34" s="28">
        <v>973.47822563292004</v>
      </c>
      <c r="AH34" s="28">
        <v>0</v>
      </c>
      <c r="AI34" s="28">
        <v>60467.063545081503</v>
      </c>
      <c r="AJ34" s="28">
        <v>6718.5599185255296</v>
      </c>
      <c r="AK34" s="28">
        <v>67185.623463607</v>
      </c>
      <c r="AL34" s="28">
        <v>44.534887644561202</v>
      </c>
      <c r="AM34" s="28">
        <v>826.97996504599803</v>
      </c>
      <c r="AN34" s="28">
        <v>203.18591214019199</v>
      </c>
      <c r="AO34" s="28">
        <v>9601.7676480959908</v>
      </c>
      <c r="AP34" s="28">
        <v>325.99900889225398</v>
      </c>
      <c r="AQ34" s="28">
        <v>190.36251851121801</v>
      </c>
      <c r="AR34" s="28">
        <v>432.72105252335598</v>
      </c>
      <c r="AS34" s="28">
        <v>284.97234538093102</v>
      </c>
      <c r="AT34" s="28">
        <v>49.206166889884599</v>
      </c>
      <c r="AU34" s="28">
        <v>99.1759252927463</v>
      </c>
      <c r="AV34" s="28">
        <v>18333.863227354501</v>
      </c>
      <c r="AW34" s="28">
        <v>13351.3551398089</v>
      </c>
      <c r="AX34" s="28">
        <v>4982.5080875455296</v>
      </c>
      <c r="AY34" s="28">
        <v>28.881465394379301</v>
      </c>
      <c r="AZ34" s="28">
        <v>14.387058102775001</v>
      </c>
      <c r="BA34" s="28">
        <v>4754.4827953325903</v>
      </c>
      <c r="BB34" s="28">
        <v>295.72907411569599</v>
      </c>
      <c r="BC34" s="28">
        <v>1043.5149968048399</v>
      </c>
      <c r="BD34" s="28">
        <v>224.60260474743299</v>
      </c>
      <c r="BE34" s="28">
        <v>131.78646568097901</v>
      </c>
      <c r="BF34" s="28">
        <v>2609.2506531331501</v>
      </c>
      <c r="BG34" s="28">
        <v>534.86219501186997</v>
      </c>
      <c r="BH34" s="28">
        <v>551.849358207862</v>
      </c>
      <c r="BI34" s="28">
        <v>1964.3867830956201</v>
      </c>
      <c r="BJ34" s="28">
        <v>146.86095556305901</v>
      </c>
      <c r="BK34" s="28">
        <v>51540.2106310776</v>
      </c>
      <c r="BL34" s="28">
        <v>6828.0288910815898</v>
      </c>
      <c r="BM34" s="28">
        <v>420.979343881126</v>
      </c>
      <c r="BN34" s="28">
        <v>229.11204926863499</v>
      </c>
      <c r="BO34" s="28">
        <v>3413.320738805</v>
      </c>
      <c r="BP34" s="28">
        <v>2368.9900124685</v>
      </c>
      <c r="BQ34" s="28">
        <v>25986.793773597001</v>
      </c>
      <c r="BR34" s="28">
        <v>1577.5069986271001</v>
      </c>
      <c r="BT34" s="37">
        <f t="shared" si="0"/>
        <v>0</v>
      </c>
      <c r="BU34" s="25">
        <f t="shared" si="1"/>
        <v>2.677880470100074E-3</v>
      </c>
      <c r="BV34" s="25">
        <f t="shared" si="2"/>
        <v>2.4894286624576861E-3</v>
      </c>
      <c r="BW34" s="25">
        <f t="shared" si="3"/>
        <v>2.50160978777753E-3</v>
      </c>
      <c r="BX34" s="25">
        <f t="shared" si="4"/>
        <v>2.923559514952359E-3</v>
      </c>
      <c r="BY34" s="25">
        <f t="shared" si="4"/>
        <v>2.7858066094528914E-3</v>
      </c>
      <c r="BZ34" s="25">
        <f t="shared" si="5"/>
        <v>3.5770434404272171E-3</v>
      </c>
      <c r="CA34" s="25">
        <f t="shared" si="6"/>
        <v>2.6931065495344173E-3</v>
      </c>
    </row>
    <row r="35" spans="1:79" x14ac:dyDescent="0.4">
      <c r="A35" s="22" t="s">
        <v>108</v>
      </c>
      <c r="B35" s="101">
        <v>146687.52409006</v>
      </c>
      <c r="C35" s="101">
        <v>4903.6567426964702</v>
      </c>
      <c r="D35" s="101">
        <v>37092.416571929898</v>
      </c>
      <c r="E35" s="101">
        <v>17115.594012544901</v>
      </c>
      <c r="F35" s="101">
        <v>11281.2971942807</v>
      </c>
      <c r="G35" s="101">
        <v>160848.246971805</v>
      </c>
      <c r="H35" s="101">
        <v>12767.515149708201</v>
      </c>
      <c r="I35" s="101"/>
      <c r="J35" s="101"/>
      <c r="K35" s="101"/>
      <c r="L35" s="28"/>
      <c r="M35" s="28" t="s">
        <v>199</v>
      </c>
      <c r="N35" s="28">
        <v>66.928376278098597</v>
      </c>
      <c r="O35" s="28">
        <v>24.3518263695155</v>
      </c>
      <c r="P35" s="28">
        <v>24.055200624989201</v>
      </c>
      <c r="Q35" s="28">
        <v>14.134810107306899</v>
      </c>
      <c r="R35" s="28">
        <v>1551.4385492290301</v>
      </c>
      <c r="S35" s="28">
        <v>7768.7680118160097</v>
      </c>
      <c r="T35" s="28">
        <v>147086.38742426099</v>
      </c>
      <c r="U35" s="28">
        <v>1136.3011911041499</v>
      </c>
      <c r="V35" s="28">
        <v>640.64035566593304</v>
      </c>
      <c r="W35" s="28">
        <v>80.764613857616595</v>
      </c>
      <c r="X35" s="28">
        <v>1008.9574375628</v>
      </c>
      <c r="Y35" s="28">
        <v>672.79909076129104</v>
      </c>
      <c r="Z35" s="28">
        <v>672.79909076129104</v>
      </c>
      <c r="AA35" s="28">
        <v>177.575587118393</v>
      </c>
      <c r="AB35" s="28">
        <v>66.441971593514197</v>
      </c>
      <c r="AC35" s="28">
        <v>8.4902025342958503</v>
      </c>
      <c r="AD35" s="28">
        <v>5.2486930501672697</v>
      </c>
      <c r="AE35" s="28">
        <v>7.1606997562570198</v>
      </c>
      <c r="AF35" s="28">
        <v>1.6436354853539199</v>
      </c>
      <c r="AG35" s="28">
        <v>4921.4330085981201</v>
      </c>
      <c r="AH35" s="28">
        <v>0</v>
      </c>
      <c r="AI35" s="28">
        <v>33476.683042705503</v>
      </c>
      <c r="AJ35" s="28">
        <v>3542.0557913998</v>
      </c>
      <c r="AK35" s="28">
        <v>37196.3144212236</v>
      </c>
      <c r="AL35" s="28">
        <v>1.94360290691535</v>
      </c>
      <c r="AM35" s="28">
        <v>223.600060552174</v>
      </c>
      <c r="AN35" s="28">
        <v>103.02228694796899</v>
      </c>
      <c r="AO35" s="28">
        <v>5428.6078616140903</v>
      </c>
      <c r="AP35" s="28">
        <v>252.81413548671301</v>
      </c>
      <c r="AQ35" s="28">
        <v>76.012617695928498</v>
      </c>
      <c r="AR35" s="28">
        <v>1517.32925885855</v>
      </c>
      <c r="AS35" s="28">
        <v>23.617609927412499</v>
      </c>
      <c r="AT35" s="28">
        <v>146.065601956161</v>
      </c>
      <c r="AU35" s="28">
        <v>495.929158202689</v>
      </c>
      <c r="AV35" s="28">
        <v>17185.753151324199</v>
      </c>
      <c r="AW35" s="28">
        <v>11325.2880322415</v>
      </c>
      <c r="AX35" s="28">
        <v>5860.4651190826498</v>
      </c>
      <c r="AY35" s="28">
        <v>7.10318436562331</v>
      </c>
      <c r="AZ35" s="28">
        <v>1.5525958190446301</v>
      </c>
      <c r="BA35" s="28">
        <v>2673.7796982790301</v>
      </c>
      <c r="BB35" s="28">
        <v>36.663092894458998</v>
      </c>
      <c r="BC35" s="28">
        <v>809.77654010256003</v>
      </c>
      <c r="BD35" s="28">
        <v>37.454787534295697</v>
      </c>
      <c r="BE35" s="28">
        <v>64.747043729250294</v>
      </c>
      <c r="BF35" s="28">
        <v>2134.0326306736802</v>
      </c>
      <c r="BG35" s="28">
        <v>906.22374445388903</v>
      </c>
      <c r="BH35" s="28">
        <v>887.81082016707103</v>
      </c>
      <c r="BI35" s="28">
        <v>2024.21689281781</v>
      </c>
      <c r="BJ35" s="28">
        <v>33.360076783277201</v>
      </c>
      <c r="BK35" s="28">
        <v>161338.81352386001</v>
      </c>
      <c r="BL35" s="28">
        <v>3946.5917302969401</v>
      </c>
      <c r="BM35" s="28">
        <v>1349.24175328972</v>
      </c>
      <c r="BN35" s="28">
        <v>3.4485980737778901</v>
      </c>
      <c r="BO35" s="28">
        <v>491.757372412329</v>
      </c>
      <c r="BP35" s="28">
        <v>287.466685144981</v>
      </c>
      <c r="BQ35" s="28">
        <v>12811.4341469631</v>
      </c>
      <c r="BR35" s="28">
        <v>369.23116941620998</v>
      </c>
      <c r="BT35" s="37">
        <f t="shared" si="0"/>
        <v>4.7740102717561536E-3</v>
      </c>
      <c r="BU35" s="25">
        <f t="shared" si="1"/>
        <v>2.7191360456537521E-3</v>
      </c>
      <c r="BV35" s="25">
        <f t="shared" si="2"/>
        <v>3.6251040467149085E-3</v>
      </c>
      <c r="BW35" s="25">
        <f t="shared" si="3"/>
        <v>2.8010536626057419E-3</v>
      </c>
      <c r="BX35" s="25">
        <f t="shared" ref="BX35:BY51" si="8">IF(E35=0,"",(AV35-E35)/E35)</f>
        <v>4.0991354859127027E-3</v>
      </c>
      <c r="BY35" s="25">
        <f t="shared" si="8"/>
        <v>3.8994485477346174E-3</v>
      </c>
      <c r="BZ35" s="25">
        <f t="shared" si="5"/>
        <v>3.049871921457753E-3</v>
      </c>
      <c r="CA35" s="25">
        <f t="shared" si="6"/>
        <v>3.4399017146185297E-3</v>
      </c>
    </row>
    <row r="36" spans="1:79" x14ac:dyDescent="0.4">
      <c r="A36" s="22" t="s">
        <v>109</v>
      </c>
      <c r="B36" s="101">
        <v>5589.4281338672599</v>
      </c>
      <c r="C36" s="101">
        <v>129.12355217381</v>
      </c>
      <c r="D36" s="101">
        <v>13054.229621744</v>
      </c>
      <c r="E36" s="101">
        <v>9154.5805819007601</v>
      </c>
      <c r="F36" s="101">
        <v>5425.6862716784299</v>
      </c>
      <c r="G36" s="101">
        <v>9028.5883722313702</v>
      </c>
      <c r="H36" s="101">
        <v>7263.4067138146002</v>
      </c>
      <c r="I36" s="101"/>
      <c r="J36" s="101"/>
      <c r="K36" s="101"/>
      <c r="L36" s="28"/>
      <c r="M36" s="28" t="s">
        <v>200</v>
      </c>
      <c r="N36" s="28">
        <v>77.113622672599703</v>
      </c>
      <c r="O36" s="28">
        <v>31.604280745243798</v>
      </c>
      <c r="P36" s="28">
        <v>31.383057448725999</v>
      </c>
      <c r="Q36" s="28">
        <v>20.007049204682499</v>
      </c>
      <c r="R36" s="28">
        <v>383.401682430253</v>
      </c>
      <c r="S36" s="28">
        <v>4130.3775545386698</v>
      </c>
      <c r="T36" s="28">
        <v>5607.6274830231996</v>
      </c>
      <c r="U36" s="28">
        <v>183.82009650176801</v>
      </c>
      <c r="V36" s="28">
        <v>69.929981295964794</v>
      </c>
      <c r="W36" s="28">
        <v>85.741889863594693</v>
      </c>
      <c r="X36" s="28">
        <v>36.402282049867701</v>
      </c>
      <c r="Y36" s="28">
        <v>564.93272913103601</v>
      </c>
      <c r="Z36" s="28">
        <v>564.93272913103601</v>
      </c>
      <c r="AA36" s="28">
        <v>0</v>
      </c>
      <c r="AB36" s="28">
        <v>98.666334564894896</v>
      </c>
      <c r="AC36" s="28">
        <v>1.5265289717188999</v>
      </c>
      <c r="AD36" s="28">
        <v>34.182574494609099</v>
      </c>
      <c r="AE36" s="28">
        <v>17.7843782891842</v>
      </c>
      <c r="AF36" s="28">
        <v>1.6453688018872401</v>
      </c>
      <c r="AG36" s="28">
        <v>129.468667626338</v>
      </c>
      <c r="AH36" s="28">
        <v>0</v>
      </c>
      <c r="AI36" s="28">
        <v>11800.5284823726</v>
      </c>
      <c r="AJ36" s="28">
        <v>1311.16936611451</v>
      </c>
      <c r="AK36" s="28">
        <v>13111.6978484871</v>
      </c>
      <c r="AL36" s="28">
        <v>2.6557493968832202</v>
      </c>
      <c r="AM36" s="28">
        <v>154.84333516739201</v>
      </c>
      <c r="AN36" s="28">
        <v>19.776076375513298</v>
      </c>
      <c r="AO36" s="28">
        <v>3253.3315954756799</v>
      </c>
      <c r="AP36" s="28">
        <v>82.547775583019401</v>
      </c>
      <c r="AQ36" s="28">
        <v>40.915757485297902</v>
      </c>
      <c r="AR36" s="28">
        <v>180.02880855966501</v>
      </c>
      <c r="AS36" s="28">
        <v>46.450869909154399</v>
      </c>
      <c r="AT36" s="28">
        <v>15.475091855004999</v>
      </c>
      <c r="AU36" s="28">
        <v>323.02671372679401</v>
      </c>
      <c r="AV36" s="28">
        <v>9196.6455055123806</v>
      </c>
      <c r="AW36" s="28">
        <v>5449.9682121066098</v>
      </c>
      <c r="AX36" s="28">
        <v>3746.6772934057599</v>
      </c>
      <c r="AY36" s="28">
        <v>7.0257541739777301</v>
      </c>
      <c r="AZ36" s="28">
        <v>2.0021382931285201</v>
      </c>
      <c r="BA36" s="28">
        <v>1298.0397675168799</v>
      </c>
      <c r="BB36" s="28">
        <v>15.4493581182537</v>
      </c>
      <c r="BC36" s="28">
        <v>618.32007196811901</v>
      </c>
      <c r="BD36" s="28">
        <v>27.639521003874702</v>
      </c>
      <c r="BE36" s="28">
        <v>21.860464080137898</v>
      </c>
      <c r="BF36" s="28">
        <v>1546.1524999805899</v>
      </c>
      <c r="BG36" s="28">
        <v>273.00965057425799</v>
      </c>
      <c r="BH36" s="28">
        <v>505.027220673231</v>
      </c>
      <c r="BI36" s="28">
        <v>680.27604946058295</v>
      </c>
      <c r="BJ36" s="28">
        <v>19.954273343382098</v>
      </c>
      <c r="BK36" s="28">
        <v>9056.7409282070494</v>
      </c>
      <c r="BL36" s="28">
        <v>2610.7353309034502</v>
      </c>
      <c r="BM36" s="28">
        <v>124.163963150158</v>
      </c>
      <c r="BN36" s="28">
        <v>30.789656590472301</v>
      </c>
      <c r="BO36" s="28">
        <v>622.96145551995301</v>
      </c>
      <c r="BP36" s="28">
        <v>238.087868886846</v>
      </c>
      <c r="BQ36" s="28">
        <v>7283.2840320711803</v>
      </c>
      <c r="BR36" s="28">
        <v>450.78364800559501</v>
      </c>
      <c r="BT36" s="37">
        <f t="shared" si="0"/>
        <v>0</v>
      </c>
      <c r="BU36" s="25">
        <f t="shared" si="1"/>
        <v>3.2560306206759928E-3</v>
      </c>
      <c r="BV36" s="25">
        <f t="shared" si="2"/>
        <v>2.6727537054080939E-3</v>
      </c>
      <c r="BW36" s="25">
        <f t="shared" si="3"/>
        <v>4.4022687211949258E-3</v>
      </c>
      <c r="BX36" s="25">
        <f t="shared" si="8"/>
        <v>4.5949591284155395E-3</v>
      </c>
      <c r="BY36" s="25">
        <f t="shared" si="8"/>
        <v>4.4753675779098008E-3</v>
      </c>
      <c r="BZ36" s="25">
        <f t="shared" si="5"/>
        <v>3.1181569936520924E-3</v>
      </c>
      <c r="CA36" s="25">
        <f t="shared" si="6"/>
        <v>2.7366384727946658E-3</v>
      </c>
    </row>
    <row r="37" spans="1:79" x14ac:dyDescent="0.4">
      <c r="A37" s="22" t="s">
        <v>110</v>
      </c>
      <c r="B37" s="101">
        <v>8285.5357462640295</v>
      </c>
      <c r="C37" s="101">
        <v>373.55968756982901</v>
      </c>
      <c r="D37" s="101">
        <v>28916.583649701101</v>
      </c>
      <c r="E37" s="101">
        <v>4363.8855068862504</v>
      </c>
      <c r="F37" s="101">
        <v>3650.3013742040098</v>
      </c>
      <c r="G37" s="101">
        <v>8773.1386413459004</v>
      </c>
      <c r="H37" s="101">
        <v>12246.843202791801</v>
      </c>
      <c r="I37" s="101"/>
      <c r="J37" s="101"/>
      <c r="K37" s="101"/>
      <c r="L37" s="28"/>
      <c r="M37" s="28" t="s">
        <v>201</v>
      </c>
      <c r="N37" s="28">
        <v>690.86528806078195</v>
      </c>
      <c r="O37" s="28">
        <v>21.2713522404316</v>
      </c>
      <c r="P37" s="28">
        <v>21.191725995036599</v>
      </c>
      <c r="Q37" s="28">
        <v>9.4344482617107204</v>
      </c>
      <c r="R37" s="28">
        <v>135.314983820501</v>
      </c>
      <c r="S37" s="28">
        <v>3218.6848471531698</v>
      </c>
      <c r="T37" s="28">
        <v>8305.0061487171806</v>
      </c>
      <c r="U37" s="28">
        <v>96.508037634231698</v>
      </c>
      <c r="V37" s="28">
        <v>35.018049555567501</v>
      </c>
      <c r="W37" s="28">
        <v>46.797701655391897</v>
      </c>
      <c r="X37" s="28">
        <v>61.3712533118509</v>
      </c>
      <c r="Y37" s="28">
        <v>1055.6715511748901</v>
      </c>
      <c r="Z37" s="28">
        <v>1055.6715511748901</v>
      </c>
      <c r="AA37" s="28">
        <v>0</v>
      </c>
      <c r="AB37" s="28">
        <v>48.182204038250099</v>
      </c>
      <c r="AC37" s="28">
        <v>0.58121016745145304</v>
      </c>
      <c r="AD37" s="28">
        <v>264.96463605659198</v>
      </c>
      <c r="AE37" s="28">
        <v>32.791011052561601</v>
      </c>
      <c r="AF37" s="28">
        <v>0.80831860481871498</v>
      </c>
      <c r="AG37" s="28">
        <v>374.41012370464699</v>
      </c>
      <c r="AH37" s="28">
        <v>0</v>
      </c>
      <c r="AI37" s="28">
        <v>26084.357102399201</v>
      </c>
      <c r="AJ37" s="28">
        <v>2898.2659160572498</v>
      </c>
      <c r="AK37" s="28">
        <v>28982.623018456499</v>
      </c>
      <c r="AL37" s="28">
        <v>3.1609278625216399</v>
      </c>
      <c r="AM37" s="28">
        <v>118.99902468653499</v>
      </c>
      <c r="AN37" s="28">
        <v>42.583671898014103</v>
      </c>
      <c r="AO37" s="28">
        <v>6300.9107452607404</v>
      </c>
      <c r="AP37" s="28">
        <v>103.51288223176</v>
      </c>
      <c r="AQ37" s="28">
        <v>70.606353347410007</v>
      </c>
      <c r="AR37" s="28">
        <v>172.68495731598301</v>
      </c>
      <c r="AS37" s="28">
        <v>53.948285556048603</v>
      </c>
      <c r="AT37" s="28">
        <v>8.8407831081422295</v>
      </c>
      <c r="AU37" s="28">
        <v>18.9930643483743</v>
      </c>
      <c r="AV37" s="28">
        <v>4374.7591615321298</v>
      </c>
      <c r="AW37" s="28">
        <v>3659.1154828163299</v>
      </c>
      <c r="AX37" s="28">
        <v>715.643678715806</v>
      </c>
      <c r="AY37" s="28">
        <v>6.7422187130518996</v>
      </c>
      <c r="AZ37" s="28">
        <v>0.41413902887503501</v>
      </c>
      <c r="BA37" s="28">
        <v>718.73934936865305</v>
      </c>
      <c r="BB37" s="28">
        <v>57.507589439860602</v>
      </c>
      <c r="BC37" s="28">
        <v>454.84930231430201</v>
      </c>
      <c r="BD37" s="28">
        <v>109.76955573269601</v>
      </c>
      <c r="BE37" s="28">
        <v>59.319303008173499</v>
      </c>
      <c r="BF37" s="28">
        <v>1137.1502529858799</v>
      </c>
      <c r="BG37" s="28">
        <v>75.118147449367498</v>
      </c>
      <c r="BH37" s="28">
        <v>92.9376057547247</v>
      </c>
      <c r="BI37" s="28">
        <v>504.19266367063</v>
      </c>
      <c r="BJ37" s="28">
        <v>46.323504993747598</v>
      </c>
      <c r="BK37" s="28">
        <v>8804.2469158156891</v>
      </c>
      <c r="BL37" s="28">
        <v>5165.6200375047101</v>
      </c>
      <c r="BM37" s="28">
        <v>84.489189816850995</v>
      </c>
      <c r="BN37" s="28">
        <v>73.895349171470201</v>
      </c>
      <c r="BO37" s="28">
        <v>1451.5383050317</v>
      </c>
      <c r="BP37" s="28">
        <v>804.34454822252701</v>
      </c>
      <c r="BQ37" s="28">
        <v>12279.621300472299</v>
      </c>
      <c r="BR37" s="28">
        <v>850.65806366724598</v>
      </c>
      <c r="BT37" s="37">
        <f t="shared" si="0"/>
        <v>0</v>
      </c>
      <c r="BU37" s="25">
        <f t="shared" si="1"/>
        <v>2.3499267940435072E-3</v>
      </c>
      <c r="BV37" s="25">
        <f t="shared" si="2"/>
        <v>2.2765736323168218E-3</v>
      </c>
      <c r="BW37" s="25">
        <f t="shared" si="3"/>
        <v>2.2837887613352753E-3</v>
      </c>
      <c r="BX37" s="25">
        <f t="shared" si="8"/>
        <v>2.4917369231435482E-3</v>
      </c>
      <c r="BY37" s="25">
        <f t="shared" si="8"/>
        <v>2.4146249059345372E-3</v>
      </c>
      <c r="BZ37" s="25">
        <f t="shared" si="5"/>
        <v>3.5458546526532918E-3</v>
      </c>
      <c r="CA37" s="25">
        <f t="shared" si="6"/>
        <v>2.6764527917714099E-3</v>
      </c>
    </row>
    <row r="38" spans="1:79" x14ac:dyDescent="0.4">
      <c r="A38" s="22" t="s">
        <v>111</v>
      </c>
      <c r="B38" s="101">
        <v>7401.5204015366699</v>
      </c>
      <c r="C38" s="101">
        <v>743.04862160117898</v>
      </c>
      <c r="D38" s="101">
        <v>16072.187822800901</v>
      </c>
      <c r="E38" s="101">
        <v>5258.5239085778803</v>
      </c>
      <c r="F38" s="101">
        <v>3457.2928498358001</v>
      </c>
      <c r="G38" s="101">
        <v>8264.5170859202608</v>
      </c>
      <c r="H38" s="101">
        <v>2447.2089348147401</v>
      </c>
      <c r="I38" s="101"/>
      <c r="J38" s="101"/>
      <c r="K38" s="101"/>
      <c r="L38" s="28"/>
      <c r="M38" s="28" t="s">
        <v>202</v>
      </c>
      <c r="N38" s="28">
        <v>5.0241962372653699</v>
      </c>
      <c r="O38" s="28">
        <v>3.0571527233854301</v>
      </c>
      <c r="P38" s="28">
        <v>2.85973676428108</v>
      </c>
      <c r="Q38" s="28">
        <v>5.65482426395939</v>
      </c>
      <c r="R38" s="28">
        <v>589.80040497207995</v>
      </c>
      <c r="S38" s="28">
        <v>1185.62103087273</v>
      </c>
      <c r="T38" s="28">
        <v>7417.3191039446201</v>
      </c>
      <c r="U38" s="28">
        <v>512.06182711393399</v>
      </c>
      <c r="V38" s="28">
        <v>177.29806644936599</v>
      </c>
      <c r="W38" s="28">
        <v>13.228037080209999</v>
      </c>
      <c r="X38" s="28">
        <v>503.00167214961101</v>
      </c>
      <c r="Y38" s="28">
        <v>5.3170813770456702</v>
      </c>
      <c r="Z38" s="28">
        <v>5.3170813770456702</v>
      </c>
      <c r="AA38" s="28">
        <v>125.40633779879499</v>
      </c>
      <c r="AB38" s="28">
        <v>9.8740538987845596</v>
      </c>
      <c r="AC38" s="28">
        <v>5.8530994983894002</v>
      </c>
      <c r="AD38" s="28">
        <v>3.2713278180966401</v>
      </c>
      <c r="AE38" s="28">
        <v>4.7663233166802499</v>
      </c>
      <c r="AF38" s="28">
        <v>0.61262821814194801</v>
      </c>
      <c r="AG38" s="28">
        <v>747.15027317008196</v>
      </c>
      <c r="AH38" s="28">
        <v>0</v>
      </c>
      <c r="AI38" s="28">
        <v>14499.237052111701</v>
      </c>
      <c r="AJ38" s="28">
        <v>1485.61997557719</v>
      </c>
      <c r="AK38" s="28">
        <v>16110.263365487701</v>
      </c>
      <c r="AL38" s="28">
        <v>1.29371318229923</v>
      </c>
      <c r="AM38" s="28">
        <v>75.727342560238199</v>
      </c>
      <c r="AN38" s="28">
        <v>2.6239712958216899</v>
      </c>
      <c r="AO38" s="28">
        <v>409.934949343781</v>
      </c>
      <c r="AP38" s="28">
        <v>15.7090794558992</v>
      </c>
      <c r="AQ38" s="28">
        <v>12.474298854809</v>
      </c>
      <c r="AR38" s="28">
        <v>986.27627639345906</v>
      </c>
      <c r="AS38" s="28">
        <v>1.2677716032562201</v>
      </c>
      <c r="AT38" s="28">
        <v>2.23484779840936E-2</v>
      </c>
      <c r="AU38" s="28">
        <v>201.51040949709201</v>
      </c>
      <c r="AV38" s="28">
        <v>5283.18757422826</v>
      </c>
      <c r="AW38" s="28">
        <v>3472.3359114472401</v>
      </c>
      <c r="AX38" s="28">
        <v>1810.85166278101</v>
      </c>
      <c r="AY38" s="28">
        <v>3.3573848994416702</v>
      </c>
      <c r="AZ38" s="28">
        <v>4.2315584142153903E-2</v>
      </c>
      <c r="BA38" s="28">
        <v>406.804216298771</v>
      </c>
      <c r="BB38" s="28">
        <v>3.5750104113273302</v>
      </c>
      <c r="BC38" s="28">
        <v>369.54262739242802</v>
      </c>
      <c r="BD38" s="28">
        <v>0</v>
      </c>
      <c r="BE38" s="28">
        <v>1.3514458597750101</v>
      </c>
      <c r="BF38" s="28">
        <v>1001.11479553784</v>
      </c>
      <c r="BG38" s="28">
        <v>66.644200978255697</v>
      </c>
      <c r="BH38" s="28">
        <v>313.26022677819901</v>
      </c>
      <c r="BI38" s="28">
        <v>153.318596309463</v>
      </c>
      <c r="BJ38" s="28">
        <v>8.5136797533027594E-2</v>
      </c>
      <c r="BK38" s="28">
        <v>8283.9803159002804</v>
      </c>
      <c r="BL38" s="28">
        <v>204.42994160379399</v>
      </c>
      <c r="BM38" s="28">
        <v>1.7608158711795201</v>
      </c>
      <c r="BN38" s="28">
        <v>2.2485742250146599</v>
      </c>
      <c r="BO38" s="28">
        <v>71.007083775591497</v>
      </c>
      <c r="BP38" s="28">
        <v>95.400094892408703</v>
      </c>
      <c r="BQ38" s="28">
        <v>2458.1624104124298</v>
      </c>
      <c r="BR38" s="28">
        <v>66.269427656638896</v>
      </c>
      <c r="BT38" s="37">
        <f t="shared" si="0"/>
        <v>7.7842512536106271E-3</v>
      </c>
      <c r="BU38" s="25">
        <f t="shared" si="1"/>
        <v>2.1345212268374216E-3</v>
      </c>
      <c r="BV38" s="25">
        <f t="shared" si="2"/>
        <v>5.5200311926619583E-3</v>
      </c>
      <c r="BW38" s="25">
        <f t="shared" si="3"/>
        <v>2.3690329597059511E-3</v>
      </c>
      <c r="BX38" s="25">
        <f t="shared" si="8"/>
        <v>4.6902260176372879E-3</v>
      </c>
      <c r="BY38" s="25">
        <f t="shared" si="8"/>
        <v>4.35111003459091E-3</v>
      </c>
      <c r="BZ38" s="25">
        <f t="shared" si="5"/>
        <v>2.3550353611317336E-3</v>
      </c>
      <c r="CA38" s="25">
        <f t="shared" si="6"/>
        <v>4.4759053638053622E-3</v>
      </c>
    </row>
    <row r="39" spans="1:79" x14ac:dyDescent="0.4">
      <c r="A39" s="22" t="s">
        <v>112</v>
      </c>
      <c r="B39" s="101">
        <v>18224.4235598306</v>
      </c>
      <c r="C39" s="101">
        <v>3971.1496101606899</v>
      </c>
      <c r="D39" s="101">
        <v>37848.087671081797</v>
      </c>
      <c r="E39" s="101">
        <v>26739.923288646602</v>
      </c>
      <c r="F39" s="101">
        <v>18347.230992352001</v>
      </c>
      <c r="G39" s="101">
        <v>66067.680215133296</v>
      </c>
      <c r="H39" s="101">
        <v>13835.194373484601</v>
      </c>
      <c r="I39" s="101"/>
      <c r="J39" s="101"/>
      <c r="K39" s="101"/>
      <c r="L39" s="28"/>
      <c r="M39" s="28" t="s">
        <v>203</v>
      </c>
      <c r="N39" s="28">
        <v>223.054407541644</v>
      </c>
      <c r="O39" s="28">
        <v>19.293018863600899</v>
      </c>
      <c r="P39" s="28">
        <v>19.048894683230401</v>
      </c>
      <c r="Q39" s="28">
        <v>20.8386247371152</v>
      </c>
      <c r="R39" s="28">
        <v>2533.0306568830702</v>
      </c>
      <c r="S39" s="28">
        <v>10788.946463455401</v>
      </c>
      <c r="T39" s="28">
        <v>18275.539953266401</v>
      </c>
      <c r="U39" s="28">
        <v>2268.3693485431399</v>
      </c>
      <c r="V39" s="28">
        <v>721.39446483400297</v>
      </c>
      <c r="W39" s="28">
        <v>53.824822571636901</v>
      </c>
      <c r="X39" s="28">
        <v>2214.0914710974498</v>
      </c>
      <c r="Y39" s="28">
        <v>2271.38978769602</v>
      </c>
      <c r="Z39" s="28">
        <v>2271.38978769602</v>
      </c>
      <c r="AA39" s="28">
        <v>0</v>
      </c>
      <c r="AB39" s="28">
        <v>49.420311562821396</v>
      </c>
      <c r="AC39" s="28">
        <v>1.8172973944069699</v>
      </c>
      <c r="AD39" s="28">
        <v>24.9458749190959</v>
      </c>
      <c r="AE39" s="28">
        <v>71.359268400821904</v>
      </c>
      <c r="AF39" s="28">
        <v>1.35564730650985</v>
      </c>
      <c r="AG39" s="28">
        <v>3990.4214377437602</v>
      </c>
      <c r="AH39" s="28">
        <v>0</v>
      </c>
      <c r="AI39" s="28">
        <v>34190.012221623001</v>
      </c>
      <c r="AJ39" s="28">
        <v>3798.8882511223101</v>
      </c>
      <c r="AK39" s="28">
        <v>37988.900472745299</v>
      </c>
      <c r="AL39" s="28">
        <v>5.7016382252220899</v>
      </c>
      <c r="AM39" s="28">
        <v>332.22358048822599</v>
      </c>
      <c r="AN39" s="28">
        <v>108.66829521118601</v>
      </c>
      <c r="AO39" s="28">
        <v>1830.4129066322701</v>
      </c>
      <c r="AP39" s="28">
        <v>287.452844589162</v>
      </c>
      <c r="AQ39" s="28">
        <v>230.961893699608</v>
      </c>
      <c r="AR39" s="28">
        <v>792.42852681702095</v>
      </c>
      <c r="AS39" s="28">
        <v>165.256719919387</v>
      </c>
      <c r="AT39" s="28">
        <v>37.826838121507699</v>
      </c>
      <c r="AU39" s="28">
        <v>940.81780879734697</v>
      </c>
      <c r="AV39" s="28">
        <v>26858.9963309987</v>
      </c>
      <c r="AW39" s="28">
        <v>18422.798966844799</v>
      </c>
      <c r="AX39" s="28">
        <v>8436.1973641539407</v>
      </c>
      <c r="AY39" s="28">
        <v>20.398199212398801</v>
      </c>
      <c r="AZ39" s="28">
        <v>6.2580657520792098</v>
      </c>
      <c r="BA39" s="28">
        <v>3423.4739098988598</v>
      </c>
      <c r="BB39" s="28">
        <v>139.38022738030199</v>
      </c>
      <c r="BC39" s="28">
        <v>2391.1928707779498</v>
      </c>
      <c r="BD39" s="28">
        <v>260.059622206494</v>
      </c>
      <c r="BE39" s="28">
        <v>160.47148104730499</v>
      </c>
      <c r="BF39" s="28">
        <v>5978.8733233819803</v>
      </c>
      <c r="BG39" s="28">
        <v>199.19707674783999</v>
      </c>
      <c r="BH39" s="28">
        <v>1574.33806090197</v>
      </c>
      <c r="BI39" s="28">
        <v>1896.3036992304301</v>
      </c>
      <c r="BJ39" s="28">
        <v>8.6365798997846799</v>
      </c>
      <c r="BK39" s="28">
        <v>66387.205179885306</v>
      </c>
      <c r="BL39" s="28">
        <v>1342.7224361214501</v>
      </c>
      <c r="BM39" s="28">
        <v>253.91218190997299</v>
      </c>
      <c r="BN39" s="28">
        <v>112.125032774698</v>
      </c>
      <c r="BO39" s="28">
        <v>434.28834928348198</v>
      </c>
      <c r="BP39" s="28">
        <v>422.41627386284</v>
      </c>
      <c r="BQ39" s="28">
        <v>13892.1243293727</v>
      </c>
      <c r="BR39" s="28">
        <v>496.34739968530499</v>
      </c>
      <c r="BT39" s="37">
        <f t="shared" si="0"/>
        <v>0</v>
      </c>
      <c r="BU39" s="25">
        <f t="shared" si="1"/>
        <v>2.8048290947577238E-3</v>
      </c>
      <c r="BV39" s="25">
        <f t="shared" si="2"/>
        <v>4.8529593379611907E-3</v>
      </c>
      <c r="BW39" s="25">
        <f t="shared" si="3"/>
        <v>3.7204733535610383E-3</v>
      </c>
      <c r="BX39" s="25">
        <f t="shared" si="8"/>
        <v>4.4530061311976489E-3</v>
      </c>
      <c r="BY39" s="25">
        <f t="shared" si="8"/>
        <v>4.118767269257073E-3</v>
      </c>
      <c r="BZ39" s="25">
        <f t="shared" si="5"/>
        <v>4.8363278945401933E-3</v>
      </c>
      <c r="CA39" s="25">
        <f t="shared" si="6"/>
        <v>4.1148649127190177E-3</v>
      </c>
    </row>
    <row r="40" spans="1:79" x14ac:dyDescent="0.4">
      <c r="A40" s="22" t="s">
        <v>113</v>
      </c>
      <c r="B40" s="101">
        <v>7764.3308849027899</v>
      </c>
      <c r="C40" s="101">
        <v>1329.64140866918</v>
      </c>
      <c r="D40" s="101">
        <v>16409.867603512201</v>
      </c>
      <c r="E40" s="101">
        <v>9034.9711843449404</v>
      </c>
      <c r="F40" s="101">
        <v>5613.8291571284999</v>
      </c>
      <c r="G40" s="101">
        <v>24602.137616107801</v>
      </c>
      <c r="H40" s="101">
        <v>6663.2271315779399</v>
      </c>
      <c r="I40" s="101"/>
      <c r="J40" s="101"/>
      <c r="K40" s="101"/>
      <c r="L40" s="28"/>
      <c r="M40" s="28" t="s">
        <v>204</v>
      </c>
      <c r="N40" s="28">
        <v>12.339238038144</v>
      </c>
      <c r="O40" s="28">
        <v>26.575292724628301</v>
      </c>
      <c r="P40" s="28">
        <v>26.371495093152902</v>
      </c>
      <c r="Q40" s="28">
        <v>12.5222351685709</v>
      </c>
      <c r="R40" s="28">
        <v>1123.4306013248799</v>
      </c>
      <c r="S40" s="28">
        <v>2385.87208944433</v>
      </c>
      <c r="T40" s="28">
        <v>7782.7120994584402</v>
      </c>
      <c r="U40" s="28">
        <v>1019.74556927131</v>
      </c>
      <c r="V40" s="28">
        <v>347.28739716734702</v>
      </c>
      <c r="W40" s="28">
        <v>84.625102456323603</v>
      </c>
      <c r="X40" s="28">
        <v>881.60677135621995</v>
      </c>
      <c r="Y40" s="28">
        <v>42.2911117755094</v>
      </c>
      <c r="Z40" s="28">
        <v>42.2911117755094</v>
      </c>
      <c r="AA40" s="28">
        <v>111.933449957836</v>
      </c>
      <c r="AB40" s="28">
        <v>71.051476812700898</v>
      </c>
      <c r="AC40" s="28">
        <v>5.44047393335976</v>
      </c>
      <c r="AD40" s="28">
        <v>5.1318569541074899</v>
      </c>
      <c r="AE40" s="28">
        <v>4.9209831528122798</v>
      </c>
      <c r="AF40" s="28">
        <v>1.4897226761287301</v>
      </c>
      <c r="AG40" s="28">
        <v>1336.9228884271899</v>
      </c>
      <c r="AH40" s="28">
        <v>0</v>
      </c>
      <c r="AI40" s="28">
        <v>14805.593449428699</v>
      </c>
      <c r="AJ40" s="28">
        <v>1533.13145984732</v>
      </c>
      <c r="AK40" s="28">
        <v>16450.658359233799</v>
      </c>
      <c r="AL40" s="28">
        <v>1.33570190287207</v>
      </c>
      <c r="AM40" s="28">
        <v>209.33952048369301</v>
      </c>
      <c r="AN40" s="28">
        <v>7.7323260547738498E-2</v>
      </c>
      <c r="AO40" s="28">
        <v>1502.9464370034</v>
      </c>
      <c r="AP40" s="28">
        <v>26.390217884532799</v>
      </c>
      <c r="AQ40" s="28">
        <v>23.507440962249099</v>
      </c>
      <c r="AR40" s="28">
        <v>955.81143691639602</v>
      </c>
      <c r="AS40" s="28">
        <v>0.52475075060764798</v>
      </c>
      <c r="AT40" s="28">
        <v>2.3325952810066101E-2</v>
      </c>
      <c r="AU40" s="28">
        <v>354.02658544873202</v>
      </c>
      <c r="AV40" s="28">
        <v>9078.3675923033206</v>
      </c>
      <c r="AW40" s="28">
        <v>5639.5495905603402</v>
      </c>
      <c r="AX40" s="28">
        <v>3438.81800174297</v>
      </c>
      <c r="AY40" s="28">
        <v>5.7268583179836501</v>
      </c>
      <c r="AZ40" s="28">
        <v>2.5827923521663101E-2</v>
      </c>
      <c r="BA40" s="28">
        <v>1000.98180952445</v>
      </c>
      <c r="BB40" s="28">
        <v>6.0196836420355098</v>
      </c>
      <c r="BC40" s="28">
        <v>608.880428195793</v>
      </c>
      <c r="BD40" s="28">
        <v>0.14612877496872101</v>
      </c>
      <c r="BE40" s="28">
        <v>1.25191673726968</v>
      </c>
      <c r="BF40" s="28">
        <v>1591.0518390341499</v>
      </c>
      <c r="BG40" s="28">
        <v>101.222282086428</v>
      </c>
      <c r="BH40" s="28">
        <v>542.22513811659098</v>
      </c>
      <c r="BI40" s="28">
        <v>522.497092829179</v>
      </c>
      <c r="BJ40" s="28">
        <v>0.38178628852220903</v>
      </c>
      <c r="BK40" s="28">
        <v>24669.3312066912</v>
      </c>
      <c r="BL40" s="28">
        <v>944.06619947300305</v>
      </c>
      <c r="BM40" s="28">
        <v>270.05052010560098</v>
      </c>
      <c r="BN40" s="28">
        <v>2.3215060352344898</v>
      </c>
      <c r="BO40" s="28">
        <v>354.032539838844</v>
      </c>
      <c r="BP40" s="28">
        <v>178.32301995051401</v>
      </c>
      <c r="BQ40" s="28">
        <v>6689.3537226737599</v>
      </c>
      <c r="BR40" s="28">
        <v>408.98983160681502</v>
      </c>
      <c r="BT40" s="37">
        <f t="shared" si="0"/>
        <v>6.8041927267310526E-3</v>
      </c>
      <c r="BU40" s="25">
        <f t="shared" si="1"/>
        <v>2.3673919656607301E-3</v>
      </c>
      <c r="BV40" s="25">
        <f t="shared" si="2"/>
        <v>5.4762733098827534E-3</v>
      </c>
      <c r="BW40" s="25">
        <f t="shared" si="3"/>
        <v>2.4857455713334399E-3</v>
      </c>
      <c r="BX40" s="25">
        <f t="shared" si="8"/>
        <v>4.8031595312195323E-3</v>
      </c>
      <c r="BY40" s="25">
        <f t="shared" si="8"/>
        <v>4.5816202652302377E-3</v>
      </c>
      <c r="BZ40" s="25">
        <f t="shared" si="5"/>
        <v>2.7312094433373955E-3</v>
      </c>
      <c r="CA40" s="25">
        <f t="shared" si="6"/>
        <v>3.9210116329372194E-3</v>
      </c>
    </row>
    <row r="41" spans="1:79" x14ac:dyDescent="0.4">
      <c r="A41" s="58" t="s">
        <v>114</v>
      </c>
      <c r="B41" s="101">
        <v>13826.450130179401</v>
      </c>
      <c r="C41" s="101">
        <v>631.55751113202496</v>
      </c>
      <c r="D41" s="101">
        <v>31233.218827246099</v>
      </c>
      <c r="E41" s="101">
        <v>11690.43534606</v>
      </c>
      <c r="F41" s="101">
        <v>7686.1551222743401</v>
      </c>
      <c r="G41" s="101">
        <v>18480.047560771902</v>
      </c>
      <c r="H41" s="101">
        <v>8715.0695848781797</v>
      </c>
      <c r="I41" s="101"/>
      <c r="J41" s="101"/>
      <c r="K41" s="101"/>
      <c r="L41" s="28"/>
      <c r="M41" s="28" t="s">
        <v>205</v>
      </c>
      <c r="N41" s="28">
        <v>67.010622097343202</v>
      </c>
      <c r="O41" s="28">
        <v>55.450730027736</v>
      </c>
      <c r="P41" s="28">
        <v>53.266852120432503</v>
      </c>
      <c r="Q41" s="28">
        <v>71.162825553614297</v>
      </c>
      <c r="R41" s="28">
        <v>372.93516986550401</v>
      </c>
      <c r="S41" s="28">
        <v>4812.0034351530703</v>
      </c>
      <c r="T41" s="28">
        <v>13857.6951878789</v>
      </c>
      <c r="U41" s="28">
        <v>245.24770857105</v>
      </c>
      <c r="V41" s="28">
        <v>112.849230521718</v>
      </c>
      <c r="W41" s="28">
        <v>104.225542774982</v>
      </c>
      <c r="X41" s="28">
        <v>59.855370573758599</v>
      </c>
      <c r="Y41" s="28">
        <v>1206.3192980001199</v>
      </c>
      <c r="Z41" s="28">
        <v>1206.3192980001199</v>
      </c>
      <c r="AA41" s="28">
        <v>83.914792837183299</v>
      </c>
      <c r="AB41" s="28">
        <v>110.208585272661</v>
      </c>
      <c r="AC41" s="28">
        <v>18.1140367491052</v>
      </c>
      <c r="AD41" s="28">
        <v>39.4119668382545</v>
      </c>
      <c r="AE41" s="28">
        <v>54.003399486124003</v>
      </c>
      <c r="AF41" s="28">
        <v>7.5479213432223</v>
      </c>
      <c r="AG41" s="28">
        <v>633.15274138139296</v>
      </c>
      <c r="AH41" s="28">
        <v>0</v>
      </c>
      <c r="AI41" s="28">
        <v>28181.3138655189</v>
      </c>
      <c r="AJ41" s="28">
        <v>3047.3462812480302</v>
      </c>
      <c r="AK41" s="28">
        <v>31312.574939604099</v>
      </c>
      <c r="AL41" s="28">
        <v>15.1198797563078</v>
      </c>
      <c r="AM41" s="28">
        <v>253.073477714116</v>
      </c>
      <c r="AN41" s="28">
        <v>58.3412061168736</v>
      </c>
      <c r="AO41" s="28">
        <v>3423.0142085915099</v>
      </c>
      <c r="AP41" s="28">
        <v>260.26938286830102</v>
      </c>
      <c r="AQ41" s="28">
        <v>144.57581804639599</v>
      </c>
      <c r="AR41" s="28">
        <v>942.25955472286398</v>
      </c>
      <c r="AS41" s="28">
        <v>85.606998343689497</v>
      </c>
      <c r="AT41" s="28">
        <v>13.736623065099099</v>
      </c>
      <c r="AU41" s="28">
        <v>48.561070689001703</v>
      </c>
      <c r="AV41" s="28">
        <v>11721.2799756406</v>
      </c>
      <c r="AW41" s="28">
        <v>7706.0008198232699</v>
      </c>
      <c r="AX41" s="28">
        <v>4015.2791558173899</v>
      </c>
      <c r="AY41" s="28">
        <v>27.8028836958723</v>
      </c>
      <c r="AZ41" s="28">
        <v>1.09787844240149</v>
      </c>
      <c r="BA41" s="28">
        <v>1553.0868161470901</v>
      </c>
      <c r="BB41" s="28">
        <v>82.312194103628201</v>
      </c>
      <c r="BC41" s="28">
        <v>901.12896052240706</v>
      </c>
      <c r="BD41" s="28">
        <v>211.39638188285599</v>
      </c>
      <c r="BE41" s="28">
        <v>128.25128263514699</v>
      </c>
      <c r="BF41" s="28">
        <v>2304.25977402851</v>
      </c>
      <c r="BG41" s="28">
        <v>272.00528698994498</v>
      </c>
      <c r="BH41" s="28">
        <v>201.62179434557399</v>
      </c>
      <c r="BI41" s="28">
        <v>723.25913145521395</v>
      </c>
      <c r="BJ41" s="28">
        <v>18.4330687123378</v>
      </c>
      <c r="BK41" s="28">
        <v>18532.234825283402</v>
      </c>
      <c r="BL41" s="28">
        <v>2599.0649538801799</v>
      </c>
      <c r="BM41" s="28">
        <v>167.15711811222599</v>
      </c>
      <c r="BN41" s="28">
        <v>28.1902057473872</v>
      </c>
      <c r="BO41" s="28">
        <v>594.72761573292598</v>
      </c>
      <c r="BP41" s="28">
        <v>524.29819424767402</v>
      </c>
      <c r="BQ41" s="28">
        <v>8738.1387729529706</v>
      </c>
      <c r="BR41" s="28">
        <v>506.653837787339</v>
      </c>
      <c r="BT41" s="37">
        <f t="shared" si="0"/>
        <v>2.679907129932262E-3</v>
      </c>
      <c r="BU41" s="25">
        <f t="shared" si="1"/>
        <v>2.2598033049206338E-3</v>
      </c>
      <c r="BV41" s="25">
        <f t="shared" si="2"/>
        <v>2.5258669578779236E-3</v>
      </c>
      <c r="BW41" s="25">
        <f t="shared" si="3"/>
        <v>2.5407599772833676E-3</v>
      </c>
      <c r="BX41" s="25">
        <f t="shared" si="8"/>
        <v>2.638450037790608E-3</v>
      </c>
      <c r="BY41" s="25">
        <f t="shared" si="8"/>
        <v>2.5820058577034626E-3</v>
      </c>
      <c r="BZ41" s="25">
        <f t="shared" si="5"/>
        <v>2.8239789069742054E-3</v>
      </c>
      <c r="CA41" s="25">
        <f t="shared" si="6"/>
        <v>2.6470457694129056E-3</v>
      </c>
    </row>
    <row r="42" spans="1:79" x14ac:dyDescent="0.4">
      <c r="A42" s="22" t="s">
        <v>115</v>
      </c>
      <c r="B42" s="101">
        <v>18706.143307664901</v>
      </c>
      <c r="C42" s="101">
        <v>1154.75528138001</v>
      </c>
      <c r="D42" s="101">
        <v>49279.992447162702</v>
      </c>
      <c r="E42" s="101">
        <v>7995.23388238182</v>
      </c>
      <c r="F42" s="101">
        <v>5721.5929454849102</v>
      </c>
      <c r="G42" s="101">
        <v>34291.009258036604</v>
      </c>
      <c r="H42" s="101">
        <v>10250.3110422682</v>
      </c>
      <c r="I42" s="101"/>
      <c r="J42" s="101"/>
      <c r="K42" s="101"/>
      <c r="L42" s="28"/>
      <c r="M42" s="28" t="s">
        <v>206</v>
      </c>
      <c r="N42" s="28">
        <v>7.0435319241795904</v>
      </c>
      <c r="O42" s="28">
        <v>19.8186029053307</v>
      </c>
      <c r="P42" s="28">
        <v>19.610621882927401</v>
      </c>
      <c r="Q42" s="28">
        <v>10.7887179822925</v>
      </c>
      <c r="R42" s="28">
        <v>885.30674689450598</v>
      </c>
      <c r="S42" s="28">
        <v>4308.4313708506197</v>
      </c>
      <c r="T42" s="28">
        <v>18751.154554641002</v>
      </c>
      <c r="U42" s="28">
        <v>736.08787198130005</v>
      </c>
      <c r="V42" s="28">
        <v>831.39780256853101</v>
      </c>
      <c r="W42" s="28">
        <v>71.404625536244396</v>
      </c>
      <c r="X42" s="28">
        <v>620.83485618543796</v>
      </c>
      <c r="Y42" s="28">
        <v>232.24168794886799</v>
      </c>
      <c r="Z42" s="28">
        <v>232.24168794886799</v>
      </c>
      <c r="AA42" s="28">
        <v>124.533703853546</v>
      </c>
      <c r="AB42" s="28">
        <v>60.635186082616798</v>
      </c>
      <c r="AC42" s="28">
        <v>5.9061830438645</v>
      </c>
      <c r="AD42" s="28">
        <v>3.8007497788868001</v>
      </c>
      <c r="AE42" s="28">
        <v>5.0317354094814002</v>
      </c>
      <c r="AF42" s="28">
        <v>1.2238893615576301</v>
      </c>
      <c r="AG42" s="28">
        <v>1160.4141950186499</v>
      </c>
      <c r="AH42" s="28">
        <v>0</v>
      </c>
      <c r="AI42" s="28">
        <v>44464.168930581902</v>
      </c>
      <c r="AJ42" s="28">
        <v>4815.92583663817</v>
      </c>
      <c r="AK42" s="28">
        <v>49404.628471073702</v>
      </c>
      <c r="AL42" s="28">
        <v>1.36312038810731</v>
      </c>
      <c r="AM42" s="28">
        <v>226.22937528294901</v>
      </c>
      <c r="AN42" s="28">
        <v>14.898256166493001</v>
      </c>
      <c r="AO42" s="28">
        <v>4788.6007628696198</v>
      </c>
      <c r="AP42" s="28">
        <v>51.720436291825798</v>
      </c>
      <c r="AQ42" s="28">
        <v>61.5486061667687</v>
      </c>
      <c r="AR42" s="28">
        <v>1142.7415902754101</v>
      </c>
      <c r="AS42" s="28">
        <v>26.305986015200801</v>
      </c>
      <c r="AT42" s="28">
        <v>4.3171416260189499</v>
      </c>
      <c r="AU42" s="28">
        <v>260.68481554666403</v>
      </c>
      <c r="AV42" s="28">
        <v>8029.7240328256903</v>
      </c>
      <c r="AW42" s="28">
        <v>5744.0481960078496</v>
      </c>
      <c r="AX42" s="28">
        <v>2285.6758368178398</v>
      </c>
      <c r="AY42" s="28">
        <v>4.0692857043491699</v>
      </c>
      <c r="AZ42" s="28">
        <v>0.116164323263722</v>
      </c>
      <c r="BA42" s="28">
        <v>610.65988273450205</v>
      </c>
      <c r="BB42" s="28">
        <v>6.5054569696368496</v>
      </c>
      <c r="BC42" s="28">
        <v>734.49248877792297</v>
      </c>
      <c r="BD42" s="28">
        <v>72.205814904347093</v>
      </c>
      <c r="BE42" s="28">
        <v>43.149566326603697</v>
      </c>
      <c r="BF42" s="28">
        <v>1915.88448396743</v>
      </c>
      <c r="BG42" s="28">
        <v>1038.7151530793899</v>
      </c>
      <c r="BH42" s="28">
        <v>425.26014320552002</v>
      </c>
      <c r="BI42" s="28">
        <v>365.63582226117001</v>
      </c>
      <c r="BJ42" s="28">
        <v>3.85225474471406</v>
      </c>
      <c r="BK42" s="28">
        <v>34382.091182421202</v>
      </c>
      <c r="BL42" s="28">
        <v>2499.5181332270899</v>
      </c>
      <c r="BM42" s="28">
        <v>18.3129031459823</v>
      </c>
      <c r="BN42" s="28">
        <v>2.36905586205663</v>
      </c>
      <c r="BO42" s="28">
        <v>395.32545292031199</v>
      </c>
      <c r="BP42" s="28">
        <v>412.32764727645599</v>
      </c>
      <c r="BQ42" s="28">
        <v>10283.6646726081</v>
      </c>
      <c r="BR42" s="28">
        <v>337.05778424975699</v>
      </c>
      <c r="BT42" s="37">
        <f t="shared" si="0"/>
        <v>2.520689006424979E-3</v>
      </c>
      <c r="BU42" s="25">
        <f t="shared" si="1"/>
        <v>2.406228062930383E-3</v>
      </c>
      <c r="BV42" s="25">
        <f t="shared" si="2"/>
        <v>4.9005306404635851E-3</v>
      </c>
      <c r="BW42" s="25">
        <f t="shared" si="3"/>
        <v>2.529140483222129E-3</v>
      </c>
      <c r="BX42" s="25">
        <f t="shared" si="8"/>
        <v>4.3138388383949997E-3</v>
      </c>
      <c r="BY42" s="25">
        <f t="shared" si="8"/>
        <v>3.924650134480393E-3</v>
      </c>
      <c r="BZ42" s="25">
        <f t="shared" si="5"/>
        <v>2.6561459214925762E-3</v>
      </c>
      <c r="CA42" s="25">
        <f t="shared" si="6"/>
        <v>3.253913974157713E-3</v>
      </c>
    </row>
    <row r="43" spans="1:79" x14ac:dyDescent="0.4">
      <c r="A43" s="22" t="s">
        <v>116</v>
      </c>
      <c r="B43" s="101">
        <v>108437.020280189</v>
      </c>
      <c r="C43" s="101">
        <v>2958.5693100428298</v>
      </c>
      <c r="D43" s="101">
        <v>80990.271638887498</v>
      </c>
      <c r="E43" s="101">
        <v>14580.3183632333</v>
      </c>
      <c r="F43" s="101">
        <v>12725.823377566299</v>
      </c>
      <c r="G43" s="101">
        <v>66506.426255578204</v>
      </c>
      <c r="H43" s="101">
        <v>54133.128456740204</v>
      </c>
      <c r="I43" s="101"/>
      <c r="J43" s="101"/>
      <c r="K43" s="101"/>
      <c r="L43" s="28"/>
      <c r="M43" s="28" t="s">
        <v>207</v>
      </c>
      <c r="N43" s="28">
        <v>4081.9089418605899</v>
      </c>
      <c r="O43" s="28">
        <v>122.11803669829</v>
      </c>
      <c r="P43" s="28">
        <v>117.81099561403001</v>
      </c>
      <c r="Q43" s="28">
        <v>166.91454021528099</v>
      </c>
      <c r="R43" s="28">
        <v>576.15606061825895</v>
      </c>
      <c r="S43" s="28">
        <v>18088.804675005202</v>
      </c>
      <c r="T43" s="28">
        <v>108710.324156594</v>
      </c>
      <c r="U43" s="28">
        <v>605.05253645784603</v>
      </c>
      <c r="V43" s="28">
        <v>1866.93059875268</v>
      </c>
      <c r="W43" s="28">
        <v>259.50701866553197</v>
      </c>
      <c r="X43" s="28">
        <v>1838.0087054887099</v>
      </c>
      <c r="Y43" s="28">
        <v>3633.38168968012</v>
      </c>
      <c r="Z43" s="28">
        <v>3633.38168968012</v>
      </c>
      <c r="AA43" s="28">
        <v>261.68921509945602</v>
      </c>
      <c r="AB43" s="28">
        <v>342.51629301201302</v>
      </c>
      <c r="AC43" s="28">
        <v>39.889662339642499</v>
      </c>
      <c r="AD43" s="28">
        <v>283.81796146668</v>
      </c>
      <c r="AE43" s="28">
        <v>1170.7040680074199</v>
      </c>
      <c r="AF43" s="28">
        <v>16.080155543560199</v>
      </c>
      <c r="AG43" s="28">
        <v>2966.18622361793</v>
      </c>
      <c r="AH43" s="28">
        <v>0</v>
      </c>
      <c r="AI43" s="28">
        <v>73066.614625645205</v>
      </c>
      <c r="AJ43" s="28">
        <v>7856.8226824405801</v>
      </c>
      <c r="AK43" s="28">
        <v>81185.126523185303</v>
      </c>
      <c r="AL43" s="28">
        <v>122.744871353913</v>
      </c>
      <c r="AM43" s="28">
        <v>897.67836756510405</v>
      </c>
      <c r="AN43" s="28">
        <v>151.13738376000899</v>
      </c>
      <c r="AO43" s="28">
        <v>24211.356950853198</v>
      </c>
      <c r="AP43" s="28">
        <v>132.118550983402</v>
      </c>
      <c r="AQ43" s="28">
        <v>224.39535582909801</v>
      </c>
      <c r="AR43" s="28">
        <v>2449.1854519436201</v>
      </c>
      <c r="AS43" s="28">
        <v>135.462798087479</v>
      </c>
      <c r="AT43" s="28">
        <v>55.797196477344499</v>
      </c>
      <c r="AU43" s="28">
        <v>34.0465419652798</v>
      </c>
      <c r="AV43" s="28">
        <v>14615.4566920957</v>
      </c>
      <c r="AW43" s="28">
        <v>12755.8227481879</v>
      </c>
      <c r="AX43" s="28">
        <v>1859.6339439077899</v>
      </c>
      <c r="AY43" s="28">
        <v>1.4496646611220501</v>
      </c>
      <c r="AZ43" s="28">
        <v>0.20990773758384501</v>
      </c>
      <c r="BA43" s="28">
        <v>1458.45867343595</v>
      </c>
      <c r="BB43" s="28">
        <v>2.39724503712032</v>
      </c>
      <c r="BC43" s="28">
        <v>1612.8997400087101</v>
      </c>
      <c r="BD43" s="28">
        <v>355.71711048747397</v>
      </c>
      <c r="BE43" s="28">
        <v>193.52439224286101</v>
      </c>
      <c r="BF43" s="28">
        <v>4194.7046844751503</v>
      </c>
      <c r="BG43" s="28">
        <v>1830.66250905469</v>
      </c>
      <c r="BH43" s="28">
        <v>364.24097271332801</v>
      </c>
      <c r="BI43" s="28">
        <v>1163.9347499481501</v>
      </c>
      <c r="BJ43" s="28">
        <v>226.14232839420299</v>
      </c>
      <c r="BK43" s="28">
        <v>66685.417725612802</v>
      </c>
      <c r="BL43" s="28">
        <v>21047.8511358176</v>
      </c>
      <c r="BM43" s="28">
        <v>169.893000807134</v>
      </c>
      <c r="BN43" s="28">
        <v>2811.3942730931999</v>
      </c>
      <c r="BO43" s="28">
        <v>5099.9948646617304</v>
      </c>
      <c r="BP43" s="28">
        <v>4225.59455711594</v>
      </c>
      <c r="BQ43" s="28">
        <v>54278.909700773198</v>
      </c>
      <c r="BR43" s="28">
        <v>3475.23639395604</v>
      </c>
      <c r="BT43" s="37">
        <f t="shared" si="0"/>
        <v>3.2233640114451424E-3</v>
      </c>
      <c r="BU43" s="25">
        <f t="shared" si="1"/>
        <v>2.5203927191914111E-3</v>
      </c>
      <c r="BV43" s="25">
        <f t="shared" si="2"/>
        <v>2.5745259876943372E-3</v>
      </c>
      <c r="BW43" s="25">
        <f t="shared" si="3"/>
        <v>2.4059048124521372E-3</v>
      </c>
      <c r="BX43" s="25">
        <f t="shared" si="8"/>
        <v>2.4099836496716907E-3</v>
      </c>
      <c r="BY43" s="25">
        <f t="shared" si="8"/>
        <v>2.3573618564033606E-3</v>
      </c>
      <c r="BZ43" s="25">
        <f t="shared" si="5"/>
        <v>2.6913409742804393E-3</v>
      </c>
      <c r="CA43" s="25">
        <f t="shared" si="6"/>
        <v>2.6930134686284322E-3</v>
      </c>
    </row>
    <row r="44" spans="1:79" x14ac:dyDescent="0.4">
      <c r="A44" s="22" t="s">
        <v>117</v>
      </c>
      <c r="B44" s="101">
        <v>512.24685637975699</v>
      </c>
      <c r="C44" s="101">
        <v>20.338321283306801</v>
      </c>
      <c r="D44" s="101">
        <v>1805.87773252444</v>
      </c>
      <c r="E44" s="101">
        <v>614.68866004606298</v>
      </c>
      <c r="F44" s="101">
        <v>425.32530203412102</v>
      </c>
      <c r="G44" s="101">
        <v>2868.6158115511798</v>
      </c>
      <c r="H44" s="101">
        <v>2394.6944885388398</v>
      </c>
      <c r="I44" s="101"/>
      <c r="J44" s="101"/>
      <c r="K44" s="101"/>
      <c r="L44" s="28"/>
      <c r="M44" s="28" t="s">
        <v>208</v>
      </c>
      <c r="N44" s="28">
        <v>124.294974722836</v>
      </c>
      <c r="O44" s="28">
        <v>7.2268215252523698</v>
      </c>
      <c r="P44" s="28">
        <v>6.7718305343988101</v>
      </c>
      <c r="Q44" s="28">
        <v>14.1793064615429</v>
      </c>
      <c r="R44" s="28">
        <v>153.02676868257399</v>
      </c>
      <c r="S44" s="28">
        <v>91.302483601542406</v>
      </c>
      <c r="T44" s="28">
        <v>513.62760904468098</v>
      </c>
      <c r="U44" s="28">
        <v>589.005804692943</v>
      </c>
      <c r="V44" s="28">
        <v>10.918963835387601</v>
      </c>
      <c r="W44" s="28">
        <v>6.7576383742736201</v>
      </c>
      <c r="X44" s="28">
        <v>62.432621098823198</v>
      </c>
      <c r="Y44" s="28">
        <v>19.343513605954801</v>
      </c>
      <c r="Z44" s="28">
        <v>19.343513605954801</v>
      </c>
      <c r="AA44" s="28">
        <v>0</v>
      </c>
      <c r="AB44" s="28">
        <v>12.0156478694618</v>
      </c>
      <c r="AC44" s="28">
        <v>3.1395982731042902</v>
      </c>
      <c r="AD44" s="28">
        <v>9.0578873095821404</v>
      </c>
      <c r="AE44" s="28">
        <v>42.8995759065646</v>
      </c>
      <c r="AF44" s="28">
        <v>1.4391375254935499</v>
      </c>
      <c r="AG44" s="28">
        <v>20.393282293578402</v>
      </c>
      <c r="AH44" s="28">
        <v>0</v>
      </c>
      <c r="AI44" s="28">
        <v>1629.6795498634999</v>
      </c>
      <c r="AJ44" s="28">
        <v>181.07546428235699</v>
      </c>
      <c r="AK44" s="28">
        <v>1810.7550141458601</v>
      </c>
      <c r="AL44" s="28">
        <v>5.7596634093762296</v>
      </c>
      <c r="AM44" s="28">
        <v>75.6342072490893</v>
      </c>
      <c r="AN44" s="28">
        <v>1.1824362879894399</v>
      </c>
      <c r="AO44" s="28">
        <v>615.870921075512</v>
      </c>
      <c r="AP44" s="28">
        <v>7.3868812177440404</v>
      </c>
      <c r="AQ44" s="28">
        <v>39.501248252933898</v>
      </c>
      <c r="AR44" s="28">
        <v>9.5441725290376507</v>
      </c>
      <c r="AS44" s="28">
        <v>3.0332336139421501</v>
      </c>
      <c r="AT44" s="28">
        <v>1.46541247481432</v>
      </c>
      <c r="AU44" s="28">
        <v>2.5392825933077199</v>
      </c>
      <c r="AV44" s="28">
        <v>616.37354864351096</v>
      </c>
      <c r="AW44" s="28">
        <v>426.49103677723002</v>
      </c>
      <c r="AX44" s="28">
        <v>189.88251186628</v>
      </c>
      <c r="AY44" s="28">
        <v>0.99196087453216297</v>
      </c>
      <c r="AZ44" s="28">
        <v>5.1053221230387601E-2</v>
      </c>
      <c r="BA44" s="28">
        <v>179.589307179153</v>
      </c>
      <c r="BB44" s="28">
        <v>2.9143126790841398</v>
      </c>
      <c r="BC44" s="28">
        <v>39.488630714470702</v>
      </c>
      <c r="BD44" s="28">
        <v>4.1971355110941904</v>
      </c>
      <c r="BE44" s="28">
        <v>3.13011071785456</v>
      </c>
      <c r="BF44" s="28">
        <v>98.726997571429806</v>
      </c>
      <c r="BG44" s="28">
        <v>21.0010473091093</v>
      </c>
      <c r="BH44" s="28">
        <v>4.1764770180072297</v>
      </c>
      <c r="BI44" s="28">
        <v>28.496752036114799</v>
      </c>
      <c r="BJ44" s="28">
        <v>7.5632284489027493E-2</v>
      </c>
      <c r="BK44" s="28">
        <v>2876.4776768157399</v>
      </c>
      <c r="BL44" s="28">
        <v>564.01060465783098</v>
      </c>
      <c r="BM44" s="28">
        <v>14.9498741471033</v>
      </c>
      <c r="BN44" s="28">
        <v>86.374562270277096</v>
      </c>
      <c r="BO44" s="28">
        <v>366.61697763317602</v>
      </c>
      <c r="BP44" s="28">
        <v>168.29513215251001</v>
      </c>
      <c r="BQ44" s="28">
        <v>2401.2506186147298</v>
      </c>
      <c r="BR44" s="28">
        <v>85.6655670875748</v>
      </c>
      <c r="BT44" s="37">
        <f t="shared" si="0"/>
        <v>0</v>
      </c>
      <c r="BU44" s="25">
        <f t="shared" si="1"/>
        <v>2.6954829448486853E-3</v>
      </c>
      <c r="BV44" s="25">
        <f t="shared" si="2"/>
        <v>2.7023375973862502E-3</v>
      </c>
      <c r="BW44" s="25">
        <f t="shared" si="3"/>
        <v>2.7007817492727278E-3</v>
      </c>
      <c r="BX44" s="25">
        <f t="shared" si="8"/>
        <v>2.7410438925646024E-3</v>
      </c>
      <c r="BY44" s="25">
        <f t="shared" si="8"/>
        <v>2.7408074185426186E-3</v>
      </c>
      <c r="BZ44" s="25">
        <f t="shared" si="5"/>
        <v>2.7406476785431927E-3</v>
      </c>
      <c r="CA44" s="25">
        <f t="shared" si="6"/>
        <v>2.7377730676159534E-3</v>
      </c>
    </row>
    <row r="45" spans="1:79" x14ac:dyDescent="0.4">
      <c r="A45" s="22" t="s">
        <v>118</v>
      </c>
      <c r="B45" s="101">
        <v>137918.14635307001</v>
      </c>
      <c r="C45" s="101">
        <v>14109.488602155699</v>
      </c>
      <c r="D45" s="101">
        <v>113220.867569387</v>
      </c>
      <c r="E45" s="101">
        <v>75882.597872306098</v>
      </c>
      <c r="F45" s="101">
        <v>47232.517877261897</v>
      </c>
      <c r="G45" s="101">
        <v>161335.30333706099</v>
      </c>
      <c r="H45" s="101">
        <v>49220.870618713197</v>
      </c>
      <c r="I45" s="101"/>
      <c r="J45" s="101"/>
      <c r="K45" s="101"/>
      <c r="L45" s="28"/>
      <c r="M45" s="28" t="s">
        <v>209</v>
      </c>
      <c r="N45" s="28">
        <v>538.68104267860895</v>
      </c>
      <c r="O45" s="28">
        <v>50.967301882149798</v>
      </c>
      <c r="P45" s="28">
        <v>50.2490297955895</v>
      </c>
      <c r="Q45" s="28">
        <v>37.997296260387799</v>
      </c>
      <c r="R45" s="28">
        <v>9240.4742566501409</v>
      </c>
      <c r="S45" s="28">
        <v>30336.142963085498</v>
      </c>
      <c r="T45" s="28">
        <v>138317.442469651</v>
      </c>
      <c r="U45" s="28">
        <v>7706.1289102487699</v>
      </c>
      <c r="V45" s="28">
        <v>3316.2398579185601</v>
      </c>
      <c r="W45" s="28">
        <v>172.95783963354799</v>
      </c>
      <c r="X45" s="28">
        <v>7661.3369113399203</v>
      </c>
      <c r="Y45" s="28">
        <v>2750.1446605177198</v>
      </c>
      <c r="Z45" s="28">
        <v>2750.1446605177198</v>
      </c>
      <c r="AA45" s="28">
        <v>415.36911589146598</v>
      </c>
      <c r="AB45" s="28">
        <v>244.51795659367201</v>
      </c>
      <c r="AC45" s="28">
        <v>20.145440222343101</v>
      </c>
      <c r="AD45" s="28">
        <v>37.564831038966801</v>
      </c>
      <c r="AE45" s="28">
        <v>151.40293781908201</v>
      </c>
      <c r="AF45" s="28">
        <v>3.6794003040879599</v>
      </c>
      <c r="AG45" s="28">
        <v>14178.856915918899</v>
      </c>
      <c r="AH45" s="28">
        <v>0</v>
      </c>
      <c r="AI45" s="28">
        <v>102167.72314386</v>
      </c>
      <c r="AJ45" s="28">
        <v>10936.5939501746</v>
      </c>
      <c r="AK45" s="28">
        <v>113519.686209926</v>
      </c>
      <c r="AL45" s="28">
        <v>15.975283001152</v>
      </c>
      <c r="AM45" s="28">
        <v>1185.3938687536399</v>
      </c>
      <c r="AN45" s="28">
        <v>104.698750608879</v>
      </c>
      <c r="AO45" s="28">
        <v>12483.84656348</v>
      </c>
      <c r="AP45" s="28">
        <v>430.18099600462898</v>
      </c>
      <c r="AQ45" s="28">
        <v>316.36017360577802</v>
      </c>
      <c r="AR45" s="28">
        <v>4567.7648474014704</v>
      </c>
      <c r="AS45" s="28">
        <v>91.993645553274405</v>
      </c>
      <c r="AT45" s="28">
        <v>70.442212998341006</v>
      </c>
      <c r="AU45" s="28">
        <v>3002.6694727976901</v>
      </c>
      <c r="AV45" s="28">
        <v>76247.601459876605</v>
      </c>
      <c r="AW45" s="28">
        <v>47449.524600058401</v>
      </c>
      <c r="AX45" s="28">
        <v>28798.0768598182</v>
      </c>
      <c r="AY45" s="28">
        <v>71.1276177778511</v>
      </c>
      <c r="AZ45" s="28">
        <v>1.4976851344984701</v>
      </c>
      <c r="BA45" s="28">
        <v>8640.9232976254807</v>
      </c>
      <c r="BB45" s="28">
        <v>151.334456306817</v>
      </c>
      <c r="BC45" s="28">
        <v>5689.1536279820502</v>
      </c>
      <c r="BD45" s="28">
        <v>199.54453221146699</v>
      </c>
      <c r="BE45" s="28">
        <v>112.76389832376</v>
      </c>
      <c r="BF45" s="28">
        <v>14480.908483510801</v>
      </c>
      <c r="BG45" s="28">
        <v>2151.5417239420599</v>
      </c>
      <c r="BH45" s="28">
        <v>4819.82562644888</v>
      </c>
      <c r="BI45" s="28">
        <v>4679.8714821539597</v>
      </c>
      <c r="BJ45" s="28">
        <v>18.463793612737</v>
      </c>
      <c r="BK45" s="28">
        <v>161771.376370832</v>
      </c>
      <c r="BL45" s="28">
        <v>8430.8932500277806</v>
      </c>
      <c r="BM45" s="28">
        <v>1470.1181923828501</v>
      </c>
      <c r="BN45" s="28">
        <v>332.99463608191797</v>
      </c>
      <c r="BO45" s="28">
        <v>1969.5536360456599</v>
      </c>
      <c r="BP45" s="28">
        <v>1157.19021970575</v>
      </c>
      <c r="BQ45" s="28">
        <v>49424.151478939697</v>
      </c>
      <c r="BR45" s="28">
        <v>1043.9645850700499</v>
      </c>
      <c r="BT45" s="37">
        <f t="shared" si="0"/>
        <v>3.6590051449168532E-3</v>
      </c>
      <c r="BU45" s="25">
        <f t="shared" si="1"/>
        <v>2.8951673665826841E-3</v>
      </c>
      <c r="BV45" s="25">
        <f t="shared" si="2"/>
        <v>4.9164300506682676E-3</v>
      </c>
      <c r="BW45" s="25">
        <f t="shared" si="3"/>
        <v>2.6392541141399637E-3</v>
      </c>
      <c r="BX45" s="25">
        <f t="shared" si="8"/>
        <v>4.8101092714923745E-3</v>
      </c>
      <c r="BY45" s="25">
        <f t="shared" si="8"/>
        <v>4.5944347781843187E-3</v>
      </c>
      <c r="BZ45" s="25">
        <f t="shared" si="5"/>
        <v>2.7028990230363293E-3</v>
      </c>
      <c r="CA45" s="25">
        <f t="shared" si="6"/>
        <v>4.1299728686476035E-3</v>
      </c>
    </row>
    <row r="46" spans="1:79" x14ac:dyDescent="0.4">
      <c r="A46" s="22" t="s">
        <v>119</v>
      </c>
      <c r="B46" s="101">
        <v>7973.6910486062598</v>
      </c>
      <c r="C46" s="101">
        <v>253.782328155926</v>
      </c>
      <c r="D46" s="101">
        <v>21072.958404424298</v>
      </c>
      <c r="E46" s="101">
        <v>3115.99822970372</v>
      </c>
      <c r="F46" s="101">
        <v>2720.6874889957398</v>
      </c>
      <c r="G46" s="101">
        <v>15960.540643727199</v>
      </c>
      <c r="H46" s="101">
        <v>7706.7659960498804</v>
      </c>
      <c r="I46" s="101"/>
      <c r="J46" s="101"/>
      <c r="K46" s="101"/>
      <c r="L46" s="28"/>
      <c r="M46" s="28" t="s">
        <v>210</v>
      </c>
      <c r="N46" s="28">
        <v>47.055755334130602</v>
      </c>
      <c r="O46" s="28">
        <v>63.412833549893499</v>
      </c>
      <c r="P46" s="28">
        <v>61.910926804676002</v>
      </c>
      <c r="Q46" s="28">
        <v>54.457592957886398</v>
      </c>
      <c r="R46" s="28">
        <v>251.56713394437699</v>
      </c>
      <c r="S46" s="28">
        <v>2258.957183166</v>
      </c>
      <c r="T46" s="28">
        <v>7990.13641557352</v>
      </c>
      <c r="U46" s="28">
        <v>308.03024357172899</v>
      </c>
      <c r="V46" s="28">
        <v>132.711952319912</v>
      </c>
      <c r="W46" s="28">
        <v>151.91884313849999</v>
      </c>
      <c r="X46" s="28">
        <v>38.9249211656958</v>
      </c>
      <c r="Y46" s="28">
        <v>732.87681788844498</v>
      </c>
      <c r="Z46" s="28">
        <v>732.87681788844498</v>
      </c>
      <c r="AA46" s="28">
        <v>58.744756141249702</v>
      </c>
      <c r="AB46" s="28">
        <v>139.50120224454</v>
      </c>
      <c r="AC46" s="28">
        <v>12.5158244203453</v>
      </c>
      <c r="AD46" s="28">
        <v>25.550858592458901</v>
      </c>
      <c r="AE46" s="28">
        <v>36.238162479560401</v>
      </c>
      <c r="AF46" s="28">
        <v>6.1282293399526901</v>
      </c>
      <c r="AG46" s="28">
        <v>254.35941456666501</v>
      </c>
      <c r="AH46" s="28">
        <v>0</v>
      </c>
      <c r="AI46" s="28">
        <v>19011.891394739101</v>
      </c>
      <c r="AJ46" s="28">
        <v>2053.6868800622501</v>
      </c>
      <c r="AK46" s="28">
        <v>21124.3230309426</v>
      </c>
      <c r="AL46" s="28">
        <v>9.8361175158362908</v>
      </c>
      <c r="AM46" s="28">
        <v>277.11710703026398</v>
      </c>
      <c r="AN46" s="28">
        <v>15.2458011624971</v>
      </c>
      <c r="AO46" s="28">
        <v>2607.6552403452501</v>
      </c>
      <c r="AP46" s="28">
        <v>45.153851478584798</v>
      </c>
      <c r="AQ46" s="28">
        <v>47.066608477653297</v>
      </c>
      <c r="AR46" s="28">
        <v>539.34121971725403</v>
      </c>
      <c r="AS46" s="28">
        <v>29.615377226695699</v>
      </c>
      <c r="AT46" s="28">
        <v>1.71752196321587</v>
      </c>
      <c r="AU46" s="28">
        <v>9.7562981523063108</v>
      </c>
      <c r="AV46" s="28">
        <v>3123.6846783972101</v>
      </c>
      <c r="AW46" s="28">
        <v>2727.2023515289302</v>
      </c>
      <c r="AX46" s="28">
        <v>396.48232686827902</v>
      </c>
      <c r="AY46" s="28">
        <v>3.26351906061057</v>
      </c>
      <c r="AZ46" s="28">
        <v>0.53102219075491597</v>
      </c>
      <c r="BA46" s="28">
        <v>374.93373420680399</v>
      </c>
      <c r="BB46" s="28">
        <v>20.7434804563566</v>
      </c>
      <c r="BC46" s="28">
        <v>310.69570322084297</v>
      </c>
      <c r="BD46" s="28">
        <v>70.683530390824501</v>
      </c>
      <c r="BE46" s="28">
        <v>39.862231682137498</v>
      </c>
      <c r="BF46" s="28">
        <v>813.20394357137604</v>
      </c>
      <c r="BG46" s="28">
        <v>80.875483082277398</v>
      </c>
      <c r="BH46" s="28">
        <v>46.251796621637297</v>
      </c>
      <c r="BI46" s="28">
        <v>358.59099031597702</v>
      </c>
      <c r="BJ46" s="28">
        <v>0.54572163340443203</v>
      </c>
      <c r="BK46" s="28">
        <v>16008.4294684776</v>
      </c>
      <c r="BL46" s="28">
        <v>1949.7281693330699</v>
      </c>
      <c r="BM46" s="28">
        <v>173.500816097708</v>
      </c>
      <c r="BN46" s="28">
        <v>17.095827058805</v>
      </c>
      <c r="BO46" s="28">
        <v>638.49732359529503</v>
      </c>
      <c r="BP46" s="28">
        <v>379.006463744889</v>
      </c>
      <c r="BQ46" s="28">
        <v>7727.2997660552101</v>
      </c>
      <c r="BR46" s="28">
        <v>653.52684136807602</v>
      </c>
      <c r="BT46" s="37">
        <f t="shared" si="0"/>
        <v>2.7809059753158122E-3</v>
      </c>
      <c r="BU46" s="25">
        <f t="shared" si="1"/>
        <v>2.0624534944998648E-3</v>
      </c>
      <c r="BV46" s="25">
        <f t="shared" si="2"/>
        <v>2.2739424566412172E-3</v>
      </c>
      <c r="BW46" s="25">
        <f t="shared" si="3"/>
        <v>2.4374663268692943E-3</v>
      </c>
      <c r="BX46" s="25">
        <f t="shared" si="8"/>
        <v>2.4667692748403607E-3</v>
      </c>
      <c r="BY46" s="25">
        <f t="shared" si="8"/>
        <v>2.3945648147906612E-3</v>
      </c>
      <c r="BZ46" s="25">
        <f t="shared" si="5"/>
        <v>3.0004512891749265E-3</v>
      </c>
      <c r="CA46" s="25">
        <f t="shared" si="6"/>
        <v>2.664382182598287E-3</v>
      </c>
    </row>
    <row r="47" spans="1:79" x14ac:dyDescent="0.4">
      <c r="A47" s="22" t="s">
        <v>120</v>
      </c>
      <c r="B47" s="101">
        <v>4.4114001875599902</v>
      </c>
      <c r="C47" s="101">
        <v>0.69191819854000003</v>
      </c>
      <c r="D47" s="101">
        <v>18.212427838020002</v>
      </c>
      <c r="E47" s="101">
        <v>79.465231413980007</v>
      </c>
      <c r="F47" s="101">
        <v>28.5540660777</v>
      </c>
      <c r="G47" s="101">
        <v>4.8256406620593104</v>
      </c>
      <c r="H47" s="101">
        <v>379.40146686282202</v>
      </c>
      <c r="I47" s="101"/>
      <c r="J47" s="101"/>
      <c r="K47" s="101"/>
      <c r="L47" s="28"/>
      <c r="M47" s="28" t="s">
        <v>211</v>
      </c>
      <c r="N47" s="28">
        <v>0.86629884407920799</v>
      </c>
      <c r="O47" s="28">
        <v>3.0111078757075198</v>
      </c>
      <c r="P47" s="28">
        <v>3.0111078757075198</v>
      </c>
      <c r="Q47" s="28">
        <v>0.86192414419880903</v>
      </c>
      <c r="R47" s="28">
        <v>12.9630297091428</v>
      </c>
      <c r="S47" s="28">
        <v>40.250115173210801</v>
      </c>
      <c r="T47" s="28">
        <v>4.4251347965409504</v>
      </c>
      <c r="U47" s="28">
        <v>16.9552405256896</v>
      </c>
      <c r="V47" s="28">
        <v>6.6399871462455096</v>
      </c>
      <c r="W47" s="28">
        <v>9.30828291564249</v>
      </c>
      <c r="X47" s="28">
        <v>0</v>
      </c>
      <c r="Y47" s="28">
        <v>3.8457622282761901</v>
      </c>
      <c r="Z47" s="28">
        <v>3.8457622282761901</v>
      </c>
      <c r="AA47" s="28">
        <v>0</v>
      </c>
      <c r="AB47" s="28">
        <v>9.7220305873124495</v>
      </c>
      <c r="AC47" s="28">
        <v>1.13687290645237E-2</v>
      </c>
      <c r="AD47" s="28">
        <v>0.40208537104118602</v>
      </c>
      <c r="AE47" s="28">
        <v>0</v>
      </c>
      <c r="AF47" s="28">
        <v>0.109795530889398</v>
      </c>
      <c r="AG47" s="28">
        <v>0.69407832329678798</v>
      </c>
      <c r="AH47" s="28">
        <v>0</v>
      </c>
      <c r="AI47" s="28">
        <v>16.442063704316102</v>
      </c>
      <c r="AJ47" s="28">
        <v>1.8268990239477001</v>
      </c>
      <c r="AK47" s="28">
        <v>18.268962728263801</v>
      </c>
      <c r="AL47" s="28">
        <v>3.3090672394274701E-4</v>
      </c>
      <c r="AM47" s="28">
        <v>12.6013524525702</v>
      </c>
      <c r="AN47" s="28">
        <v>0.36384195236914202</v>
      </c>
      <c r="AO47" s="28">
        <v>144.33426477842301</v>
      </c>
      <c r="AP47" s="28">
        <v>3.82715779705351</v>
      </c>
      <c r="AQ47" s="28">
        <v>1.84835353373567</v>
      </c>
      <c r="AR47" s="28">
        <v>0.19927602032661401</v>
      </c>
      <c r="AS47" s="28">
        <v>0.60394948156549899</v>
      </c>
      <c r="AT47" s="28">
        <v>0.16193869458489701</v>
      </c>
      <c r="AU47" s="28">
        <v>1.4728398274574599</v>
      </c>
      <c r="AV47" s="28">
        <v>79.692698899329002</v>
      </c>
      <c r="AW47" s="28">
        <v>28.632877038958501</v>
      </c>
      <c r="AX47" s="28">
        <v>51.059821860370398</v>
      </c>
      <c r="AY47" s="28">
        <v>0.58353984122312397</v>
      </c>
      <c r="AZ47" s="28">
        <v>3.1411153149577903E-2</v>
      </c>
      <c r="BA47" s="28">
        <v>15.581620303466201</v>
      </c>
      <c r="BB47" s="28">
        <v>0.95721870665850295</v>
      </c>
      <c r="BC47" s="28">
        <v>0.14428452774241099</v>
      </c>
      <c r="BD47" s="28">
        <v>2.35410234957589E-2</v>
      </c>
      <c r="BE47" s="28">
        <v>4.6920555785203197E-2</v>
      </c>
      <c r="BF47" s="28">
        <v>0.37424565992603498</v>
      </c>
      <c r="BG47" s="28">
        <v>0.586512245993009</v>
      </c>
      <c r="BH47" s="28">
        <v>1.09644561528244</v>
      </c>
      <c r="BI47" s="28">
        <v>1.3002525738630999</v>
      </c>
      <c r="BJ47" s="28">
        <v>1.6039771273334499E-2</v>
      </c>
      <c r="BK47" s="28">
        <v>4.8407829947376797</v>
      </c>
      <c r="BL47" s="28">
        <v>112.05726797265901</v>
      </c>
      <c r="BM47" s="28">
        <v>0</v>
      </c>
      <c r="BN47" s="28">
        <v>0</v>
      </c>
      <c r="BO47" s="28">
        <v>37.410692413550599</v>
      </c>
      <c r="BP47" s="28">
        <v>4.8781238693948801</v>
      </c>
      <c r="BQ47" s="28">
        <v>380.44120752393502</v>
      </c>
      <c r="BR47" s="28">
        <v>41.569595184411298</v>
      </c>
      <c r="BT47" s="37">
        <f t="shared" si="0"/>
        <v>0</v>
      </c>
      <c r="BU47" s="25">
        <f t="shared" si="1"/>
        <v>3.1134352806375183E-3</v>
      </c>
      <c r="BV47" s="25">
        <f t="shared" si="2"/>
        <v>3.1219366123712003E-3</v>
      </c>
      <c r="BW47" s="25">
        <f t="shared" si="3"/>
        <v>3.1041929580513275E-3</v>
      </c>
      <c r="BX47" s="25">
        <f t="shared" si="8"/>
        <v>2.8624781089982209E-3</v>
      </c>
      <c r="BY47" s="25">
        <f t="shared" si="8"/>
        <v>2.760060897948626E-3</v>
      </c>
      <c r="BZ47" s="25">
        <f t="shared" si="5"/>
        <v>3.1378906426711424E-3</v>
      </c>
      <c r="CA47" s="25">
        <f t="shared" si="6"/>
        <v>2.7404761233802344E-3</v>
      </c>
    </row>
    <row r="48" spans="1:79" x14ac:dyDescent="0.4">
      <c r="BU48" s="25" t="str">
        <f t="shared" si="1"/>
        <v/>
      </c>
      <c r="BV48" s="25" t="str">
        <f t="shared" si="2"/>
        <v/>
      </c>
      <c r="BW48" s="25" t="str">
        <f t="shared" si="3"/>
        <v/>
      </c>
      <c r="BX48" s="25" t="str">
        <f t="shared" si="8"/>
        <v/>
      </c>
      <c r="BY48" s="25" t="str">
        <f t="shared" si="8"/>
        <v/>
      </c>
      <c r="BZ48" s="25" t="str">
        <f t="shared" si="5"/>
        <v/>
      </c>
      <c r="CA48" s="25" t="str">
        <f t="shared" si="6"/>
        <v/>
      </c>
    </row>
    <row r="49" spans="1:79" x14ac:dyDescent="0.4">
      <c r="A49" s="23" t="s">
        <v>55</v>
      </c>
      <c r="B49" s="1">
        <f t="shared" ref="B49:H49" si="9">SUM(B3:B47)</f>
        <v>2517683.4736490259</v>
      </c>
      <c r="C49" s="1">
        <f t="shared" si="9"/>
        <v>771683.31487560191</v>
      </c>
      <c r="D49" s="1">
        <f t="shared" si="9"/>
        <v>1962165.6546050457</v>
      </c>
      <c r="E49" s="1">
        <f t="shared" si="9"/>
        <v>488040.29460230161</v>
      </c>
      <c r="F49" s="1">
        <f t="shared" si="9"/>
        <v>329505.72176579759</v>
      </c>
      <c r="G49" s="1">
        <f t="shared" si="9"/>
        <v>3341193.4372719461</v>
      </c>
      <c r="H49" s="1">
        <f t="shared" si="9"/>
        <v>1451093.3948839137</v>
      </c>
      <c r="I49" s="1"/>
      <c r="J49" s="1"/>
      <c r="K49" s="1"/>
      <c r="N49" s="1">
        <f t="shared" ref="N49:BR49" si="10">SUM(N3:N47)</f>
        <v>26159.546836378482</v>
      </c>
      <c r="O49" s="1">
        <f t="shared" si="10"/>
        <v>4413.390045519066</v>
      </c>
      <c r="P49" s="1">
        <f t="shared" si="10"/>
        <v>4375.6095471560548</v>
      </c>
      <c r="Q49" s="1">
        <f t="shared" si="10"/>
        <v>13154.355813437985</v>
      </c>
      <c r="R49" s="1">
        <f t="shared" si="10"/>
        <v>80643.747596639223</v>
      </c>
      <c r="S49" s="1">
        <f t="shared" si="10"/>
        <v>2346027.2322498942</v>
      </c>
      <c r="T49" s="1">
        <f t="shared" si="10"/>
        <v>2500351.4735631486</v>
      </c>
      <c r="U49" s="1">
        <f t="shared" si="10"/>
        <v>30161.450104499443</v>
      </c>
      <c r="V49" s="1">
        <f t="shared" si="10"/>
        <v>390777.46670234326</v>
      </c>
      <c r="W49" s="1">
        <f t="shared" si="10"/>
        <v>4186.6766059619304</v>
      </c>
      <c r="X49" s="1">
        <f t="shared" si="10"/>
        <v>117336.64414893882</v>
      </c>
      <c r="Y49" s="1">
        <f t="shared" si="10"/>
        <v>31886.657783278875</v>
      </c>
      <c r="Z49" s="1">
        <f t="shared" si="10"/>
        <v>31886.657783278875</v>
      </c>
      <c r="AA49" s="1">
        <f t="shared" si="10"/>
        <v>3971.2674915068133</v>
      </c>
      <c r="AB49" s="1">
        <f t="shared" si="10"/>
        <v>5785.8607639414267</v>
      </c>
      <c r="AC49" s="1">
        <f t="shared" si="10"/>
        <v>474.87457014716375</v>
      </c>
      <c r="AD49" s="1">
        <f t="shared" si="10"/>
        <v>7473.3802633571331</v>
      </c>
      <c r="AE49" s="1">
        <f t="shared" si="10"/>
        <v>30277.194431072763</v>
      </c>
      <c r="AF49" s="1">
        <f t="shared" si="10"/>
        <v>285.58097430647376</v>
      </c>
      <c r="AG49" s="1">
        <f t="shared" si="10"/>
        <v>771331.03301165393</v>
      </c>
      <c r="AH49" s="1">
        <f t="shared" si="10"/>
        <v>214092.10589857399</v>
      </c>
      <c r="AI49" s="1">
        <f t="shared" si="10"/>
        <v>1732607.0776068638</v>
      </c>
      <c r="AJ49" s="1">
        <f t="shared" si="10"/>
        <v>188540.70428303073</v>
      </c>
      <c r="AK49" s="1">
        <f t="shared" si="10"/>
        <v>1925119.0493814019</v>
      </c>
      <c r="AL49" s="1">
        <f t="shared" si="10"/>
        <v>1734.0584297747062</v>
      </c>
      <c r="AM49" s="1">
        <f t="shared" si="10"/>
        <v>32803.941349845598</v>
      </c>
      <c r="AN49" s="1">
        <f t="shared" si="10"/>
        <v>5424.2162062861644</v>
      </c>
      <c r="AO49" s="1">
        <f t="shared" si="10"/>
        <v>647416.37341137952</v>
      </c>
      <c r="AP49" s="1">
        <f t="shared" si="10"/>
        <v>6129.3597452854829</v>
      </c>
      <c r="AQ49" s="1">
        <f t="shared" si="10"/>
        <v>3260.7013328387361</v>
      </c>
      <c r="AR49" s="1">
        <f t="shared" si="10"/>
        <v>31196.918096459463</v>
      </c>
      <c r="AS49" s="1">
        <f t="shared" si="10"/>
        <v>3661.9216638198855</v>
      </c>
      <c r="AT49" s="1">
        <f t="shared" si="10"/>
        <v>1285.9989405111583</v>
      </c>
      <c r="AU49" s="1">
        <f t="shared" si="10"/>
        <v>9440.2325655970453</v>
      </c>
      <c r="AV49" s="1">
        <f t="shared" si="10"/>
        <v>484553.73624996591</v>
      </c>
      <c r="AW49" s="1">
        <f t="shared" si="10"/>
        <v>326323.49104879418</v>
      </c>
      <c r="AX49" s="1">
        <f t="shared" si="10"/>
        <v>158230.24520117173</v>
      </c>
      <c r="AY49" s="1">
        <f t="shared" si="10"/>
        <v>553.68997211069461</v>
      </c>
      <c r="AZ49" s="1">
        <f t="shared" si="10"/>
        <v>116.48445616753246</v>
      </c>
      <c r="BA49" s="1">
        <f t="shared" si="10"/>
        <v>91283.302104559742</v>
      </c>
      <c r="BB49" s="1">
        <f t="shared" si="10"/>
        <v>2228.2929889487837</v>
      </c>
      <c r="BC49" s="1">
        <f t="shared" si="10"/>
        <v>30282.100874307838</v>
      </c>
      <c r="BD49" s="1">
        <f t="shared" si="10"/>
        <v>3352.7294086029474</v>
      </c>
      <c r="BE49" s="1">
        <f t="shared" si="10"/>
        <v>2898.8381633262079</v>
      </c>
      <c r="BF49" s="1">
        <f t="shared" si="10"/>
        <v>78055.45038987021</v>
      </c>
      <c r="BG49" s="1">
        <f t="shared" si="10"/>
        <v>165928.15843087761</v>
      </c>
      <c r="BH49" s="1">
        <f t="shared" si="10"/>
        <v>20467.159143799749</v>
      </c>
      <c r="BI49" s="1">
        <f t="shared" si="10"/>
        <v>34296.22423177414</v>
      </c>
      <c r="BJ49" s="1">
        <f t="shared" si="10"/>
        <v>2389.8707645285858</v>
      </c>
      <c r="BK49" s="1">
        <f t="shared" si="10"/>
        <v>3344384.8087930693</v>
      </c>
      <c r="BL49" s="1">
        <f t="shared" si="10"/>
        <v>392906.05682352855</v>
      </c>
      <c r="BM49" s="1">
        <f t="shared" si="10"/>
        <v>21654.708838011487</v>
      </c>
      <c r="BN49" s="1">
        <f t="shared" si="10"/>
        <v>18341.576510290684</v>
      </c>
      <c r="BO49" s="1">
        <f t="shared" si="10"/>
        <v>99205.875495840228</v>
      </c>
      <c r="BP49" s="1">
        <f t="shared" si="10"/>
        <v>94205.085201612645</v>
      </c>
      <c r="BQ49" s="1">
        <f t="shared" si="10"/>
        <v>1448369.4164900884</v>
      </c>
      <c r="BR49" s="1">
        <f t="shared" si="10"/>
        <v>57903.984611174361</v>
      </c>
      <c r="BU49" s="25">
        <f t="shared" si="1"/>
        <v>-6.8841060710292442E-3</v>
      </c>
      <c r="BV49" s="25">
        <f t="shared" si="2"/>
        <v>-4.5651092508689281E-4</v>
      </c>
      <c r="BW49" s="25">
        <f t="shared" si="3"/>
        <v>-1.8880467679524615E-2</v>
      </c>
      <c r="BX49" s="25">
        <f t="shared" si="8"/>
        <v>-7.1439969012740256E-3</v>
      </c>
      <c r="BY49" s="25">
        <f t="shared" si="8"/>
        <v>-9.6575886450470626E-3</v>
      </c>
      <c r="BZ49" s="25">
        <f t="shared" si="5"/>
        <v>9.5515916125135962E-4</v>
      </c>
      <c r="CA49" s="25">
        <f t="shared" si="6"/>
        <v>-1.8771902645474813E-3</v>
      </c>
    </row>
    <row r="50" spans="1:79" x14ac:dyDescent="0.4">
      <c r="A50" s="23" t="s">
        <v>74</v>
      </c>
      <c r="B50" s="1">
        <f>SUM(B3:B15)</f>
        <v>1383363.6673709201</v>
      </c>
      <c r="C50" s="1">
        <f t="shared" ref="C50:H50" si="11">SUM(C3:C15)</f>
        <v>719767.17317436356</v>
      </c>
      <c r="D50" s="1">
        <f t="shared" si="11"/>
        <v>749112.80792824994</v>
      </c>
      <c r="E50" s="1">
        <f>SUM(E3:E15)</f>
        <v>112043.9225180747</v>
      </c>
      <c r="F50" s="1">
        <f t="shared" si="11"/>
        <v>63387.484662694304</v>
      </c>
      <c r="G50" s="1">
        <f t="shared" si="11"/>
        <v>977572.45525555313</v>
      </c>
      <c r="H50" s="1">
        <f t="shared" si="11"/>
        <v>939347.70801254397</v>
      </c>
      <c r="I50" s="1"/>
      <c r="J50" s="1"/>
      <c r="K50" s="1"/>
      <c r="N50" s="1">
        <f t="shared" ref="N50:BR50" si="12">SUM(N3:N15)</f>
        <v>3479.8424484652001</v>
      </c>
      <c r="O50" s="1">
        <f t="shared" si="12"/>
        <v>1709.856720325934</v>
      </c>
      <c r="P50" s="1">
        <f t="shared" si="12"/>
        <v>1709.856720325934</v>
      </c>
      <c r="Q50" s="1">
        <f t="shared" si="12"/>
        <v>8528.455969178387</v>
      </c>
      <c r="R50" s="1">
        <f t="shared" si="12"/>
        <v>50974.163141208162</v>
      </c>
      <c r="S50" s="1">
        <f t="shared" si="12"/>
        <v>2190610.8787728818</v>
      </c>
      <c r="T50" s="1">
        <f t="shared" si="12"/>
        <v>1363500.8604999664</v>
      </c>
      <c r="U50" s="1">
        <f t="shared" si="12"/>
        <v>4209.292752663072</v>
      </c>
      <c r="V50" s="1">
        <f t="shared" si="12"/>
        <v>377861.79845048644</v>
      </c>
      <c r="W50" s="1">
        <f t="shared" si="12"/>
        <v>1213.3868838233172</v>
      </c>
      <c r="X50" s="1">
        <f t="shared" si="12"/>
        <v>90397.710603410669</v>
      </c>
      <c r="Y50" s="1">
        <f t="shared" si="12"/>
        <v>5573.4958435821982</v>
      </c>
      <c r="Z50" s="1">
        <f t="shared" si="12"/>
        <v>5573.4958435821982</v>
      </c>
      <c r="AA50" s="1">
        <f t="shared" si="12"/>
        <v>1207.9349399911112</v>
      </c>
      <c r="AB50" s="1">
        <f t="shared" si="12"/>
        <v>1690.8273988368364</v>
      </c>
      <c r="AC50" s="1">
        <f t="shared" si="12"/>
        <v>180.22669594522281</v>
      </c>
      <c r="AD50" s="1">
        <f t="shared" si="12"/>
        <v>2181.3019851529925</v>
      </c>
      <c r="AE50" s="1">
        <f t="shared" si="12"/>
        <v>20772.526110482137</v>
      </c>
      <c r="AF50" s="1">
        <f t="shared" si="12"/>
        <v>73.348363982272588</v>
      </c>
      <c r="AG50" s="1">
        <f t="shared" si="12"/>
        <v>719782.85214002582</v>
      </c>
      <c r="AH50" s="1">
        <f t="shared" si="12"/>
        <v>214092.10589857399</v>
      </c>
      <c r="AI50" s="1">
        <f t="shared" si="12"/>
        <v>638296.00282629288</v>
      </c>
      <c r="AJ50" s="1">
        <f t="shared" si="12"/>
        <v>69713.914060210343</v>
      </c>
      <c r="AK50" s="1">
        <f t="shared" si="12"/>
        <v>709217.85182649526</v>
      </c>
      <c r="AL50" s="1">
        <f t="shared" si="12"/>
        <v>45.760901540859635</v>
      </c>
      <c r="AM50" s="1">
        <f t="shared" si="12"/>
        <v>20653.505876707859</v>
      </c>
      <c r="AN50" s="1">
        <f t="shared" si="12"/>
        <v>2323.8490318206373</v>
      </c>
      <c r="AO50" s="1">
        <f t="shared" si="12"/>
        <v>464080.66364795779</v>
      </c>
      <c r="AP50" s="1">
        <f t="shared" si="12"/>
        <v>1137.8853846705251</v>
      </c>
      <c r="AQ50" s="1">
        <f t="shared" si="12"/>
        <v>552.48423855153078</v>
      </c>
      <c r="AR50" s="1">
        <f t="shared" si="12"/>
        <v>2356.6557682873067</v>
      </c>
      <c r="AS50" s="1">
        <f t="shared" si="12"/>
        <v>750.10834028943998</v>
      </c>
      <c r="AT50" s="1">
        <f t="shared" si="12"/>
        <v>361.30640265222621</v>
      </c>
      <c r="AU50" s="1">
        <f t="shared" si="12"/>
        <v>722.58160176482806</v>
      </c>
      <c r="AV50" s="1">
        <f t="shared" si="12"/>
        <v>110272.75888109348</v>
      </c>
      <c r="AW50" s="1">
        <f t="shared" si="12"/>
        <v>61060.061729928231</v>
      </c>
      <c r="AX50" s="1">
        <f t="shared" si="12"/>
        <v>49212.697151165172</v>
      </c>
      <c r="AY50" s="1">
        <f t="shared" si="12"/>
        <v>288.72777945296218</v>
      </c>
      <c r="AZ50" s="1">
        <f t="shared" si="12"/>
        <v>30.141808187279317</v>
      </c>
      <c r="BA50" s="1">
        <f t="shared" si="12"/>
        <v>25895.42383745193</v>
      </c>
      <c r="BB50" s="1">
        <f t="shared" si="12"/>
        <v>509.30301906427451</v>
      </c>
      <c r="BC50" s="1">
        <f t="shared" si="12"/>
        <v>5124.1615849563977</v>
      </c>
      <c r="BD50" s="1">
        <f t="shared" si="12"/>
        <v>355.28535067361457</v>
      </c>
      <c r="BE50" s="1">
        <f t="shared" si="12"/>
        <v>542.80036065378556</v>
      </c>
      <c r="BF50" s="1">
        <f t="shared" si="12"/>
        <v>13453.397326976479</v>
      </c>
      <c r="BG50" s="1">
        <f t="shared" si="12"/>
        <v>153595.94099809427</v>
      </c>
      <c r="BH50" s="1">
        <f t="shared" si="12"/>
        <v>3121.581365269501</v>
      </c>
      <c r="BI50" s="1">
        <f t="shared" si="12"/>
        <v>3030.1904190591877</v>
      </c>
      <c r="BJ50" s="1">
        <f t="shared" si="12"/>
        <v>504.1781101464407</v>
      </c>
      <c r="BK50" s="1">
        <f t="shared" si="12"/>
        <v>974147.12162111187</v>
      </c>
      <c r="BL50" s="1">
        <f t="shared" si="12"/>
        <v>265651.52207704517</v>
      </c>
      <c r="BM50" s="1">
        <f t="shared" si="12"/>
        <v>3421.38678966512</v>
      </c>
      <c r="BN50" s="1">
        <f t="shared" si="12"/>
        <v>5845.7401219281001</v>
      </c>
      <c r="BO50" s="1">
        <f t="shared" si="12"/>
        <v>38085.749988663338</v>
      </c>
      <c r="BP50" s="1">
        <f t="shared" si="12"/>
        <v>64158.022459554828</v>
      </c>
      <c r="BQ50" s="1">
        <f t="shared" si="12"/>
        <v>936906.98724873317</v>
      </c>
      <c r="BR50" s="1">
        <f t="shared" si="12"/>
        <v>23261.003872233166</v>
      </c>
      <c r="BU50" s="25">
        <f t="shared" si="1"/>
        <v>-1.4358340716510844E-2</v>
      </c>
      <c r="BV50" s="25">
        <f t="shared" si="2"/>
        <v>2.1783385303762089E-5</v>
      </c>
      <c r="BW50" s="25">
        <f t="shared" si="3"/>
        <v>-5.3256272859742403E-2</v>
      </c>
      <c r="BX50" s="25">
        <f t="shared" si="8"/>
        <v>-1.5807761788199606E-2</v>
      </c>
      <c r="BY50" s="25">
        <f t="shared" si="8"/>
        <v>-3.6717389010639194E-2</v>
      </c>
      <c r="BZ50" s="25">
        <f t="shared" si="5"/>
        <v>-3.5039179101520566E-3</v>
      </c>
      <c r="CA50" s="25">
        <f t="shared" si="6"/>
        <v>-2.5983144931229244E-3</v>
      </c>
    </row>
    <row r="51" spans="1:79" x14ac:dyDescent="0.4">
      <c r="A51" s="23" t="s">
        <v>127</v>
      </c>
      <c r="B51" s="1">
        <f>SUM(B16:B47)</f>
        <v>1134319.8062781058</v>
      </c>
      <c r="C51" s="1">
        <f t="shared" ref="C51:H51" si="13">SUM(C16:C47)</f>
        <v>51916.141701238404</v>
      </c>
      <c r="D51" s="1">
        <f t="shared" si="13"/>
        <v>1213052.8466767962</v>
      </c>
      <c r="E51" s="1">
        <f>SUM(E16:E47)</f>
        <v>375996.37208422687</v>
      </c>
      <c r="F51" s="1">
        <f t="shared" si="13"/>
        <v>266118.23710310337</v>
      </c>
      <c r="G51" s="1">
        <f t="shared" si="13"/>
        <v>2363620.9820163934</v>
      </c>
      <c r="H51" s="1">
        <f t="shared" si="13"/>
        <v>511745.68687136983</v>
      </c>
      <c r="I51" s="1"/>
      <c r="J51" s="1"/>
      <c r="K51" s="1"/>
      <c r="N51" s="1">
        <f t="shared" ref="N51:BR51" si="14">SUM(N16:N47)</f>
        <v>22679.704387913283</v>
      </c>
      <c r="O51" s="1">
        <f t="shared" si="14"/>
        <v>2703.5333251931315</v>
      </c>
      <c r="P51" s="1">
        <f t="shared" si="14"/>
        <v>2665.7528268301221</v>
      </c>
      <c r="Q51" s="1">
        <f t="shared" si="14"/>
        <v>4625.8998442595985</v>
      </c>
      <c r="R51" s="1">
        <f t="shared" si="14"/>
        <v>29669.584455431042</v>
      </c>
      <c r="S51" s="1">
        <f t="shared" si="14"/>
        <v>155416.35347701216</v>
      </c>
      <c r="T51" s="1">
        <f t="shared" si="14"/>
        <v>1136850.6130631824</v>
      </c>
      <c r="U51" s="1">
        <f t="shared" si="14"/>
        <v>25952.157351836369</v>
      </c>
      <c r="V51" s="1">
        <f t="shared" si="14"/>
        <v>12915.668251856847</v>
      </c>
      <c r="W51" s="1">
        <f t="shared" si="14"/>
        <v>2973.2897221386133</v>
      </c>
      <c r="X51" s="1">
        <f t="shared" si="14"/>
        <v>26938.933545528169</v>
      </c>
      <c r="Y51" s="1">
        <f t="shared" si="14"/>
        <v>26313.161939696671</v>
      </c>
      <c r="Z51" s="1">
        <f t="shared" si="14"/>
        <v>26313.161939696671</v>
      </c>
      <c r="AA51" s="1">
        <f t="shared" si="14"/>
        <v>2763.3325515157026</v>
      </c>
      <c r="AB51" s="1">
        <f t="shared" si="14"/>
        <v>4095.033365104588</v>
      </c>
      <c r="AC51" s="1">
        <f t="shared" si="14"/>
        <v>294.64787420194091</v>
      </c>
      <c r="AD51" s="1">
        <f t="shared" si="14"/>
        <v>5292.0782782041415</v>
      </c>
      <c r="AE51" s="1">
        <f t="shared" si="14"/>
        <v>9504.6683205906211</v>
      </c>
      <c r="AF51" s="1">
        <f t="shared" si="14"/>
        <v>212.23261032420115</v>
      </c>
      <c r="AG51" s="1">
        <f t="shared" si="14"/>
        <v>51548.180871627992</v>
      </c>
      <c r="AH51" s="1">
        <f t="shared" si="14"/>
        <v>0</v>
      </c>
      <c r="AI51" s="1">
        <f t="shared" si="14"/>
        <v>1094311.0747805706</v>
      </c>
      <c r="AJ51" s="1">
        <f t="shared" si="14"/>
        <v>118826.79022282042</v>
      </c>
      <c r="AK51" s="1">
        <f t="shared" si="14"/>
        <v>1215901.1975549061</v>
      </c>
      <c r="AL51" s="1">
        <f t="shared" si="14"/>
        <v>1688.2975282338462</v>
      </c>
      <c r="AM51" s="1">
        <f t="shared" si="14"/>
        <v>12150.435473137733</v>
      </c>
      <c r="AN51" s="1">
        <f t="shared" si="14"/>
        <v>3100.3671744655248</v>
      </c>
      <c r="AO51" s="1">
        <f t="shared" si="14"/>
        <v>183335.70976342168</v>
      </c>
      <c r="AP51" s="1">
        <f t="shared" si="14"/>
        <v>4991.4743606149568</v>
      </c>
      <c r="AQ51" s="1">
        <f t="shared" si="14"/>
        <v>2708.2170942872058</v>
      </c>
      <c r="AR51" s="1">
        <f t="shared" si="14"/>
        <v>28840.262328172157</v>
      </c>
      <c r="AS51" s="1">
        <f t="shared" si="14"/>
        <v>2911.8133235304449</v>
      </c>
      <c r="AT51" s="1">
        <f t="shared" si="14"/>
        <v>924.69253785893238</v>
      </c>
      <c r="AU51" s="1">
        <f t="shared" si="14"/>
        <v>8717.6509638322168</v>
      </c>
      <c r="AV51" s="1">
        <f t="shared" si="14"/>
        <v>374280.97736887232</v>
      </c>
      <c r="AW51" s="1">
        <f t="shared" si="14"/>
        <v>265263.42931886599</v>
      </c>
      <c r="AX51" s="1">
        <f t="shared" si="14"/>
        <v>109017.54805000655</v>
      </c>
      <c r="AY51" s="1">
        <f t="shared" si="14"/>
        <v>264.96219265773243</v>
      </c>
      <c r="AZ51" s="1">
        <f t="shared" si="14"/>
        <v>86.342647980253133</v>
      </c>
      <c r="BA51" s="1">
        <f t="shared" si="14"/>
        <v>65387.878267107786</v>
      </c>
      <c r="BB51" s="1">
        <f t="shared" si="14"/>
        <v>1718.9899698845088</v>
      </c>
      <c r="BC51" s="1">
        <f t="shared" si="14"/>
        <v>25157.939289351434</v>
      </c>
      <c r="BD51" s="1">
        <f t="shared" si="14"/>
        <v>2997.4440579293328</v>
      </c>
      <c r="BE51" s="1">
        <f t="shared" si="14"/>
        <v>2356.037802672422</v>
      </c>
      <c r="BF51" s="1">
        <f t="shared" si="14"/>
        <v>64602.053062893719</v>
      </c>
      <c r="BG51" s="1">
        <f t="shared" si="14"/>
        <v>12332.217432783365</v>
      </c>
      <c r="BH51" s="1">
        <f t="shared" si="14"/>
        <v>17345.577778530249</v>
      </c>
      <c r="BI51" s="1">
        <f t="shared" si="14"/>
        <v>31266.033812714952</v>
      </c>
      <c r="BJ51" s="1">
        <f t="shared" si="14"/>
        <v>1885.6926543821451</v>
      </c>
      <c r="BK51" s="1">
        <f t="shared" si="14"/>
        <v>2370237.6871719561</v>
      </c>
      <c r="BL51" s="1">
        <f t="shared" si="14"/>
        <v>127254.53474648348</v>
      </c>
      <c r="BM51" s="1">
        <f t="shared" si="14"/>
        <v>18233.32204834637</v>
      </c>
      <c r="BN51" s="1">
        <f t="shared" si="14"/>
        <v>12495.836388362584</v>
      </c>
      <c r="BO51" s="1">
        <f t="shared" si="14"/>
        <v>61120.125507176868</v>
      </c>
      <c r="BP51" s="1">
        <f t="shared" si="14"/>
        <v>30047.062742057835</v>
      </c>
      <c r="BQ51" s="1">
        <f t="shared" si="14"/>
        <v>511462.42924135481</v>
      </c>
      <c r="BR51" s="1">
        <f t="shared" si="14"/>
        <v>34642.980738941209</v>
      </c>
      <c r="BU51" s="25">
        <f t="shared" si="1"/>
        <v>2.2311228024666403E-3</v>
      </c>
      <c r="BV51" s="25">
        <f t="shared" si="2"/>
        <v>-7.0875996858147713E-3</v>
      </c>
      <c r="BW51" s="25">
        <f t="shared" si="3"/>
        <v>2.3480847400120172E-3</v>
      </c>
      <c r="BX51" s="25">
        <f t="shared" si="8"/>
        <v>-4.562264007617286E-3</v>
      </c>
      <c r="BY51" s="25">
        <f t="shared" si="8"/>
        <v>-3.2121353032494087E-3</v>
      </c>
      <c r="BZ51" s="25">
        <f t="shared" si="5"/>
        <v>2.7993934754792752E-3</v>
      </c>
      <c r="CA51" s="25">
        <f t="shared" si="6"/>
        <v>-5.5351249122735321E-4</v>
      </c>
    </row>
    <row r="53" spans="1:79" x14ac:dyDescent="0.4">
      <c r="A53" s="40"/>
    </row>
    <row r="54" spans="1:79" x14ac:dyDescent="0.4">
      <c r="A54" s="40"/>
    </row>
    <row r="56" spans="1:79" x14ac:dyDescent="0.4">
      <c r="E56" s="101"/>
    </row>
    <row r="57" spans="1:79" x14ac:dyDescent="0.4">
      <c r="E57" s="101"/>
    </row>
    <row r="58" spans="1:79" x14ac:dyDescent="0.4">
      <c r="E58" s="101"/>
    </row>
    <row r="59" spans="1:79" x14ac:dyDescent="0.4">
      <c r="E59" s="101"/>
    </row>
    <row r="60" spans="1:79" x14ac:dyDescent="0.4">
      <c r="E60" s="101"/>
    </row>
    <row r="61" spans="1:79" x14ac:dyDescent="0.4">
      <c r="E61" s="101"/>
    </row>
    <row r="62" spans="1:79" x14ac:dyDescent="0.4">
      <c r="E62" s="101"/>
    </row>
    <row r="63" spans="1:79" x14ac:dyDescent="0.4">
      <c r="E63" s="101"/>
    </row>
    <row r="64" spans="1:79" x14ac:dyDescent="0.4">
      <c r="E64" s="101"/>
    </row>
    <row r="65" spans="5:5" x14ac:dyDescent="0.4">
      <c r="E65" s="101"/>
    </row>
    <row r="66" spans="5:5" x14ac:dyDescent="0.4">
      <c r="E66" s="101"/>
    </row>
    <row r="67" spans="5:5" x14ac:dyDescent="0.4">
      <c r="E67" s="101"/>
    </row>
    <row r="68" spans="5:5" x14ac:dyDescent="0.4">
      <c r="E68" s="101"/>
    </row>
    <row r="69" spans="5:5" x14ac:dyDescent="0.4">
      <c r="E69" s="101"/>
    </row>
    <row r="70" spans="5:5" x14ac:dyDescent="0.4">
      <c r="E70" s="101"/>
    </row>
    <row r="71" spans="5:5" x14ac:dyDescent="0.4">
      <c r="E71" s="101"/>
    </row>
    <row r="72" spans="5:5" x14ac:dyDescent="0.4">
      <c r="E72" s="101"/>
    </row>
    <row r="73" spans="5:5" x14ac:dyDescent="0.4">
      <c r="E73" s="101"/>
    </row>
    <row r="74" spans="5:5" x14ac:dyDescent="0.4">
      <c r="E74" s="101"/>
    </row>
    <row r="75" spans="5:5" x14ac:dyDescent="0.4">
      <c r="E75" s="101"/>
    </row>
    <row r="76" spans="5:5" x14ac:dyDescent="0.4">
      <c r="E76" s="101"/>
    </row>
    <row r="77" spans="5:5" x14ac:dyDescent="0.4">
      <c r="E77" s="101"/>
    </row>
    <row r="78" spans="5:5" x14ac:dyDescent="0.4">
      <c r="E78" s="101"/>
    </row>
    <row r="79" spans="5:5" x14ac:dyDescent="0.4">
      <c r="E79" s="101"/>
    </row>
    <row r="80" spans="5:5" x14ac:dyDescent="0.4">
      <c r="E80" s="101"/>
    </row>
    <row r="81" spans="5:5" x14ac:dyDescent="0.4">
      <c r="E81" s="101"/>
    </row>
    <row r="82" spans="5:5" x14ac:dyDescent="0.4">
      <c r="E82" s="101"/>
    </row>
    <row r="83" spans="5:5" x14ac:dyDescent="0.4">
      <c r="E83" s="101"/>
    </row>
    <row r="84" spans="5:5" x14ac:dyDescent="0.4">
      <c r="E84" s="101"/>
    </row>
    <row r="85" spans="5:5" x14ac:dyDescent="0.4">
      <c r="E85" s="101"/>
    </row>
    <row r="86" spans="5:5" x14ac:dyDescent="0.4">
      <c r="E86" s="101"/>
    </row>
    <row r="87" spans="5:5" x14ac:dyDescent="0.4">
      <c r="E87" s="101"/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BZ73"/>
  <sheetViews>
    <sheetView zoomScale="85" zoomScaleNormal="85" workbookViewId="0">
      <pane xSplit="1" ySplit="2" topLeftCell="AN3" activePane="bottomRight" state="frozen"/>
      <selection activeCell="E24" sqref="E24"/>
      <selection pane="topRight" activeCell="E24" sqref="E24"/>
      <selection pane="bottomLeft" activeCell="E24" sqref="E24"/>
      <selection pane="bottomRight" activeCell="BK2" sqref="BK2"/>
    </sheetView>
  </sheetViews>
  <sheetFormatPr defaultColWidth="9.07421875" defaultRowHeight="14.6" x14ac:dyDescent="0.4"/>
  <cols>
    <col min="1" max="1" width="19.69140625" style="30" customWidth="1"/>
    <col min="2" max="2" width="12.07421875" style="100" customWidth="1"/>
    <col min="3" max="3" width="12.53515625" style="100" customWidth="1"/>
    <col min="4" max="4" width="9.07421875" style="30"/>
    <col min="5" max="5" width="15.4609375" style="30" bestFit="1" customWidth="1"/>
    <col min="6" max="7" width="6.69140625" style="28" bestFit="1" customWidth="1"/>
    <col min="8" max="8" width="4.07421875" style="28" bestFit="1" customWidth="1"/>
    <col min="9" max="9" width="5.69140625" style="28" bestFit="1" customWidth="1"/>
    <col min="10" max="10" width="6.69140625" style="28" bestFit="1" customWidth="1"/>
    <col min="11" max="11" width="5.84375" style="28" bestFit="1" customWidth="1"/>
    <col min="12" max="12" width="5.69140625" style="28" bestFit="1" customWidth="1"/>
    <col min="13" max="13" width="9.3046875" style="28" bestFit="1" customWidth="1"/>
    <col min="14" max="14" width="7.69140625" style="28" bestFit="1" customWidth="1"/>
    <col min="15" max="15" width="9.3046875" style="28" bestFit="1" customWidth="1"/>
    <col min="16" max="16" width="5.69140625" style="28" bestFit="1" customWidth="1"/>
    <col min="17" max="17" width="5.3046875" style="28" bestFit="1" customWidth="1"/>
    <col min="18" max="18" width="8.69140625" style="28" bestFit="1" customWidth="1"/>
    <col min="19" max="19" width="4.84375" style="28" bestFit="1" customWidth="1"/>
    <col min="20" max="20" width="7.84375" style="28" bestFit="1" customWidth="1"/>
    <col min="21" max="21" width="5.84375" style="28" bestFit="1" customWidth="1"/>
    <col min="22" max="22" width="6" style="28" bestFit="1" customWidth="1"/>
    <col min="23" max="24" width="6.69140625" style="28" bestFit="1" customWidth="1"/>
    <col min="25" max="26" width="5.69140625" style="28" bestFit="1" customWidth="1"/>
    <col min="27" max="27" width="12" style="28" customWidth="1"/>
    <col min="28" max="29" width="9.07421875" style="28"/>
    <col min="30" max="30" width="12" style="28" customWidth="1"/>
    <col min="31" max="54" width="9.07421875" style="28"/>
    <col min="55" max="16384" width="9.07421875" style="30"/>
  </cols>
  <sheetData>
    <row r="1" spans="1:59" x14ac:dyDescent="0.4">
      <c r="B1" s="100" t="s">
        <v>518</v>
      </c>
      <c r="E1" s="30" t="s">
        <v>519</v>
      </c>
      <c r="AG1" s="30" t="s">
        <v>520</v>
      </c>
      <c r="BC1" s="30" t="s">
        <v>340</v>
      </c>
      <c r="BF1" s="100" t="s">
        <v>510</v>
      </c>
      <c r="BG1" s="100"/>
    </row>
    <row r="2" spans="1:59" x14ac:dyDescent="0.4">
      <c r="A2" s="30" t="s">
        <v>52</v>
      </c>
      <c r="B2" s="100" t="s">
        <v>310</v>
      </c>
      <c r="C2" s="100" t="s">
        <v>311</v>
      </c>
      <c r="E2" s="101" t="s">
        <v>226</v>
      </c>
      <c r="F2" s="101" t="s">
        <v>149</v>
      </c>
      <c r="G2" s="101" t="s">
        <v>151</v>
      </c>
      <c r="H2" s="101" t="s">
        <v>152</v>
      </c>
      <c r="I2" s="101" t="s">
        <v>153</v>
      </c>
      <c r="J2" s="101" t="s">
        <v>154</v>
      </c>
      <c r="K2" s="101" t="s">
        <v>155</v>
      </c>
      <c r="L2" s="101" t="s">
        <v>156</v>
      </c>
      <c r="M2" s="101" t="s">
        <v>54</v>
      </c>
      <c r="N2" s="101" t="s">
        <v>53</v>
      </c>
      <c r="O2" s="101" t="s">
        <v>157</v>
      </c>
      <c r="P2" s="101" t="s">
        <v>158</v>
      </c>
      <c r="Q2" s="101" t="s">
        <v>159</v>
      </c>
      <c r="R2" s="101" t="s">
        <v>160</v>
      </c>
      <c r="S2" s="101" t="s">
        <v>161</v>
      </c>
      <c r="T2" s="101" t="s">
        <v>162</v>
      </c>
      <c r="U2" s="101" t="s">
        <v>163</v>
      </c>
      <c r="V2" s="101" t="s">
        <v>164</v>
      </c>
      <c r="W2" s="101" t="s">
        <v>165</v>
      </c>
      <c r="X2" s="101" t="s">
        <v>166</v>
      </c>
      <c r="Y2" s="101" t="s">
        <v>167</v>
      </c>
      <c r="Z2" s="101" t="s">
        <v>168</v>
      </c>
      <c r="AA2" s="30"/>
      <c r="AB2" s="28" t="s">
        <v>54</v>
      </c>
      <c r="AC2" s="28" t="s">
        <v>53</v>
      </c>
      <c r="AD2" s="30"/>
      <c r="AE2" s="28" t="s">
        <v>312</v>
      </c>
      <c r="AF2" s="28" t="s">
        <v>177</v>
      </c>
      <c r="AG2" s="28" t="s">
        <v>149</v>
      </c>
      <c r="AH2" s="28" t="s">
        <v>151</v>
      </c>
      <c r="AI2" s="28" t="s">
        <v>152</v>
      </c>
      <c r="AJ2" s="28" t="s">
        <v>153</v>
      </c>
      <c r="AK2" s="28" t="s">
        <v>154</v>
      </c>
      <c r="AL2" s="28" t="s">
        <v>155</v>
      </c>
      <c r="AM2" s="28" t="s">
        <v>156</v>
      </c>
      <c r="AN2" s="28" t="s">
        <v>157</v>
      </c>
      <c r="AO2" s="28" t="s">
        <v>158</v>
      </c>
      <c r="AP2" s="28" t="s">
        <v>159</v>
      </c>
      <c r="AQ2" s="28" t="s">
        <v>160</v>
      </c>
      <c r="AR2" s="28" t="s">
        <v>161</v>
      </c>
      <c r="AS2" s="28" t="s">
        <v>162</v>
      </c>
      <c r="AT2" s="28" t="s">
        <v>163</v>
      </c>
      <c r="AU2" s="28" t="s">
        <v>164</v>
      </c>
      <c r="AV2" s="28" t="s">
        <v>165</v>
      </c>
      <c r="AW2" s="28" t="s">
        <v>166</v>
      </c>
      <c r="AX2" s="28" t="s">
        <v>167</v>
      </c>
      <c r="AY2" s="28" t="s">
        <v>168</v>
      </c>
      <c r="AZ2" s="28" t="s">
        <v>54</v>
      </c>
      <c r="BA2" s="28" t="s">
        <v>53</v>
      </c>
      <c r="BC2" s="28" t="s">
        <v>54</v>
      </c>
      <c r="BD2" s="28" t="s">
        <v>53</v>
      </c>
      <c r="BF2" s="101" t="s">
        <v>54</v>
      </c>
      <c r="BG2" s="101" t="s">
        <v>53</v>
      </c>
    </row>
    <row r="3" spans="1:59" x14ac:dyDescent="0.4">
      <c r="A3" s="27" t="s">
        <v>121</v>
      </c>
      <c r="B3" s="101">
        <v>51929.300134468001</v>
      </c>
      <c r="C3" s="101">
        <v>9498.0984653976993</v>
      </c>
      <c r="E3" s="101" t="s">
        <v>121</v>
      </c>
      <c r="F3" s="101">
        <v>185.22999300032399</v>
      </c>
      <c r="G3" s="101">
        <v>238.872395046214</v>
      </c>
      <c r="H3" s="101">
        <v>6.2269507322100797</v>
      </c>
      <c r="I3" s="101">
        <v>17.7577978030941</v>
      </c>
      <c r="J3" s="101">
        <v>159.932398904303</v>
      </c>
      <c r="K3" s="101">
        <v>7.2601838654739597</v>
      </c>
      <c r="L3" s="101">
        <v>62.2350908579837</v>
      </c>
      <c r="M3" s="101">
        <v>22265.223513946901</v>
      </c>
      <c r="N3" s="101">
        <v>3873.22970452553</v>
      </c>
      <c r="O3" s="101">
        <v>18391.993809421401</v>
      </c>
      <c r="P3" s="101">
        <v>25.231150426869899</v>
      </c>
      <c r="Q3" s="101">
        <v>4.1028784647012397</v>
      </c>
      <c r="R3" s="101">
        <v>2139.0715533215298</v>
      </c>
      <c r="S3" s="101">
        <v>4.6841703731873796</v>
      </c>
      <c r="T3" s="101">
        <v>109.660536604992</v>
      </c>
      <c r="U3" s="101">
        <v>2.3311496552522302</v>
      </c>
      <c r="V3" s="101">
        <v>3.5774202615783901</v>
      </c>
      <c r="W3" s="101">
        <v>274.219741287609</v>
      </c>
      <c r="X3" s="101">
        <v>591.19933673947503</v>
      </c>
      <c r="Y3" s="101">
        <v>27.9193574629209</v>
      </c>
      <c r="Z3" s="101">
        <v>13.7175997178083</v>
      </c>
      <c r="AA3" s="30"/>
      <c r="AB3" s="52">
        <f t="shared" ref="AB3:AC3" si="0">(M3-B3)/(B3+1E-50)</f>
        <v>-0.57123967670867204</v>
      </c>
      <c r="AC3" s="52">
        <f t="shared" si="0"/>
        <v>-0.59220998617396914</v>
      </c>
      <c r="AD3" s="30"/>
      <c r="AE3" s="28">
        <v>110</v>
      </c>
      <c r="AF3" s="28" t="s">
        <v>121</v>
      </c>
      <c r="AG3" s="28">
        <v>28.162524257600001</v>
      </c>
      <c r="AH3" s="28">
        <v>33.995920695000002</v>
      </c>
      <c r="AI3" s="28">
        <v>0.98356830120600003</v>
      </c>
      <c r="AJ3" s="28">
        <v>3.2607241058300001</v>
      </c>
      <c r="AK3" s="28">
        <v>23.828369156600001</v>
      </c>
      <c r="AL3" s="28">
        <v>1.0667975141099999</v>
      </c>
      <c r="AM3" s="28">
        <v>9.2933534923100005</v>
      </c>
      <c r="AN3" s="28">
        <v>2556.8097204400001</v>
      </c>
      <c r="AO3" s="28">
        <v>3.7616742901300002</v>
      </c>
      <c r="AP3" s="28">
        <v>0.59512234377600004</v>
      </c>
      <c r="AQ3" s="28">
        <v>312.86549922900002</v>
      </c>
      <c r="AR3" s="28">
        <v>0.83911552454500005</v>
      </c>
      <c r="AS3" s="28">
        <v>17.443840459299999</v>
      </c>
      <c r="AT3" s="28">
        <v>0.35785634749900003</v>
      </c>
      <c r="AU3" s="28">
        <v>0.474495486937</v>
      </c>
      <c r="AV3" s="28">
        <v>43.606123649600001</v>
      </c>
      <c r="AW3" s="28">
        <v>89.634431920599994</v>
      </c>
      <c r="AX3" s="28">
        <v>4.0871520983899998</v>
      </c>
      <c r="AY3" s="28">
        <v>2.05494811804</v>
      </c>
      <c r="AZ3" s="28">
        <f t="shared" ref="AZ3:AZ12" si="1">BA3+AN3</f>
        <v>3133.1212374304732</v>
      </c>
      <c r="BA3" s="28">
        <f t="shared" ref="BA3:BA12" si="2">SUM(AG3:AY3)-AN3</f>
        <v>576.31151699047314</v>
      </c>
      <c r="BC3" s="25">
        <f t="shared" ref="BC3:BC5" si="3">AZ3/M3</f>
        <v>0.14071815786928396</v>
      </c>
      <c r="BD3" s="25">
        <f t="shared" ref="BD3:BD5" si="4">BA3/N3</f>
        <v>0.14879352916174932</v>
      </c>
      <c r="BF3" s="87">
        <v>0.14341788401969852</v>
      </c>
      <c r="BG3" s="87">
        <v>0.14982947164716637</v>
      </c>
    </row>
    <row r="4" spans="1:59" x14ac:dyDescent="0.4">
      <c r="A4" s="6" t="s">
        <v>77</v>
      </c>
      <c r="B4" s="101">
        <v>17896.025868682002</v>
      </c>
      <c r="C4" s="101">
        <v>3312.3998578379001</v>
      </c>
      <c r="E4" s="101" t="s">
        <v>77</v>
      </c>
      <c r="F4" s="101">
        <v>162.23818504494599</v>
      </c>
      <c r="G4" s="101">
        <v>194.152570975049</v>
      </c>
      <c r="H4" s="101">
        <v>5.7596102228321699</v>
      </c>
      <c r="I4" s="101">
        <v>19.656126258701299</v>
      </c>
      <c r="J4" s="101">
        <v>137.18565055639101</v>
      </c>
      <c r="K4" s="101">
        <v>6.2828305141729697</v>
      </c>
      <c r="L4" s="101">
        <v>53.622757210491699</v>
      </c>
      <c r="M4" s="101">
        <v>17947.6467373247</v>
      </c>
      <c r="N4" s="101">
        <v>3321.4661391006198</v>
      </c>
      <c r="O4" s="101">
        <v>14626.1805982241</v>
      </c>
      <c r="P4" s="101">
        <v>21.976850697487301</v>
      </c>
      <c r="Q4" s="101">
        <v>3.41786835099786</v>
      </c>
      <c r="R4" s="101">
        <v>1795.50441155883</v>
      </c>
      <c r="S4" s="101">
        <v>4.9630815103865196</v>
      </c>
      <c r="T4" s="101">
        <v>102.379022250147</v>
      </c>
      <c r="U4" s="101">
        <v>2.37528288055909</v>
      </c>
      <c r="V4" s="101">
        <v>3.6258644047245099</v>
      </c>
      <c r="W4" s="101">
        <v>255.926893412038</v>
      </c>
      <c r="X4" s="101">
        <v>516.79435980533106</v>
      </c>
      <c r="Y4" s="101">
        <v>23.803147759277302</v>
      </c>
      <c r="Z4" s="101">
        <v>11.801625688255401</v>
      </c>
      <c r="AA4" s="30"/>
      <c r="AB4" s="52">
        <f t="shared" ref="AB4:AB15" si="5">(M4-B4)/(B4+1E-50)</f>
        <v>2.8844878198927074E-3</v>
      </c>
      <c r="AC4" s="52">
        <f t="shared" ref="AC4:AC15" si="6">(N4-C4)/(C4+1E-50)</f>
        <v>2.7370733159726491E-3</v>
      </c>
      <c r="AD4" s="30"/>
      <c r="AE4" s="28">
        <v>111</v>
      </c>
      <c r="AF4" s="28" t="s">
        <v>77</v>
      </c>
      <c r="AG4" s="28">
        <v>50.651755964700001</v>
      </c>
      <c r="AH4" s="28">
        <v>60.7757514977</v>
      </c>
      <c r="AI4" s="28">
        <v>1.7979639809900001</v>
      </c>
      <c r="AJ4" s="28">
        <v>6.1704898327100004</v>
      </c>
      <c r="AK4" s="28">
        <v>42.835273250299998</v>
      </c>
      <c r="AL4" s="28">
        <v>1.98026118769</v>
      </c>
      <c r="AM4" s="28">
        <v>16.761651619399998</v>
      </c>
      <c r="AN4" s="28">
        <v>4565.5185173299997</v>
      </c>
      <c r="AO4" s="28">
        <v>6.8335132176600002</v>
      </c>
      <c r="AP4" s="28">
        <v>1.0676052626000001</v>
      </c>
      <c r="AQ4" s="28">
        <v>561.27452276099996</v>
      </c>
      <c r="AR4" s="28">
        <v>1.5514794643400001</v>
      </c>
      <c r="AS4" s="28">
        <v>32.054707370199999</v>
      </c>
      <c r="AT4" s="28">
        <v>0.76742304021800001</v>
      </c>
      <c r="AU4" s="28">
        <v>1.19763966095</v>
      </c>
      <c r="AV4" s="28">
        <v>80.129813839400001</v>
      </c>
      <c r="AW4" s="28">
        <v>161.327308203</v>
      </c>
      <c r="AX4" s="28">
        <v>7.4836391441999996</v>
      </c>
      <c r="AY4" s="28">
        <v>3.6874621682100002</v>
      </c>
      <c r="AZ4" s="28">
        <f t="shared" si="1"/>
        <v>5603.8667787952691</v>
      </c>
      <c r="BA4" s="28">
        <f t="shared" si="2"/>
        <v>1038.3482614652694</v>
      </c>
      <c r="BC4" s="25">
        <f t="shared" si="3"/>
        <v>0.31223406950289623</v>
      </c>
      <c r="BD4" s="25">
        <f t="shared" si="4"/>
        <v>0.31261744602533609</v>
      </c>
      <c r="BF4" s="87">
        <v>0.31183852428525283</v>
      </c>
      <c r="BG4" s="87">
        <v>0.31225965469160138</v>
      </c>
    </row>
    <row r="5" spans="1:59" x14ac:dyDescent="0.4">
      <c r="A5" s="6" t="s">
        <v>71</v>
      </c>
      <c r="B5" s="101">
        <v>100569.622463491</v>
      </c>
      <c r="C5" s="101">
        <v>18788.239155607302</v>
      </c>
      <c r="E5" s="101" t="s">
        <v>71</v>
      </c>
      <c r="F5" s="101">
        <v>911.96875554600103</v>
      </c>
      <c r="G5" s="101">
        <v>1128.07249866344</v>
      </c>
      <c r="H5" s="101">
        <v>31.592852615508299</v>
      </c>
      <c r="I5" s="101">
        <v>104.324411228139</v>
      </c>
      <c r="J5" s="101">
        <v>774.77938535138901</v>
      </c>
      <c r="K5" s="101">
        <v>35.535805706663901</v>
      </c>
      <c r="L5" s="101">
        <v>302.97684452454502</v>
      </c>
      <c r="M5" s="101">
        <v>100833.869414617</v>
      </c>
      <c r="N5" s="101">
        <v>18835.432174142999</v>
      </c>
      <c r="O5" s="101">
        <v>81998.437240474595</v>
      </c>
      <c r="P5" s="101">
        <v>120.27575599243799</v>
      </c>
      <c r="Q5" s="101">
        <v>19.4499898036233</v>
      </c>
      <c r="R5" s="101">
        <v>10263.6390548785</v>
      </c>
      <c r="S5" s="101">
        <v>26.687955709144202</v>
      </c>
      <c r="T5" s="101">
        <v>565.90684468989298</v>
      </c>
      <c r="U5" s="101">
        <v>12.132471546597399</v>
      </c>
      <c r="V5" s="101">
        <v>16.559826275787099</v>
      </c>
      <c r="W5" s="101">
        <v>1414.6593305665299</v>
      </c>
      <c r="X5" s="101">
        <v>2903.9179649134398</v>
      </c>
      <c r="Y5" s="101">
        <v>135.93451203448001</v>
      </c>
      <c r="Z5" s="101">
        <v>67.017914096904093</v>
      </c>
      <c r="AA5" s="30"/>
      <c r="AB5" s="52">
        <f t="shared" si="5"/>
        <v>2.6275026658465011E-3</v>
      </c>
      <c r="AC5" s="52">
        <f t="shared" si="6"/>
        <v>2.511838291222365E-3</v>
      </c>
      <c r="AD5" s="30"/>
      <c r="AE5" s="28">
        <v>112</v>
      </c>
      <c r="AF5" s="28" t="s">
        <v>71</v>
      </c>
      <c r="AG5" s="28">
        <v>115.68213846499999</v>
      </c>
      <c r="AH5" s="28">
        <v>137.38500202099999</v>
      </c>
      <c r="AI5" s="28">
        <v>4.10207395765</v>
      </c>
      <c r="AJ5" s="28">
        <v>14.847208162899999</v>
      </c>
      <c r="AK5" s="28">
        <v>96.942690678600002</v>
      </c>
      <c r="AL5" s="28">
        <v>4.4497630524199998</v>
      </c>
      <c r="AM5" s="28">
        <v>38.021753905200001</v>
      </c>
      <c r="AN5" s="28">
        <v>9765.4369141499992</v>
      </c>
      <c r="AO5" s="28">
        <v>14.9237086957</v>
      </c>
      <c r="AP5" s="28">
        <v>2.3893245261599998</v>
      </c>
      <c r="AQ5" s="28">
        <v>1270.7991117700001</v>
      </c>
      <c r="AR5" s="28">
        <v>3.7399310673600001</v>
      </c>
      <c r="AS5" s="28">
        <v>74.109914149700003</v>
      </c>
      <c r="AT5" s="28">
        <v>1.5894975904999999</v>
      </c>
      <c r="AU5" s="28">
        <v>1.98849051936</v>
      </c>
      <c r="AV5" s="28">
        <v>185.218491422</v>
      </c>
      <c r="AW5" s="28">
        <v>367.582567611</v>
      </c>
      <c r="AX5" s="28">
        <v>16.951225858499999</v>
      </c>
      <c r="AY5" s="28">
        <v>8.4309557939600008</v>
      </c>
      <c r="AZ5" s="28">
        <f t="shared" si="1"/>
        <v>12124.590763397009</v>
      </c>
      <c r="BA5" s="28">
        <f t="shared" si="2"/>
        <v>2359.1538492470099</v>
      </c>
      <c r="BC5" s="25">
        <f t="shared" si="3"/>
        <v>0.12024323606527604</v>
      </c>
      <c r="BD5" s="25">
        <f t="shared" si="4"/>
        <v>0.12525084784014784</v>
      </c>
      <c r="BF5" s="87">
        <v>0.11910805364562485</v>
      </c>
      <c r="BG5" s="87">
        <v>0.12429245169129428</v>
      </c>
    </row>
    <row r="6" spans="1:59" x14ac:dyDescent="0.4">
      <c r="A6" s="6" t="s">
        <v>122</v>
      </c>
      <c r="B6" s="101">
        <v>99395.223232784905</v>
      </c>
      <c r="C6" s="101">
        <v>18361.9970740225</v>
      </c>
      <c r="E6" s="101" t="s">
        <v>122</v>
      </c>
      <c r="F6" s="101">
        <v>902.57398667306097</v>
      </c>
      <c r="G6" s="101">
        <v>1073.13650148536</v>
      </c>
      <c r="H6" s="101">
        <v>31.993667554026899</v>
      </c>
      <c r="I6" s="101">
        <v>107.56606987549399</v>
      </c>
      <c r="J6" s="101">
        <v>762.69417340454197</v>
      </c>
      <c r="K6" s="101">
        <v>33.998359871470498</v>
      </c>
      <c r="L6" s="101">
        <v>297.23308906121599</v>
      </c>
      <c r="M6" s="101">
        <v>99665.257139062</v>
      </c>
      <c r="N6" s="101">
        <v>18409.543625280399</v>
      </c>
      <c r="O6" s="101">
        <v>81255.713513781593</v>
      </c>
      <c r="P6" s="101">
        <v>123.113522159206</v>
      </c>
      <c r="Q6" s="101">
        <v>18.979128953851699</v>
      </c>
      <c r="R6" s="101">
        <v>9955.9171040085494</v>
      </c>
      <c r="S6" s="101">
        <v>27.510817749411601</v>
      </c>
      <c r="T6" s="101">
        <v>564.54286854390102</v>
      </c>
      <c r="U6" s="101">
        <v>11.8200404548134</v>
      </c>
      <c r="V6" s="101">
        <v>16.475119848762901</v>
      </c>
      <c r="W6" s="101">
        <v>1411.2653117059899</v>
      </c>
      <c r="X6" s="101">
        <v>2875.3396732750198</v>
      </c>
      <c r="Y6" s="101">
        <v>129.83997795377999</v>
      </c>
      <c r="Z6" s="101">
        <v>65.544212701929496</v>
      </c>
      <c r="AA6" s="30"/>
      <c r="AB6" s="52">
        <f t="shared" si="5"/>
        <v>2.7167694532429548E-3</v>
      </c>
      <c r="AC6" s="52">
        <f t="shared" si="6"/>
        <v>2.5893997840335976E-3</v>
      </c>
      <c r="AD6" s="30"/>
      <c r="AE6" s="28">
        <v>113</v>
      </c>
      <c r="AF6" s="28" t="s">
        <v>122</v>
      </c>
      <c r="AG6" s="28">
        <v>76.306510131500005</v>
      </c>
      <c r="AH6" s="28">
        <v>85.510463813800001</v>
      </c>
      <c r="AI6" s="28">
        <v>2.7873945903699999</v>
      </c>
      <c r="AJ6" s="28">
        <v>10.592844315300001</v>
      </c>
      <c r="AK6" s="28">
        <v>63.2087631403</v>
      </c>
      <c r="AL6" s="28">
        <v>2.8196742363</v>
      </c>
      <c r="AM6" s="28">
        <v>24.741252235400001</v>
      </c>
      <c r="AN6" s="28">
        <v>6236.6792046099999</v>
      </c>
      <c r="AO6" s="28">
        <v>10.044246057900001</v>
      </c>
      <c r="AP6" s="28">
        <v>1.5310480550800001</v>
      </c>
      <c r="AQ6" s="28">
        <v>812.93996152099999</v>
      </c>
      <c r="AR6" s="28">
        <v>2.65677378545</v>
      </c>
      <c r="AS6" s="28">
        <v>49.862643978500003</v>
      </c>
      <c r="AT6" s="28">
        <v>1.03795948809</v>
      </c>
      <c r="AU6" s="28">
        <v>1.2510592136600001</v>
      </c>
      <c r="AV6" s="28">
        <v>124.608619883</v>
      </c>
      <c r="AW6" s="28">
        <v>242.29937904499999</v>
      </c>
      <c r="AX6" s="28">
        <v>10.7107117717</v>
      </c>
      <c r="AY6" s="28">
        <v>5.4793475169799999</v>
      </c>
      <c r="AZ6" s="28">
        <f t="shared" si="1"/>
        <v>7765.0678573893283</v>
      </c>
      <c r="BA6" s="28">
        <f t="shared" si="2"/>
        <v>1528.3886527793284</v>
      </c>
      <c r="BC6" s="25">
        <f t="shared" ref="BC6:BD6" si="7">AZ6/M6</f>
        <v>7.7911481696724086E-2</v>
      </c>
      <c r="BD6" s="25">
        <f t="shared" si="7"/>
        <v>8.3021539473716807E-2</v>
      </c>
      <c r="BF6" s="87">
        <v>7.8728945827592475E-2</v>
      </c>
      <c r="BG6" s="87">
        <v>8.3976004268810509E-2</v>
      </c>
    </row>
    <row r="7" spans="1:59" x14ac:dyDescent="0.4">
      <c r="A7" s="6" t="s">
        <v>123</v>
      </c>
      <c r="B7" s="101">
        <v>645802.38821574696</v>
      </c>
      <c r="C7" s="101">
        <v>113913.93168463001</v>
      </c>
      <c r="E7" s="101" t="s">
        <v>123</v>
      </c>
      <c r="F7" s="101">
        <v>5341.5642476451803</v>
      </c>
      <c r="G7" s="101">
        <v>7145.1061514465</v>
      </c>
      <c r="H7" s="101">
        <v>177.25138588049799</v>
      </c>
      <c r="I7" s="101">
        <v>518.86752481577503</v>
      </c>
      <c r="J7" s="101">
        <v>4631.9049488252103</v>
      </c>
      <c r="K7" s="101">
        <v>224.86708201744901</v>
      </c>
      <c r="L7" s="101">
        <v>1817.0585459415599</v>
      </c>
      <c r="M7" s="101">
        <v>642940.47475410195</v>
      </c>
      <c r="N7" s="101">
        <v>113423.170654056</v>
      </c>
      <c r="O7" s="101">
        <v>529517.304100045</v>
      </c>
      <c r="P7" s="101">
        <v>699.61525885017898</v>
      </c>
      <c r="Q7" s="101">
        <v>119.651427768316</v>
      </c>
      <c r="R7" s="101">
        <v>62868.6569023958</v>
      </c>
      <c r="S7" s="101">
        <v>132.70312262658601</v>
      </c>
      <c r="T7" s="101">
        <v>3207.5071027408899</v>
      </c>
      <c r="U7" s="101">
        <v>83.202949012604904</v>
      </c>
      <c r="V7" s="101">
        <v>141.80375987257199</v>
      </c>
      <c r="W7" s="101">
        <v>8020.2265193979101</v>
      </c>
      <c r="X7" s="101">
        <v>17039.2060230272</v>
      </c>
      <c r="Y7" s="101">
        <v>853.76016777173197</v>
      </c>
      <c r="Z7" s="101">
        <v>400.217534020073</v>
      </c>
      <c r="AA7" s="30"/>
      <c r="AB7" s="52">
        <f t="shared" si="5"/>
        <v>-4.4315622144911011E-3</v>
      </c>
      <c r="AC7" s="52">
        <f t="shared" si="6"/>
        <v>-4.3081739284767896E-3</v>
      </c>
      <c r="AD7" s="30"/>
      <c r="AE7" s="28">
        <v>124</v>
      </c>
      <c r="AF7" s="28" t="s">
        <v>123</v>
      </c>
      <c r="AG7" s="28">
        <v>687.53698598000005</v>
      </c>
      <c r="AH7" s="28">
        <v>891.13568318299997</v>
      </c>
      <c r="AI7" s="28">
        <v>23.3918324646</v>
      </c>
      <c r="AJ7" s="28">
        <v>84.027979283500002</v>
      </c>
      <c r="AK7" s="28">
        <v>583.97033410400002</v>
      </c>
      <c r="AL7" s="28">
        <v>30.135452587500001</v>
      </c>
      <c r="AM7" s="28">
        <v>232.063266277</v>
      </c>
      <c r="AN7" s="28">
        <v>61140.772179599997</v>
      </c>
      <c r="AO7" s="28">
        <v>82.058975107999998</v>
      </c>
      <c r="AP7" s="28">
        <v>14.726524935600001</v>
      </c>
      <c r="AQ7" s="28">
        <v>7906.3400344700003</v>
      </c>
      <c r="AR7" s="28">
        <v>20.449626597799998</v>
      </c>
      <c r="AS7" s="28">
        <v>441.12370923999998</v>
      </c>
      <c r="AT7" s="28">
        <v>12.989919286099999</v>
      </c>
      <c r="AU7" s="28">
        <v>21.051432271500001</v>
      </c>
      <c r="AV7" s="28">
        <v>1102.49728504</v>
      </c>
      <c r="AW7" s="28">
        <v>2182.1768363400001</v>
      </c>
      <c r="AX7" s="28">
        <v>112.573089575</v>
      </c>
      <c r="AY7" s="28">
        <v>51.367861235600003</v>
      </c>
      <c r="AZ7" s="28">
        <f t="shared" si="1"/>
        <v>75620.389007579201</v>
      </c>
      <c r="BA7" s="28">
        <f t="shared" si="2"/>
        <v>14479.616827979204</v>
      </c>
      <c r="BC7" s="25">
        <f t="shared" ref="BC7:BC15" si="8">AZ7/M7</f>
        <v>0.11761646991737588</v>
      </c>
      <c r="BD7" s="25">
        <f t="shared" ref="BD7:BD15" si="9">BA7/N7</f>
        <v>0.12766013103391777</v>
      </c>
      <c r="BF7" s="87">
        <v>0.13575054181211776</v>
      </c>
      <c r="BG7" s="87">
        <v>0.1461999252618969</v>
      </c>
    </row>
    <row r="8" spans="1:59" x14ac:dyDescent="0.4">
      <c r="A8" s="6" t="s">
        <v>72</v>
      </c>
      <c r="B8" s="101">
        <v>1159007.1735576601</v>
      </c>
      <c r="C8" s="101">
        <v>202686.31017597101</v>
      </c>
      <c r="E8" s="101" t="s">
        <v>72</v>
      </c>
      <c r="F8" s="101">
        <v>9336.4211930311903</v>
      </c>
      <c r="G8" s="101">
        <v>13407.522836025701</v>
      </c>
      <c r="H8" s="101">
        <v>293.44429548548499</v>
      </c>
      <c r="I8" s="101">
        <v>777.59536698688896</v>
      </c>
      <c r="J8" s="101">
        <v>8201.9553079030193</v>
      </c>
      <c r="K8" s="101">
        <v>411.58328598907599</v>
      </c>
      <c r="L8" s="101">
        <v>3229.80809041154</v>
      </c>
      <c r="M8" s="101">
        <v>1160971.2697314201</v>
      </c>
      <c r="N8" s="101">
        <v>202987.28218312599</v>
      </c>
      <c r="O8" s="101">
        <v>957983.98754829494</v>
      </c>
      <c r="P8" s="101">
        <v>1156.5649344951601</v>
      </c>
      <c r="Q8" s="101">
        <v>215.890818851722</v>
      </c>
      <c r="R8" s="101">
        <v>114274.960331134</v>
      </c>
      <c r="S8" s="101">
        <v>202.28816371522799</v>
      </c>
      <c r="T8" s="101">
        <v>5440.3081300947397</v>
      </c>
      <c r="U8" s="101">
        <v>140.28581987135999</v>
      </c>
      <c r="V8" s="101">
        <v>228.63641142655499</v>
      </c>
      <c r="W8" s="101">
        <v>13603.8028384508</v>
      </c>
      <c r="X8" s="101">
        <v>29775.989889603501</v>
      </c>
      <c r="Y8" s="101">
        <v>1574.70163186119</v>
      </c>
      <c r="Z8" s="101">
        <v>715.52283778942399</v>
      </c>
      <c r="AA8" s="30"/>
      <c r="AB8" s="52">
        <f t="shared" si="5"/>
        <v>1.6946367706517933E-3</v>
      </c>
      <c r="AC8" s="52">
        <f t="shared" si="6"/>
        <v>1.4849153201007003E-3</v>
      </c>
      <c r="AD8" s="30"/>
      <c r="AE8" s="28">
        <v>135</v>
      </c>
      <c r="AF8" s="28" t="s">
        <v>72</v>
      </c>
      <c r="AG8" s="28">
        <v>2286.47431001</v>
      </c>
      <c r="AH8" s="28">
        <v>3337.5396798400002</v>
      </c>
      <c r="AI8" s="28">
        <v>71.160570805399999</v>
      </c>
      <c r="AJ8" s="28">
        <v>205.09861098299999</v>
      </c>
      <c r="AK8" s="28">
        <v>2001.1000593399999</v>
      </c>
      <c r="AL8" s="28">
        <v>105.255676045</v>
      </c>
      <c r="AM8" s="28">
        <v>794.44683128600002</v>
      </c>
      <c r="AN8" s="28">
        <v>227443.24277099999</v>
      </c>
      <c r="AO8" s="28">
        <v>263.77488535600003</v>
      </c>
      <c r="AP8" s="28">
        <v>52.552449763699997</v>
      </c>
      <c r="AQ8" s="28">
        <v>28168.177034600001</v>
      </c>
      <c r="AR8" s="28">
        <v>51.756388242600003</v>
      </c>
      <c r="AS8" s="28">
        <v>1362.74676804</v>
      </c>
      <c r="AT8" s="28">
        <v>38.489930163799997</v>
      </c>
      <c r="AU8" s="28">
        <v>61.512359695599997</v>
      </c>
      <c r="AV8" s="28">
        <v>3406.9299635399998</v>
      </c>
      <c r="AW8" s="28">
        <v>7274.1434606399998</v>
      </c>
      <c r="AX8" s="28">
        <v>400.07159754000003</v>
      </c>
      <c r="AY8" s="28">
        <v>176.669917365</v>
      </c>
      <c r="AZ8" s="28">
        <f t="shared" si="1"/>
        <v>277501.14326425607</v>
      </c>
      <c r="BA8" s="28">
        <f t="shared" si="2"/>
        <v>50057.900493256078</v>
      </c>
      <c r="BC8" s="25">
        <f t="shared" si="8"/>
        <v>0.23902498752484494</v>
      </c>
      <c r="BD8" s="25">
        <f t="shared" si="9"/>
        <v>0.24660609253389626</v>
      </c>
      <c r="BF8" s="87">
        <v>0.25474607213406247</v>
      </c>
      <c r="BG8" s="87">
        <v>0.26317054400972073</v>
      </c>
    </row>
    <row r="9" spans="1:59" x14ac:dyDescent="0.4">
      <c r="A9" s="6" t="s">
        <v>124</v>
      </c>
      <c r="B9" s="101">
        <v>230253.62145835499</v>
      </c>
      <c r="C9" s="101">
        <v>39304.043411253399</v>
      </c>
      <c r="E9" s="101" t="s">
        <v>124</v>
      </c>
      <c r="F9" s="101">
        <v>1793.48181208904</v>
      </c>
      <c r="G9" s="101">
        <v>2500.40098436371</v>
      </c>
      <c r="H9" s="101">
        <v>58.233705473525198</v>
      </c>
      <c r="I9" s="101">
        <v>156.01327689500999</v>
      </c>
      <c r="J9" s="101">
        <v>1575.88265381372</v>
      </c>
      <c r="K9" s="101">
        <v>79.571500961766404</v>
      </c>
      <c r="L9" s="101">
        <v>619.40991043723102</v>
      </c>
      <c r="M9" s="101">
        <v>226829.175222914</v>
      </c>
      <c r="N9" s="101">
        <v>38710.987554467902</v>
      </c>
      <c r="O9" s="101">
        <v>188118.18766844599</v>
      </c>
      <c r="P9" s="101">
        <v>236.785092125641</v>
      </c>
      <c r="Q9" s="101">
        <v>41.423548559555002</v>
      </c>
      <c r="R9" s="101">
        <v>21647.398737853899</v>
      </c>
      <c r="S9" s="101">
        <v>39.552823514498201</v>
      </c>
      <c r="T9" s="101">
        <v>1057.72897159895</v>
      </c>
      <c r="U9" s="101">
        <v>32.281704393260398</v>
      </c>
      <c r="V9" s="101">
        <v>63.054232488411998</v>
      </c>
      <c r="W9" s="101">
        <v>2645.3675093834199</v>
      </c>
      <c r="X9" s="101">
        <v>5729.4767043105803</v>
      </c>
      <c r="Y9" s="101">
        <v>299.27079151441001</v>
      </c>
      <c r="Z9" s="101">
        <v>135.65359469127</v>
      </c>
      <c r="AA9" s="30"/>
      <c r="AB9" s="52">
        <f t="shared" si="5"/>
        <v>-1.4872496744032132E-2</v>
      </c>
      <c r="AC9" s="52">
        <f t="shared" si="6"/>
        <v>-1.5088927380323806E-2</v>
      </c>
      <c r="AD9" s="30"/>
      <c r="AE9" s="28">
        <v>146</v>
      </c>
      <c r="AF9" s="28" t="s">
        <v>124</v>
      </c>
      <c r="AG9" s="28">
        <v>555.85801321999998</v>
      </c>
      <c r="AH9" s="28">
        <v>785.200355027</v>
      </c>
      <c r="AI9" s="28">
        <v>18.015645913299998</v>
      </c>
      <c r="AJ9" s="28">
        <v>48.978307907500003</v>
      </c>
      <c r="AK9" s="28">
        <v>489.58572772999997</v>
      </c>
      <c r="AL9" s="28">
        <v>25.5376897879</v>
      </c>
      <c r="AM9" s="28">
        <v>193.184135535</v>
      </c>
      <c r="AN9" s="28">
        <v>58724.434583200004</v>
      </c>
      <c r="AO9" s="28">
        <v>72.578460172600003</v>
      </c>
      <c r="AP9" s="28">
        <v>12.912497564600001</v>
      </c>
      <c r="AQ9" s="28">
        <v>6759.3256339700001</v>
      </c>
      <c r="AR9" s="28">
        <v>12.145198280600001</v>
      </c>
      <c r="AS9" s="28">
        <v>330.88577766499998</v>
      </c>
      <c r="AT9" s="28">
        <v>11.151854376299999</v>
      </c>
      <c r="AU9" s="28">
        <v>22.6452048469</v>
      </c>
      <c r="AV9" s="28">
        <v>827.55030594200002</v>
      </c>
      <c r="AW9" s="28">
        <v>1775.8393354</v>
      </c>
      <c r="AX9" s="28">
        <v>95.252952585100005</v>
      </c>
      <c r="AY9" s="28">
        <v>42.204753783999998</v>
      </c>
      <c r="AZ9" s="28">
        <f t="shared" si="1"/>
        <v>70803.286432907786</v>
      </c>
      <c r="BA9" s="28">
        <f t="shared" si="2"/>
        <v>12078.851849707782</v>
      </c>
      <c r="BC9" s="25">
        <f t="shared" si="8"/>
        <v>0.31214364890815566</v>
      </c>
      <c r="BD9" s="25">
        <f t="shared" si="9"/>
        <v>0.31202644553338654</v>
      </c>
      <c r="BF9" s="87">
        <v>0.3250200035249558</v>
      </c>
      <c r="BG9" s="87">
        <v>0.32652251077099304</v>
      </c>
    </row>
    <row r="10" spans="1:59" x14ac:dyDescent="0.4">
      <c r="A10" s="6" t="s">
        <v>125</v>
      </c>
      <c r="B10" s="101">
        <v>403716.10087630001</v>
      </c>
      <c r="C10" s="101">
        <v>71413.236480795997</v>
      </c>
      <c r="E10" s="101" t="s">
        <v>125</v>
      </c>
      <c r="F10" s="101">
        <v>2852.0156081725299</v>
      </c>
      <c r="G10" s="101">
        <v>5455.5488345817002</v>
      </c>
      <c r="H10" s="101">
        <v>66.323604667184597</v>
      </c>
      <c r="I10" s="101">
        <v>100.465610762964</v>
      </c>
      <c r="J10" s="101">
        <v>2634.1675714435301</v>
      </c>
      <c r="K10" s="101">
        <v>165.84991473624399</v>
      </c>
      <c r="L10" s="101">
        <v>1071.3688650054801</v>
      </c>
      <c r="M10" s="101">
        <v>392821.42147235601</v>
      </c>
      <c r="N10" s="101">
        <v>69285.717826463093</v>
      </c>
      <c r="O10" s="101">
        <v>323535.70364589302</v>
      </c>
      <c r="P10" s="101">
        <v>221.14593230708101</v>
      </c>
      <c r="Q10" s="101">
        <v>74.648022950114793</v>
      </c>
      <c r="R10" s="101">
        <v>41239.2068828298</v>
      </c>
      <c r="S10" s="101">
        <v>25.922609170125099</v>
      </c>
      <c r="T10" s="101">
        <v>1518.79144110627</v>
      </c>
      <c r="U10" s="101">
        <v>55.824458627512598</v>
      </c>
      <c r="V10" s="101">
        <v>88.362824671924599</v>
      </c>
      <c r="W10" s="101">
        <v>3797.7160970474602</v>
      </c>
      <c r="X10" s="101">
        <v>9040.1849589664707</v>
      </c>
      <c r="Y10" s="101">
        <v>635.22770162645998</v>
      </c>
      <c r="Z10" s="101">
        <v>242.94688779025199</v>
      </c>
      <c r="AA10" s="30"/>
      <c r="AB10" s="52">
        <f t="shared" si="5"/>
        <v>-2.6985991840048424E-2</v>
      </c>
      <c r="AC10" s="52">
        <f t="shared" si="6"/>
        <v>-2.9791657109743554E-2</v>
      </c>
      <c r="AD10" s="30"/>
      <c r="AE10" s="28">
        <v>147</v>
      </c>
      <c r="AF10" s="28" t="s">
        <v>125</v>
      </c>
      <c r="AG10" s="28">
        <v>1140.0676321399999</v>
      </c>
      <c r="AH10" s="28">
        <v>2245.1333087100002</v>
      </c>
      <c r="AI10" s="28">
        <v>25.425540445999999</v>
      </c>
      <c r="AJ10" s="28">
        <v>37.718263113900001</v>
      </c>
      <c r="AK10" s="28">
        <v>1056.3192135100001</v>
      </c>
      <c r="AL10" s="28">
        <v>68.890549693300002</v>
      </c>
      <c r="AM10" s="28">
        <v>432.34452526400003</v>
      </c>
      <c r="AN10" s="28">
        <v>129022.55205699999</v>
      </c>
      <c r="AO10" s="28">
        <v>78.919495861800002</v>
      </c>
      <c r="AP10" s="28">
        <v>30.1164728864</v>
      </c>
      <c r="AQ10" s="28">
        <v>16768.9165493</v>
      </c>
      <c r="AR10" s="28">
        <v>9.3701915048500002</v>
      </c>
      <c r="AS10" s="28">
        <v>607.57895588400004</v>
      </c>
      <c r="AT10" s="28">
        <v>23.867608538500001</v>
      </c>
      <c r="AU10" s="28">
        <v>37.728563911999998</v>
      </c>
      <c r="AV10" s="28">
        <v>1518.99251817</v>
      </c>
      <c r="AW10" s="28">
        <v>3607.0625147699998</v>
      </c>
      <c r="AX10" s="28">
        <v>263.17282466900002</v>
      </c>
      <c r="AY10" s="28">
        <v>98.364315465800004</v>
      </c>
      <c r="AZ10" s="28">
        <f t="shared" si="1"/>
        <v>157072.54110083956</v>
      </c>
      <c r="BA10" s="28">
        <f t="shared" si="2"/>
        <v>28049.989043839567</v>
      </c>
      <c r="BC10" s="25">
        <f t="shared" si="8"/>
        <v>0.39985737160694329</v>
      </c>
      <c r="BD10" s="25">
        <f t="shared" si="9"/>
        <v>0.40484518200554909</v>
      </c>
      <c r="BF10" s="87">
        <v>0.42736817993941384</v>
      </c>
      <c r="BG10" s="87">
        <v>0.43075297529784429</v>
      </c>
    </row>
    <row r="11" spans="1:59" x14ac:dyDescent="0.4">
      <c r="A11" s="6" t="s">
        <v>126</v>
      </c>
      <c r="B11" s="101">
        <v>2341727.2822173098</v>
      </c>
      <c r="C11" s="101">
        <v>395507.96025769098</v>
      </c>
      <c r="E11" s="101" t="s">
        <v>126</v>
      </c>
      <c r="F11" s="101">
        <v>12954.539499660999</v>
      </c>
      <c r="G11" s="101">
        <v>23634.966753198001</v>
      </c>
      <c r="H11" s="101">
        <v>321.86147301818198</v>
      </c>
      <c r="I11" s="101">
        <v>345.50480354062199</v>
      </c>
      <c r="J11" s="101">
        <v>12024.1419732469</v>
      </c>
      <c r="K11" s="101">
        <v>686.17628873934098</v>
      </c>
      <c r="L11" s="101">
        <v>4798.6804080755301</v>
      </c>
      <c r="M11" s="101">
        <v>1836183.58088295</v>
      </c>
      <c r="N11" s="101">
        <v>308342.01785887103</v>
      </c>
      <c r="O11" s="101">
        <v>1527841.5630240799</v>
      </c>
      <c r="P11" s="101">
        <v>1309.36049890595</v>
      </c>
      <c r="Q11" s="101">
        <v>340.02274993523901</v>
      </c>
      <c r="R11" s="101">
        <v>182962.125978714</v>
      </c>
      <c r="S11" s="101">
        <v>106.689359832889</v>
      </c>
      <c r="T11" s="101">
        <v>6638.0296444495798</v>
      </c>
      <c r="U11" s="101">
        <v>200.067330257885</v>
      </c>
      <c r="V11" s="101">
        <v>332.90830558265299</v>
      </c>
      <c r="W11" s="101">
        <v>16606.014676168499</v>
      </c>
      <c r="X11" s="101">
        <v>41345.056878144998</v>
      </c>
      <c r="Y11" s="101">
        <v>2659.13437336375</v>
      </c>
      <c r="Z11" s="101">
        <v>1076.73686403545</v>
      </c>
      <c r="AA11" s="30"/>
      <c r="AB11" s="52">
        <f t="shared" si="5"/>
        <v>-0.215884960291224</v>
      </c>
      <c r="AC11" s="52">
        <f t="shared" si="6"/>
        <v>-0.22038985597667232</v>
      </c>
      <c r="AD11" s="30"/>
      <c r="AE11" s="28">
        <v>148</v>
      </c>
      <c r="AF11" s="28" t="s">
        <v>126</v>
      </c>
      <c r="AG11" s="28">
        <v>4472.9528030700003</v>
      </c>
      <c r="AH11" s="28">
        <v>8266.4218238899994</v>
      </c>
      <c r="AI11" s="28">
        <v>109.463717105</v>
      </c>
      <c r="AJ11" s="28">
        <v>118.26072732</v>
      </c>
      <c r="AK11" s="28">
        <v>4155.6059991599996</v>
      </c>
      <c r="AL11" s="28">
        <v>241.31536772800001</v>
      </c>
      <c r="AM11" s="28">
        <v>1663.6286768099999</v>
      </c>
      <c r="AN11" s="28">
        <v>526106.94177499996</v>
      </c>
      <c r="AO11" s="28">
        <v>434.96881648700003</v>
      </c>
      <c r="AP11" s="28">
        <v>117.75305841799999</v>
      </c>
      <c r="AQ11" s="28">
        <v>63632.734514800002</v>
      </c>
      <c r="AR11" s="28">
        <v>35.852037101299999</v>
      </c>
      <c r="AS11" s="28">
        <v>2298.6595475399999</v>
      </c>
      <c r="AT11" s="28">
        <v>71.485733193900003</v>
      </c>
      <c r="AU11" s="28">
        <v>117.64113657599999</v>
      </c>
      <c r="AV11" s="28">
        <v>5750.14136805</v>
      </c>
      <c r="AW11" s="28">
        <v>14264.440688299999</v>
      </c>
      <c r="AX11" s="28">
        <v>933.98682800100005</v>
      </c>
      <c r="AY11" s="28">
        <v>373.89177956600003</v>
      </c>
      <c r="AZ11" s="28">
        <f t="shared" si="1"/>
        <v>633166.14639811614</v>
      </c>
      <c r="BA11" s="28">
        <f t="shared" si="2"/>
        <v>107059.20462311618</v>
      </c>
      <c r="BC11" s="25">
        <f t="shared" si="8"/>
        <v>0.34482725637577638</v>
      </c>
      <c r="BD11" s="25">
        <f t="shared" si="9"/>
        <v>0.3472092625148398</v>
      </c>
      <c r="BF11" s="87">
        <v>0.35355600771311912</v>
      </c>
      <c r="BG11" s="87">
        <v>0.35616312453357807</v>
      </c>
    </row>
    <row r="12" spans="1:59" x14ac:dyDescent="0.4">
      <c r="A12" s="6" t="s">
        <v>73</v>
      </c>
      <c r="B12" s="101">
        <v>280404.404984936</v>
      </c>
      <c r="C12" s="101">
        <v>53172.525574858599</v>
      </c>
      <c r="E12" s="101" t="s">
        <v>73</v>
      </c>
      <c r="F12" s="101">
        <v>1932.66971169055</v>
      </c>
      <c r="G12" s="101">
        <v>2258.5336618220099</v>
      </c>
      <c r="H12" s="101">
        <v>68.717387192248495</v>
      </c>
      <c r="I12" s="101">
        <v>244.711240816372</v>
      </c>
      <c r="J12" s="101">
        <v>1618.8463077542001</v>
      </c>
      <c r="K12" s="101">
        <v>73.561642663844694</v>
      </c>
      <c r="L12" s="101">
        <v>633.35788201965295</v>
      </c>
      <c r="M12" s="101">
        <v>208276.60213429399</v>
      </c>
      <c r="N12" s="101">
        <v>39176.537948929901</v>
      </c>
      <c r="O12" s="101">
        <v>169100.064185364</v>
      </c>
      <c r="P12" s="101">
        <v>254.236807707358</v>
      </c>
      <c r="Q12" s="101">
        <v>39.9248632858788</v>
      </c>
      <c r="R12" s="101">
        <v>21068.5608646527</v>
      </c>
      <c r="S12" s="101">
        <v>61.790072036023403</v>
      </c>
      <c r="T12" s="101">
        <v>1227.82119435396</v>
      </c>
      <c r="U12" s="101">
        <v>27.6255009727894</v>
      </c>
      <c r="V12" s="101">
        <v>38.5859523691419</v>
      </c>
      <c r="W12" s="101">
        <v>3068.9449235822899</v>
      </c>
      <c r="X12" s="101">
        <v>6139.7437215121499</v>
      </c>
      <c r="Y12" s="101">
        <v>278.89232383692399</v>
      </c>
      <c r="Z12" s="101">
        <v>140.013890661772</v>
      </c>
      <c r="AA12" s="30"/>
      <c r="AB12" s="52">
        <f t="shared" si="5"/>
        <v>-0.25722778090635517</v>
      </c>
      <c r="AC12" s="52">
        <f t="shared" si="6"/>
        <v>-0.26321840978240796</v>
      </c>
      <c r="AD12" s="30"/>
      <c r="AE12" s="28">
        <v>159</v>
      </c>
      <c r="AF12" s="28" t="s">
        <v>73</v>
      </c>
      <c r="AG12" s="28">
        <v>238.95769228200001</v>
      </c>
      <c r="AH12" s="28">
        <v>269.96518785799998</v>
      </c>
      <c r="AI12" s="28">
        <v>8.6567822786199997</v>
      </c>
      <c r="AJ12" s="28">
        <v>33.658967350399998</v>
      </c>
      <c r="AK12" s="28">
        <v>197.491753088</v>
      </c>
      <c r="AL12" s="28">
        <v>9.1410675273000006</v>
      </c>
      <c r="AM12" s="28">
        <v>77.673580873700004</v>
      </c>
      <c r="AN12" s="28">
        <v>19433.541660300001</v>
      </c>
      <c r="AO12" s="28">
        <v>30.314423916399999</v>
      </c>
      <c r="AP12" s="28">
        <v>4.7857153245099999</v>
      </c>
      <c r="AQ12" s="28">
        <v>2551.5717126300001</v>
      </c>
      <c r="AR12" s="28">
        <v>8.3479423484000002</v>
      </c>
      <c r="AS12" s="28">
        <v>157.01460923499999</v>
      </c>
      <c r="AT12" s="28">
        <v>3.6968397185500002</v>
      </c>
      <c r="AU12" s="28">
        <v>4.9484610656500001</v>
      </c>
      <c r="AV12" s="28">
        <v>392.36356041200003</v>
      </c>
      <c r="AW12" s="28">
        <v>757.15087633099995</v>
      </c>
      <c r="AX12" s="28">
        <v>34.390878166500002</v>
      </c>
      <c r="AY12" s="28">
        <v>17.213623967699998</v>
      </c>
      <c r="AZ12" s="28">
        <f t="shared" si="1"/>
        <v>24230.885334673731</v>
      </c>
      <c r="BA12" s="28">
        <f t="shared" si="2"/>
        <v>4797.3436743737293</v>
      </c>
      <c r="BC12" s="25">
        <f t="shared" si="8"/>
        <v>0.11633993010434257</v>
      </c>
      <c r="BD12" s="25">
        <f t="shared" si="9"/>
        <v>0.12245450786456662</v>
      </c>
      <c r="BF12" s="87">
        <v>0.13196445145851668</v>
      </c>
      <c r="BG12" s="87">
        <v>0.1376505244712263</v>
      </c>
    </row>
    <row r="13" spans="1:59" x14ac:dyDescent="0.4">
      <c r="A13" s="6" t="s">
        <v>86</v>
      </c>
      <c r="B13" s="101">
        <v>8058.8179413252001</v>
      </c>
      <c r="C13" s="101">
        <v>1479.0169959559901</v>
      </c>
      <c r="E13" s="101" t="s">
        <v>86</v>
      </c>
      <c r="F13" s="101">
        <v>0</v>
      </c>
      <c r="G13" s="101">
        <v>0</v>
      </c>
      <c r="H13" s="101">
        <v>0</v>
      </c>
      <c r="I13" s="101">
        <v>0</v>
      </c>
      <c r="J13" s="101">
        <v>0</v>
      </c>
      <c r="K13" s="101">
        <v>0</v>
      </c>
      <c r="L13" s="101">
        <v>0</v>
      </c>
      <c r="M13" s="101">
        <v>0</v>
      </c>
      <c r="N13" s="101">
        <v>0</v>
      </c>
      <c r="O13" s="101">
        <v>0</v>
      </c>
      <c r="P13" s="101">
        <v>0</v>
      </c>
      <c r="Q13" s="101">
        <v>0</v>
      </c>
      <c r="R13" s="101">
        <v>0</v>
      </c>
      <c r="S13" s="101">
        <v>0</v>
      </c>
      <c r="T13" s="101">
        <v>0</v>
      </c>
      <c r="U13" s="101">
        <v>0</v>
      </c>
      <c r="V13" s="101">
        <v>0</v>
      </c>
      <c r="W13" s="101">
        <v>0</v>
      </c>
      <c r="X13" s="101">
        <v>0</v>
      </c>
      <c r="Y13" s="101">
        <v>0</v>
      </c>
      <c r="Z13" s="101">
        <v>0</v>
      </c>
      <c r="AA13" s="30"/>
      <c r="AB13" s="52">
        <f t="shared" si="5"/>
        <v>-1</v>
      </c>
      <c r="AC13" s="52">
        <f t="shared" si="6"/>
        <v>-1</v>
      </c>
      <c r="AD13" s="30"/>
      <c r="AZ13" s="28">
        <f t="shared" ref="AZ13" si="10">BA13+AN13</f>
        <v>0</v>
      </c>
      <c r="BA13" s="28">
        <f t="shared" ref="BA13" si="11">SUM(AG13:AY13)-AN13</f>
        <v>0</v>
      </c>
      <c r="BC13" s="25" t="e">
        <f t="shared" si="8"/>
        <v>#DIV/0!</v>
      </c>
      <c r="BD13" s="25" t="e">
        <f t="shared" si="9"/>
        <v>#DIV/0!</v>
      </c>
      <c r="BF13" s="87" t="e">
        <v>#DIV/0!</v>
      </c>
      <c r="BG13" s="87" t="e">
        <v>#DIV/0!</v>
      </c>
    </row>
    <row r="14" spans="1:59" x14ac:dyDescent="0.4">
      <c r="A14" s="6" t="s">
        <v>87</v>
      </c>
      <c r="B14" s="101">
        <v>65466.909472314299</v>
      </c>
      <c r="C14" s="101">
        <v>12642.000233520301</v>
      </c>
      <c r="E14" s="101" t="s">
        <v>180</v>
      </c>
      <c r="F14" s="101">
        <v>0</v>
      </c>
      <c r="G14" s="101">
        <v>0</v>
      </c>
      <c r="H14" s="101">
        <v>0</v>
      </c>
      <c r="I14" s="101">
        <v>0</v>
      </c>
      <c r="J14" s="101">
        <v>0</v>
      </c>
      <c r="K14" s="101">
        <v>0</v>
      </c>
      <c r="L14" s="101">
        <v>0</v>
      </c>
      <c r="M14" s="101">
        <v>0</v>
      </c>
      <c r="N14" s="101">
        <v>0</v>
      </c>
      <c r="O14" s="101">
        <v>0</v>
      </c>
      <c r="P14" s="101">
        <v>0</v>
      </c>
      <c r="Q14" s="101">
        <v>0</v>
      </c>
      <c r="R14" s="101">
        <v>0</v>
      </c>
      <c r="S14" s="101">
        <v>0</v>
      </c>
      <c r="T14" s="101">
        <v>0</v>
      </c>
      <c r="U14" s="101">
        <v>0</v>
      </c>
      <c r="V14" s="101">
        <v>0</v>
      </c>
      <c r="W14" s="101">
        <v>0</v>
      </c>
      <c r="X14" s="101">
        <v>0</v>
      </c>
      <c r="Y14" s="101">
        <v>0</v>
      </c>
      <c r="Z14" s="101">
        <v>0</v>
      </c>
      <c r="AA14" s="30"/>
      <c r="AB14" s="52">
        <f t="shared" si="5"/>
        <v>-1</v>
      </c>
      <c r="AC14" s="52">
        <f t="shared" si="6"/>
        <v>-1</v>
      </c>
      <c r="AD14" s="30"/>
      <c r="AZ14" s="28">
        <f t="shared" ref="AZ14:AZ15" si="12">BA14+AN14</f>
        <v>0</v>
      </c>
      <c r="BA14" s="28">
        <f t="shared" ref="BA14:BA15" si="13">SUM(AG14:AY14)-AN14</f>
        <v>0</v>
      </c>
      <c r="BC14" s="25" t="e">
        <f t="shared" si="8"/>
        <v>#DIV/0!</v>
      </c>
      <c r="BD14" s="25" t="e">
        <f t="shared" si="9"/>
        <v>#DIV/0!</v>
      </c>
      <c r="BF14" s="87" t="e">
        <v>#DIV/0!</v>
      </c>
      <c r="BG14" s="87" t="e">
        <v>#DIV/0!</v>
      </c>
    </row>
    <row r="15" spans="1:59" x14ac:dyDescent="0.4">
      <c r="A15" s="13" t="s">
        <v>88</v>
      </c>
      <c r="B15" s="101">
        <v>3553.9853763193</v>
      </c>
      <c r="C15" s="101">
        <v>552.81094101459996</v>
      </c>
      <c r="E15" s="101" t="s">
        <v>88</v>
      </c>
      <c r="F15" s="101">
        <v>6.1089539619812797E-2</v>
      </c>
      <c r="G15" s="101">
        <v>9.6233260029651893E-2</v>
      </c>
      <c r="H15" s="101">
        <v>1.7846397372090501E-3</v>
      </c>
      <c r="I15" s="101">
        <v>1.3377910789971099E-3</v>
      </c>
      <c r="J15" s="101">
        <v>5.6696325446298199E-2</v>
      </c>
      <c r="K15" s="101">
        <v>2.64401119947971E-3</v>
      </c>
      <c r="L15" s="101">
        <v>2.18275169893681E-2</v>
      </c>
      <c r="M15" s="101">
        <v>10.5198954474555</v>
      </c>
      <c r="N15" s="101">
        <v>1.37266219293749</v>
      </c>
      <c r="O15" s="101">
        <v>9.1472332545180706</v>
      </c>
      <c r="P15" s="101">
        <v>9.2039595010940407E-3</v>
      </c>
      <c r="Q15" s="101">
        <v>1.5828394428920201E-3</v>
      </c>
      <c r="R15" s="101">
        <v>0.80006977628598297</v>
      </c>
      <c r="S15" s="101">
        <v>5.2853023363481498E-4</v>
      </c>
      <c r="T15" s="101">
        <v>2.9927057876838799E-2</v>
      </c>
      <c r="U15" s="101">
        <v>7.2072576155911099E-4</v>
      </c>
      <c r="V15" s="101">
        <v>1.7503179616065101E-3</v>
      </c>
      <c r="W15" s="101">
        <v>7.4955483170466797E-2</v>
      </c>
      <c r="X15" s="101">
        <v>0.197271405501633</v>
      </c>
      <c r="Y15" s="101">
        <v>1.0295980422956701E-2</v>
      </c>
      <c r="Z15" s="101">
        <v>4.7430326780094501E-3</v>
      </c>
      <c r="AA15" s="30"/>
      <c r="AB15" s="52">
        <f t="shared" si="5"/>
        <v>-0.99703997221892049</v>
      </c>
      <c r="AC15" s="52">
        <f t="shared" si="6"/>
        <v>-0.99751694098091082</v>
      </c>
      <c r="AD15" s="30"/>
      <c r="AE15" s="28">
        <v>162</v>
      </c>
      <c r="AF15" s="28" t="s">
        <v>88</v>
      </c>
      <c r="AG15" s="28">
        <v>2.5331910117499998E-2</v>
      </c>
      <c r="AH15" s="28">
        <v>3.9904872188300002E-2</v>
      </c>
      <c r="AI15" s="28">
        <v>7.4003328700200004E-4</v>
      </c>
      <c r="AJ15" s="28">
        <v>5.5474035252699996E-4</v>
      </c>
      <c r="AK15" s="28">
        <v>2.3510289727700001E-2</v>
      </c>
      <c r="AL15" s="28">
        <v>1.09638772119E-3</v>
      </c>
      <c r="AM15" s="28">
        <v>9.0511763701199999E-3</v>
      </c>
      <c r="AN15" s="28">
        <v>3.7930674552900001</v>
      </c>
      <c r="AO15" s="28">
        <v>3.8165793812400001E-3</v>
      </c>
      <c r="AP15" s="28">
        <v>6.5635267674200002E-4</v>
      </c>
      <c r="AQ15" s="28">
        <v>0.33176258020100002</v>
      </c>
      <c r="AR15" s="28">
        <v>2.19163692236E-4</v>
      </c>
      <c r="AS15" s="28">
        <v>1.24097879161E-2</v>
      </c>
      <c r="AT15" s="28">
        <v>2.9885957701500002E-4</v>
      </c>
      <c r="AU15" s="28">
        <v>7.2580200139799999E-4</v>
      </c>
      <c r="AV15" s="28">
        <v>3.10813945252E-2</v>
      </c>
      <c r="AW15" s="28">
        <v>8.1802137661699997E-2</v>
      </c>
      <c r="AX15" s="28">
        <v>4.2694229632599997E-3</v>
      </c>
      <c r="AY15" s="28">
        <v>1.9667806045600002E-3</v>
      </c>
      <c r="AZ15" s="28">
        <f t="shared" si="12"/>
        <v>4.3622657262547904</v>
      </c>
      <c r="BA15" s="28">
        <f t="shared" si="13"/>
        <v>0.56919827096479025</v>
      </c>
      <c r="BC15" s="25">
        <f t="shared" si="8"/>
        <v>0.41466816358045777</v>
      </c>
      <c r="BD15" s="25">
        <f t="shared" si="9"/>
        <v>0.4146674060765882</v>
      </c>
      <c r="BF15" s="87">
        <v>0.41466812500411188</v>
      </c>
      <c r="BG15" s="87">
        <v>0.41466805654177852</v>
      </c>
    </row>
    <row r="16" spans="1:59" x14ac:dyDescent="0.4">
      <c r="A16" s="28"/>
    </row>
    <row r="17" spans="1:78" x14ac:dyDescent="0.4">
      <c r="A17" s="2"/>
    </row>
    <row r="18" spans="1:78" x14ac:dyDescent="0.4">
      <c r="A18" s="2" t="s">
        <v>338</v>
      </c>
      <c r="B18" s="1">
        <f>SUM(B3:B15)</f>
        <v>5407780.8557996918</v>
      </c>
      <c r="C18" s="1">
        <f>SUM(C3:C15)</f>
        <v>940632.5703085562</v>
      </c>
      <c r="F18" s="1">
        <f>SUM(F3:F15)</f>
        <v>36372.764082093439</v>
      </c>
      <c r="G18" s="1">
        <f t="shared" ref="G18:Z18" si="14">SUM(G3:G15)</f>
        <v>57036.40942086772</v>
      </c>
      <c r="H18" s="1">
        <f t="shared" si="14"/>
        <v>1061.4067174814379</v>
      </c>
      <c r="I18" s="1">
        <f t="shared" si="14"/>
        <v>2392.4635667741395</v>
      </c>
      <c r="J18" s="1">
        <f t="shared" si="14"/>
        <v>32521.547067528652</v>
      </c>
      <c r="K18" s="1">
        <f t="shared" si="14"/>
        <v>1724.6895390767017</v>
      </c>
      <c r="L18" s="1">
        <f t="shared" si="14"/>
        <v>12885.773311062221</v>
      </c>
      <c r="M18" s="1">
        <f t="shared" si="14"/>
        <v>4708745.0408984339</v>
      </c>
      <c r="N18" s="1">
        <f t="shared" si="14"/>
        <v>816366.75833115645</v>
      </c>
      <c r="O18" s="1">
        <f t="shared" si="14"/>
        <v>3892378.2825672794</v>
      </c>
      <c r="P18" s="1">
        <f t="shared" si="14"/>
        <v>4168.3150076268712</v>
      </c>
      <c r="Q18" s="1">
        <f t="shared" si="14"/>
        <v>877.5128797634427</v>
      </c>
      <c r="R18" s="1">
        <f t="shared" si="14"/>
        <v>468215.84189112391</v>
      </c>
      <c r="S18" s="1">
        <f t="shared" si="14"/>
        <v>632.79270476771296</v>
      </c>
      <c r="T18" s="1">
        <f t="shared" si="14"/>
        <v>20432.7056834912</v>
      </c>
      <c r="U18" s="1">
        <f t="shared" si="14"/>
        <v>567.94742839839591</v>
      </c>
      <c r="V18" s="1">
        <f t="shared" si="14"/>
        <v>933.59146752007291</v>
      </c>
      <c r="W18" s="1">
        <f t="shared" si="14"/>
        <v>51098.218796485722</v>
      </c>
      <c r="X18" s="1">
        <f t="shared" si="14"/>
        <v>115957.10678170367</v>
      </c>
      <c r="Y18" s="1">
        <f t="shared" si="14"/>
        <v>6618.4942811653473</v>
      </c>
      <c r="Z18" s="1">
        <f t="shared" si="14"/>
        <v>2869.1777042258168</v>
      </c>
      <c r="AA18" s="1"/>
      <c r="AD18" s="1"/>
      <c r="AG18" s="1">
        <f t="shared" ref="AG18:BA18" si="15">SUM(AG3:AG15)</f>
        <v>9652.6756974309174</v>
      </c>
      <c r="AH18" s="1">
        <f t="shared" si="15"/>
        <v>16113.103081407688</v>
      </c>
      <c r="AI18" s="1">
        <f t="shared" si="15"/>
        <v>265.78582987642301</v>
      </c>
      <c r="AJ18" s="1">
        <f t="shared" si="15"/>
        <v>562.6146771153924</v>
      </c>
      <c r="AK18" s="1">
        <f t="shared" si="15"/>
        <v>8710.911693447526</v>
      </c>
      <c r="AL18" s="1">
        <f t="shared" si="15"/>
        <v>490.59339574724117</v>
      </c>
      <c r="AM18" s="1">
        <f t="shared" si="15"/>
        <v>3482.1680784743799</v>
      </c>
      <c r="AN18" s="1">
        <f t="shared" si="15"/>
        <v>1044999.7224500852</v>
      </c>
      <c r="AO18" s="1">
        <f t="shared" si="15"/>
        <v>998.18201574257125</v>
      </c>
      <c r="AP18" s="1">
        <f t="shared" si="15"/>
        <v>238.43047543310271</v>
      </c>
      <c r="AQ18" s="1">
        <f t="shared" si="15"/>
        <v>128745.27633763121</v>
      </c>
      <c r="AR18" s="1">
        <f t="shared" si="15"/>
        <v>146.70890308093726</v>
      </c>
      <c r="AS18" s="1">
        <f t="shared" si="15"/>
        <v>5371.4928833496151</v>
      </c>
      <c r="AT18" s="1">
        <f t="shared" si="15"/>
        <v>165.43492060303402</v>
      </c>
      <c r="AU18" s="1">
        <f t="shared" si="15"/>
        <v>270.43956905055842</v>
      </c>
      <c r="AV18" s="1">
        <f t="shared" si="15"/>
        <v>13432.069131342525</v>
      </c>
      <c r="AW18" s="1">
        <f t="shared" si="15"/>
        <v>30721.739200698259</v>
      </c>
      <c r="AX18" s="1">
        <f t="shared" si="15"/>
        <v>1878.6851688323534</v>
      </c>
      <c r="AY18" s="1">
        <f t="shared" si="15"/>
        <v>779.36693176189465</v>
      </c>
      <c r="AZ18" s="1">
        <f t="shared" si="15"/>
        <v>1267025.4004411108</v>
      </c>
      <c r="BA18" s="1">
        <f t="shared" si="15"/>
        <v>222025.67799102559</v>
      </c>
      <c r="BC18" s="26"/>
      <c r="BD18" s="26"/>
    </row>
    <row r="19" spans="1:78" x14ac:dyDescent="0.4">
      <c r="B19" s="101"/>
      <c r="C19" s="101"/>
    </row>
    <row r="21" spans="1:78" s="28" customFormat="1" x14ac:dyDescent="0.4">
      <c r="A21" s="30"/>
      <c r="B21" s="101"/>
      <c r="C21" s="101"/>
      <c r="D21" s="30"/>
      <c r="E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</row>
    <row r="22" spans="1:78" s="28" customFormat="1" x14ac:dyDescent="0.4">
      <c r="A22" s="30"/>
      <c r="B22" s="100"/>
      <c r="C22" s="100"/>
      <c r="D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0"/>
      <c r="BU22" s="30"/>
      <c r="BV22" s="30"/>
      <c r="BW22" s="30"/>
      <c r="BX22" s="30"/>
      <c r="BY22" s="30"/>
      <c r="BZ22" s="30"/>
    </row>
    <row r="23" spans="1:78" s="28" customFormat="1" x14ac:dyDescent="0.4">
      <c r="A23" s="30"/>
      <c r="B23" s="100"/>
      <c r="C23" s="100"/>
      <c r="D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</row>
    <row r="24" spans="1:78" s="28" customFormat="1" x14ac:dyDescent="0.4">
      <c r="A24" s="30"/>
      <c r="B24" s="100"/>
      <c r="C24" s="100"/>
      <c r="D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0"/>
      <c r="BU24" s="30"/>
      <c r="BV24" s="30"/>
      <c r="BW24" s="30"/>
      <c r="BX24" s="30"/>
      <c r="BY24" s="30"/>
      <c r="BZ24" s="30"/>
    </row>
    <row r="25" spans="1:78" s="28" customFormat="1" x14ac:dyDescent="0.4">
      <c r="A25" s="30"/>
      <c r="B25" s="100"/>
      <c r="C25" s="100"/>
      <c r="D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</row>
    <row r="26" spans="1:78" s="28" customFormat="1" x14ac:dyDescent="0.4">
      <c r="A26" s="30"/>
      <c r="B26" s="100"/>
      <c r="C26" s="100"/>
      <c r="D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0"/>
      <c r="BU26" s="30"/>
      <c r="BV26" s="30"/>
      <c r="BW26" s="30"/>
      <c r="BX26" s="30"/>
      <c r="BY26" s="30"/>
      <c r="BZ26" s="30"/>
    </row>
    <row r="27" spans="1:78" s="28" customFormat="1" x14ac:dyDescent="0.4">
      <c r="A27" s="30"/>
      <c r="B27" s="100"/>
      <c r="C27" s="100"/>
      <c r="D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</row>
    <row r="28" spans="1:78" s="28" customFormat="1" x14ac:dyDescent="0.4">
      <c r="A28" s="30"/>
      <c r="B28" s="100"/>
      <c r="C28" s="100"/>
      <c r="D28" s="30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</row>
    <row r="29" spans="1:78" s="28" customFormat="1" x14ac:dyDescent="0.4">
      <c r="A29" s="30"/>
      <c r="B29" s="100"/>
      <c r="C29" s="100"/>
      <c r="D29" s="30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</row>
    <row r="30" spans="1:78" s="28" customFormat="1" x14ac:dyDescent="0.4">
      <c r="A30" s="30"/>
      <c r="B30" s="100"/>
      <c r="C30" s="100"/>
      <c r="D30" s="30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  <c r="AR30" s="39"/>
      <c r="AS30" s="39"/>
      <c r="AT30" s="39"/>
      <c r="AU30" s="39"/>
      <c r="AV30" s="39"/>
      <c r="AW30" s="39"/>
      <c r="AX30" s="39"/>
      <c r="AY30" s="39"/>
      <c r="BC30" s="30"/>
      <c r="BD30" s="30"/>
      <c r="BE30" s="30"/>
      <c r="BF30" s="30"/>
      <c r="BG30" s="30"/>
      <c r="BH30" s="30"/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0"/>
      <c r="BU30" s="30"/>
      <c r="BV30" s="30"/>
      <c r="BW30" s="30"/>
      <c r="BX30" s="30"/>
      <c r="BY30" s="30"/>
      <c r="BZ30" s="30"/>
    </row>
    <row r="31" spans="1:78" s="28" customFormat="1" x14ac:dyDescent="0.4">
      <c r="A31" s="30"/>
      <c r="B31" s="100"/>
      <c r="C31" s="100"/>
      <c r="D31" s="30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</row>
    <row r="32" spans="1:78" s="28" customFormat="1" x14ac:dyDescent="0.4">
      <c r="A32" s="30"/>
      <c r="B32" s="100"/>
      <c r="C32" s="100"/>
      <c r="D32" s="30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</row>
    <row r="33" spans="1:78" s="28" customFormat="1" x14ac:dyDescent="0.4">
      <c r="A33" s="30"/>
      <c r="B33" s="100"/>
      <c r="C33" s="100"/>
      <c r="D33" s="30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  <c r="AR33" s="39"/>
      <c r="AS33" s="39"/>
      <c r="AT33" s="39"/>
      <c r="AU33" s="39"/>
      <c r="AV33" s="39"/>
      <c r="AW33" s="39"/>
      <c r="AX33" s="39"/>
      <c r="AY33" s="39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</row>
    <row r="34" spans="1:78" s="28" customFormat="1" x14ac:dyDescent="0.4">
      <c r="A34" s="30"/>
      <c r="B34" s="100"/>
      <c r="C34" s="100"/>
      <c r="D34" s="30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</row>
    <row r="35" spans="1:78" s="28" customFormat="1" x14ac:dyDescent="0.4">
      <c r="A35" s="30"/>
      <c r="B35" s="100"/>
      <c r="C35" s="100"/>
      <c r="D35" s="30"/>
      <c r="AG35" s="37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</row>
    <row r="36" spans="1:78" s="28" customFormat="1" x14ac:dyDescent="0.4">
      <c r="A36" s="30"/>
      <c r="B36" s="100"/>
      <c r="C36" s="100"/>
      <c r="D36" s="30"/>
      <c r="E36" s="30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AV36" s="39"/>
      <c r="AW36" s="39"/>
      <c r="AX36" s="39"/>
      <c r="AY36" s="39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</row>
    <row r="37" spans="1:78" s="28" customFormat="1" x14ac:dyDescent="0.4">
      <c r="A37" s="30"/>
      <c r="B37" s="100"/>
      <c r="C37" s="100"/>
      <c r="D37" s="30"/>
      <c r="E37" s="30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AV37" s="39"/>
      <c r="AW37" s="39"/>
      <c r="AX37" s="39"/>
      <c r="AY37" s="39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</row>
    <row r="38" spans="1:78" s="28" customFormat="1" x14ac:dyDescent="0.4">
      <c r="A38" s="30"/>
      <c r="B38" s="100"/>
      <c r="C38" s="100"/>
      <c r="D38" s="30"/>
      <c r="E38" s="30"/>
      <c r="F38" s="1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</row>
    <row r="39" spans="1:78" s="28" customFormat="1" x14ac:dyDescent="0.4">
      <c r="A39" s="30"/>
      <c r="B39" s="100"/>
      <c r="C39" s="100"/>
      <c r="D39" s="30"/>
      <c r="E39" s="30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  <c r="AR39" s="39"/>
      <c r="AS39" s="39"/>
      <c r="AT39" s="39"/>
      <c r="AU39" s="39"/>
      <c r="AV39" s="39"/>
      <c r="AW39" s="39"/>
      <c r="AX39" s="39"/>
      <c r="AY39" s="39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</row>
    <row r="40" spans="1:78" s="28" customFormat="1" x14ac:dyDescent="0.4">
      <c r="A40" s="30"/>
      <c r="B40" s="100"/>
      <c r="C40" s="100"/>
      <c r="D40" s="30"/>
      <c r="E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</row>
    <row r="41" spans="1:78" s="28" customFormat="1" x14ac:dyDescent="0.4">
      <c r="A41" s="30"/>
      <c r="B41" s="100"/>
      <c r="C41" s="100"/>
      <c r="D41" s="30"/>
      <c r="E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</row>
    <row r="42" spans="1:78" s="28" customFormat="1" x14ac:dyDescent="0.4">
      <c r="A42" s="30"/>
      <c r="B42" s="100"/>
      <c r="C42" s="100"/>
      <c r="D42" s="30"/>
      <c r="E42" s="30"/>
      <c r="BC42" s="30"/>
      <c r="BD42" s="30"/>
      <c r="BE42" s="30"/>
      <c r="BF42" s="30"/>
      <c r="BG42" s="30"/>
      <c r="BH42" s="30"/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0"/>
      <c r="BU42" s="30"/>
      <c r="BV42" s="30"/>
      <c r="BW42" s="30"/>
      <c r="BX42" s="30"/>
      <c r="BY42" s="30"/>
      <c r="BZ42" s="30"/>
    </row>
    <row r="43" spans="1:78" s="28" customFormat="1" x14ac:dyDescent="0.4">
      <c r="A43" s="30"/>
      <c r="B43" s="100"/>
      <c r="C43" s="100"/>
      <c r="D43" s="30"/>
      <c r="E43" s="30"/>
      <c r="BC43" s="30"/>
      <c r="BD43" s="30"/>
      <c r="BE43" s="30"/>
      <c r="BF43" s="30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0"/>
      <c r="BU43" s="30"/>
      <c r="BV43" s="30"/>
      <c r="BW43" s="30"/>
      <c r="BX43" s="30"/>
      <c r="BY43" s="30"/>
      <c r="BZ43" s="30"/>
    </row>
    <row r="44" spans="1:78" s="28" customFormat="1" x14ac:dyDescent="0.4">
      <c r="A44" s="30"/>
      <c r="B44" s="100"/>
      <c r="C44" s="100"/>
      <c r="D44" s="30"/>
      <c r="E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</row>
    <row r="45" spans="1:78" s="28" customFormat="1" x14ac:dyDescent="0.4">
      <c r="A45" s="30"/>
      <c r="B45" s="100"/>
      <c r="C45" s="100"/>
      <c r="D45" s="30"/>
      <c r="E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</row>
    <row r="46" spans="1:78" s="28" customFormat="1" x14ac:dyDescent="0.4">
      <c r="A46" s="30"/>
      <c r="B46" s="100"/>
      <c r="C46" s="100"/>
      <c r="D46" s="30"/>
      <c r="E46" s="30"/>
      <c r="BC46" s="30"/>
      <c r="BD46" s="30"/>
      <c r="BE46" s="30"/>
      <c r="BF46" s="30"/>
      <c r="BG46" s="30"/>
      <c r="BH46" s="30"/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0"/>
      <c r="BU46" s="30"/>
      <c r="BV46" s="30"/>
      <c r="BW46" s="30"/>
      <c r="BX46" s="30"/>
      <c r="BY46" s="30"/>
      <c r="BZ46" s="30"/>
    </row>
    <row r="47" spans="1:78" s="28" customFormat="1" x14ac:dyDescent="0.4">
      <c r="A47" s="30"/>
      <c r="B47" s="100"/>
      <c r="C47" s="100"/>
      <c r="D47" s="30"/>
      <c r="E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</row>
    <row r="48" spans="1:78" s="28" customFormat="1" x14ac:dyDescent="0.4">
      <c r="A48" s="30"/>
      <c r="B48" s="100"/>
      <c r="C48" s="100"/>
      <c r="D48" s="30"/>
      <c r="E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</row>
    <row r="49" spans="1:78" s="28" customFormat="1" x14ac:dyDescent="0.4">
      <c r="A49" s="30"/>
      <c r="B49" s="100"/>
      <c r="C49" s="100"/>
      <c r="D49" s="30"/>
      <c r="E49" s="30"/>
      <c r="BC49" s="30"/>
      <c r="BD49" s="30"/>
      <c r="BE49" s="30"/>
      <c r="BF49" s="30"/>
      <c r="BG49" s="30"/>
      <c r="BH49" s="30"/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0"/>
      <c r="BU49" s="30"/>
      <c r="BV49" s="30"/>
      <c r="BW49" s="30"/>
      <c r="BX49" s="30"/>
      <c r="BY49" s="30"/>
      <c r="BZ49" s="30"/>
    </row>
    <row r="50" spans="1:78" s="28" customFormat="1" x14ac:dyDescent="0.4">
      <c r="A50" s="30"/>
      <c r="B50" s="100"/>
      <c r="C50" s="100"/>
      <c r="D50" s="30"/>
      <c r="E50" s="30"/>
      <c r="BC50" s="30"/>
      <c r="BD50" s="30"/>
      <c r="BE50" s="30"/>
      <c r="BF50" s="30"/>
      <c r="BG50" s="30"/>
      <c r="BH50" s="30"/>
      <c r="BI50" s="30"/>
      <c r="BJ50" s="30"/>
      <c r="BK50" s="30"/>
      <c r="BL50" s="30"/>
      <c r="BM50" s="30"/>
      <c r="BN50" s="30"/>
      <c r="BO50" s="30"/>
      <c r="BP50" s="30"/>
      <c r="BQ50" s="30"/>
      <c r="BR50" s="30"/>
      <c r="BS50" s="30"/>
      <c r="BT50" s="30"/>
      <c r="BU50" s="30"/>
      <c r="BV50" s="30"/>
      <c r="BW50" s="30"/>
      <c r="BX50" s="30"/>
      <c r="BY50" s="30"/>
      <c r="BZ50" s="30"/>
    </row>
    <row r="51" spans="1:78" s="28" customFormat="1" x14ac:dyDescent="0.4">
      <c r="A51" s="30"/>
      <c r="B51" s="100"/>
      <c r="C51" s="100"/>
      <c r="D51" s="30"/>
      <c r="E51" s="30"/>
      <c r="BC51" s="30"/>
      <c r="BD51" s="30"/>
      <c r="BE51" s="30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0"/>
      <c r="BU51" s="30"/>
      <c r="BV51" s="30"/>
      <c r="BW51" s="30"/>
      <c r="BX51" s="30"/>
      <c r="BY51" s="30"/>
      <c r="BZ51" s="30"/>
    </row>
    <row r="52" spans="1:78" s="28" customFormat="1" x14ac:dyDescent="0.4">
      <c r="A52" s="30"/>
      <c r="B52" s="100"/>
      <c r="C52" s="100"/>
      <c r="D52" s="30"/>
      <c r="E52" s="30"/>
      <c r="BC52" s="30"/>
      <c r="BD52" s="30"/>
      <c r="BE52" s="30"/>
      <c r="BF52" s="30"/>
      <c r="BG52" s="30"/>
      <c r="BH52" s="30"/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0"/>
      <c r="BU52" s="30"/>
      <c r="BV52" s="30"/>
      <c r="BW52" s="30"/>
      <c r="BX52" s="30"/>
      <c r="BY52" s="30"/>
      <c r="BZ52" s="30"/>
    </row>
    <row r="53" spans="1:78" s="28" customFormat="1" x14ac:dyDescent="0.4">
      <c r="A53" s="30"/>
      <c r="B53" s="100"/>
      <c r="C53" s="100"/>
      <c r="D53" s="30"/>
      <c r="E53" s="30"/>
      <c r="BC53" s="30"/>
      <c r="BD53" s="30"/>
      <c r="BE53" s="30"/>
      <c r="BF53" s="30"/>
      <c r="BG53" s="30"/>
      <c r="BH53" s="30"/>
      <c r="BI53" s="30"/>
      <c r="BJ53" s="30"/>
      <c r="BK53" s="30"/>
      <c r="BL53" s="30"/>
      <c r="BM53" s="30"/>
      <c r="BN53" s="30"/>
      <c r="BO53" s="30"/>
      <c r="BP53" s="30"/>
      <c r="BQ53" s="30"/>
      <c r="BR53" s="30"/>
      <c r="BS53" s="30"/>
      <c r="BT53" s="30"/>
      <c r="BU53" s="30"/>
      <c r="BV53" s="30"/>
      <c r="BW53" s="30"/>
      <c r="BX53" s="30"/>
      <c r="BY53" s="30"/>
      <c r="BZ53" s="30"/>
    </row>
    <row r="54" spans="1:78" s="28" customFormat="1" x14ac:dyDescent="0.4">
      <c r="A54" s="30"/>
      <c r="B54" s="100"/>
      <c r="C54" s="100"/>
      <c r="D54" s="30"/>
      <c r="E54" s="30"/>
      <c r="BC54" s="30"/>
      <c r="BD54" s="30"/>
      <c r="BE54" s="30"/>
      <c r="BF54" s="30"/>
      <c r="BG54" s="30"/>
      <c r="BH54" s="30"/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0"/>
      <c r="BU54" s="30"/>
      <c r="BV54" s="30"/>
      <c r="BW54" s="30"/>
      <c r="BX54" s="30"/>
      <c r="BY54" s="30"/>
      <c r="BZ54" s="30"/>
    </row>
    <row r="55" spans="1:78" s="28" customFormat="1" x14ac:dyDescent="0.4">
      <c r="A55" s="30"/>
      <c r="B55" s="100"/>
      <c r="C55" s="100"/>
      <c r="D55" s="30"/>
      <c r="E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0"/>
      <c r="BU55" s="30"/>
      <c r="BV55" s="30"/>
      <c r="BW55" s="30"/>
      <c r="BX55" s="30"/>
      <c r="BY55" s="30"/>
      <c r="BZ55" s="30"/>
    </row>
    <row r="56" spans="1:78" s="28" customFormat="1" x14ac:dyDescent="0.4">
      <c r="A56" s="30"/>
      <c r="B56" s="100"/>
      <c r="C56" s="100"/>
      <c r="D56" s="30"/>
      <c r="E56" s="30"/>
      <c r="BC56" s="30"/>
      <c r="BD56" s="30"/>
      <c r="BE56" s="30"/>
      <c r="BF56" s="30"/>
      <c r="BG56" s="30"/>
      <c r="BH56" s="30"/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0"/>
      <c r="BU56" s="30"/>
      <c r="BV56" s="30"/>
      <c r="BW56" s="30"/>
      <c r="BX56" s="30"/>
      <c r="BY56" s="30"/>
      <c r="BZ56" s="30"/>
    </row>
    <row r="57" spans="1:78" s="28" customFormat="1" x14ac:dyDescent="0.4">
      <c r="A57" s="30"/>
      <c r="B57" s="100"/>
      <c r="C57" s="100"/>
      <c r="D57" s="30"/>
      <c r="E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  <c r="BY57" s="30"/>
      <c r="BZ57" s="30"/>
    </row>
    <row r="58" spans="1:78" s="28" customFormat="1" x14ac:dyDescent="0.4">
      <c r="A58" s="30"/>
      <c r="B58" s="100"/>
      <c r="C58" s="100"/>
      <c r="D58" s="30"/>
      <c r="E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  <c r="BY58" s="30"/>
      <c r="BZ58" s="30"/>
    </row>
    <row r="59" spans="1:78" s="28" customFormat="1" x14ac:dyDescent="0.4">
      <c r="A59" s="30"/>
      <c r="B59" s="100"/>
      <c r="C59" s="100"/>
      <c r="D59" s="30"/>
      <c r="E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0"/>
      <c r="BU59" s="30"/>
      <c r="BV59" s="30"/>
      <c r="BW59" s="30"/>
      <c r="BX59" s="30"/>
      <c r="BY59" s="30"/>
      <c r="BZ59" s="30"/>
    </row>
    <row r="60" spans="1:78" s="28" customFormat="1" x14ac:dyDescent="0.4">
      <c r="A60" s="30"/>
      <c r="B60" s="100"/>
      <c r="C60" s="100"/>
      <c r="D60" s="30"/>
      <c r="E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0"/>
      <c r="BU60" s="30"/>
      <c r="BV60" s="30"/>
      <c r="BW60" s="30"/>
      <c r="BX60" s="30"/>
      <c r="BY60" s="30"/>
      <c r="BZ60" s="30"/>
    </row>
    <row r="61" spans="1:78" s="28" customFormat="1" x14ac:dyDescent="0.4">
      <c r="A61" s="30"/>
      <c r="B61" s="100"/>
      <c r="C61" s="100"/>
      <c r="D61" s="30"/>
      <c r="E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  <c r="BS61" s="30"/>
      <c r="BT61" s="30"/>
      <c r="BU61" s="30"/>
      <c r="BV61" s="30"/>
      <c r="BW61" s="30"/>
      <c r="BX61" s="30"/>
      <c r="BY61" s="30"/>
      <c r="BZ61" s="30"/>
    </row>
    <row r="62" spans="1:78" s="28" customFormat="1" x14ac:dyDescent="0.4">
      <c r="A62" s="30"/>
      <c r="B62" s="100"/>
      <c r="C62" s="100"/>
      <c r="D62" s="30"/>
      <c r="E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0"/>
      <c r="BU62" s="30"/>
      <c r="BV62" s="30"/>
      <c r="BW62" s="30"/>
      <c r="BX62" s="30"/>
      <c r="BY62" s="30"/>
      <c r="BZ62" s="30"/>
    </row>
    <row r="63" spans="1:78" s="28" customFormat="1" x14ac:dyDescent="0.4">
      <c r="A63" s="30"/>
      <c r="B63" s="100"/>
      <c r="C63" s="100"/>
      <c r="D63" s="30"/>
      <c r="E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</row>
    <row r="64" spans="1:78" s="28" customFormat="1" x14ac:dyDescent="0.4">
      <c r="A64" s="30"/>
      <c r="B64" s="100"/>
      <c r="C64" s="100"/>
      <c r="D64" s="30"/>
      <c r="E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</row>
    <row r="65" spans="1:78" s="28" customFormat="1" x14ac:dyDescent="0.4">
      <c r="A65" s="30"/>
      <c r="B65" s="100"/>
      <c r="C65" s="100"/>
      <c r="D65" s="30"/>
      <c r="E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</row>
    <row r="66" spans="1:78" s="28" customFormat="1" x14ac:dyDescent="0.4">
      <c r="A66" s="30"/>
      <c r="B66" s="100"/>
      <c r="C66" s="100"/>
      <c r="D66" s="30"/>
      <c r="E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</row>
    <row r="67" spans="1:78" s="28" customFormat="1" x14ac:dyDescent="0.4">
      <c r="A67" s="30"/>
      <c r="B67" s="100"/>
      <c r="C67" s="100"/>
      <c r="D67" s="30"/>
      <c r="E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</row>
    <row r="68" spans="1:78" s="28" customFormat="1" x14ac:dyDescent="0.4">
      <c r="A68" s="30"/>
      <c r="B68" s="100"/>
      <c r="C68" s="100"/>
      <c r="D68" s="30"/>
      <c r="E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</row>
    <row r="69" spans="1:78" s="28" customFormat="1" x14ac:dyDescent="0.4">
      <c r="A69" s="30"/>
      <c r="B69" s="100"/>
      <c r="C69" s="100"/>
      <c r="D69" s="30"/>
      <c r="E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</row>
    <row r="70" spans="1:78" s="28" customFormat="1" x14ac:dyDescent="0.4">
      <c r="A70" s="30"/>
      <c r="B70" s="100"/>
      <c r="C70" s="100"/>
      <c r="D70" s="30"/>
      <c r="E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</row>
    <row r="71" spans="1:78" s="28" customFormat="1" x14ac:dyDescent="0.4">
      <c r="A71" s="30"/>
      <c r="B71" s="100"/>
      <c r="C71" s="100"/>
      <c r="D71" s="30"/>
      <c r="E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</row>
    <row r="72" spans="1:78" s="28" customFormat="1" x14ac:dyDescent="0.4">
      <c r="A72" s="30"/>
      <c r="B72" s="100"/>
      <c r="C72" s="100"/>
      <c r="D72" s="30"/>
      <c r="E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</row>
    <row r="73" spans="1:78" s="28" customFormat="1" x14ac:dyDescent="0.4">
      <c r="A73" s="30"/>
      <c r="B73" s="100"/>
      <c r="C73" s="100"/>
      <c r="D73" s="30"/>
      <c r="E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BZ73"/>
  <sheetViews>
    <sheetView zoomScale="85" zoomScaleNormal="85" workbookViewId="0">
      <pane xSplit="1" ySplit="2" topLeftCell="AF3" activePane="bottomRight" state="frozen"/>
      <selection activeCell="E24" sqref="E24"/>
      <selection pane="topRight" activeCell="E24" sqref="E24"/>
      <selection pane="bottomLeft" activeCell="E24" sqref="E24"/>
      <selection pane="bottomRight" activeCell="AF1" sqref="AF1"/>
    </sheetView>
  </sheetViews>
  <sheetFormatPr defaultColWidth="9.07421875" defaultRowHeight="14.6" x14ac:dyDescent="0.4"/>
  <cols>
    <col min="1" max="1" width="19.69140625" style="30" customWidth="1"/>
    <col min="2" max="2" width="12.07421875" style="30" customWidth="1"/>
    <col min="3" max="3" width="12.53515625" style="30" customWidth="1"/>
    <col min="4" max="4" width="9.07421875" style="30"/>
    <col min="5" max="5" width="15.4609375" style="30" bestFit="1" customWidth="1"/>
    <col min="6" max="7" width="6.69140625" style="28" bestFit="1" customWidth="1"/>
    <col min="8" max="8" width="4.07421875" style="28" bestFit="1" customWidth="1"/>
    <col min="9" max="9" width="5.69140625" style="28" bestFit="1" customWidth="1"/>
    <col min="10" max="10" width="6.69140625" style="28" bestFit="1" customWidth="1"/>
    <col min="11" max="11" width="5.84375" style="28" bestFit="1" customWidth="1"/>
    <col min="12" max="12" width="5.69140625" style="28" bestFit="1" customWidth="1"/>
    <col min="13" max="13" width="9.3046875" style="28" bestFit="1" customWidth="1"/>
    <col min="14" max="14" width="7.69140625" style="28" bestFit="1" customWidth="1"/>
    <col min="15" max="15" width="9.3046875" style="28" bestFit="1" customWidth="1"/>
    <col min="16" max="16" width="5.69140625" style="28" bestFit="1" customWidth="1"/>
    <col min="17" max="17" width="5.3046875" style="28" bestFit="1" customWidth="1"/>
    <col min="18" max="18" width="8.69140625" style="28" bestFit="1" customWidth="1"/>
    <col min="19" max="19" width="4.84375" style="28" bestFit="1" customWidth="1"/>
    <col min="20" max="20" width="7.84375" style="28" bestFit="1" customWidth="1"/>
    <col min="21" max="21" width="5.84375" style="28" bestFit="1" customWidth="1"/>
    <col min="22" max="22" width="6" style="28" bestFit="1" customWidth="1"/>
    <col min="23" max="24" width="6.69140625" style="28" bestFit="1" customWidth="1"/>
    <col min="25" max="26" width="5.69140625" style="28" bestFit="1" customWidth="1"/>
    <col min="27" max="27" width="12" style="28" customWidth="1"/>
    <col min="28" max="29" width="9.07421875" style="28"/>
    <col min="30" max="30" width="12" style="28" customWidth="1"/>
    <col min="31" max="54" width="9.07421875" style="28"/>
    <col min="55" max="16384" width="9.07421875" style="30"/>
  </cols>
  <sheetData>
    <row r="1" spans="1:59" x14ac:dyDescent="0.4">
      <c r="B1" s="30" t="s">
        <v>518</v>
      </c>
      <c r="E1" s="30" t="s">
        <v>521</v>
      </c>
      <c r="AG1" s="30" t="s">
        <v>522</v>
      </c>
      <c r="BC1" s="30" t="s">
        <v>340</v>
      </c>
      <c r="BF1" s="100" t="s">
        <v>510</v>
      </c>
      <c r="BG1" s="100"/>
    </row>
    <row r="2" spans="1:59" x14ac:dyDescent="0.4">
      <c r="A2" s="30" t="s">
        <v>52</v>
      </c>
      <c r="B2" s="30" t="s">
        <v>310</v>
      </c>
      <c r="C2" s="30" t="s">
        <v>311</v>
      </c>
      <c r="E2" s="30" t="s">
        <v>226</v>
      </c>
      <c r="F2" s="28" t="s">
        <v>149</v>
      </c>
      <c r="G2" s="28" t="s">
        <v>151</v>
      </c>
      <c r="H2" s="28" t="s">
        <v>152</v>
      </c>
      <c r="I2" s="28" t="s">
        <v>153</v>
      </c>
      <c r="J2" s="28" t="s">
        <v>154</v>
      </c>
      <c r="K2" s="28" t="s">
        <v>155</v>
      </c>
      <c r="L2" s="28" t="s">
        <v>156</v>
      </c>
      <c r="M2" s="28" t="s">
        <v>54</v>
      </c>
      <c r="N2" s="28" t="s">
        <v>53</v>
      </c>
      <c r="O2" s="28" t="s">
        <v>157</v>
      </c>
      <c r="P2" s="28" t="s">
        <v>158</v>
      </c>
      <c r="Q2" s="28" t="s">
        <v>159</v>
      </c>
      <c r="R2" s="28" t="s">
        <v>160</v>
      </c>
      <c r="S2" s="28" t="s">
        <v>161</v>
      </c>
      <c r="T2" s="28" t="s">
        <v>162</v>
      </c>
      <c r="U2" s="28" t="s">
        <v>163</v>
      </c>
      <c r="V2" s="28" t="s">
        <v>164</v>
      </c>
      <c r="W2" s="28" t="s">
        <v>165</v>
      </c>
      <c r="X2" s="28" t="s">
        <v>166</v>
      </c>
      <c r="Y2" s="28" t="s">
        <v>167</v>
      </c>
      <c r="Z2" s="28" t="s">
        <v>168</v>
      </c>
      <c r="AA2" s="30"/>
      <c r="AB2" s="28" t="s">
        <v>54</v>
      </c>
      <c r="AC2" s="28" t="s">
        <v>53</v>
      </c>
      <c r="AD2" s="30"/>
      <c r="AE2" s="30" t="s">
        <v>312</v>
      </c>
      <c r="AF2" s="30" t="s">
        <v>177</v>
      </c>
      <c r="AG2" s="30" t="s">
        <v>149</v>
      </c>
      <c r="AH2" s="30" t="s">
        <v>151</v>
      </c>
      <c r="AI2" s="30" t="s">
        <v>152</v>
      </c>
      <c r="AJ2" s="30" t="s">
        <v>153</v>
      </c>
      <c r="AK2" s="30" t="s">
        <v>154</v>
      </c>
      <c r="AL2" s="30" t="s">
        <v>155</v>
      </c>
      <c r="AM2" s="30" t="s">
        <v>156</v>
      </c>
      <c r="AN2" s="30" t="s">
        <v>157</v>
      </c>
      <c r="AO2" s="30" t="s">
        <v>158</v>
      </c>
      <c r="AP2" s="30" t="s">
        <v>159</v>
      </c>
      <c r="AQ2" s="30" t="s">
        <v>160</v>
      </c>
      <c r="AR2" s="30" t="s">
        <v>161</v>
      </c>
      <c r="AS2" s="30" t="s">
        <v>162</v>
      </c>
      <c r="AT2" s="30" t="s">
        <v>163</v>
      </c>
      <c r="AU2" s="30" t="s">
        <v>164</v>
      </c>
      <c r="AV2" s="30" t="s">
        <v>165</v>
      </c>
      <c r="AW2" s="30" t="s">
        <v>166</v>
      </c>
      <c r="AX2" s="30" t="s">
        <v>167</v>
      </c>
      <c r="AY2" s="30" t="s">
        <v>168</v>
      </c>
      <c r="AZ2" s="28" t="s">
        <v>54</v>
      </c>
      <c r="BA2" s="28" t="s">
        <v>53</v>
      </c>
      <c r="BC2" s="28" t="s">
        <v>54</v>
      </c>
      <c r="BD2" s="28" t="s">
        <v>53</v>
      </c>
      <c r="BF2" s="101" t="s">
        <v>54</v>
      </c>
      <c r="BG2" s="101" t="s">
        <v>53</v>
      </c>
    </row>
    <row r="3" spans="1:59" x14ac:dyDescent="0.4">
      <c r="A3" s="27" t="s">
        <v>121</v>
      </c>
      <c r="B3" s="28">
        <v>51929.300134468001</v>
      </c>
      <c r="C3" s="28">
        <v>9498.0984653976993</v>
      </c>
      <c r="E3" s="30" t="s">
        <v>121</v>
      </c>
      <c r="F3" s="28">
        <v>462.03368717516298</v>
      </c>
      <c r="G3" s="28">
        <v>570.14666115511</v>
      </c>
      <c r="H3" s="28">
        <v>15.9489046886798</v>
      </c>
      <c r="I3" s="28">
        <v>51.848282544354198</v>
      </c>
      <c r="J3" s="28">
        <v>392.58391893604897</v>
      </c>
      <c r="K3" s="28">
        <v>17.810344306839301</v>
      </c>
      <c r="L3" s="28">
        <v>153.29049411090301</v>
      </c>
      <c r="M3" s="28">
        <v>52077.561579832101</v>
      </c>
      <c r="N3" s="28">
        <v>9523.8671691000109</v>
      </c>
      <c r="O3" s="28">
        <v>42553.694410732103</v>
      </c>
      <c r="P3" s="28">
        <v>61.112872898030801</v>
      </c>
      <c r="Q3" s="28">
        <v>9.8643257990376796</v>
      </c>
      <c r="R3" s="28">
        <v>5193.6947634716098</v>
      </c>
      <c r="S3" s="28">
        <v>13.3618987306889</v>
      </c>
      <c r="T3" s="28">
        <v>284.36198746672397</v>
      </c>
      <c r="U3" s="28">
        <v>5.9240081130089104</v>
      </c>
      <c r="V3" s="28">
        <v>7.9403349923113797</v>
      </c>
      <c r="W3" s="28">
        <v>710.86680831362798</v>
      </c>
      <c r="X3" s="28">
        <v>1470.8735239228999</v>
      </c>
      <c r="Y3" s="28">
        <v>68.286113857702603</v>
      </c>
      <c r="Z3" s="28">
        <v>33.918238617260997</v>
      </c>
      <c r="AA3" s="30"/>
      <c r="AB3" s="52">
        <f t="shared" ref="AB3:AC15" si="0">(M3-B3)/(B3+1E-50)</f>
        <v>2.8550634223874624E-3</v>
      </c>
      <c r="AC3" s="52">
        <f t="shared" si="0"/>
        <v>2.7130381724498756E-3</v>
      </c>
      <c r="AD3" s="30"/>
      <c r="AE3" s="101">
        <v>110</v>
      </c>
      <c r="AF3" s="101" t="s">
        <v>121</v>
      </c>
      <c r="AG3" s="101">
        <v>102.111287979</v>
      </c>
      <c r="AH3" s="101">
        <v>122.227013883</v>
      </c>
      <c r="AI3" s="101">
        <v>3.5923576804600001</v>
      </c>
      <c r="AJ3" s="101">
        <v>13.058017598299999</v>
      </c>
      <c r="AK3" s="101">
        <v>85.508221004600003</v>
      </c>
      <c r="AL3" s="101">
        <v>3.9339782752699999</v>
      </c>
      <c r="AM3" s="101">
        <v>33.571023746999998</v>
      </c>
      <c r="AN3" s="101">
        <v>8685.5100736000004</v>
      </c>
      <c r="AO3" s="101">
        <v>12.9055469363</v>
      </c>
      <c r="AP3" s="101">
        <v>2.1075690202500001</v>
      </c>
      <c r="AQ3" s="101">
        <v>1125.2140598000001</v>
      </c>
      <c r="AR3" s="101">
        <v>3.2975721139599998</v>
      </c>
      <c r="AS3" s="101">
        <v>65.2927082235</v>
      </c>
      <c r="AT3" s="101">
        <v>1.35565954059</v>
      </c>
      <c r="AU3" s="101">
        <v>1.5520734887900001</v>
      </c>
      <c r="AV3" s="101">
        <v>163.17411273299999</v>
      </c>
      <c r="AW3" s="101">
        <v>324.19999794</v>
      </c>
      <c r="AX3" s="101">
        <v>15.0359790023</v>
      </c>
      <c r="AY3" s="101">
        <v>7.4662676033100004</v>
      </c>
      <c r="AZ3" s="28">
        <f t="shared" ref="AZ3:AZ15" si="1">BA3+AN3</f>
        <v>10771.113520169631</v>
      </c>
      <c r="BA3" s="28">
        <f t="shared" ref="BA3:BA13" si="2">SUM(AG3:AY3)-AN3</f>
        <v>2085.6034465696303</v>
      </c>
      <c r="BC3" s="25">
        <f t="shared" ref="BC3:BD15" si="3">AZ3/M3</f>
        <v>0.20682829981695847</v>
      </c>
      <c r="BD3" s="25">
        <f t="shared" si="3"/>
        <v>0.21898703641482184</v>
      </c>
      <c r="BF3" s="87">
        <v>0.25526326643788932</v>
      </c>
      <c r="BG3" s="87">
        <v>0.26670984482121279</v>
      </c>
    </row>
    <row r="4" spans="1:59" x14ac:dyDescent="0.4">
      <c r="A4" s="6" t="s">
        <v>77</v>
      </c>
      <c r="B4" s="28">
        <v>17896.025868682002</v>
      </c>
      <c r="C4" s="28">
        <v>3312.3998578379001</v>
      </c>
      <c r="E4" s="30" t="s">
        <v>77</v>
      </c>
      <c r="F4" s="28">
        <v>162.24108798095199</v>
      </c>
      <c r="G4" s="28">
        <v>194.15608448111399</v>
      </c>
      <c r="H4" s="28">
        <v>5.7596938882366899</v>
      </c>
      <c r="I4" s="28">
        <v>19.6563274304579</v>
      </c>
      <c r="J4" s="28">
        <v>137.18832829025999</v>
      </c>
      <c r="K4" s="28">
        <v>6.2828962119082599</v>
      </c>
      <c r="L4" s="28">
        <v>53.623571597854998</v>
      </c>
      <c r="M4" s="28">
        <v>17947.9428248923</v>
      </c>
      <c r="N4" s="28">
        <v>3321.52788196453</v>
      </c>
      <c r="O4" s="28">
        <v>14626.4149429278</v>
      </c>
      <c r="P4" s="28">
        <v>21.976854224882501</v>
      </c>
      <c r="Q4" s="28">
        <v>3.4179312929556702</v>
      </c>
      <c r="R4" s="28">
        <v>1795.5404731118699</v>
      </c>
      <c r="S4" s="28">
        <v>4.9631475388151296</v>
      </c>
      <c r="T4" s="28">
        <v>102.38033499231101</v>
      </c>
      <c r="U4" s="28">
        <v>2.3752989742996098</v>
      </c>
      <c r="V4" s="28">
        <v>3.6258843565535099</v>
      </c>
      <c r="W4" s="28">
        <v>255.93038189564399</v>
      </c>
      <c r="X4" s="28">
        <v>516.80434751456301</v>
      </c>
      <c r="Y4" s="28">
        <v>23.803411211605098</v>
      </c>
      <c r="Z4" s="28">
        <v>11.8018269702431</v>
      </c>
      <c r="AA4" s="30"/>
      <c r="AB4" s="52">
        <f t="shared" si="0"/>
        <v>2.9010326980557443E-3</v>
      </c>
      <c r="AC4" s="52">
        <f t="shared" si="0"/>
        <v>2.7557132346298554E-3</v>
      </c>
      <c r="AD4" s="30"/>
      <c r="AE4" s="101">
        <v>111</v>
      </c>
      <c r="AF4" s="101" t="s">
        <v>77</v>
      </c>
      <c r="AG4" s="101">
        <v>96.568284252799998</v>
      </c>
      <c r="AH4" s="101">
        <v>115.46788158299999</v>
      </c>
      <c r="AI4" s="101">
        <v>3.42836780873</v>
      </c>
      <c r="AJ4" s="101">
        <v>11.696207258999999</v>
      </c>
      <c r="AK4" s="101">
        <v>81.640889851099999</v>
      </c>
      <c r="AL4" s="101">
        <v>3.7301382802399998</v>
      </c>
      <c r="AM4" s="101">
        <v>31.9043871969</v>
      </c>
      <c r="AN4" s="101">
        <v>8698.5338187699999</v>
      </c>
      <c r="AO4" s="101">
        <v>13.083710144299999</v>
      </c>
      <c r="AP4" s="101">
        <v>2.0334225036000002</v>
      </c>
      <c r="AQ4" s="101">
        <v>1068.2349182299999</v>
      </c>
      <c r="AR4" s="101">
        <v>2.9562471541400002</v>
      </c>
      <c r="AS4" s="101">
        <v>60.911195957499999</v>
      </c>
      <c r="AT4" s="101">
        <v>1.39989667064</v>
      </c>
      <c r="AU4" s="101">
        <v>2.11805504787</v>
      </c>
      <c r="AV4" s="101">
        <v>152.26555021199999</v>
      </c>
      <c r="AW4" s="101">
        <v>307.60550334599998</v>
      </c>
      <c r="AX4" s="101">
        <v>14.1423293579</v>
      </c>
      <c r="AY4" s="101">
        <v>7.0233658339299998</v>
      </c>
      <c r="AZ4" s="28">
        <f t="shared" si="1"/>
        <v>10674.744169459647</v>
      </c>
      <c r="BA4" s="28">
        <f t="shared" si="2"/>
        <v>1976.2103506896474</v>
      </c>
      <c r="BC4" s="25">
        <f t="shared" si="3"/>
        <v>0.59476143163631368</v>
      </c>
      <c r="BD4" s="25">
        <f t="shared" si="3"/>
        <v>0.59497027299400851</v>
      </c>
      <c r="BF4" s="87">
        <v>0.59480503887262293</v>
      </c>
      <c r="BG4" s="87">
        <v>0.59500364314691745</v>
      </c>
    </row>
    <row r="5" spans="1:59" x14ac:dyDescent="0.4">
      <c r="A5" s="6" t="s">
        <v>71</v>
      </c>
      <c r="B5" s="28">
        <v>100569.622463491</v>
      </c>
      <c r="C5" s="28">
        <v>18788.239155607302</v>
      </c>
      <c r="E5" s="30" t="s">
        <v>71</v>
      </c>
      <c r="F5" s="28">
        <v>912.06901326631305</v>
      </c>
      <c r="G5" s="28">
        <v>1128.19371671709</v>
      </c>
      <c r="H5" s="28">
        <v>31.598769820929501</v>
      </c>
      <c r="I5" s="28">
        <v>104.33957120102301</v>
      </c>
      <c r="J5" s="28">
        <v>774.86154312516101</v>
      </c>
      <c r="K5" s="28">
        <v>35.542821254760597</v>
      </c>
      <c r="L5" s="28">
        <v>303.02459476292</v>
      </c>
      <c r="M5" s="28">
        <v>100848.251402194</v>
      </c>
      <c r="N5" s="28">
        <v>18837.704913881898</v>
      </c>
      <c r="O5" s="28">
        <v>82010.546488312699</v>
      </c>
      <c r="P5" s="28">
        <v>120.27614003758799</v>
      </c>
      <c r="Q5" s="28">
        <v>19.4522779807867</v>
      </c>
      <c r="R5" s="28">
        <v>10264.7959016077</v>
      </c>
      <c r="S5" s="28">
        <v>26.6917476589669</v>
      </c>
      <c r="T5" s="28">
        <v>566.02075805927097</v>
      </c>
      <c r="U5" s="28">
        <v>12.1346243599706</v>
      </c>
      <c r="V5" s="28">
        <v>16.5627862012709</v>
      </c>
      <c r="W5" s="28">
        <v>1414.93049863037</v>
      </c>
      <c r="X5" s="28">
        <v>2904.2254099218999</v>
      </c>
      <c r="Y5" s="28">
        <v>135.960568351549</v>
      </c>
      <c r="Z5" s="28">
        <v>67.024170924342798</v>
      </c>
      <c r="AA5" s="30"/>
      <c r="AB5" s="52">
        <f t="shared" si="0"/>
        <v>2.7705079513860747E-3</v>
      </c>
      <c r="AC5" s="52">
        <f t="shared" si="0"/>
        <v>2.6328043764459858E-3</v>
      </c>
      <c r="AD5" s="30"/>
      <c r="AE5" s="101">
        <v>112</v>
      </c>
      <c r="AF5" s="101" t="s">
        <v>71</v>
      </c>
      <c r="AG5" s="101">
        <v>196.655035957</v>
      </c>
      <c r="AH5" s="101">
        <v>236.10941549500001</v>
      </c>
      <c r="AI5" s="101">
        <v>6.9263667412699998</v>
      </c>
      <c r="AJ5" s="101">
        <v>24.387696338600001</v>
      </c>
      <c r="AK5" s="101">
        <v>165.44271862400001</v>
      </c>
      <c r="AL5" s="101">
        <v>7.5601551767500004</v>
      </c>
      <c r="AM5" s="101">
        <v>64.802286090600006</v>
      </c>
      <c r="AN5" s="101">
        <v>16909.1302282</v>
      </c>
      <c r="AO5" s="101">
        <v>25.5692397571</v>
      </c>
      <c r="AP5" s="101">
        <v>4.0989470362900002</v>
      </c>
      <c r="AQ5" s="101">
        <v>2174.49110668</v>
      </c>
      <c r="AR5" s="101">
        <v>6.1804637298899996</v>
      </c>
      <c r="AS5" s="101">
        <v>124.68205368300001</v>
      </c>
      <c r="AT5" s="101">
        <v>2.6293534004399999</v>
      </c>
      <c r="AU5" s="101">
        <v>3.3096977226000002</v>
      </c>
      <c r="AV5" s="101">
        <v>311.63012314000002</v>
      </c>
      <c r="AW5" s="101">
        <v>625.279063296</v>
      </c>
      <c r="AX5" s="101">
        <v>28.871370093399999</v>
      </c>
      <c r="AY5" s="101">
        <v>14.362565220600001</v>
      </c>
      <c r="AZ5" s="28">
        <f t="shared" si="1"/>
        <v>20932.117886382537</v>
      </c>
      <c r="BA5" s="28">
        <f t="shared" si="2"/>
        <v>4022.9876581825374</v>
      </c>
      <c r="BC5" s="25">
        <f t="shared" si="3"/>
        <v>0.20756054364198079</v>
      </c>
      <c r="BD5" s="25">
        <f t="shared" si="3"/>
        <v>0.21356039265791416</v>
      </c>
      <c r="BF5" s="87">
        <v>0.20640034263825133</v>
      </c>
      <c r="BG5" s="87">
        <v>0.21262226051317024</v>
      </c>
    </row>
    <row r="6" spans="1:59" x14ac:dyDescent="0.4">
      <c r="A6" s="6" t="s">
        <v>122</v>
      </c>
      <c r="B6" s="28">
        <v>99395.223232784905</v>
      </c>
      <c r="C6" s="28">
        <v>18361.9970740225</v>
      </c>
      <c r="E6" s="30" t="s">
        <v>122</v>
      </c>
      <c r="F6" s="28">
        <v>902.66844932400795</v>
      </c>
      <c r="G6" s="28">
        <v>1073.25478816338</v>
      </c>
      <c r="H6" s="28">
        <v>31.998548917806101</v>
      </c>
      <c r="I6" s="28">
        <v>107.579737098827</v>
      </c>
      <c r="J6" s="28">
        <v>762.77278405176298</v>
      </c>
      <c r="K6" s="28">
        <v>34.003812452807303</v>
      </c>
      <c r="L6" s="28">
        <v>297.27458081868599</v>
      </c>
      <c r="M6" s="28">
        <v>99678.200712423597</v>
      </c>
      <c r="N6" s="28">
        <v>18411.629735169699</v>
      </c>
      <c r="O6" s="28">
        <v>81266.570977253796</v>
      </c>
      <c r="P6" s="28">
        <v>123.113967603079</v>
      </c>
      <c r="Q6" s="28">
        <v>18.9812296279149</v>
      </c>
      <c r="R6" s="28">
        <v>9957.0044345971291</v>
      </c>
      <c r="S6" s="28">
        <v>27.514059315354601</v>
      </c>
      <c r="T6" s="28">
        <v>564.63419203359797</v>
      </c>
      <c r="U6" s="28">
        <v>11.8218328124913</v>
      </c>
      <c r="V6" s="28">
        <v>16.477761977986798</v>
      </c>
      <c r="W6" s="28">
        <v>1411.4900645403</v>
      </c>
      <c r="X6" s="28">
        <v>2875.6289141685502</v>
      </c>
      <c r="Y6" s="28">
        <v>129.860903784784</v>
      </c>
      <c r="Z6" s="28">
        <v>65.549673881291994</v>
      </c>
      <c r="AA6" s="30"/>
      <c r="AB6" s="52">
        <f t="shared" si="0"/>
        <v>2.8469927470855913E-3</v>
      </c>
      <c r="AC6" s="52">
        <f t="shared" si="0"/>
        <v>2.7030099692923371E-3</v>
      </c>
      <c r="AD6" s="30"/>
      <c r="AE6" s="101">
        <v>113</v>
      </c>
      <c r="AF6" s="101" t="s">
        <v>122</v>
      </c>
      <c r="AG6" s="101">
        <v>100.676435231</v>
      </c>
      <c r="AH6" s="101">
        <v>113.968864307</v>
      </c>
      <c r="AI6" s="101">
        <v>3.6550054364800002</v>
      </c>
      <c r="AJ6" s="101">
        <v>13.591098755499999</v>
      </c>
      <c r="AK6" s="101">
        <v>83.674375284700005</v>
      </c>
      <c r="AL6" s="101">
        <v>3.7175016707999999</v>
      </c>
      <c r="AM6" s="101">
        <v>32.714596892899998</v>
      </c>
      <c r="AN6" s="101">
        <v>8366.8915500599996</v>
      </c>
      <c r="AO6" s="101">
        <v>13.3270818847</v>
      </c>
      <c r="AP6" s="101">
        <v>2.0363291562199999</v>
      </c>
      <c r="AQ6" s="101">
        <v>1078.8608591100001</v>
      </c>
      <c r="AR6" s="101">
        <v>3.4257128863899999</v>
      </c>
      <c r="AS6" s="101">
        <v>65.189083263699999</v>
      </c>
      <c r="AT6" s="101">
        <v>1.33500397998</v>
      </c>
      <c r="AU6" s="101">
        <v>1.61086399909</v>
      </c>
      <c r="AV6" s="101">
        <v>162.91831386600001</v>
      </c>
      <c r="AW6" s="101">
        <v>319.83937481999999</v>
      </c>
      <c r="AX6" s="101">
        <v>14.154670535499999</v>
      </c>
      <c r="AY6" s="101">
        <v>7.2432766006599998</v>
      </c>
      <c r="AZ6" s="28">
        <f t="shared" si="1"/>
        <v>10388.82999774062</v>
      </c>
      <c r="BA6" s="28">
        <f t="shared" si="2"/>
        <v>2021.9384476806208</v>
      </c>
      <c r="BC6" s="25">
        <f t="shared" si="3"/>
        <v>0.10422369107276419</v>
      </c>
      <c r="BD6" s="25">
        <f t="shared" si="3"/>
        <v>0.1098185482091428</v>
      </c>
      <c r="BF6" s="87">
        <v>0.10515562124436277</v>
      </c>
      <c r="BG6" s="87">
        <v>0.11090354806271731</v>
      </c>
    </row>
    <row r="7" spans="1:59" x14ac:dyDescent="0.4">
      <c r="A7" s="6" t="s">
        <v>123</v>
      </c>
      <c r="B7" s="28">
        <v>645802.38821574696</v>
      </c>
      <c r="C7" s="28">
        <v>113913.93168463001</v>
      </c>
      <c r="E7" s="30" t="s">
        <v>123</v>
      </c>
      <c r="F7" s="28">
        <v>5367.3661855079099</v>
      </c>
      <c r="G7" s="28">
        <v>7181.09629127465</v>
      </c>
      <c r="H7" s="28">
        <v>178.05549948466901</v>
      </c>
      <c r="I7" s="28">
        <v>520.89405038663597</v>
      </c>
      <c r="J7" s="28">
        <v>4654.6072598202099</v>
      </c>
      <c r="K7" s="28">
        <v>226.01061437303201</v>
      </c>
      <c r="L7" s="28">
        <v>1826.00367124676</v>
      </c>
      <c r="M7" s="28">
        <v>646153.14511108503</v>
      </c>
      <c r="N7" s="28">
        <v>113983.291120995</v>
      </c>
      <c r="O7" s="28">
        <v>532169.85399008996</v>
      </c>
      <c r="P7" s="28">
        <v>702.48451991600302</v>
      </c>
      <c r="Q7" s="28">
        <v>120.24650958735</v>
      </c>
      <c r="R7" s="28">
        <v>63184.829625710299</v>
      </c>
      <c r="S7" s="28">
        <v>133.234057992581</v>
      </c>
      <c r="T7" s="28">
        <v>3222.7743607974098</v>
      </c>
      <c r="U7" s="28">
        <v>83.565242260398904</v>
      </c>
      <c r="V7" s="28">
        <v>142.32012356906199</v>
      </c>
      <c r="W7" s="28">
        <v>8058.3181655340404</v>
      </c>
      <c r="X7" s="28">
        <v>17121.1787584671</v>
      </c>
      <c r="Y7" s="28">
        <v>858.14661232273397</v>
      </c>
      <c r="Z7" s="28">
        <v>402.15957274425801</v>
      </c>
      <c r="AA7" s="30"/>
      <c r="AB7" s="52">
        <f t="shared" si="0"/>
        <v>5.4313347509778686E-4</v>
      </c>
      <c r="AC7" s="52">
        <f t="shared" si="0"/>
        <v>6.0887580069671481E-4</v>
      </c>
      <c r="AD7" s="30"/>
      <c r="AE7" s="101">
        <v>124</v>
      </c>
      <c r="AF7" s="101" t="s">
        <v>123</v>
      </c>
      <c r="AG7" s="101">
        <v>629.93842191800002</v>
      </c>
      <c r="AH7" s="101">
        <v>823.05340746800005</v>
      </c>
      <c r="AI7" s="101">
        <v>21.260673282999999</v>
      </c>
      <c r="AJ7" s="101">
        <v>75.162135122899997</v>
      </c>
      <c r="AK7" s="101">
        <v>535.91531834700004</v>
      </c>
      <c r="AL7" s="101">
        <v>27.488037357100001</v>
      </c>
      <c r="AM7" s="101">
        <v>212.799398376</v>
      </c>
      <c r="AN7" s="101">
        <v>56315.523710399997</v>
      </c>
      <c r="AO7" s="101">
        <v>74.833153709699999</v>
      </c>
      <c r="AP7" s="101">
        <v>13.547281588900001</v>
      </c>
      <c r="AQ7" s="101">
        <v>7275.5551641399998</v>
      </c>
      <c r="AR7" s="101">
        <v>18.414666494399999</v>
      </c>
      <c r="AS7" s="101">
        <v>400.963762153</v>
      </c>
      <c r="AT7" s="101">
        <v>11.418181297</v>
      </c>
      <c r="AU7" s="101">
        <v>17.961820166399999</v>
      </c>
      <c r="AV7" s="101">
        <v>1002.13492114</v>
      </c>
      <c r="AW7" s="101">
        <v>1999.3805848300001</v>
      </c>
      <c r="AX7" s="101">
        <v>103.11465002200001</v>
      </c>
      <c r="AY7" s="101">
        <v>47.180300340000002</v>
      </c>
      <c r="AZ7" s="28">
        <f t="shared" si="1"/>
        <v>69605.645588153391</v>
      </c>
      <c r="BA7" s="28">
        <f t="shared" si="2"/>
        <v>13290.121877753394</v>
      </c>
      <c r="BC7" s="25">
        <f t="shared" si="3"/>
        <v>0.10772313980795832</v>
      </c>
      <c r="BD7" s="25">
        <f t="shared" si="3"/>
        <v>0.11659710600605248</v>
      </c>
      <c r="BF7" s="87">
        <v>0.12546699519378116</v>
      </c>
      <c r="BG7" s="87">
        <v>0.13491373688733765</v>
      </c>
    </row>
    <row r="8" spans="1:59" x14ac:dyDescent="0.4">
      <c r="A8" s="6" t="s">
        <v>72</v>
      </c>
      <c r="B8" s="28">
        <v>1159007.1735576601</v>
      </c>
      <c r="C8" s="28">
        <v>202686.31017597101</v>
      </c>
      <c r="E8" s="30" t="s">
        <v>72</v>
      </c>
      <c r="F8" s="28">
        <v>9344.1038266726191</v>
      </c>
      <c r="G8" s="28">
        <v>13419.3633250108</v>
      </c>
      <c r="H8" s="28">
        <v>293.664705324713</v>
      </c>
      <c r="I8" s="28">
        <v>777.90081262366402</v>
      </c>
      <c r="J8" s="28">
        <v>8208.8180591610308</v>
      </c>
      <c r="K8" s="28">
        <v>412.02511626625102</v>
      </c>
      <c r="L8" s="28">
        <v>3232.5262079950598</v>
      </c>
      <c r="M8" s="28">
        <v>1161932.51154604</v>
      </c>
      <c r="N8" s="28">
        <v>203161.99388537</v>
      </c>
      <c r="O8" s="28">
        <v>958770.51766067499</v>
      </c>
      <c r="P8" s="28">
        <v>1156.57870291065</v>
      </c>
      <c r="Q8" s="28">
        <v>216.07333619934099</v>
      </c>
      <c r="R8" s="28">
        <v>114377.528993534</v>
      </c>
      <c r="S8" s="28">
        <v>202.357877941103</v>
      </c>
      <c r="T8" s="28">
        <v>5445.1186770063396</v>
      </c>
      <c r="U8" s="28">
        <v>140.45075624045799</v>
      </c>
      <c r="V8" s="28">
        <v>228.867274040024</v>
      </c>
      <c r="W8" s="28">
        <v>13615.655915827499</v>
      </c>
      <c r="X8" s="28">
        <v>29798.5963392251</v>
      </c>
      <c r="Y8" s="28">
        <v>1576.33051450365</v>
      </c>
      <c r="Z8" s="28">
        <v>716.03344488720495</v>
      </c>
      <c r="AA8" s="30"/>
      <c r="AB8" s="52">
        <f t="shared" si="0"/>
        <v>2.5240033496948351E-3</v>
      </c>
      <c r="AC8" s="52">
        <f t="shared" si="0"/>
        <v>2.3468960927158977E-3</v>
      </c>
      <c r="AD8" s="30"/>
      <c r="AE8" s="101">
        <v>135</v>
      </c>
      <c r="AF8" s="101" t="s">
        <v>72</v>
      </c>
      <c r="AG8" s="101">
        <v>2149.2404657900001</v>
      </c>
      <c r="AH8" s="101">
        <v>3140.5175041699999</v>
      </c>
      <c r="AI8" s="101">
        <v>66.844233191399994</v>
      </c>
      <c r="AJ8" s="101">
        <v>190.461836734</v>
      </c>
      <c r="AK8" s="101">
        <v>1882.8912383100001</v>
      </c>
      <c r="AL8" s="101">
        <v>98.849736027999995</v>
      </c>
      <c r="AM8" s="101">
        <v>747.11023592100003</v>
      </c>
      <c r="AN8" s="101">
        <v>214953.60006999999</v>
      </c>
      <c r="AO8" s="101">
        <v>249.37211947200001</v>
      </c>
      <c r="AP8" s="101">
        <v>49.502298421100001</v>
      </c>
      <c r="AQ8" s="101">
        <v>26501.9435041</v>
      </c>
      <c r="AR8" s="101">
        <v>48.161523171399999</v>
      </c>
      <c r="AS8" s="101">
        <v>1277.3524857699999</v>
      </c>
      <c r="AT8" s="101">
        <v>36.066133441600002</v>
      </c>
      <c r="AU8" s="101">
        <v>58.115911237299997</v>
      </c>
      <c r="AV8" s="101">
        <v>3193.5250366999999</v>
      </c>
      <c r="AW8" s="101">
        <v>6839.3867491800002</v>
      </c>
      <c r="AX8" s="101">
        <v>375.80385297999999</v>
      </c>
      <c r="AY8" s="101">
        <v>166.05950987</v>
      </c>
      <c r="AZ8" s="28">
        <f t="shared" si="1"/>
        <v>262024.80444448788</v>
      </c>
      <c r="BA8" s="28">
        <f t="shared" si="2"/>
        <v>47071.20437448789</v>
      </c>
      <c r="BC8" s="25">
        <f t="shared" si="3"/>
        <v>0.22550776558945224</v>
      </c>
      <c r="BD8" s="25">
        <f t="shared" si="3"/>
        <v>0.2316929632077093</v>
      </c>
      <c r="BF8" s="87">
        <v>0.23917202848033525</v>
      </c>
      <c r="BG8" s="87">
        <v>0.24614194024918629</v>
      </c>
    </row>
    <row r="9" spans="1:59" x14ac:dyDescent="0.4">
      <c r="A9" s="6" t="s">
        <v>124</v>
      </c>
      <c r="B9" s="28">
        <v>230253.62145835499</v>
      </c>
      <c r="C9" s="28">
        <v>39304.043411253399</v>
      </c>
      <c r="E9" s="30" t="s">
        <v>124</v>
      </c>
      <c r="F9" s="28">
        <v>1825.9996544255</v>
      </c>
      <c r="G9" s="28">
        <v>2545.4471078115198</v>
      </c>
      <c r="H9" s="28">
        <v>59.279883816421098</v>
      </c>
      <c r="I9" s="28">
        <v>158.645423480326</v>
      </c>
      <c r="J9" s="28">
        <v>1604.4130014274899</v>
      </c>
      <c r="K9" s="28">
        <v>80.925387985912494</v>
      </c>
      <c r="L9" s="28">
        <v>630.59759343463497</v>
      </c>
      <c r="M9" s="28">
        <v>230903.74096110399</v>
      </c>
      <c r="N9" s="28">
        <v>39408.817954220998</v>
      </c>
      <c r="O9" s="28">
        <v>191494.92300688301</v>
      </c>
      <c r="P9" s="28">
        <v>240.96919371462201</v>
      </c>
      <c r="Q9" s="28">
        <v>42.171221966853402</v>
      </c>
      <c r="R9" s="28">
        <v>22038.738078782098</v>
      </c>
      <c r="S9" s="28">
        <v>40.258577908585401</v>
      </c>
      <c r="T9" s="28">
        <v>1076.5269518345101</v>
      </c>
      <c r="U9" s="28">
        <v>32.704195395646899</v>
      </c>
      <c r="V9" s="28">
        <v>63.719770719312997</v>
      </c>
      <c r="W9" s="28">
        <v>2692.3986331343599</v>
      </c>
      <c r="X9" s="28">
        <v>5833.4304182718997</v>
      </c>
      <c r="Y9" s="28">
        <v>304.480856054718</v>
      </c>
      <c r="Z9" s="28">
        <v>138.11200405650399</v>
      </c>
      <c r="AA9" s="30"/>
      <c r="AB9" s="52">
        <f t="shared" si="0"/>
        <v>2.8234930622647661E-3</v>
      </c>
      <c r="AC9" s="52">
        <f t="shared" si="0"/>
        <v>2.6657446378048986E-3</v>
      </c>
      <c r="AD9" s="30"/>
      <c r="AE9" s="101">
        <v>146</v>
      </c>
      <c r="AF9" s="101" t="s">
        <v>124</v>
      </c>
      <c r="AG9" s="101">
        <v>531.76125703399998</v>
      </c>
      <c r="AH9" s="101">
        <v>750.85165803899997</v>
      </c>
      <c r="AI9" s="101">
        <v>17.255557290900001</v>
      </c>
      <c r="AJ9" s="101">
        <v>47.273320353899997</v>
      </c>
      <c r="AK9" s="101">
        <v>468.18266584700001</v>
      </c>
      <c r="AL9" s="101">
        <v>24.478612076000001</v>
      </c>
      <c r="AM9" s="101">
        <v>184.81603263299999</v>
      </c>
      <c r="AN9" s="101">
        <v>56063.017632399999</v>
      </c>
      <c r="AO9" s="101">
        <v>69.319782292100001</v>
      </c>
      <c r="AP9" s="101">
        <v>12.3415322281</v>
      </c>
      <c r="AQ9" s="101">
        <v>6464.1769058</v>
      </c>
      <c r="AR9" s="101">
        <v>11.6936565893</v>
      </c>
      <c r="AS9" s="101">
        <v>317.34087353799998</v>
      </c>
      <c r="AT9" s="101">
        <v>10.7438698808</v>
      </c>
      <c r="AU9" s="101">
        <v>21.8033937591</v>
      </c>
      <c r="AV9" s="101">
        <v>793.66369799899996</v>
      </c>
      <c r="AW9" s="101">
        <v>1698.7768510000001</v>
      </c>
      <c r="AX9" s="101">
        <v>91.248121927</v>
      </c>
      <c r="AY9" s="101">
        <v>40.375616501400003</v>
      </c>
      <c r="AZ9" s="28">
        <f t="shared" si="1"/>
        <v>67619.121037188597</v>
      </c>
      <c r="BA9" s="28">
        <f t="shared" si="2"/>
        <v>11556.103404788599</v>
      </c>
      <c r="BC9" s="25">
        <f t="shared" si="3"/>
        <v>0.29284549810987737</v>
      </c>
      <c r="BD9" s="25">
        <f t="shared" si="3"/>
        <v>0.29323648880341124</v>
      </c>
      <c r="BF9" s="87">
        <v>0.30664569800793945</v>
      </c>
      <c r="BG9" s="87">
        <v>0.30862119154867945</v>
      </c>
    </row>
    <row r="10" spans="1:59" x14ac:dyDescent="0.4">
      <c r="A10" s="6" t="s">
        <v>125</v>
      </c>
      <c r="B10" s="28">
        <v>403716.10087630001</v>
      </c>
      <c r="C10" s="28">
        <v>71413.236480795997</v>
      </c>
      <c r="E10" s="30" t="s">
        <v>125</v>
      </c>
      <c r="F10" s="28">
        <v>2939.8141141002102</v>
      </c>
      <c r="G10" s="28">
        <v>5645.6934357380196</v>
      </c>
      <c r="H10" s="28">
        <v>67.900930460710796</v>
      </c>
      <c r="I10" s="28">
        <v>102.236790180613</v>
      </c>
      <c r="J10" s="28">
        <v>2715.66712313364</v>
      </c>
      <c r="K10" s="28">
        <v>171.51492242486299</v>
      </c>
      <c r="L10" s="28">
        <v>1105.3154118509401</v>
      </c>
      <c r="M10" s="28">
        <v>404410.16383064003</v>
      </c>
      <c r="N10" s="28">
        <v>71523.606526452699</v>
      </c>
      <c r="O10" s="28">
        <v>332886.55730418803</v>
      </c>
      <c r="P10" s="28">
        <v>223.766265094771</v>
      </c>
      <c r="Q10" s="28">
        <v>77.003236164619096</v>
      </c>
      <c r="R10" s="28">
        <v>42602.785081322902</v>
      </c>
      <c r="S10" s="28">
        <v>26.4183302193047</v>
      </c>
      <c r="T10" s="28">
        <v>1564.31420724548</v>
      </c>
      <c r="U10" s="28">
        <v>57.317328439072497</v>
      </c>
      <c r="V10" s="28">
        <v>89.479224524215098</v>
      </c>
      <c r="W10" s="28">
        <v>3911.2351763973102</v>
      </c>
      <c r="X10" s="28">
        <v>9314.9274271510203</v>
      </c>
      <c r="Y10" s="28">
        <v>657.32067593710201</v>
      </c>
      <c r="Z10" s="28">
        <v>250.89684606778101</v>
      </c>
      <c r="AA10" s="30"/>
      <c r="AB10" s="52">
        <f t="shared" si="0"/>
        <v>1.7191857169765862E-3</v>
      </c>
      <c r="AC10" s="52">
        <f t="shared" si="0"/>
        <v>1.5455124441304681E-3</v>
      </c>
      <c r="AD10" s="30"/>
      <c r="AE10" s="101">
        <v>147</v>
      </c>
      <c r="AF10" s="101" t="s">
        <v>125</v>
      </c>
      <c r="AG10" s="101">
        <v>1160.5061171</v>
      </c>
      <c r="AH10" s="101">
        <v>2290.71129548</v>
      </c>
      <c r="AI10" s="101">
        <v>25.777598662999999</v>
      </c>
      <c r="AJ10" s="101">
        <v>37.829802806799997</v>
      </c>
      <c r="AK10" s="101">
        <v>1075.5874357</v>
      </c>
      <c r="AL10" s="101">
        <v>70.216604819300002</v>
      </c>
      <c r="AM10" s="101">
        <v>440.33190318800001</v>
      </c>
      <c r="AN10" s="101">
        <v>131346.66836499999</v>
      </c>
      <c r="AO10" s="101">
        <v>79.804716081899997</v>
      </c>
      <c r="AP10" s="101">
        <v>30.680954764599999</v>
      </c>
      <c r="AQ10" s="101">
        <v>17093.067291899999</v>
      </c>
      <c r="AR10" s="101">
        <v>9.4247166223299992</v>
      </c>
      <c r="AS10" s="101">
        <v>617.68038766200004</v>
      </c>
      <c r="AT10" s="101">
        <v>24.203115688</v>
      </c>
      <c r="AU10" s="101">
        <v>38.003934966999999</v>
      </c>
      <c r="AV10" s="101">
        <v>1544.23609726</v>
      </c>
      <c r="AW10" s="101">
        <v>3671.32393658</v>
      </c>
      <c r="AX10" s="101">
        <v>268.36265332900001</v>
      </c>
      <c r="AY10" s="101">
        <v>100.23171633600001</v>
      </c>
      <c r="AZ10" s="28">
        <f t="shared" si="1"/>
        <v>159924.64864394796</v>
      </c>
      <c r="BA10" s="28">
        <f t="shared" si="2"/>
        <v>28577.980278947973</v>
      </c>
      <c r="BC10" s="25">
        <f t="shared" si="3"/>
        <v>0.39545160568941989</v>
      </c>
      <c r="BD10" s="25">
        <f t="shared" si="3"/>
        <v>0.39956011262349489</v>
      </c>
      <c r="BF10" s="87">
        <v>0.41964411819055958</v>
      </c>
      <c r="BG10" s="87">
        <v>0.42250491301929383</v>
      </c>
    </row>
    <row r="11" spans="1:59" x14ac:dyDescent="0.4">
      <c r="A11" s="6" t="s">
        <v>126</v>
      </c>
      <c r="B11" s="28">
        <v>2341727.2822173098</v>
      </c>
      <c r="C11" s="28">
        <v>395507.96025769098</v>
      </c>
      <c r="E11" s="30" t="s">
        <v>126</v>
      </c>
      <c r="F11" s="28">
        <v>16556.779197186901</v>
      </c>
      <c r="G11" s="28">
        <v>30631.9768558783</v>
      </c>
      <c r="H11" s="28">
        <v>403.54103440863798</v>
      </c>
      <c r="I11" s="28">
        <v>413.43708571019101</v>
      </c>
      <c r="J11" s="28">
        <v>15389.480562399</v>
      </c>
      <c r="K11" s="28">
        <v>888.12542535425496</v>
      </c>
      <c r="L11" s="28">
        <v>6155.3344466674298</v>
      </c>
      <c r="M11" s="28">
        <v>2346560.0941113401</v>
      </c>
      <c r="N11" s="28">
        <v>396244.34178298799</v>
      </c>
      <c r="O11" s="28">
        <v>1950315.75232835</v>
      </c>
      <c r="P11" s="28">
        <v>1612.2974900378599</v>
      </c>
      <c r="Q11" s="28">
        <v>436.27546443118001</v>
      </c>
      <c r="R11" s="28">
        <v>235710.35923212999</v>
      </c>
      <c r="S11" s="28">
        <v>129.28054718717701</v>
      </c>
      <c r="T11" s="28">
        <v>8459.0673963965401</v>
      </c>
      <c r="U11" s="28">
        <v>254.345503287642</v>
      </c>
      <c r="V11" s="28">
        <v>408.17094660956502</v>
      </c>
      <c r="W11" s="28">
        <v>21160.7151507134</v>
      </c>
      <c r="X11" s="28">
        <v>52804.418450481397</v>
      </c>
      <c r="Y11" s="28">
        <v>3446.1617379035101</v>
      </c>
      <c r="Z11" s="28">
        <v>1384.57525620463</v>
      </c>
      <c r="AA11" s="30"/>
      <c r="AB11" s="52">
        <f t="shared" si="0"/>
        <v>2.0637808384989516E-3</v>
      </c>
      <c r="AC11" s="52">
        <f t="shared" si="0"/>
        <v>1.8618627165360305E-3</v>
      </c>
      <c r="AD11" s="30"/>
      <c r="AE11" s="101">
        <v>148</v>
      </c>
      <c r="AF11" s="101" t="s">
        <v>126</v>
      </c>
      <c r="AG11" s="101">
        <v>4787.49994083</v>
      </c>
      <c r="AH11" s="101">
        <v>8882.9229592200008</v>
      </c>
      <c r="AI11" s="101">
        <v>116.503295335</v>
      </c>
      <c r="AJ11" s="101">
        <v>123.15350314299999</v>
      </c>
      <c r="AK11" s="101">
        <v>4450.47659802</v>
      </c>
      <c r="AL11" s="101">
        <v>259.077243786</v>
      </c>
      <c r="AM11" s="101">
        <v>1782.47777999</v>
      </c>
      <c r="AN11" s="101">
        <v>563436.51330999995</v>
      </c>
      <c r="AO11" s="101">
        <v>461.29158939199999</v>
      </c>
      <c r="AP11" s="101">
        <v>126.218367566</v>
      </c>
      <c r="AQ11" s="101">
        <v>68267.337619600003</v>
      </c>
      <c r="AR11" s="101">
        <v>37.564317539000001</v>
      </c>
      <c r="AS11" s="101">
        <v>2456.2637015300002</v>
      </c>
      <c r="AT11" s="101">
        <v>76.295613844399995</v>
      </c>
      <c r="AU11" s="101">
        <v>124.549458407</v>
      </c>
      <c r="AV11" s="101">
        <v>6144.3437109200004</v>
      </c>
      <c r="AW11" s="101">
        <v>15265.472163599999</v>
      </c>
      <c r="AX11" s="101">
        <v>1003.1839427800001</v>
      </c>
      <c r="AY11" s="101">
        <v>400.85677478000002</v>
      </c>
      <c r="AZ11" s="28">
        <f t="shared" si="1"/>
        <v>678202.00189028238</v>
      </c>
      <c r="BA11" s="28">
        <f t="shared" si="2"/>
        <v>114765.48858028243</v>
      </c>
      <c r="BC11" s="25">
        <f t="shared" si="3"/>
        <v>0.28901966056280459</v>
      </c>
      <c r="BD11" s="25">
        <f t="shared" si="3"/>
        <v>0.28963312905332611</v>
      </c>
      <c r="BF11" s="87">
        <v>0.29086005081878319</v>
      </c>
      <c r="BG11" s="87">
        <v>0.29144850293064634</v>
      </c>
    </row>
    <row r="12" spans="1:59" x14ac:dyDescent="0.4">
      <c r="A12" s="6" t="s">
        <v>73</v>
      </c>
      <c r="B12" s="28">
        <v>280404.404984936</v>
      </c>
      <c r="C12" s="28">
        <v>53172.525574858599</v>
      </c>
      <c r="E12" s="30" t="s">
        <v>73</v>
      </c>
      <c r="F12" s="28">
        <v>2593.1621527031398</v>
      </c>
      <c r="G12" s="28">
        <v>3013.4644802327998</v>
      </c>
      <c r="H12" s="28">
        <v>92.580184196167195</v>
      </c>
      <c r="I12" s="28">
        <v>333.040858590033</v>
      </c>
      <c r="J12" s="28">
        <v>2168.54093817688</v>
      </c>
      <c r="K12" s="28">
        <v>98.204565551679195</v>
      </c>
      <c r="L12" s="28">
        <v>848.53372410257998</v>
      </c>
      <c r="M12" s="28">
        <v>277329.864977044</v>
      </c>
      <c r="N12" s="28">
        <v>52481.118774230097</v>
      </c>
      <c r="O12" s="28">
        <v>224848.74620281401</v>
      </c>
      <c r="P12" s="28">
        <v>340.99187078710401</v>
      </c>
      <c r="Q12" s="28">
        <v>53.338692108004402</v>
      </c>
      <c r="R12" s="28">
        <v>28180.661558557498</v>
      </c>
      <c r="S12" s="28">
        <v>84.041359921074402</v>
      </c>
      <c r="T12" s="28">
        <v>1654.7834124241399</v>
      </c>
      <c r="U12" s="28">
        <v>36.530379139866703</v>
      </c>
      <c r="V12" s="28">
        <v>49.517220853519397</v>
      </c>
      <c r="W12" s="28">
        <v>4135.93563936793</v>
      </c>
      <c r="X12" s="28">
        <v>8237.4805646036893</v>
      </c>
      <c r="Y12" s="28">
        <v>372.66064970209999</v>
      </c>
      <c r="Z12" s="28">
        <v>187.650523211913</v>
      </c>
      <c r="AA12" s="30"/>
      <c r="AB12" s="52">
        <f t="shared" si="0"/>
        <v>-1.0964663725796955E-2</v>
      </c>
      <c r="AC12" s="52">
        <f t="shared" si="0"/>
        <v>-1.3003083700718877E-2</v>
      </c>
      <c r="AD12" s="30"/>
      <c r="AE12" s="101">
        <v>159</v>
      </c>
      <c r="AF12" s="101" t="s">
        <v>73</v>
      </c>
      <c r="AG12" s="101">
        <v>230.61160305199999</v>
      </c>
      <c r="AH12" s="101">
        <v>259.13117836200001</v>
      </c>
      <c r="AI12" s="101">
        <v>8.35286407197</v>
      </c>
      <c r="AJ12" s="101">
        <v>32.648560514700002</v>
      </c>
      <c r="AK12" s="101">
        <v>190.16015407800001</v>
      </c>
      <c r="AL12" s="101">
        <v>8.6765151231399997</v>
      </c>
      <c r="AM12" s="101">
        <v>74.727526174000005</v>
      </c>
      <c r="AN12" s="101">
        <v>18470.814418599999</v>
      </c>
      <c r="AO12" s="101">
        <v>29.081811157000001</v>
      </c>
      <c r="AP12" s="101">
        <v>4.5925240271099996</v>
      </c>
      <c r="AQ12" s="101">
        <v>2454.0992758100001</v>
      </c>
      <c r="AR12" s="101">
        <v>8.1396183571999998</v>
      </c>
      <c r="AS12" s="101">
        <v>151.46620059099999</v>
      </c>
      <c r="AT12" s="101">
        <v>3.3232593100000001</v>
      </c>
      <c r="AU12" s="101">
        <v>3.98014908144</v>
      </c>
      <c r="AV12" s="101">
        <v>378.48144702299999</v>
      </c>
      <c r="AW12" s="101">
        <v>730.44693345099995</v>
      </c>
      <c r="AX12" s="101">
        <v>32.829267278899998</v>
      </c>
      <c r="AY12" s="101">
        <v>16.604649565799999</v>
      </c>
      <c r="AZ12" s="28">
        <f t="shared" si="1"/>
        <v>23088.167955628258</v>
      </c>
      <c r="BA12" s="28">
        <f t="shared" si="2"/>
        <v>4617.3535370282589</v>
      </c>
      <c r="BC12" s="25">
        <f t="shared" si="3"/>
        <v>8.3251646762022485E-2</v>
      </c>
      <c r="BD12" s="25">
        <f t="shared" si="3"/>
        <v>8.7981232962882766E-2</v>
      </c>
      <c r="BF12" s="87">
        <v>9.6671215127705726E-2</v>
      </c>
      <c r="BG12" s="87">
        <v>0.10109291726845158</v>
      </c>
    </row>
    <row r="13" spans="1:59" x14ac:dyDescent="0.4">
      <c r="A13" s="6" t="s">
        <v>86</v>
      </c>
      <c r="B13" s="28">
        <v>8058.8179413252001</v>
      </c>
      <c r="C13" s="28">
        <v>1479.0169959559901</v>
      </c>
      <c r="E13" s="30" t="s">
        <v>86</v>
      </c>
      <c r="F13" s="28">
        <v>5.1278513202929803E-2</v>
      </c>
      <c r="G13" s="28">
        <v>8.5687362555597696E-2</v>
      </c>
      <c r="H13" s="28">
        <v>1.3092627192909901E-3</v>
      </c>
      <c r="I13" s="28">
        <v>8.6409806158611402E-4</v>
      </c>
      <c r="J13" s="28">
        <v>4.7064693529985602E-2</v>
      </c>
      <c r="K13" s="28">
        <v>2.39208430474489E-3</v>
      </c>
      <c r="L13" s="28">
        <v>1.8422613910062401E-2</v>
      </c>
      <c r="M13" s="28">
        <v>7.3790687602859499</v>
      </c>
      <c r="N13" s="28">
        <v>1.1658783966886499</v>
      </c>
      <c r="O13" s="28">
        <v>6.21319036359729</v>
      </c>
      <c r="P13" s="28">
        <v>5.92648258073049E-3</v>
      </c>
      <c r="Q13" s="28">
        <v>1.3217405490611E-3</v>
      </c>
      <c r="R13" s="28">
        <v>0.68757089237586599</v>
      </c>
      <c r="S13" s="28">
        <v>3.8135275605306602E-4</v>
      </c>
      <c r="T13" s="28">
        <v>2.42881683449351E-2</v>
      </c>
      <c r="U13" s="28">
        <v>6.5039391083406505E-4</v>
      </c>
      <c r="V13" s="28">
        <v>1.2329097152179501E-3</v>
      </c>
      <c r="W13" s="28">
        <v>6.0797171469986797E-2</v>
      </c>
      <c r="X13" s="28">
        <v>0.16326970794270099</v>
      </c>
      <c r="Y13" s="28">
        <v>9.3165892293192807E-3</v>
      </c>
      <c r="Z13" s="28">
        <v>4.10435952975412E-3</v>
      </c>
      <c r="AA13" s="30"/>
      <c r="AB13" s="52">
        <f t="shared" si="0"/>
        <v>-0.99908434849701144</v>
      </c>
      <c r="AC13" s="52">
        <f t="shared" si="0"/>
        <v>-0.99921172075785714</v>
      </c>
      <c r="AD13" s="30"/>
      <c r="AE13" s="101">
        <v>160</v>
      </c>
      <c r="AF13" s="101" t="s">
        <v>86</v>
      </c>
      <c r="AG13" s="101">
        <v>1.5143092322200001E-3</v>
      </c>
      <c r="AH13" s="101">
        <v>2.5636909985399998E-3</v>
      </c>
      <c r="AI13" s="101">
        <v>3.6600567374499998E-5</v>
      </c>
      <c r="AJ13" s="101">
        <v>2.32586098355E-5</v>
      </c>
      <c r="AK13" s="101">
        <v>1.38268057189E-3</v>
      </c>
      <c r="AL13" s="101">
        <v>7.1921175053100004E-5</v>
      </c>
      <c r="AM13" s="101">
        <v>5.4404308600500002E-4</v>
      </c>
      <c r="AN13" s="101">
        <v>0.17839494503200001</v>
      </c>
      <c r="AO13" s="101">
        <v>1.41622417918E-4</v>
      </c>
      <c r="AP13" s="101">
        <v>3.8878198156599998E-5</v>
      </c>
      <c r="AQ13" s="101">
        <v>2.0391259183700002E-2</v>
      </c>
      <c r="AR13" s="101">
        <v>1.05628923719E-5</v>
      </c>
      <c r="AS13" s="101">
        <v>7.0742881442300003E-4</v>
      </c>
      <c r="AT13" s="101">
        <v>1.96813722891E-5</v>
      </c>
      <c r="AU13" s="101">
        <v>3.4689039892000001E-5</v>
      </c>
      <c r="AV13" s="101">
        <v>1.77046784633E-3</v>
      </c>
      <c r="AW13" s="101">
        <v>4.7956205487300002E-3</v>
      </c>
      <c r="AX13" s="101">
        <v>2.7998279437700002E-4</v>
      </c>
      <c r="AY13" s="101">
        <v>1.2218029421299999E-4</v>
      </c>
      <c r="AZ13" s="28">
        <f t="shared" si="1"/>
        <v>0.21284382267531873</v>
      </c>
      <c r="BA13" s="28">
        <f t="shared" si="2"/>
        <v>3.444887764331872E-2</v>
      </c>
      <c r="BC13" s="25">
        <f t="shared" si="3"/>
        <v>2.8844266070651266E-2</v>
      </c>
      <c r="BD13" s="25">
        <f t="shared" si="3"/>
        <v>2.95475735215277E-2</v>
      </c>
      <c r="BF13" s="87">
        <v>2.6587154792044369E-2</v>
      </c>
      <c r="BG13" s="87">
        <v>2.7196315562157215E-2</v>
      </c>
    </row>
    <row r="14" spans="1:59" x14ac:dyDescent="0.4">
      <c r="A14" s="6" t="s">
        <v>87</v>
      </c>
      <c r="B14" s="28">
        <v>65466.909472314299</v>
      </c>
      <c r="C14" s="28">
        <v>12642.000233520301</v>
      </c>
      <c r="E14" s="30" t="s">
        <v>180</v>
      </c>
      <c r="F14" s="28">
        <v>130.83908993204199</v>
      </c>
      <c r="G14" s="28">
        <v>314.67574684325598</v>
      </c>
      <c r="H14" s="28">
        <v>1.8664230338905501</v>
      </c>
      <c r="I14" s="28">
        <v>0.74401869519447505</v>
      </c>
      <c r="J14" s="28">
        <v>124.011334733268</v>
      </c>
      <c r="K14" s="28">
        <v>9.2843370426098293</v>
      </c>
      <c r="L14" s="28">
        <v>52.4377506241836</v>
      </c>
      <c r="M14" s="28">
        <v>18041.392273593501</v>
      </c>
      <c r="N14" s="28">
        <v>3507.4332569652202</v>
      </c>
      <c r="O14" s="28">
        <v>14533.9590166283</v>
      </c>
      <c r="P14" s="28">
        <v>0.88009810567855495</v>
      </c>
      <c r="Q14" s="28">
        <v>3.6712528536075801</v>
      </c>
      <c r="R14" s="28">
        <v>2174.9414365316802</v>
      </c>
      <c r="S14" s="28">
        <v>0.19650575130761599</v>
      </c>
      <c r="T14" s="28">
        <v>66.411613507718897</v>
      </c>
      <c r="U14" s="28">
        <v>2.34810482977562</v>
      </c>
      <c r="V14" s="28">
        <v>1.3406677469314401</v>
      </c>
      <c r="W14" s="28">
        <v>165.86081207250899</v>
      </c>
      <c r="X14" s="28">
        <v>409.14378258017899</v>
      </c>
      <c r="Y14" s="28">
        <v>36.336482084690502</v>
      </c>
      <c r="Z14" s="28">
        <v>12.443799996693</v>
      </c>
      <c r="AA14" s="30"/>
      <c r="AB14" s="52">
        <f t="shared" si="0"/>
        <v>-0.72441967370976734</v>
      </c>
      <c r="AC14" s="52">
        <f t="shared" si="0"/>
        <v>-0.72255709601513451</v>
      </c>
      <c r="AD14" s="30"/>
      <c r="AE14" s="101">
        <v>161</v>
      </c>
      <c r="AF14" s="101" t="s">
        <v>180</v>
      </c>
      <c r="AG14" s="101">
        <v>8.8682686470499998</v>
      </c>
      <c r="AH14" s="101">
        <v>21.504001246800001</v>
      </c>
      <c r="AI14" s="101">
        <v>0.123667533037</v>
      </c>
      <c r="AJ14" s="101">
        <v>3.5001283952999999E-2</v>
      </c>
      <c r="AK14" s="101">
        <v>8.4206605648699995</v>
      </c>
      <c r="AL14" s="101">
        <v>0.63410701169499994</v>
      </c>
      <c r="AM14" s="101">
        <v>3.5644497639999999</v>
      </c>
      <c r="AN14" s="101">
        <v>988.63158604299997</v>
      </c>
      <c r="AO14" s="101">
        <v>4.6500946667399998E-2</v>
      </c>
      <c r="AP14" s="101">
        <v>0.24987190497299999</v>
      </c>
      <c r="AQ14" s="101">
        <v>148.22050187299999</v>
      </c>
      <c r="AR14" s="101">
        <v>9.48154759061E-3</v>
      </c>
      <c r="AS14" s="101">
        <v>4.4832557889700002</v>
      </c>
      <c r="AT14" s="101">
        <v>0.15992461908799999</v>
      </c>
      <c r="AU14" s="101">
        <v>9.0383489291299995E-2</v>
      </c>
      <c r="AV14" s="101">
        <v>11.196572245300001</v>
      </c>
      <c r="AW14" s="101">
        <v>27.724002985399999</v>
      </c>
      <c r="AX14" s="101">
        <v>2.4821697378100001</v>
      </c>
      <c r="AY14" s="101">
        <v>0.84662716212199995</v>
      </c>
      <c r="AZ14" s="28">
        <f t="shared" si="1"/>
        <v>1227.2910343946176</v>
      </c>
      <c r="BA14" s="28">
        <f t="shared" ref="BA14:BA15" si="4">SUM(AG14:AY14)-AN14</f>
        <v>238.65944835161758</v>
      </c>
      <c r="BC14" s="25">
        <f t="shared" si="3"/>
        <v>6.8026403715580011E-2</v>
      </c>
      <c r="BD14" s="25">
        <f t="shared" si="3"/>
        <v>6.8043903010178972E-2</v>
      </c>
      <c r="BF14" s="87">
        <v>6.573911336112731E-2</v>
      </c>
      <c r="BG14" s="87">
        <v>6.5607694190953386E-2</v>
      </c>
    </row>
    <row r="15" spans="1:59" x14ac:dyDescent="0.4">
      <c r="A15" s="13" t="s">
        <v>88</v>
      </c>
      <c r="B15" s="28">
        <v>3553.9853763193</v>
      </c>
      <c r="C15" s="28">
        <v>552.81094101459996</v>
      </c>
      <c r="E15" s="30" t="s">
        <v>88</v>
      </c>
      <c r="F15" s="28">
        <v>0.77467286165445703</v>
      </c>
      <c r="G15" s="28">
        <v>1.35597910018353</v>
      </c>
      <c r="H15" s="28">
        <v>2.0207678698391102E-2</v>
      </c>
      <c r="I15" s="28">
        <v>1.3654900599106E-2</v>
      </c>
      <c r="J15" s="28">
        <v>0.72285350838031903</v>
      </c>
      <c r="K15" s="28">
        <v>3.7999171062131701E-2</v>
      </c>
      <c r="L15" s="28">
        <v>0.28398557074907599</v>
      </c>
      <c r="M15" s="28">
        <v>128.27385911804001</v>
      </c>
      <c r="N15" s="28">
        <v>18.117982422548799</v>
      </c>
      <c r="O15" s="28">
        <v>110.155876695492</v>
      </c>
      <c r="P15" s="28">
        <v>9.3944663988050903E-2</v>
      </c>
      <c r="Q15" s="28">
        <v>2.0455880553580601E-2</v>
      </c>
      <c r="R15" s="28">
        <v>10.726090819402801</v>
      </c>
      <c r="S15" s="28">
        <v>5.3947254418889E-3</v>
      </c>
      <c r="T15" s="28">
        <v>0.381441040140655</v>
      </c>
      <c r="U15" s="28">
        <v>1.0116174760385101E-2</v>
      </c>
      <c r="V15" s="28">
        <v>1.9364530939113701E-2</v>
      </c>
      <c r="W15" s="28">
        <v>0.954799517187784</v>
      </c>
      <c r="X15" s="28">
        <v>2.4858347525587399</v>
      </c>
      <c r="Y15" s="28">
        <v>0.148212977507344</v>
      </c>
      <c r="Z15" s="28">
        <v>6.2974548741436404E-2</v>
      </c>
      <c r="AA15" s="30"/>
      <c r="AB15" s="52">
        <f t="shared" si="0"/>
        <v>-0.96390703800506705</v>
      </c>
      <c r="AC15" s="52">
        <f t="shared" si="0"/>
        <v>-0.96722571664501422</v>
      </c>
      <c r="AD15" s="30"/>
      <c r="AE15" s="101">
        <v>162</v>
      </c>
      <c r="AF15" s="101" t="s">
        <v>88</v>
      </c>
      <c r="AG15" s="101">
        <v>0.194430359453</v>
      </c>
      <c r="AH15" s="101">
        <v>0.34862808656499999</v>
      </c>
      <c r="AI15" s="101">
        <v>4.9235060562499997E-3</v>
      </c>
      <c r="AJ15" s="101">
        <v>3.2246293417299999E-3</v>
      </c>
      <c r="AK15" s="101">
        <v>0.18166205946200001</v>
      </c>
      <c r="AL15" s="101">
        <v>9.8107134621499992E-3</v>
      </c>
      <c r="AM15" s="101">
        <v>7.1715794845100003E-2</v>
      </c>
      <c r="AN15" s="101">
        <v>27.2899457093</v>
      </c>
      <c r="AO15" s="101">
        <v>2.2185253909800001E-2</v>
      </c>
      <c r="AP15" s="101">
        <v>5.1575940687400004E-3</v>
      </c>
      <c r="AQ15" s="101">
        <v>2.7275922045300001</v>
      </c>
      <c r="AR15" s="101">
        <v>1.2739683504600001E-3</v>
      </c>
      <c r="AS15" s="101">
        <v>9.5854324941499994E-2</v>
      </c>
      <c r="AT15" s="101">
        <v>2.5987675726799999E-3</v>
      </c>
      <c r="AU15" s="101">
        <v>4.6869352697599996E-3</v>
      </c>
      <c r="AV15" s="101">
        <v>0.239902604224</v>
      </c>
      <c r="AW15" s="101">
        <v>0.62294039105200005</v>
      </c>
      <c r="AX15" s="101">
        <v>3.8279093490900001E-2</v>
      </c>
      <c r="AY15" s="101">
        <v>1.5978775548799999E-2</v>
      </c>
      <c r="AZ15" s="28">
        <f t="shared" si="1"/>
        <v>31.880790771443873</v>
      </c>
      <c r="BA15" s="28">
        <f t="shared" si="4"/>
        <v>4.5908450621438739</v>
      </c>
      <c r="BC15" s="25">
        <f t="shared" si="3"/>
        <v>0.24853692709210981</v>
      </c>
      <c r="BD15" s="25">
        <f t="shared" si="3"/>
        <v>0.25338610862268646</v>
      </c>
      <c r="BF15" s="87">
        <v>0.2522421586429609</v>
      </c>
      <c r="BG15" s="87">
        <v>0.25831696144675842</v>
      </c>
    </row>
    <row r="16" spans="1:59" x14ac:dyDescent="0.4">
      <c r="A16" s="28"/>
    </row>
    <row r="17" spans="1:78" x14ac:dyDescent="0.4">
      <c r="A17" s="2"/>
    </row>
    <row r="18" spans="1:78" x14ac:dyDescent="0.4">
      <c r="A18" s="2" t="s">
        <v>338</v>
      </c>
      <c r="B18" s="1">
        <f>SUM(B3:B15)</f>
        <v>5407780.8557996918</v>
      </c>
      <c r="C18" s="1">
        <f>SUM(C3:C15)</f>
        <v>940632.5703085562</v>
      </c>
      <c r="F18" s="1">
        <f>SUM(F3:F15)</f>
        <v>41197.902409649614</v>
      </c>
      <c r="G18" s="1">
        <f t="shared" ref="G18:Z18" si="5">SUM(G3:G15)</f>
        <v>65718.910159768784</v>
      </c>
      <c r="H18" s="1">
        <f t="shared" si="5"/>
        <v>1182.2160949822794</v>
      </c>
      <c r="I18" s="1">
        <f t="shared" si="5"/>
        <v>2590.3374769399807</v>
      </c>
      <c r="J18" s="1">
        <f t="shared" si="5"/>
        <v>36933.714771456653</v>
      </c>
      <c r="K18" s="1">
        <f t="shared" si="5"/>
        <v>1979.770634480285</v>
      </c>
      <c r="L18" s="1">
        <f t="shared" si="5"/>
        <v>14658.264455396613</v>
      </c>
      <c r="M18" s="1">
        <f t="shared" si="5"/>
        <v>5356018.5222580675</v>
      </c>
      <c r="N18" s="1">
        <f t="shared" si="5"/>
        <v>930424.61686215748</v>
      </c>
      <c r="O18" s="1">
        <f t="shared" si="5"/>
        <v>4425593.9053959139</v>
      </c>
      <c r="P18" s="1">
        <f t="shared" si="5"/>
        <v>4604.5478464768366</v>
      </c>
      <c r="Q18" s="1">
        <f t="shared" si="5"/>
        <v>1000.5172556327531</v>
      </c>
      <c r="R18" s="1">
        <f t="shared" si="5"/>
        <v>535492.29324106872</v>
      </c>
      <c r="S18" s="1">
        <f t="shared" si="5"/>
        <v>688.32388624315672</v>
      </c>
      <c r="T18" s="1">
        <f t="shared" si="5"/>
        <v>23006.799620972524</v>
      </c>
      <c r="U18" s="1">
        <f t="shared" si="5"/>
        <v>639.52804042130219</v>
      </c>
      <c r="V18" s="1">
        <f t="shared" si="5"/>
        <v>1028.0425930314068</v>
      </c>
      <c r="W18" s="1">
        <f t="shared" si="5"/>
        <v>57534.352843115652</v>
      </c>
      <c r="X18" s="1">
        <f t="shared" si="5"/>
        <v>131289.35704076881</v>
      </c>
      <c r="Y18" s="1">
        <f t="shared" si="5"/>
        <v>7609.5060552808827</v>
      </c>
      <c r="Z18" s="1">
        <f t="shared" si="5"/>
        <v>3270.2324364703941</v>
      </c>
      <c r="AA18" s="1"/>
      <c r="AD18" s="1"/>
      <c r="AG18" s="1">
        <f t="shared" ref="AG18:BA18" si="6">SUM(AG3:AG15)</f>
        <v>9994.6330624595339</v>
      </c>
      <c r="AH18" s="1">
        <f t="shared" si="6"/>
        <v>16756.816371031367</v>
      </c>
      <c r="AI18" s="1">
        <f t="shared" si="6"/>
        <v>273.72494714187059</v>
      </c>
      <c r="AJ18" s="1">
        <f t="shared" si="6"/>
        <v>569.30042779860446</v>
      </c>
      <c r="AK18" s="1">
        <f t="shared" si="6"/>
        <v>9028.0833203713046</v>
      </c>
      <c r="AL18" s="1">
        <f t="shared" si="6"/>
        <v>508.37251223893219</v>
      </c>
      <c r="AM18" s="1">
        <f t="shared" si="6"/>
        <v>3608.8918798113314</v>
      </c>
      <c r="AN18" s="1">
        <f t="shared" si="6"/>
        <v>1084262.3031037271</v>
      </c>
      <c r="AO18" s="1">
        <f t="shared" si="6"/>
        <v>1028.6575786500953</v>
      </c>
      <c r="AP18" s="1">
        <f t="shared" si="6"/>
        <v>247.41429468940987</v>
      </c>
      <c r="AQ18" s="1">
        <f t="shared" si="6"/>
        <v>133653.94919050671</v>
      </c>
      <c r="AR18" s="1">
        <f t="shared" si="6"/>
        <v>149.26926073684345</v>
      </c>
      <c r="AS18" s="1">
        <f t="shared" si="6"/>
        <v>5541.7222699144268</v>
      </c>
      <c r="AT18" s="1">
        <f t="shared" si="6"/>
        <v>168.93263012148299</v>
      </c>
      <c r="AU18" s="1">
        <f t="shared" si="6"/>
        <v>273.10046299019092</v>
      </c>
      <c r="AV18" s="1">
        <f t="shared" si="6"/>
        <v>13857.81125631037</v>
      </c>
      <c r="AW18" s="1">
        <f t="shared" si="6"/>
        <v>31810.062897039999</v>
      </c>
      <c r="AX18" s="1">
        <f t="shared" si="6"/>
        <v>1949.2675661200954</v>
      </c>
      <c r="AY18" s="1">
        <f t="shared" si="6"/>
        <v>808.26677076966484</v>
      </c>
      <c r="AZ18" s="1">
        <f t="shared" si="6"/>
        <v>1314490.5798024298</v>
      </c>
      <c r="BA18" s="1">
        <f t="shared" si="6"/>
        <v>230228.27669870236</v>
      </c>
      <c r="BC18" s="26"/>
      <c r="BD18" s="26"/>
    </row>
    <row r="19" spans="1:78" x14ac:dyDescent="0.4">
      <c r="B19" s="28"/>
      <c r="C19" s="28"/>
    </row>
    <row r="21" spans="1:78" s="28" customFormat="1" x14ac:dyDescent="0.4">
      <c r="A21" s="30"/>
      <c r="D21" s="30"/>
      <c r="E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</row>
    <row r="22" spans="1:78" s="28" customFormat="1" x14ac:dyDescent="0.4">
      <c r="A22" s="30"/>
      <c r="B22" s="30"/>
      <c r="C22" s="30"/>
      <c r="D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0"/>
      <c r="BU22" s="30"/>
      <c r="BV22" s="30"/>
      <c r="BW22" s="30"/>
      <c r="BX22" s="30"/>
      <c r="BY22" s="30"/>
      <c r="BZ22" s="30"/>
    </row>
    <row r="23" spans="1:78" s="28" customFormat="1" x14ac:dyDescent="0.4">
      <c r="A23" s="30"/>
      <c r="B23" s="30"/>
      <c r="C23" s="30"/>
      <c r="D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</row>
    <row r="24" spans="1:78" s="28" customFormat="1" x14ac:dyDescent="0.4">
      <c r="A24" s="30"/>
      <c r="B24" s="30"/>
      <c r="C24" s="30"/>
      <c r="D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0"/>
      <c r="BU24" s="30"/>
      <c r="BV24" s="30"/>
      <c r="BW24" s="30"/>
      <c r="BX24" s="30"/>
      <c r="BY24" s="30"/>
      <c r="BZ24" s="30"/>
    </row>
    <row r="25" spans="1:78" s="28" customFormat="1" x14ac:dyDescent="0.4">
      <c r="A25" s="30"/>
      <c r="B25" s="30"/>
      <c r="C25" s="30"/>
      <c r="D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</row>
    <row r="26" spans="1:78" s="28" customFormat="1" x14ac:dyDescent="0.4">
      <c r="A26" s="30"/>
      <c r="B26" s="30"/>
      <c r="C26" s="30"/>
      <c r="D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0"/>
      <c r="BU26" s="30"/>
      <c r="BV26" s="30"/>
      <c r="BW26" s="30"/>
      <c r="BX26" s="30"/>
      <c r="BY26" s="30"/>
      <c r="BZ26" s="30"/>
    </row>
    <row r="27" spans="1:78" s="28" customFormat="1" x14ac:dyDescent="0.4">
      <c r="A27" s="30"/>
      <c r="B27" s="30"/>
      <c r="C27" s="30"/>
      <c r="D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</row>
    <row r="28" spans="1:78" s="28" customFormat="1" x14ac:dyDescent="0.4">
      <c r="A28" s="30"/>
      <c r="B28" s="30"/>
      <c r="C28" s="30"/>
      <c r="D28" s="30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</row>
    <row r="29" spans="1:78" s="28" customFormat="1" x14ac:dyDescent="0.4">
      <c r="A29" s="30"/>
      <c r="B29" s="30"/>
      <c r="C29" s="30"/>
      <c r="D29" s="30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</row>
    <row r="30" spans="1:78" s="28" customFormat="1" x14ac:dyDescent="0.4">
      <c r="A30" s="30"/>
      <c r="B30" s="30"/>
      <c r="C30" s="30"/>
      <c r="D30" s="30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  <c r="AR30" s="39"/>
      <c r="AS30" s="39"/>
      <c r="AT30" s="39"/>
      <c r="AU30" s="39"/>
      <c r="AV30" s="39"/>
      <c r="AW30" s="39"/>
      <c r="AX30" s="39"/>
      <c r="AY30" s="39"/>
      <c r="BC30" s="30"/>
      <c r="BD30" s="30"/>
      <c r="BE30" s="30"/>
      <c r="BF30" s="30"/>
      <c r="BG30" s="30"/>
      <c r="BH30" s="30"/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0"/>
      <c r="BU30" s="30"/>
      <c r="BV30" s="30"/>
      <c r="BW30" s="30"/>
      <c r="BX30" s="30"/>
      <c r="BY30" s="30"/>
      <c r="BZ30" s="30"/>
    </row>
    <row r="31" spans="1:78" s="28" customFormat="1" x14ac:dyDescent="0.4">
      <c r="A31" s="30"/>
      <c r="B31" s="30"/>
      <c r="C31" s="30"/>
      <c r="D31" s="30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</row>
    <row r="32" spans="1:78" s="28" customFormat="1" x14ac:dyDescent="0.4">
      <c r="A32" s="30"/>
      <c r="B32" s="30"/>
      <c r="C32" s="30"/>
      <c r="D32" s="30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</row>
    <row r="33" spans="1:78" s="28" customFormat="1" x14ac:dyDescent="0.4">
      <c r="A33" s="30"/>
      <c r="B33" s="30"/>
      <c r="C33" s="30"/>
      <c r="D33" s="30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  <c r="AR33" s="39"/>
      <c r="AS33" s="39"/>
      <c r="AT33" s="39"/>
      <c r="AU33" s="39"/>
      <c r="AV33" s="39"/>
      <c r="AW33" s="39"/>
      <c r="AX33" s="39"/>
      <c r="AY33" s="39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</row>
    <row r="34" spans="1:78" s="28" customFormat="1" x14ac:dyDescent="0.4">
      <c r="A34" s="30"/>
      <c r="B34" s="30"/>
      <c r="C34" s="30"/>
      <c r="D34" s="30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</row>
    <row r="35" spans="1:78" s="28" customFormat="1" x14ac:dyDescent="0.4">
      <c r="A35" s="30"/>
      <c r="B35" s="30"/>
      <c r="C35" s="30"/>
      <c r="D35" s="30"/>
      <c r="AG35" s="37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</row>
    <row r="36" spans="1:78" s="28" customFormat="1" x14ac:dyDescent="0.4">
      <c r="A36" s="30"/>
      <c r="B36" s="30"/>
      <c r="C36" s="30"/>
      <c r="D36" s="30"/>
      <c r="E36" s="30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AV36" s="39"/>
      <c r="AW36" s="39"/>
      <c r="AX36" s="39"/>
      <c r="AY36" s="39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</row>
    <row r="37" spans="1:78" s="28" customFormat="1" x14ac:dyDescent="0.4">
      <c r="A37" s="30"/>
      <c r="B37" s="30"/>
      <c r="C37" s="30"/>
      <c r="D37" s="30"/>
      <c r="E37" s="30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AV37" s="39"/>
      <c r="AW37" s="39"/>
      <c r="AX37" s="39"/>
      <c r="AY37" s="39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</row>
    <row r="38" spans="1:78" s="28" customFormat="1" x14ac:dyDescent="0.4">
      <c r="A38" s="30"/>
      <c r="B38" s="30"/>
      <c r="C38" s="30"/>
      <c r="D38" s="30"/>
      <c r="E38" s="30"/>
      <c r="F38" s="1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</row>
    <row r="39" spans="1:78" s="28" customFormat="1" x14ac:dyDescent="0.4">
      <c r="A39" s="30"/>
      <c r="B39" s="30"/>
      <c r="C39" s="30"/>
      <c r="D39" s="30"/>
      <c r="E39" s="30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  <c r="AR39" s="39"/>
      <c r="AS39" s="39"/>
      <c r="AT39" s="39"/>
      <c r="AU39" s="39"/>
      <c r="AV39" s="39"/>
      <c r="AW39" s="39"/>
      <c r="AX39" s="39"/>
      <c r="AY39" s="39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</row>
    <row r="40" spans="1:78" s="28" customFormat="1" x14ac:dyDescent="0.4">
      <c r="A40" s="30"/>
      <c r="B40" s="30"/>
      <c r="C40" s="30"/>
      <c r="D40" s="30"/>
      <c r="E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</row>
    <row r="41" spans="1:78" s="28" customFormat="1" x14ac:dyDescent="0.4">
      <c r="A41" s="30"/>
      <c r="B41" s="30"/>
      <c r="C41" s="30"/>
      <c r="D41" s="30"/>
      <c r="E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</row>
    <row r="42" spans="1:78" s="28" customFormat="1" x14ac:dyDescent="0.4">
      <c r="A42" s="30"/>
      <c r="B42" s="30"/>
      <c r="C42" s="30"/>
      <c r="D42" s="30"/>
      <c r="E42" s="30"/>
      <c r="BC42" s="30"/>
      <c r="BD42" s="30"/>
      <c r="BE42" s="30"/>
      <c r="BF42" s="30"/>
      <c r="BG42" s="30"/>
      <c r="BH42" s="30"/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0"/>
      <c r="BU42" s="30"/>
      <c r="BV42" s="30"/>
      <c r="BW42" s="30"/>
      <c r="BX42" s="30"/>
      <c r="BY42" s="30"/>
      <c r="BZ42" s="30"/>
    </row>
    <row r="43" spans="1:78" s="28" customFormat="1" x14ac:dyDescent="0.4">
      <c r="A43" s="30"/>
      <c r="B43" s="30"/>
      <c r="C43" s="30"/>
      <c r="D43" s="30"/>
      <c r="E43" s="30"/>
      <c r="BC43" s="30"/>
      <c r="BD43" s="30"/>
      <c r="BE43" s="30"/>
      <c r="BF43" s="30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0"/>
      <c r="BU43" s="30"/>
      <c r="BV43" s="30"/>
      <c r="BW43" s="30"/>
      <c r="BX43" s="30"/>
      <c r="BY43" s="30"/>
      <c r="BZ43" s="30"/>
    </row>
    <row r="44" spans="1:78" s="28" customFormat="1" x14ac:dyDescent="0.4">
      <c r="A44" s="30"/>
      <c r="B44" s="30"/>
      <c r="C44" s="30"/>
      <c r="D44" s="30"/>
      <c r="E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</row>
    <row r="45" spans="1:78" s="28" customFormat="1" x14ac:dyDescent="0.4">
      <c r="A45" s="30"/>
      <c r="B45" s="30"/>
      <c r="C45" s="30"/>
      <c r="D45" s="30"/>
      <c r="E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</row>
    <row r="46" spans="1:78" s="28" customFormat="1" x14ac:dyDescent="0.4">
      <c r="A46" s="30"/>
      <c r="B46" s="30"/>
      <c r="C46" s="30"/>
      <c r="D46" s="30"/>
      <c r="E46" s="30"/>
      <c r="BC46" s="30"/>
      <c r="BD46" s="30"/>
      <c r="BE46" s="30"/>
      <c r="BF46" s="30"/>
      <c r="BG46" s="30"/>
      <c r="BH46" s="30"/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0"/>
      <c r="BU46" s="30"/>
      <c r="BV46" s="30"/>
      <c r="BW46" s="30"/>
      <c r="BX46" s="30"/>
      <c r="BY46" s="30"/>
      <c r="BZ46" s="30"/>
    </row>
    <row r="47" spans="1:78" s="28" customFormat="1" x14ac:dyDescent="0.4">
      <c r="A47" s="30"/>
      <c r="B47" s="30"/>
      <c r="C47" s="30"/>
      <c r="D47" s="30"/>
      <c r="E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</row>
    <row r="48" spans="1:78" s="28" customFormat="1" x14ac:dyDescent="0.4">
      <c r="A48" s="30"/>
      <c r="B48" s="30"/>
      <c r="C48" s="30"/>
      <c r="D48" s="30"/>
      <c r="E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</row>
    <row r="49" spans="1:78" s="28" customFormat="1" x14ac:dyDescent="0.4">
      <c r="A49" s="30"/>
      <c r="B49" s="30"/>
      <c r="C49" s="30"/>
      <c r="D49" s="30"/>
      <c r="E49" s="30"/>
      <c r="BC49" s="30"/>
      <c r="BD49" s="30"/>
      <c r="BE49" s="30"/>
      <c r="BF49" s="30"/>
      <c r="BG49" s="30"/>
      <c r="BH49" s="30"/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0"/>
      <c r="BU49" s="30"/>
      <c r="BV49" s="30"/>
      <c r="BW49" s="30"/>
      <c r="BX49" s="30"/>
      <c r="BY49" s="30"/>
      <c r="BZ49" s="30"/>
    </row>
    <row r="50" spans="1:78" s="28" customFormat="1" x14ac:dyDescent="0.4">
      <c r="A50" s="30"/>
      <c r="B50" s="30"/>
      <c r="C50" s="30"/>
      <c r="D50" s="30"/>
      <c r="E50" s="30"/>
      <c r="BC50" s="30"/>
      <c r="BD50" s="30"/>
      <c r="BE50" s="30"/>
      <c r="BF50" s="30"/>
      <c r="BG50" s="30"/>
      <c r="BH50" s="30"/>
      <c r="BI50" s="30"/>
      <c r="BJ50" s="30"/>
      <c r="BK50" s="30"/>
      <c r="BL50" s="30"/>
      <c r="BM50" s="30"/>
      <c r="BN50" s="30"/>
      <c r="BO50" s="30"/>
      <c r="BP50" s="30"/>
      <c r="BQ50" s="30"/>
      <c r="BR50" s="30"/>
      <c r="BS50" s="30"/>
      <c r="BT50" s="30"/>
      <c r="BU50" s="30"/>
      <c r="BV50" s="30"/>
      <c r="BW50" s="30"/>
      <c r="BX50" s="30"/>
      <c r="BY50" s="30"/>
      <c r="BZ50" s="30"/>
    </row>
    <row r="51" spans="1:78" s="28" customFormat="1" x14ac:dyDescent="0.4">
      <c r="A51" s="30"/>
      <c r="B51" s="30"/>
      <c r="C51" s="30"/>
      <c r="D51" s="30"/>
      <c r="E51" s="30"/>
      <c r="BC51" s="30"/>
      <c r="BD51" s="30"/>
      <c r="BE51" s="30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0"/>
      <c r="BU51" s="30"/>
      <c r="BV51" s="30"/>
      <c r="BW51" s="30"/>
      <c r="BX51" s="30"/>
      <c r="BY51" s="30"/>
      <c r="BZ51" s="30"/>
    </row>
    <row r="52" spans="1:78" s="28" customFormat="1" x14ac:dyDescent="0.4">
      <c r="A52" s="30"/>
      <c r="B52" s="30"/>
      <c r="C52" s="30"/>
      <c r="D52" s="30"/>
      <c r="E52" s="30"/>
      <c r="BC52" s="30"/>
      <c r="BD52" s="30"/>
      <c r="BE52" s="30"/>
      <c r="BF52" s="30"/>
      <c r="BG52" s="30"/>
      <c r="BH52" s="30"/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0"/>
      <c r="BU52" s="30"/>
      <c r="BV52" s="30"/>
      <c r="BW52" s="30"/>
      <c r="BX52" s="30"/>
      <c r="BY52" s="30"/>
      <c r="BZ52" s="30"/>
    </row>
    <row r="53" spans="1:78" s="28" customFormat="1" x14ac:dyDescent="0.4">
      <c r="A53" s="30"/>
      <c r="B53" s="30"/>
      <c r="C53" s="30"/>
      <c r="D53" s="30"/>
      <c r="E53" s="30"/>
      <c r="BC53" s="30"/>
      <c r="BD53" s="30"/>
      <c r="BE53" s="30"/>
      <c r="BF53" s="30"/>
      <c r="BG53" s="30"/>
      <c r="BH53" s="30"/>
      <c r="BI53" s="30"/>
      <c r="BJ53" s="30"/>
      <c r="BK53" s="30"/>
      <c r="BL53" s="30"/>
      <c r="BM53" s="30"/>
      <c r="BN53" s="30"/>
      <c r="BO53" s="30"/>
      <c r="BP53" s="30"/>
      <c r="BQ53" s="30"/>
      <c r="BR53" s="30"/>
      <c r="BS53" s="30"/>
      <c r="BT53" s="30"/>
      <c r="BU53" s="30"/>
      <c r="BV53" s="30"/>
      <c r="BW53" s="30"/>
      <c r="BX53" s="30"/>
      <c r="BY53" s="30"/>
      <c r="BZ53" s="30"/>
    </row>
    <row r="54" spans="1:78" s="28" customFormat="1" x14ac:dyDescent="0.4">
      <c r="A54" s="30"/>
      <c r="B54" s="30"/>
      <c r="C54" s="30"/>
      <c r="D54" s="30"/>
      <c r="E54" s="30"/>
      <c r="BC54" s="30"/>
      <c r="BD54" s="30"/>
      <c r="BE54" s="30"/>
      <c r="BF54" s="30"/>
      <c r="BG54" s="30"/>
      <c r="BH54" s="30"/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0"/>
      <c r="BU54" s="30"/>
      <c r="BV54" s="30"/>
      <c r="BW54" s="30"/>
      <c r="BX54" s="30"/>
      <c r="BY54" s="30"/>
      <c r="BZ54" s="30"/>
    </row>
    <row r="55" spans="1:78" s="28" customFormat="1" x14ac:dyDescent="0.4">
      <c r="A55" s="30"/>
      <c r="B55" s="30"/>
      <c r="C55" s="30"/>
      <c r="D55" s="30"/>
      <c r="E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0"/>
      <c r="BU55" s="30"/>
      <c r="BV55" s="30"/>
      <c r="BW55" s="30"/>
      <c r="BX55" s="30"/>
      <c r="BY55" s="30"/>
      <c r="BZ55" s="30"/>
    </row>
    <row r="56" spans="1:78" s="28" customFormat="1" x14ac:dyDescent="0.4">
      <c r="A56" s="30"/>
      <c r="B56" s="30"/>
      <c r="C56" s="30"/>
      <c r="D56" s="30"/>
      <c r="E56" s="30"/>
      <c r="BC56" s="30"/>
      <c r="BD56" s="30"/>
      <c r="BE56" s="30"/>
      <c r="BF56" s="30"/>
      <c r="BG56" s="30"/>
      <c r="BH56" s="30"/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0"/>
      <c r="BU56" s="30"/>
      <c r="BV56" s="30"/>
      <c r="BW56" s="30"/>
      <c r="BX56" s="30"/>
      <c r="BY56" s="30"/>
      <c r="BZ56" s="30"/>
    </row>
    <row r="57" spans="1:78" s="28" customFormat="1" x14ac:dyDescent="0.4">
      <c r="A57" s="30"/>
      <c r="B57" s="30"/>
      <c r="C57" s="30"/>
      <c r="D57" s="30"/>
      <c r="E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  <c r="BY57" s="30"/>
      <c r="BZ57" s="30"/>
    </row>
    <row r="58" spans="1:78" s="28" customFormat="1" x14ac:dyDescent="0.4">
      <c r="A58" s="30"/>
      <c r="B58" s="30"/>
      <c r="C58" s="30"/>
      <c r="D58" s="30"/>
      <c r="E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  <c r="BY58" s="30"/>
      <c r="BZ58" s="30"/>
    </row>
    <row r="59" spans="1:78" s="28" customFormat="1" x14ac:dyDescent="0.4">
      <c r="A59" s="30"/>
      <c r="B59" s="30"/>
      <c r="C59" s="30"/>
      <c r="D59" s="30"/>
      <c r="E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0"/>
      <c r="BU59" s="30"/>
      <c r="BV59" s="30"/>
      <c r="BW59" s="30"/>
      <c r="BX59" s="30"/>
      <c r="BY59" s="30"/>
      <c r="BZ59" s="30"/>
    </row>
    <row r="60" spans="1:78" s="28" customFormat="1" x14ac:dyDescent="0.4">
      <c r="A60" s="30"/>
      <c r="B60" s="30"/>
      <c r="C60" s="30"/>
      <c r="D60" s="30"/>
      <c r="E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0"/>
      <c r="BU60" s="30"/>
      <c r="BV60" s="30"/>
      <c r="BW60" s="30"/>
      <c r="BX60" s="30"/>
      <c r="BY60" s="30"/>
      <c r="BZ60" s="30"/>
    </row>
    <row r="61" spans="1:78" s="28" customFormat="1" x14ac:dyDescent="0.4">
      <c r="A61" s="30"/>
      <c r="B61" s="30"/>
      <c r="C61" s="30"/>
      <c r="D61" s="30"/>
      <c r="E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  <c r="BS61" s="30"/>
      <c r="BT61" s="30"/>
      <c r="BU61" s="30"/>
      <c r="BV61" s="30"/>
      <c r="BW61" s="30"/>
      <c r="BX61" s="30"/>
      <c r="BY61" s="30"/>
      <c r="BZ61" s="30"/>
    </row>
    <row r="62" spans="1:78" s="28" customFormat="1" x14ac:dyDescent="0.4">
      <c r="A62" s="30"/>
      <c r="B62" s="30"/>
      <c r="C62" s="30"/>
      <c r="D62" s="30"/>
      <c r="E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0"/>
      <c r="BU62" s="30"/>
      <c r="BV62" s="30"/>
      <c r="BW62" s="30"/>
      <c r="BX62" s="30"/>
      <c r="BY62" s="30"/>
      <c r="BZ62" s="30"/>
    </row>
    <row r="63" spans="1:78" s="28" customFormat="1" x14ac:dyDescent="0.4">
      <c r="A63" s="30"/>
      <c r="B63" s="30"/>
      <c r="C63" s="30"/>
      <c r="D63" s="30"/>
      <c r="E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</row>
    <row r="64" spans="1:78" s="28" customFormat="1" x14ac:dyDescent="0.4">
      <c r="A64" s="30"/>
      <c r="B64" s="30"/>
      <c r="C64" s="30"/>
      <c r="D64" s="30"/>
      <c r="E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</row>
    <row r="65" spans="1:78" s="28" customFormat="1" x14ac:dyDescent="0.4">
      <c r="A65" s="30"/>
      <c r="B65" s="30"/>
      <c r="C65" s="30"/>
      <c r="D65" s="30"/>
      <c r="E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</row>
    <row r="66" spans="1:78" s="28" customFormat="1" x14ac:dyDescent="0.4">
      <c r="A66" s="30"/>
      <c r="B66" s="30"/>
      <c r="C66" s="30"/>
      <c r="D66" s="30"/>
      <c r="E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</row>
    <row r="67" spans="1:78" s="28" customFormat="1" x14ac:dyDescent="0.4">
      <c r="A67" s="30"/>
      <c r="B67" s="30"/>
      <c r="C67" s="30"/>
      <c r="D67" s="30"/>
      <c r="E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</row>
    <row r="68" spans="1:78" s="28" customFormat="1" x14ac:dyDescent="0.4">
      <c r="A68" s="30"/>
      <c r="B68" s="30"/>
      <c r="C68" s="30"/>
      <c r="D68" s="30"/>
      <c r="E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</row>
    <row r="69" spans="1:78" s="28" customFormat="1" x14ac:dyDescent="0.4">
      <c r="A69" s="30"/>
      <c r="B69" s="30"/>
      <c r="C69" s="30"/>
      <c r="D69" s="30"/>
      <c r="E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</row>
    <row r="70" spans="1:78" s="28" customFormat="1" x14ac:dyDescent="0.4">
      <c r="A70" s="30"/>
      <c r="B70" s="30"/>
      <c r="C70" s="30"/>
      <c r="D70" s="30"/>
      <c r="E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</row>
    <row r="71" spans="1:78" s="28" customFormat="1" x14ac:dyDescent="0.4">
      <c r="A71" s="30"/>
      <c r="B71" s="30"/>
      <c r="C71" s="30"/>
      <c r="D71" s="30"/>
      <c r="E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</row>
    <row r="72" spans="1:78" s="28" customFormat="1" x14ac:dyDescent="0.4">
      <c r="A72" s="30"/>
      <c r="B72" s="30"/>
      <c r="C72" s="30"/>
      <c r="D72" s="30"/>
      <c r="E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</row>
    <row r="73" spans="1:78" s="28" customFormat="1" x14ac:dyDescent="0.4">
      <c r="A73" s="30"/>
      <c r="B73" s="30"/>
      <c r="C73" s="30"/>
      <c r="D73" s="30"/>
      <c r="E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</row>
  </sheetData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EC0CBF-A81B-4C4B-A3DC-F450DCBC0B6A}">
  <dimension ref="A1:BZ73"/>
  <sheetViews>
    <sheetView zoomScale="85" zoomScaleNormal="85" workbookViewId="0">
      <pane xSplit="1" ySplit="2" topLeftCell="AD3" activePane="bottomRight" state="frozen"/>
      <selection activeCell="E24" sqref="E24"/>
      <selection pane="topRight" activeCell="E24" sqref="E24"/>
      <selection pane="bottomLeft" activeCell="E24" sqref="E24"/>
      <selection pane="bottomRight" activeCell="AG2" sqref="AG2"/>
    </sheetView>
  </sheetViews>
  <sheetFormatPr defaultColWidth="9.07421875" defaultRowHeight="14.6" x14ac:dyDescent="0.4"/>
  <cols>
    <col min="1" max="1" width="19.69140625" style="100" customWidth="1"/>
    <col min="2" max="2" width="12.07421875" style="100" customWidth="1"/>
    <col min="3" max="3" width="12.53515625" style="100" customWidth="1"/>
    <col min="4" max="4" width="9.07421875" style="100"/>
    <col min="5" max="5" width="15.4609375" style="100" bestFit="1" customWidth="1"/>
    <col min="6" max="7" width="6.69140625" style="101" bestFit="1" customWidth="1"/>
    <col min="8" max="8" width="4.07421875" style="101" bestFit="1" customWidth="1"/>
    <col min="9" max="9" width="5.69140625" style="101" bestFit="1" customWidth="1"/>
    <col min="10" max="10" width="6.69140625" style="101" bestFit="1" customWidth="1"/>
    <col min="11" max="11" width="5.84375" style="101" bestFit="1" customWidth="1"/>
    <col min="12" max="12" width="5.69140625" style="101" bestFit="1" customWidth="1"/>
    <col min="13" max="13" width="9.3046875" style="101" bestFit="1" customWidth="1"/>
    <col min="14" max="14" width="7.69140625" style="101" bestFit="1" customWidth="1"/>
    <col min="15" max="15" width="9.3046875" style="101" bestFit="1" customWidth="1"/>
    <col min="16" max="16" width="5.69140625" style="101" bestFit="1" customWidth="1"/>
    <col min="17" max="17" width="5.3046875" style="101" bestFit="1" customWidth="1"/>
    <col min="18" max="18" width="8.69140625" style="101" bestFit="1" customWidth="1"/>
    <col min="19" max="19" width="4.84375" style="101" bestFit="1" customWidth="1"/>
    <col min="20" max="20" width="7.84375" style="101" bestFit="1" customWidth="1"/>
    <col min="21" max="21" width="5.84375" style="101" bestFit="1" customWidth="1"/>
    <col min="22" max="22" width="6" style="101" bestFit="1" customWidth="1"/>
    <col min="23" max="24" width="6.69140625" style="101" bestFit="1" customWidth="1"/>
    <col min="25" max="26" width="5.69140625" style="101" bestFit="1" customWidth="1"/>
    <col min="27" max="27" width="12" style="101" customWidth="1"/>
    <col min="28" max="29" width="9.07421875" style="101"/>
    <col min="30" max="30" width="12" style="101" customWidth="1"/>
    <col min="31" max="31" width="5.84375" style="101" bestFit="1" customWidth="1"/>
    <col min="32" max="32" width="18.765625" style="101" bestFit="1" customWidth="1"/>
    <col min="33" max="33" width="5.69140625" style="101" customWidth="1"/>
    <col min="34" max="34" width="5.53515625" style="101" bestFit="1" customWidth="1"/>
    <col min="35" max="35" width="4" style="101" bestFit="1" customWidth="1"/>
    <col min="36" max="36" width="4.07421875" style="101" bestFit="1" customWidth="1"/>
    <col min="37" max="37" width="5.53515625" style="101" bestFit="1" customWidth="1"/>
    <col min="38" max="38" width="5.765625" style="101" bestFit="1" customWidth="1"/>
    <col min="39" max="39" width="5.53515625" style="101" bestFit="1" customWidth="1"/>
    <col min="40" max="40" width="7.69140625" style="101" bestFit="1" customWidth="1"/>
    <col min="41" max="42" width="5" style="101" bestFit="1" customWidth="1"/>
    <col min="43" max="43" width="8.53515625" style="101" bestFit="1" customWidth="1"/>
    <col min="44" max="44" width="4.4609375" style="101" bestFit="1" customWidth="1"/>
    <col min="45" max="45" width="7.53515625" style="101" bestFit="1" customWidth="1"/>
    <col min="46" max="46" width="5.53515625" style="101" bestFit="1" customWidth="1"/>
    <col min="47" max="47" width="5.765625" style="101" bestFit="1" customWidth="1"/>
    <col min="48" max="48" width="5.53515625" style="101" bestFit="1" customWidth="1"/>
    <col min="49" max="49" width="6.69140625" style="101" bestFit="1" customWidth="1"/>
    <col min="50" max="50" width="5.3046875" style="101" bestFit="1" customWidth="1"/>
    <col min="51" max="51" width="4" style="101" bestFit="1" customWidth="1"/>
    <col min="52" max="54" width="9.07421875" style="101"/>
    <col min="55" max="16384" width="9.07421875" style="100"/>
  </cols>
  <sheetData>
    <row r="1" spans="1:59" x14ac:dyDescent="0.4">
      <c r="B1" s="100" t="s">
        <v>518</v>
      </c>
      <c r="E1" s="100" t="s">
        <v>519</v>
      </c>
      <c r="AG1" s="100" t="s">
        <v>520</v>
      </c>
      <c r="BC1" s="100" t="s">
        <v>340</v>
      </c>
      <c r="BF1" s="100" t="s">
        <v>510</v>
      </c>
    </row>
    <row r="2" spans="1:59" x14ac:dyDescent="0.4">
      <c r="A2" s="100" t="s">
        <v>52</v>
      </c>
      <c r="B2" s="100" t="s">
        <v>310</v>
      </c>
      <c r="C2" s="100" t="s">
        <v>311</v>
      </c>
      <c r="E2" s="100" t="s">
        <v>226</v>
      </c>
      <c r="F2" s="101" t="s">
        <v>149</v>
      </c>
      <c r="G2" s="101" t="s">
        <v>151</v>
      </c>
      <c r="H2" s="101" t="s">
        <v>152</v>
      </c>
      <c r="I2" s="101" t="s">
        <v>153</v>
      </c>
      <c r="J2" s="101" t="s">
        <v>154</v>
      </c>
      <c r="K2" s="101" t="s">
        <v>155</v>
      </c>
      <c r="L2" s="101" t="s">
        <v>156</v>
      </c>
      <c r="M2" s="101" t="s">
        <v>54</v>
      </c>
      <c r="N2" s="101" t="s">
        <v>53</v>
      </c>
      <c r="O2" s="101" t="s">
        <v>157</v>
      </c>
      <c r="P2" s="101" t="s">
        <v>158</v>
      </c>
      <c r="Q2" s="101" t="s">
        <v>159</v>
      </c>
      <c r="R2" s="101" t="s">
        <v>160</v>
      </c>
      <c r="S2" s="101" t="s">
        <v>161</v>
      </c>
      <c r="T2" s="101" t="s">
        <v>162</v>
      </c>
      <c r="U2" s="101" t="s">
        <v>163</v>
      </c>
      <c r="V2" s="101" t="s">
        <v>164</v>
      </c>
      <c r="W2" s="101" t="s">
        <v>165</v>
      </c>
      <c r="X2" s="101" t="s">
        <v>166</v>
      </c>
      <c r="Y2" s="101" t="s">
        <v>167</v>
      </c>
      <c r="Z2" s="101" t="s">
        <v>168</v>
      </c>
      <c r="AA2" s="100"/>
      <c r="AB2" s="101" t="s">
        <v>54</v>
      </c>
      <c r="AC2" s="101" t="s">
        <v>53</v>
      </c>
      <c r="AD2" s="100"/>
      <c r="AE2" s="101" t="s">
        <v>312</v>
      </c>
      <c r="AF2" s="101" t="s">
        <v>177</v>
      </c>
      <c r="AG2" s="101" t="s">
        <v>149</v>
      </c>
      <c r="AH2" s="101" t="s">
        <v>151</v>
      </c>
      <c r="AI2" s="101" t="s">
        <v>152</v>
      </c>
      <c r="AJ2" s="101" t="s">
        <v>153</v>
      </c>
      <c r="AK2" s="101" t="s">
        <v>154</v>
      </c>
      <c r="AL2" s="101" t="s">
        <v>155</v>
      </c>
      <c r="AM2" s="101" t="s">
        <v>156</v>
      </c>
      <c r="AN2" s="101" t="s">
        <v>157</v>
      </c>
      <c r="AO2" s="101" t="s">
        <v>158</v>
      </c>
      <c r="AP2" s="101" t="s">
        <v>159</v>
      </c>
      <c r="AQ2" s="101" t="s">
        <v>160</v>
      </c>
      <c r="AR2" s="101" t="s">
        <v>161</v>
      </c>
      <c r="AS2" s="101" t="s">
        <v>162</v>
      </c>
      <c r="AT2" s="101" t="s">
        <v>163</v>
      </c>
      <c r="AU2" s="101" t="s">
        <v>164</v>
      </c>
      <c r="AV2" s="101" t="s">
        <v>165</v>
      </c>
      <c r="AW2" s="101" t="s">
        <v>166</v>
      </c>
      <c r="AX2" s="101" t="s">
        <v>167</v>
      </c>
      <c r="AY2" s="101" t="s">
        <v>168</v>
      </c>
      <c r="AZ2" s="101" t="s">
        <v>54</v>
      </c>
      <c r="BA2" s="101" t="s">
        <v>53</v>
      </c>
      <c r="BC2" s="101" t="s">
        <v>54</v>
      </c>
      <c r="BD2" s="101" t="s">
        <v>53</v>
      </c>
      <c r="BF2" s="101" t="s">
        <v>54</v>
      </c>
      <c r="BG2" s="101" t="s">
        <v>53</v>
      </c>
    </row>
    <row r="3" spans="1:59" x14ac:dyDescent="0.4">
      <c r="A3" s="27" t="s">
        <v>121</v>
      </c>
      <c r="B3" s="101">
        <v>2.52105872345463</v>
      </c>
      <c r="C3" s="101">
        <v>1.1263813710147501</v>
      </c>
      <c r="E3" s="100" t="s">
        <v>121</v>
      </c>
      <c r="F3" s="101">
        <v>5.46422262297106E-2</v>
      </c>
      <c r="G3" s="101">
        <v>1.4974574095471101E-2</v>
      </c>
      <c r="H3" s="101">
        <v>8.2513773916014898E-4</v>
      </c>
      <c r="I3" s="101">
        <v>1.2224100619388499E-4</v>
      </c>
      <c r="J3" s="101">
        <v>3.5205540675826902E-2</v>
      </c>
      <c r="K3" s="101">
        <v>2.4211381313624E-4</v>
      </c>
      <c r="L3" s="101">
        <v>1.2529957900979299E-2</v>
      </c>
      <c r="M3" s="101">
        <v>1.40135498226417</v>
      </c>
      <c r="N3" s="101">
        <v>0.61110441815651995</v>
      </c>
      <c r="O3" s="101">
        <v>0.79025056410765104</v>
      </c>
      <c r="P3" s="101">
        <v>4.6818301297199501E-4</v>
      </c>
      <c r="Q3" s="101">
        <v>7.9457173630736804E-4</v>
      </c>
      <c r="R3" s="101">
        <v>0.310187870217211</v>
      </c>
      <c r="S3" s="101">
        <v>8.5569611164426195E-4</v>
      </c>
      <c r="T3" s="101">
        <v>7.5179002312648598E-3</v>
      </c>
      <c r="U3" s="101">
        <v>3.3617142085021201E-4</v>
      </c>
      <c r="V3" s="101">
        <v>3.4594016996533102E-4</v>
      </c>
      <c r="W3" s="101">
        <v>1.8825148698887201E-2</v>
      </c>
      <c r="X3" s="101">
        <v>0.14938020835221</v>
      </c>
      <c r="Y3" s="101">
        <v>6.7262884331971895E-4</v>
      </c>
      <c r="Z3" s="101">
        <v>3.1783079014093001E-3</v>
      </c>
      <c r="AA3" s="100"/>
      <c r="AB3" s="52">
        <f t="shared" ref="AB3:AC15" si="0">(M3-B3)/(B3+1E-50)</f>
        <v>-0.44414028549724527</v>
      </c>
      <c r="AC3" s="52">
        <f t="shared" si="0"/>
        <v>-0.45746224690667631</v>
      </c>
      <c r="AD3" s="100"/>
      <c r="AE3" s="101">
        <v>110</v>
      </c>
      <c r="AF3" s="101" t="s">
        <v>121</v>
      </c>
      <c r="AG3" s="101">
        <v>5.4916714215899999E-3</v>
      </c>
      <c r="AH3" s="101">
        <v>1.50498810834E-3</v>
      </c>
      <c r="AI3" s="101">
        <v>8.2927923628299996E-5</v>
      </c>
      <c r="AJ3" s="101">
        <v>1.2285617475600001E-5</v>
      </c>
      <c r="AK3" s="101">
        <v>3.5382578296399999E-3</v>
      </c>
      <c r="AL3" s="101">
        <v>2.4332894652999999E-5</v>
      </c>
      <c r="AM3" s="101">
        <v>1.259275814E-3</v>
      </c>
      <c r="AN3" s="101">
        <v>8.81845397625E-2</v>
      </c>
      <c r="AO3" s="101">
        <v>4.7053914622800001E-5</v>
      </c>
      <c r="AP3" s="101">
        <v>7.9856516395300004E-5</v>
      </c>
      <c r="AQ3" s="101">
        <v>3.1174753423399999E-2</v>
      </c>
      <c r="AR3" s="101">
        <v>8.5999319710200006E-5</v>
      </c>
      <c r="AS3" s="101">
        <v>7.55565485399E-4</v>
      </c>
      <c r="AT3" s="101">
        <v>3.37854466068E-5</v>
      </c>
      <c r="AU3" s="101">
        <v>3.4768296440499999E-5</v>
      </c>
      <c r="AV3" s="101">
        <v>1.89198515109E-3</v>
      </c>
      <c r="AW3" s="101">
        <v>1.50130252417E-2</v>
      </c>
      <c r="AX3" s="101">
        <v>6.7601610703400006E-5</v>
      </c>
      <c r="AY3" s="101">
        <v>3.1942606558099998E-4</v>
      </c>
      <c r="AZ3" s="101">
        <f t="shared" ref="AZ3:AZ14" si="1">BA3+AN3</f>
        <v>0.14960209984347592</v>
      </c>
      <c r="BA3" s="101">
        <f t="shared" ref="BA3:BA13" si="2">SUM(AG3:AY3)-AN3</f>
        <v>6.1417560080975916E-2</v>
      </c>
      <c r="BC3" s="87">
        <f t="shared" ref="BC3:BD15" si="3">AZ3/M3</f>
        <v>0.10675532019857219</v>
      </c>
      <c r="BD3" s="87">
        <f t="shared" si="3"/>
        <v>0.10050256266555949</v>
      </c>
      <c r="BF3" s="87">
        <v>0.11269700037115661</v>
      </c>
      <c r="BG3" s="87">
        <v>0.11121287854746995</v>
      </c>
    </row>
    <row r="4" spans="1:59" x14ac:dyDescent="0.4">
      <c r="A4" s="86" t="s">
        <v>77</v>
      </c>
      <c r="B4" s="101">
        <v>2201.30025355007</v>
      </c>
      <c r="C4" s="101">
        <v>934.13502485118204</v>
      </c>
      <c r="E4" s="100" t="s">
        <v>77</v>
      </c>
      <c r="F4" s="101">
        <v>83.179795300859098</v>
      </c>
      <c r="G4" s="101">
        <v>22.795361773691099</v>
      </c>
      <c r="H4" s="101">
        <v>1.25607223334678</v>
      </c>
      <c r="I4" s="101">
        <v>0.186084693373501</v>
      </c>
      <c r="J4" s="101">
        <v>53.592361212729401</v>
      </c>
      <c r="K4" s="101">
        <v>0.36856082103795801</v>
      </c>
      <c r="L4" s="101">
        <v>19.0736718630897</v>
      </c>
      <c r="M4" s="101">
        <v>2192.7972426369902</v>
      </c>
      <c r="N4" s="101">
        <v>930.26343492345995</v>
      </c>
      <c r="O4" s="101">
        <v>1262.53380771353</v>
      </c>
      <c r="P4" s="101">
        <v>0.71270407902842203</v>
      </c>
      <c r="Q4" s="101">
        <v>1.2095483836973699</v>
      </c>
      <c r="R4" s="101">
        <v>472.18956756879697</v>
      </c>
      <c r="S4" s="101">
        <v>1.3025897281597401</v>
      </c>
      <c r="T4" s="101">
        <v>11.4442063268671</v>
      </c>
      <c r="U4" s="101">
        <v>0.51173242741359104</v>
      </c>
      <c r="V4" s="101">
        <v>0.52662113392472298</v>
      </c>
      <c r="W4" s="101">
        <v>28.6570286357986</v>
      </c>
      <c r="X4" s="101">
        <v>227.39539584009901</v>
      </c>
      <c r="Y4" s="101">
        <v>1.0239290899011699</v>
      </c>
      <c r="Z4" s="101">
        <v>4.8382038116448101</v>
      </c>
      <c r="AA4" s="100"/>
      <c r="AB4" s="52">
        <f t="shared" si="0"/>
        <v>-3.8627219977678648E-3</v>
      </c>
      <c r="AC4" s="52">
        <f t="shared" si="0"/>
        <v>-4.1445720637001823E-3</v>
      </c>
      <c r="AD4" s="100"/>
      <c r="AE4" s="101">
        <v>111</v>
      </c>
      <c r="AF4" s="101" t="s">
        <v>77</v>
      </c>
      <c r="AG4" s="101">
        <v>38.937792480299997</v>
      </c>
      <c r="AH4" s="101">
        <v>10.6708705239</v>
      </c>
      <c r="AI4" s="101">
        <v>0.58798679159300005</v>
      </c>
      <c r="AJ4" s="101">
        <v>8.7109147649999996E-2</v>
      </c>
      <c r="AK4" s="101">
        <v>25.087433887500001</v>
      </c>
      <c r="AL4" s="101">
        <v>0.17252838875000001</v>
      </c>
      <c r="AM4" s="101">
        <v>8.9286874486500007</v>
      </c>
      <c r="AN4" s="101">
        <v>624.63212571400004</v>
      </c>
      <c r="AO4" s="101">
        <v>0.33362804247799999</v>
      </c>
      <c r="AP4" s="101">
        <v>0.56620948818100003</v>
      </c>
      <c r="AQ4" s="101">
        <v>221.03946565199999</v>
      </c>
      <c r="AR4" s="101">
        <v>0.60976402702700006</v>
      </c>
      <c r="AS4" s="101">
        <v>5.3572123858199996</v>
      </c>
      <c r="AT4" s="101">
        <v>0.23955015532500001</v>
      </c>
      <c r="AU4" s="101">
        <v>0.24651888059499999</v>
      </c>
      <c r="AV4" s="101">
        <v>13.4148087879</v>
      </c>
      <c r="AW4" s="101">
        <v>106.447379849</v>
      </c>
      <c r="AX4" s="101">
        <v>0.47931807454699998</v>
      </c>
      <c r="AY4" s="101">
        <v>2.2648379527200002</v>
      </c>
      <c r="AZ4" s="101">
        <f t="shared" si="1"/>
        <v>1060.1032276779363</v>
      </c>
      <c r="BA4" s="101">
        <f t="shared" si="2"/>
        <v>435.47110196393623</v>
      </c>
      <c r="BC4" s="87">
        <f t="shared" si="3"/>
        <v>0.48344790255349324</v>
      </c>
      <c r="BD4" s="87">
        <f t="shared" si="3"/>
        <v>0.46811589665433412</v>
      </c>
      <c r="BF4" s="87">
        <v>0.3766498290949552</v>
      </c>
      <c r="BG4" s="87">
        <v>0.3618036052402982</v>
      </c>
    </row>
    <row r="5" spans="1:59" x14ac:dyDescent="0.4">
      <c r="A5" s="86" t="s">
        <v>71</v>
      </c>
      <c r="B5" s="101">
        <v>359.90528077401802</v>
      </c>
      <c r="C5" s="101">
        <v>152.28299524451799</v>
      </c>
      <c r="E5" s="100" t="s">
        <v>71</v>
      </c>
      <c r="F5" s="101">
        <v>13.6008777606783</v>
      </c>
      <c r="G5" s="101">
        <v>3.7273066690134802</v>
      </c>
      <c r="H5" s="101">
        <v>0.205382583393486</v>
      </c>
      <c r="I5" s="101">
        <v>3.0427204478502098E-2</v>
      </c>
      <c r="J5" s="101">
        <v>8.7629807124687797</v>
      </c>
      <c r="K5" s="101">
        <v>6.0263985444931299E-2</v>
      </c>
      <c r="L5" s="101">
        <v>3.1187702582031198</v>
      </c>
      <c r="M5" s="101">
        <v>359.87804079504798</v>
      </c>
      <c r="N5" s="101">
        <v>152.10904019040899</v>
      </c>
      <c r="O5" s="101">
        <v>207.76900060463799</v>
      </c>
      <c r="P5" s="101">
        <v>0.1165358319289</v>
      </c>
      <c r="Q5" s="101">
        <v>0.19777541395668999</v>
      </c>
      <c r="R5" s="101">
        <v>77.208574436206604</v>
      </c>
      <c r="S5" s="101">
        <v>0.21298992357017499</v>
      </c>
      <c r="T5" s="101">
        <v>1.87125864159041</v>
      </c>
      <c r="U5" s="101">
        <v>8.3674068018088896E-2</v>
      </c>
      <c r="V5" s="101">
        <v>8.6108578523487397E-2</v>
      </c>
      <c r="W5" s="101">
        <v>4.6857693346913702</v>
      </c>
      <c r="X5" s="101">
        <v>37.181820149484302</v>
      </c>
      <c r="Y5" s="101">
        <v>0.16742446298708499</v>
      </c>
      <c r="Z5" s="101">
        <v>0.79110017577186598</v>
      </c>
      <c r="AA5" s="100"/>
      <c r="AB5" s="52">
        <f t="shared" si="0"/>
        <v>-7.5686522052306773E-5</v>
      </c>
      <c r="AC5" s="52">
        <f t="shared" si="0"/>
        <v>-1.1423143721968742E-3</v>
      </c>
      <c r="AD5" s="100"/>
      <c r="AE5" s="101">
        <v>112</v>
      </c>
      <c r="AF5" s="101" t="s">
        <v>71</v>
      </c>
      <c r="AG5" s="101">
        <v>1.82092452578</v>
      </c>
      <c r="AH5" s="101">
        <v>0.49902289796100002</v>
      </c>
      <c r="AI5" s="101">
        <v>2.7497182564600001E-2</v>
      </c>
      <c r="AJ5" s="101">
        <v>4.0736565290199998E-3</v>
      </c>
      <c r="AK5" s="101">
        <v>1.17321302617</v>
      </c>
      <c r="AL5" s="101">
        <v>8.0682843025599998E-3</v>
      </c>
      <c r="AM5" s="101">
        <v>0.41754977823900002</v>
      </c>
      <c r="AN5" s="101">
        <v>29.4057023455</v>
      </c>
      <c r="AO5" s="101">
        <v>1.5602104093699999E-2</v>
      </c>
      <c r="AP5" s="101">
        <v>2.6478768115500002E-2</v>
      </c>
      <c r="AQ5" s="101">
        <v>10.3369031357</v>
      </c>
      <c r="AR5" s="101">
        <v>2.85155938339E-2</v>
      </c>
      <c r="AS5" s="101">
        <v>0.25052985962399998</v>
      </c>
      <c r="AT5" s="101">
        <v>1.1202555272499999E-2</v>
      </c>
      <c r="AU5" s="101">
        <v>1.15284475389E-2</v>
      </c>
      <c r="AV5" s="101">
        <v>0.62734312148899996</v>
      </c>
      <c r="AW5" s="101">
        <v>4.97800834326</v>
      </c>
      <c r="AX5" s="101">
        <v>2.2415294907200001E-2</v>
      </c>
      <c r="AY5" s="101">
        <v>0.10591507246200001</v>
      </c>
      <c r="AZ5" s="101">
        <f t="shared" si="1"/>
        <v>49.770493993342882</v>
      </c>
      <c r="BA5" s="101">
        <f t="shared" si="2"/>
        <v>20.364791647842882</v>
      </c>
      <c r="BC5" s="87">
        <f t="shared" si="3"/>
        <v>0.13829822426338978</v>
      </c>
      <c r="BD5" s="87">
        <f t="shared" si="3"/>
        <v>0.13388284892436625</v>
      </c>
      <c r="BF5" s="87">
        <v>0.14911450698275472</v>
      </c>
      <c r="BG5" s="87">
        <v>0.13707608954398376</v>
      </c>
    </row>
    <row r="6" spans="1:59" x14ac:dyDescent="0.4">
      <c r="A6" s="86" t="s">
        <v>122</v>
      </c>
      <c r="B6" s="101">
        <v>1329.1519109558999</v>
      </c>
      <c r="C6" s="101">
        <v>576.52865052456696</v>
      </c>
      <c r="E6" s="100" t="s">
        <v>122</v>
      </c>
      <c r="F6" s="101">
        <v>51.4103645182294</v>
      </c>
      <c r="G6" s="101">
        <v>14.088971376693801</v>
      </c>
      <c r="H6" s="101">
        <v>0.77633245213842705</v>
      </c>
      <c r="I6" s="101">
        <v>0.115012110703682</v>
      </c>
      <c r="J6" s="101">
        <v>33.123458771242902</v>
      </c>
      <c r="K6" s="101">
        <v>0.22779388166537101</v>
      </c>
      <c r="L6" s="101">
        <v>11.78873978204</v>
      </c>
      <c r="M6" s="101">
        <v>1326.0989566462799</v>
      </c>
      <c r="N6" s="101">
        <v>574.96148226195703</v>
      </c>
      <c r="O6" s="101">
        <v>751.13747438433097</v>
      </c>
      <c r="P6" s="101">
        <v>0.44049599264813599</v>
      </c>
      <c r="Q6" s="101">
        <v>0.74757622622155295</v>
      </c>
      <c r="R6" s="101">
        <v>291.84296898791303</v>
      </c>
      <c r="S6" s="101">
        <v>0.80508341424141705</v>
      </c>
      <c r="T6" s="101">
        <v>7.07323492887007</v>
      </c>
      <c r="U6" s="101">
        <v>0.31628237386508801</v>
      </c>
      <c r="V6" s="101">
        <v>0.32548253845235497</v>
      </c>
      <c r="W6" s="101">
        <v>17.711852861433901</v>
      </c>
      <c r="X6" s="101">
        <v>140.544655217138</v>
      </c>
      <c r="Y6" s="101">
        <v>0.63285780839718397</v>
      </c>
      <c r="Z6" s="101">
        <v>2.99031902006206</v>
      </c>
      <c r="AA6" s="100"/>
      <c r="AB6" s="52">
        <f t="shared" si="0"/>
        <v>-2.2969190236685126E-3</v>
      </c>
      <c r="AC6" s="52">
        <f t="shared" si="0"/>
        <v>-2.7182834039279815E-3</v>
      </c>
      <c r="AD6" s="100"/>
      <c r="AE6" s="101">
        <v>113</v>
      </c>
      <c r="AF6" s="101" t="s">
        <v>122</v>
      </c>
      <c r="AG6" s="101">
        <v>5.7007407202799998</v>
      </c>
      <c r="AH6" s="101">
        <v>1.5622833672100001</v>
      </c>
      <c r="AI6" s="101">
        <v>8.6085011334299993E-2</v>
      </c>
      <c r="AJ6" s="101">
        <v>1.27533341351E-2</v>
      </c>
      <c r="AK6" s="101">
        <v>3.6729601591000001</v>
      </c>
      <c r="AL6" s="101">
        <v>2.5259254423700001E-2</v>
      </c>
      <c r="AM6" s="101">
        <v>1.3072167429599999</v>
      </c>
      <c r="AN6" s="101">
        <v>86.892873178299993</v>
      </c>
      <c r="AO6" s="101">
        <v>4.8845268804099999E-2</v>
      </c>
      <c r="AP6" s="101">
        <v>8.28966758316E-2</v>
      </c>
      <c r="AQ6" s="101">
        <v>32.361584829100003</v>
      </c>
      <c r="AR6" s="101">
        <v>8.9273335457900005E-2</v>
      </c>
      <c r="AS6" s="101">
        <v>0.78433002412999997</v>
      </c>
      <c r="AT6" s="101">
        <v>3.5071667693199998E-2</v>
      </c>
      <c r="AU6" s="101">
        <v>3.6091934559300001E-2</v>
      </c>
      <c r="AV6" s="101">
        <v>1.96401350988</v>
      </c>
      <c r="AW6" s="101">
        <v>15.5845745579</v>
      </c>
      <c r="AX6" s="101">
        <v>7.0175221900299997E-2</v>
      </c>
      <c r="AY6" s="101">
        <v>0.331586703328</v>
      </c>
      <c r="AZ6" s="101">
        <f t="shared" si="1"/>
        <v>150.64861549632747</v>
      </c>
      <c r="BA6" s="101">
        <f t="shared" si="2"/>
        <v>63.755742318027472</v>
      </c>
      <c r="BC6" s="87">
        <f t="shared" si="3"/>
        <v>0.11360284595752915</v>
      </c>
      <c r="BD6" s="87">
        <f t="shared" si="3"/>
        <v>0.1108869798846453</v>
      </c>
      <c r="BF6" s="87">
        <v>0.13562918852262074</v>
      </c>
      <c r="BG6" s="87">
        <v>0.13037499885301287</v>
      </c>
    </row>
    <row r="7" spans="1:59" x14ac:dyDescent="0.4">
      <c r="A7" s="86" t="s">
        <v>123</v>
      </c>
      <c r="B7" s="101">
        <v>20664.049644629202</v>
      </c>
      <c r="C7" s="101">
        <v>9008.4628077350699</v>
      </c>
      <c r="E7" s="100" t="s">
        <v>123</v>
      </c>
      <c r="F7" s="101">
        <v>800.94794815172304</v>
      </c>
      <c r="G7" s="101">
        <v>219.49913732800999</v>
      </c>
      <c r="H7" s="101">
        <v>12.094846405355501</v>
      </c>
      <c r="I7" s="101">
        <v>1.79183316126314</v>
      </c>
      <c r="J7" s="101">
        <v>516.04695402960897</v>
      </c>
      <c r="K7" s="101">
        <v>3.5489094849823601</v>
      </c>
      <c r="L7" s="101">
        <v>183.66255350352699</v>
      </c>
      <c r="M7" s="101">
        <v>20552.3299204916</v>
      </c>
      <c r="N7" s="101">
        <v>8957.6135943653098</v>
      </c>
      <c r="O7" s="101">
        <v>11594.716326126299</v>
      </c>
      <c r="P7" s="101">
        <v>6.8627003448208699</v>
      </c>
      <c r="Q7" s="101">
        <v>11.646890484518501</v>
      </c>
      <c r="R7" s="101">
        <v>4546.7681582838804</v>
      </c>
      <c r="S7" s="101">
        <v>12.5428080558828</v>
      </c>
      <c r="T7" s="101">
        <v>110.19751316349</v>
      </c>
      <c r="U7" s="101">
        <v>4.9275307428331701</v>
      </c>
      <c r="V7" s="101">
        <v>5.0708852383310701</v>
      </c>
      <c r="W7" s="101">
        <v>275.94179668042801</v>
      </c>
      <c r="X7" s="101">
        <v>2189.6160120836498</v>
      </c>
      <c r="Y7" s="101">
        <v>9.8595481089707402</v>
      </c>
      <c r="Z7" s="101">
        <v>46.5875691140226</v>
      </c>
      <c r="AA7" s="100"/>
      <c r="AB7" s="52">
        <f t="shared" si="0"/>
        <v>-5.4064777262398172E-3</v>
      </c>
      <c r="AC7" s="52">
        <f t="shared" si="0"/>
        <v>-5.6446049070767793E-3</v>
      </c>
      <c r="AD7" s="100"/>
      <c r="AE7" s="101">
        <v>124</v>
      </c>
      <c r="AF7" s="101" t="s">
        <v>123</v>
      </c>
      <c r="AG7" s="101">
        <v>240.15124663899999</v>
      </c>
      <c r="AH7" s="101">
        <v>65.813254250300005</v>
      </c>
      <c r="AI7" s="101">
        <v>3.62644495319</v>
      </c>
      <c r="AJ7" s="101">
        <v>0.53725108417599998</v>
      </c>
      <c r="AK7" s="101">
        <v>154.728306019</v>
      </c>
      <c r="AL7" s="101">
        <v>1.06407952557</v>
      </c>
      <c r="AM7" s="101">
        <v>55.068234344899999</v>
      </c>
      <c r="AN7" s="101">
        <v>3451.6270453000002</v>
      </c>
      <c r="AO7" s="101">
        <v>2.0576715940299999</v>
      </c>
      <c r="AP7" s="101">
        <v>3.4921321252099999</v>
      </c>
      <c r="AQ7" s="101">
        <v>1363.27458426</v>
      </c>
      <c r="AR7" s="101">
        <v>3.7607574111600002</v>
      </c>
      <c r="AS7" s="101">
        <v>33.040940135500001</v>
      </c>
      <c r="AT7" s="101">
        <v>1.4774404215500001</v>
      </c>
      <c r="AU7" s="101">
        <v>1.5204205040200001</v>
      </c>
      <c r="AV7" s="101">
        <v>82.736668028599993</v>
      </c>
      <c r="AW7" s="101">
        <v>656.52082112000005</v>
      </c>
      <c r="AX7" s="101">
        <v>2.9562240364000001</v>
      </c>
      <c r="AY7" s="101">
        <v>13.9685285004</v>
      </c>
      <c r="AZ7" s="101">
        <f t="shared" si="1"/>
        <v>6137.4220502530061</v>
      </c>
      <c r="BA7" s="101">
        <f t="shared" si="2"/>
        <v>2685.7950049530059</v>
      </c>
      <c r="BC7" s="87">
        <f t="shared" si="3"/>
        <v>0.29862414986505831</v>
      </c>
      <c r="BD7" s="87">
        <f t="shared" si="3"/>
        <v>0.29983376450201826</v>
      </c>
      <c r="BF7" s="87">
        <v>0.28820432628611231</v>
      </c>
      <c r="BG7" s="87">
        <v>0.29416820425134149</v>
      </c>
    </row>
    <row r="8" spans="1:59" x14ac:dyDescent="0.4">
      <c r="A8" s="86" t="s">
        <v>72</v>
      </c>
      <c r="B8" s="101">
        <v>48672.114888302902</v>
      </c>
      <c r="C8" s="101">
        <v>20860.573617721999</v>
      </c>
      <c r="E8" s="100" t="s">
        <v>72</v>
      </c>
      <c r="F8" s="101">
        <v>1858.7482885204799</v>
      </c>
      <c r="G8" s="101">
        <v>509.38842713681697</v>
      </c>
      <c r="H8" s="101">
        <v>28.068342196268201</v>
      </c>
      <c r="I8" s="101">
        <v>4.1582737693025997</v>
      </c>
      <c r="J8" s="101">
        <v>1197.58259581677</v>
      </c>
      <c r="K8" s="101">
        <v>8.2358848987849793</v>
      </c>
      <c r="L8" s="101">
        <v>426.22297445586901</v>
      </c>
      <c r="M8" s="101">
        <v>48516.089838411899</v>
      </c>
      <c r="N8" s="101">
        <v>20787.8026607049</v>
      </c>
      <c r="O8" s="101">
        <v>27728.287177706901</v>
      </c>
      <c r="P8" s="101">
        <v>15.926167562148301</v>
      </c>
      <c r="Q8" s="101">
        <v>27.028779555683201</v>
      </c>
      <c r="R8" s="101">
        <v>10551.6181621175</v>
      </c>
      <c r="S8" s="101">
        <v>29.1079198415074</v>
      </c>
      <c r="T8" s="101">
        <v>255.73377795784899</v>
      </c>
      <c r="U8" s="101">
        <v>11.4352619722832</v>
      </c>
      <c r="V8" s="101">
        <v>11.767917721762799</v>
      </c>
      <c r="W8" s="101">
        <v>640.37405908041501</v>
      </c>
      <c r="X8" s="101">
        <v>5081.4098457724203</v>
      </c>
      <c r="Y8" s="101">
        <v>22.880889710416</v>
      </c>
      <c r="Z8" s="101">
        <v>108.11509261865</v>
      </c>
      <c r="AA8" s="100"/>
      <c r="AB8" s="52">
        <f t="shared" si="0"/>
        <v>-3.2056353057405224E-3</v>
      </c>
      <c r="AC8" s="52">
        <f t="shared" si="0"/>
        <v>-3.4884446780158013E-3</v>
      </c>
      <c r="AD8" s="100"/>
      <c r="AE8" s="101">
        <v>135</v>
      </c>
      <c r="AF8" s="101" t="s">
        <v>72</v>
      </c>
      <c r="AG8" s="101">
        <v>871.19827540999995</v>
      </c>
      <c r="AH8" s="101">
        <v>238.751183819</v>
      </c>
      <c r="AI8" s="101">
        <v>13.155678485299999</v>
      </c>
      <c r="AJ8" s="101">
        <v>1.94898935352</v>
      </c>
      <c r="AK8" s="101">
        <v>561.30890676399997</v>
      </c>
      <c r="AL8" s="101">
        <v>3.8601684164900001</v>
      </c>
      <c r="AM8" s="101">
        <v>199.77140390299999</v>
      </c>
      <c r="AN8" s="101">
        <v>13060.9385774</v>
      </c>
      <c r="AO8" s="101">
        <v>7.4646289596299997</v>
      </c>
      <c r="AP8" s="101">
        <v>12.668430972399999</v>
      </c>
      <c r="AQ8" s="101">
        <v>4945.5603167099998</v>
      </c>
      <c r="AR8" s="101">
        <v>13.642924836100001</v>
      </c>
      <c r="AS8" s="101">
        <v>119.862840026</v>
      </c>
      <c r="AT8" s="101">
        <v>5.3597205562200001</v>
      </c>
      <c r="AU8" s="101">
        <v>5.5156395940499996</v>
      </c>
      <c r="AV8" s="101">
        <v>300.14436443900001</v>
      </c>
      <c r="AW8" s="101">
        <v>2381.6649659599998</v>
      </c>
      <c r="AX8" s="101">
        <v>10.7243136871</v>
      </c>
      <c r="AY8" s="101">
        <v>50.6737238901</v>
      </c>
      <c r="AZ8" s="101">
        <f t="shared" si="1"/>
        <v>22804.215053181906</v>
      </c>
      <c r="BA8" s="101">
        <f t="shared" si="2"/>
        <v>9743.2764757819059</v>
      </c>
      <c r="BC8" s="87">
        <f t="shared" si="3"/>
        <v>0.47003406764918232</v>
      </c>
      <c r="BD8" s="87">
        <f t="shared" si="3"/>
        <v>0.46870160520619059</v>
      </c>
      <c r="BF8" s="87">
        <v>0.44780644521012053</v>
      </c>
      <c r="BG8" s="87">
        <v>0.45418505659417013</v>
      </c>
    </row>
    <row r="9" spans="1:59" x14ac:dyDescent="0.4">
      <c r="A9" s="86" t="s">
        <v>124</v>
      </c>
      <c r="B9" s="101">
        <v>54219.939905730796</v>
      </c>
      <c r="C9" s="101">
        <v>21892.453765811799</v>
      </c>
      <c r="E9" s="100" t="s">
        <v>124</v>
      </c>
      <c r="F9" s="101">
        <v>1949.1700474000099</v>
      </c>
      <c r="G9" s="101">
        <v>534.16848818879396</v>
      </c>
      <c r="H9" s="101">
        <v>29.4337872757194</v>
      </c>
      <c r="I9" s="101">
        <v>4.3605463334194496</v>
      </c>
      <c r="J9" s="101">
        <v>1255.8411710340199</v>
      </c>
      <c r="K9" s="101">
        <v>8.6365163092862893</v>
      </c>
      <c r="L9" s="101">
        <v>446.95727989027699</v>
      </c>
      <c r="M9" s="101">
        <v>54043.315843824697</v>
      </c>
      <c r="N9" s="101">
        <v>21799.058655593901</v>
      </c>
      <c r="O9" s="101">
        <v>32244.257188230698</v>
      </c>
      <c r="P9" s="101">
        <v>16.700939297513901</v>
      </c>
      <c r="Q9" s="101">
        <v>28.343638236755801</v>
      </c>
      <c r="R9" s="101">
        <v>11064.918516349</v>
      </c>
      <c r="S9" s="101">
        <v>30.523917709718901</v>
      </c>
      <c r="T9" s="101">
        <v>268.174421373021</v>
      </c>
      <c r="U9" s="101">
        <v>11.991533307367099</v>
      </c>
      <c r="V9" s="101">
        <v>12.340391944590801</v>
      </c>
      <c r="W9" s="101">
        <v>671.526180057288</v>
      </c>
      <c r="X9" s="101">
        <v>5328.6027498884396</v>
      </c>
      <c r="Y9" s="101">
        <v>23.993984113931798</v>
      </c>
      <c r="Z9" s="101">
        <v>113.374546884764</v>
      </c>
      <c r="AA9" s="100"/>
      <c r="AB9" s="52">
        <f t="shared" si="0"/>
        <v>-3.2575480941732056E-3</v>
      </c>
      <c r="AC9" s="52">
        <f t="shared" si="0"/>
        <v>-4.2660868999411967E-3</v>
      </c>
      <c r="AD9" s="100"/>
      <c r="AE9" s="101">
        <v>146</v>
      </c>
      <c r="AF9" s="101" t="s">
        <v>124</v>
      </c>
      <c r="AG9" s="101">
        <v>940.97382330100004</v>
      </c>
      <c r="AH9" s="101">
        <v>257.87311441399999</v>
      </c>
      <c r="AI9" s="101">
        <v>14.2093362094</v>
      </c>
      <c r="AJ9" s="101">
        <v>2.1050867549799999</v>
      </c>
      <c r="AK9" s="101">
        <v>606.26496777499995</v>
      </c>
      <c r="AL9" s="101">
        <v>4.1693349699400004</v>
      </c>
      <c r="AM9" s="101">
        <v>215.77138921</v>
      </c>
      <c r="AN9" s="101">
        <v>15754.4442356</v>
      </c>
      <c r="AO9" s="101">
        <v>8.0624821115799996</v>
      </c>
      <c r="AP9" s="101">
        <v>13.683064166299999</v>
      </c>
      <c r="AQ9" s="101">
        <v>5341.6575148100001</v>
      </c>
      <c r="AR9" s="101">
        <v>14.7356066158</v>
      </c>
      <c r="AS9" s="101">
        <v>129.462830967</v>
      </c>
      <c r="AT9" s="101">
        <v>5.7889884601799997</v>
      </c>
      <c r="AU9" s="101">
        <v>5.9573953343000001</v>
      </c>
      <c r="AV9" s="101">
        <v>324.18336562399998</v>
      </c>
      <c r="AW9" s="101">
        <v>2572.4160174799999</v>
      </c>
      <c r="AX9" s="101">
        <v>11.583239839100001</v>
      </c>
      <c r="AY9" s="101">
        <v>54.7322566649</v>
      </c>
      <c r="AZ9" s="101">
        <f t="shared" si="1"/>
        <v>26278.074050307485</v>
      </c>
      <c r="BA9" s="101">
        <f t="shared" si="2"/>
        <v>10523.629814707485</v>
      </c>
      <c r="BC9" s="87">
        <f t="shared" si="3"/>
        <v>0.4862409650482275</v>
      </c>
      <c r="BD9" s="87">
        <f t="shared" si="3"/>
        <v>0.48275615846407177</v>
      </c>
      <c r="BF9" s="87">
        <v>0.47522712271559381</v>
      </c>
      <c r="BG9" s="87">
        <v>0.47617743622167136</v>
      </c>
    </row>
    <row r="10" spans="1:59" x14ac:dyDescent="0.4">
      <c r="A10" s="86" t="s">
        <v>125</v>
      </c>
      <c r="B10" s="101">
        <v>113875.243411288</v>
      </c>
      <c r="C10" s="101">
        <v>39991.402259549897</v>
      </c>
      <c r="E10" s="100" t="s">
        <v>125</v>
      </c>
      <c r="F10" s="101">
        <v>3573.3438404915601</v>
      </c>
      <c r="G10" s="101">
        <v>979.27190052872902</v>
      </c>
      <c r="H10" s="101">
        <v>53.959881758851999</v>
      </c>
      <c r="I10" s="101">
        <v>7.9940540817417096</v>
      </c>
      <c r="J10" s="101">
        <v>2302.2879776601098</v>
      </c>
      <c r="K10" s="101">
        <v>15.833031895744099</v>
      </c>
      <c r="L10" s="101">
        <v>819.39061561584197</v>
      </c>
      <c r="M10" s="101">
        <v>113915.278687557</v>
      </c>
      <c r="N10" s="101">
        <v>39963.432650353803</v>
      </c>
      <c r="O10" s="101">
        <v>73951.846037203402</v>
      </c>
      <c r="P10" s="101">
        <v>30.617239985956701</v>
      </c>
      <c r="Q10" s="101">
        <v>51.961371565476099</v>
      </c>
      <c r="R10" s="101">
        <v>20284.917173374201</v>
      </c>
      <c r="S10" s="101">
        <v>55.958374266911498</v>
      </c>
      <c r="T10" s="101">
        <v>491.63447976283601</v>
      </c>
      <c r="U10" s="101">
        <v>21.983647793819401</v>
      </c>
      <c r="V10" s="101">
        <v>22.623172730312401</v>
      </c>
      <c r="W10" s="101">
        <v>1231.08444772297</v>
      </c>
      <c r="X10" s="101">
        <v>9768.7386822271601</v>
      </c>
      <c r="Y10" s="101">
        <v>43.987291231912998</v>
      </c>
      <c r="Z10" s="101">
        <v>207.84546765966701</v>
      </c>
      <c r="AA10" s="100"/>
      <c r="AB10" s="52">
        <f t="shared" si="0"/>
        <v>3.515713782003054E-4</v>
      </c>
      <c r="AC10" s="52">
        <f t="shared" si="0"/>
        <v>-6.9939055936491922E-4</v>
      </c>
      <c r="AD10" s="100"/>
      <c r="AE10" s="101">
        <v>147</v>
      </c>
      <c r="AF10" s="101" t="s">
        <v>125</v>
      </c>
      <c r="AG10" s="101">
        <v>1879.4052920399999</v>
      </c>
      <c r="AH10" s="101">
        <v>515.04950085799999</v>
      </c>
      <c r="AI10" s="101">
        <v>28.380281050099999</v>
      </c>
      <c r="AJ10" s="101">
        <v>4.2044859210399999</v>
      </c>
      <c r="AK10" s="101">
        <v>1210.8919046999999</v>
      </c>
      <c r="AL10" s="101">
        <v>8.3274050759500007</v>
      </c>
      <c r="AM10" s="101">
        <v>430.95980011400002</v>
      </c>
      <c r="AN10" s="101">
        <v>39761.785076200002</v>
      </c>
      <c r="AO10" s="101">
        <v>16.1031807237</v>
      </c>
      <c r="AP10" s="101">
        <v>27.3291592972</v>
      </c>
      <c r="AQ10" s="101">
        <v>10668.882797</v>
      </c>
      <c r="AR10" s="101">
        <v>29.4314000231</v>
      </c>
      <c r="AS10" s="101">
        <v>258.57587508400002</v>
      </c>
      <c r="AT10" s="101">
        <v>11.562335919100001</v>
      </c>
      <c r="AU10" s="101">
        <v>11.898694770100001</v>
      </c>
      <c r="AV10" s="101">
        <v>647.49084804400002</v>
      </c>
      <c r="AW10" s="101">
        <v>5137.8818307900001</v>
      </c>
      <c r="AX10" s="101">
        <v>23.135183577399999</v>
      </c>
      <c r="AY10" s="101">
        <v>109.31663718900001</v>
      </c>
      <c r="AZ10" s="101">
        <f t="shared" si="1"/>
        <v>60780.611688376688</v>
      </c>
      <c r="BA10" s="101">
        <f t="shared" si="2"/>
        <v>21018.826612176686</v>
      </c>
      <c r="BC10" s="87">
        <f t="shared" si="3"/>
        <v>0.53355978573413065</v>
      </c>
      <c r="BD10" s="87">
        <f t="shared" si="3"/>
        <v>0.52595148159752991</v>
      </c>
      <c r="BF10" s="87">
        <v>0.50158903316518466</v>
      </c>
      <c r="BG10" s="87">
        <v>0.50296926159934452</v>
      </c>
    </row>
    <row r="11" spans="1:59" x14ac:dyDescent="0.4">
      <c r="A11" s="86" t="s">
        <v>126</v>
      </c>
      <c r="B11" s="101">
        <v>73889.185262467101</v>
      </c>
      <c r="C11" s="101">
        <v>24706.901071426098</v>
      </c>
      <c r="E11" s="100" t="s">
        <v>126</v>
      </c>
      <c r="F11" s="101">
        <v>1874.19099101302</v>
      </c>
      <c r="G11" s="101">
        <v>513.62035914710998</v>
      </c>
      <c r="H11" s="101">
        <v>28.301547677734401</v>
      </c>
      <c r="I11" s="101">
        <v>4.1928238857842803</v>
      </c>
      <c r="J11" s="101">
        <v>1207.53235823214</v>
      </c>
      <c r="K11" s="101">
        <v>8.3043092795960902</v>
      </c>
      <c r="L11" s="101">
        <v>429.76413903121801</v>
      </c>
      <c r="M11" s="101">
        <v>63140.997813261398</v>
      </c>
      <c r="N11" s="101">
        <v>20960.5089651085</v>
      </c>
      <c r="O11" s="101">
        <v>42180.488848152803</v>
      </c>
      <c r="P11" s="101">
        <v>16.0584974902441</v>
      </c>
      <c r="Q11" s="101">
        <v>27.2533439899494</v>
      </c>
      <c r="R11" s="101">
        <v>10639.2810751173</v>
      </c>
      <c r="S11" s="101">
        <v>29.349736828594001</v>
      </c>
      <c r="T11" s="101">
        <v>257.85848612802999</v>
      </c>
      <c r="U11" s="101">
        <v>11.530252046605799</v>
      </c>
      <c r="V11" s="101">
        <v>11.865683350307901</v>
      </c>
      <c r="W11" s="101">
        <v>645.69430751881703</v>
      </c>
      <c r="X11" s="101">
        <v>5123.6267193576496</v>
      </c>
      <c r="Y11" s="101">
        <v>23.070999353000602</v>
      </c>
      <c r="Z11" s="101">
        <v>109.013335661469</v>
      </c>
      <c r="AA11" s="100"/>
      <c r="AB11" s="52">
        <f t="shared" si="0"/>
        <v>-0.14546360757702623</v>
      </c>
      <c r="AC11" s="52">
        <f t="shared" si="0"/>
        <v>-0.15163342806477487</v>
      </c>
      <c r="AD11" s="100"/>
      <c r="AE11" s="101">
        <v>148</v>
      </c>
      <c r="AF11" s="101" t="s">
        <v>126</v>
      </c>
      <c r="AG11" s="101">
        <v>994.06168261899995</v>
      </c>
      <c r="AH11" s="101">
        <v>272.42180242699999</v>
      </c>
      <c r="AI11" s="101">
        <v>15.010998536900001</v>
      </c>
      <c r="AJ11" s="101">
        <v>2.2238515559100001</v>
      </c>
      <c r="AK11" s="101">
        <v>640.46921988600002</v>
      </c>
      <c r="AL11" s="101">
        <v>4.4045605198800004</v>
      </c>
      <c r="AM11" s="101">
        <v>227.94478005799999</v>
      </c>
      <c r="AN11" s="101">
        <v>22668.127745500002</v>
      </c>
      <c r="AO11" s="101">
        <v>8.5173512587700007</v>
      </c>
      <c r="AP11" s="101">
        <v>14.4550354698</v>
      </c>
      <c r="AQ11" s="101">
        <v>5643.0231646000002</v>
      </c>
      <c r="AR11" s="101">
        <v>15.5669600875</v>
      </c>
      <c r="AS11" s="101">
        <v>136.76686543</v>
      </c>
      <c r="AT11" s="101">
        <v>6.1155915702100003</v>
      </c>
      <c r="AU11" s="101">
        <v>6.2934996753399997</v>
      </c>
      <c r="AV11" s="101">
        <v>342.47314537599999</v>
      </c>
      <c r="AW11" s="101">
        <v>2717.5465979800001</v>
      </c>
      <c r="AX11" s="101">
        <v>12.2367430351</v>
      </c>
      <c r="AY11" s="101">
        <v>57.820141879300003</v>
      </c>
      <c r="AZ11" s="101">
        <f t="shared" si="1"/>
        <v>33785.479737464717</v>
      </c>
      <c r="BA11" s="101">
        <f t="shared" si="2"/>
        <v>11117.351991964715</v>
      </c>
      <c r="BC11" s="87">
        <f t="shared" si="3"/>
        <v>0.53507991491336249</v>
      </c>
      <c r="BD11" s="87">
        <f t="shared" si="3"/>
        <v>0.53039513546503081</v>
      </c>
      <c r="BF11" s="87">
        <v>0.52683999353512012</v>
      </c>
      <c r="BG11" s="87">
        <v>0.52609861677730207</v>
      </c>
    </row>
    <row r="12" spans="1:59" x14ac:dyDescent="0.4">
      <c r="A12" s="86" t="s">
        <v>73</v>
      </c>
      <c r="B12" s="101">
        <v>3881.2383516797199</v>
      </c>
      <c r="C12" s="101">
        <v>1573.9203982579199</v>
      </c>
      <c r="E12" s="100" t="s">
        <v>73</v>
      </c>
      <c r="F12" s="101">
        <v>46.095600919143301</v>
      </c>
      <c r="G12" s="101">
        <v>12.6324586660715</v>
      </c>
      <c r="H12" s="101">
        <v>0.69607256485760705</v>
      </c>
      <c r="I12" s="101">
        <v>0.10312214410734701</v>
      </c>
      <c r="J12" s="101">
        <v>29.699162796677602</v>
      </c>
      <c r="K12" s="101">
        <v>0.20424405842264801</v>
      </c>
      <c r="L12" s="101">
        <v>10.5700152734757</v>
      </c>
      <c r="M12" s="101">
        <v>1195.2527661296699</v>
      </c>
      <c r="N12" s="101">
        <v>515.52231090144198</v>
      </c>
      <c r="O12" s="101">
        <v>679.73045522822702</v>
      </c>
      <c r="P12" s="101">
        <v>0.39495761962713199</v>
      </c>
      <c r="Q12" s="101">
        <v>0.67029551692650202</v>
      </c>
      <c r="R12" s="101">
        <v>261.672436992256</v>
      </c>
      <c r="S12" s="101">
        <v>0.72185623088824202</v>
      </c>
      <c r="T12" s="101">
        <v>6.34201148724659</v>
      </c>
      <c r="U12" s="101">
        <v>0.28358553008354398</v>
      </c>
      <c r="V12" s="101">
        <v>0.291836312888407</v>
      </c>
      <c r="W12" s="101">
        <v>15.8808092364446</v>
      </c>
      <c r="X12" s="101">
        <v>126.01524196751301</v>
      </c>
      <c r="Y12" s="101">
        <v>0.56742849822924701</v>
      </c>
      <c r="Z12" s="101">
        <v>2.6811750865823298</v>
      </c>
      <c r="AA12" s="100"/>
      <c r="AB12" s="52">
        <f t="shared" si="0"/>
        <v>-0.69204345164414105</v>
      </c>
      <c r="AC12" s="52">
        <f t="shared" si="0"/>
        <v>-0.67245973082752886</v>
      </c>
      <c r="AD12" s="100"/>
      <c r="AE12" s="101">
        <v>159</v>
      </c>
      <c r="AF12" s="101" t="s">
        <v>73</v>
      </c>
      <c r="AG12" s="101">
        <v>8.7061693550000001</v>
      </c>
      <c r="AH12" s="101">
        <v>2.3859186600400002</v>
      </c>
      <c r="AI12" s="101">
        <v>0.131468999054</v>
      </c>
      <c r="AJ12" s="101">
        <v>1.94768885881E-2</v>
      </c>
      <c r="AK12" s="101">
        <v>5.6093435470699999</v>
      </c>
      <c r="AL12" s="101">
        <v>3.8575925954200001E-2</v>
      </c>
      <c r="AM12" s="101">
        <v>1.9963810226600001</v>
      </c>
      <c r="AN12" s="101">
        <v>126.966965128</v>
      </c>
      <c r="AO12" s="101">
        <v>7.45964795426E-2</v>
      </c>
      <c r="AP12" s="101">
        <v>0.12659977640799999</v>
      </c>
      <c r="AQ12" s="101">
        <v>49.422602757900002</v>
      </c>
      <c r="AR12" s="101">
        <v>0.13633821002999999</v>
      </c>
      <c r="AS12" s="101">
        <v>1.1978285845600001</v>
      </c>
      <c r="AT12" s="101">
        <v>5.3561440587300002E-2</v>
      </c>
      <c r="AU12" s="101">
        <v>5.5119590954900002E-2</v>
      </c>
      <c r="AV12" s="101">
        <v>2.99944087137</v>
      </c>
      <c r="AW12" s="101">
        <v>23.800757320999999</v>
      </c>
      <c r="AX12" s="101">
        <v>0.107171574772</v>
      </c>
      <c r="AY12" s="101">
        <v>0.50639910563199997</v>
      </c>
      <c r="AZ12" s="101">
        <f t="shared" si="1"/>
        <v>224.33471523912308</v>
      </c>
      <c r="BA12" s="101">
        <f t="shared" si="2"/>
        <v>97.367750111123087</v>
      </c>
      <c r="BC12" s="87">
        <f t="shared" si="3"/>
        <v>0.18768809543569431</v>
      </c>
      <c r="BD12" s="87">
        <f t="shared" si="3"/>
        <v>0.18887203919625883</v>
      </c>
      <c r="BF12" s="87">
        <v>0.17657247760131489</v>
      </c>
      <c r="BG12" s="87">
        <v>0.19561954893699787</v>
      </c>
    </row>
    <row r="13" spans="1:59" x14ac:dyDescent="0.4">
      <c r="A13" s="86" t="s">
        <v>86</v>
      </c>
      <c r="B13" s="101"/>
      <c r="C13" s="101"/>
      <c r="AA13" s="100"/>
      <c r="AB13" s="52">
        <f t="shared" si="0"/>
        <v>0</v>
      </c>
      <c r="AC13" s="52">
        <f t="shared" si="0"/>
        <v>0</v>
      </c>
      <c r="AD13" s="100"/>
      <c r="AZ13" s="101">
        <f t="shared" si="1"/>
        <v>0</v>
      </c>
      <c r="BA13" s="101">
        <f t="shared" si="2"/>
        <v>0</v>
      </c>
      <c r="BC13" s="87" t="e">
        <f t="shared" si="3"/>
        <v>#DIV/0!</v>
      </c>
      <c r="BD13" s="87" t="e">
        <f t="shared" si="3"/>
        <v>#DIV/0!</v>
      </c>
      <c r="BF13" s="87"/>
      <c r="BG13" s="87"/>
    </row>
    <row r="14" spans="1:59" x14ac:dyDescent="0.4">
      <c r="A14" s="86" t="s">
        <v>87</v>
      </c>
      <c r="B14" s="101"/>
      <c r="C14" s="101"/>
      <c r="AA14" s="100"/>
      <c r="AB14" s="52">
        <f t="shared" si="0"/>
        <v>0</v>
      </c>
      <c r="AC14" s="52">
        <f t="shared" si="0"/>
        <v>0</v>
      </c>
      <c r="AD14" s="100"/>
      <c r="AZ14" s="101">
        <f t="shared" si="1"/>
        <v>0</v>
      </c>
      <c r="BA14" s="101">
        <f t="shared" ref="BA14" si="4">SUM(AG14:AY14)-AN14</f>
        <v>0</v>
      </c>
      <c r="BC14" s="87" t="e">
        <f t="shared" si="3"/>
        <v>#DIV/0!</v>
      </c>
      <c r="BD14" s="87" t="e">
        <f t="shared" si="3"/>
        <v>#DIV/0!</v>
      </c>
      <c r="BF14" s="87"/>
      <c r="BG14" s="87"/>
    </row>
    <row r="15" spans="1:59" x14ac:dyDescent="0.4">
      <c r="A15" s="13" t="s">
        <v>88</v>
      </c>
      <c r="B15" s="101"/>
      <c r="C15" s="101"/>
      <c r="AA15" s="100"/>
      <c r="AB15" s="52">
        <f t="shared" si="0"/>
        <v>0</v>
      </c>
      <c r="AC15" s="52">
        <f t="shared" si="0"/>
        <v>0</v>
      </c>
      <c r="AD15" s="100"/>
      <c r="BC15" s="87" t="e">
        <f t="shared" si="3"/>
        <v>#DIV/0!</v>
      </c>
      <c r="BD15" s="87" t="e">
        <f t="shared" si="3"/>
        <v>#DIV/0!</v>
      </c>
      <c r="BF15" s="87"/>
      <c r="BG15" s="87"/>
    </row>
    <row r="16" spans="1:59" x14ac:dyDescent="0.4">
      <c r="A16" s="101"/>
    </row>
    <row r="17" spans="1:78" x14ac:dyDescent="0.4">
      <c r="A17" s="2"/>
    </row>
    <row r="18" spans="1:78" x14ac:dyDescent="0.4">
      <c r="A18" s="2" t="s">
        <v>338</v>
      </c>
      <c r="B18" s="1">
        <f>SUM(B3:B15)</f>
        <v>319094.64996810112</v>
      </c>
      <c r="C18" s="1">
        <f>SUM(C3:C15)</f>
        <v>119697.78697249407</v>
      </c>
      <c r="F18" s="1">
        <f>SUM(F3:F15)</f>
        <v>10250.742396301932</v>
      </c>
      <c r="G18" s="1">
        <f t="shared" ref="G18:Z18" si="5">SUM(G3:G15)</f>
        <v>2809.2073853890251</v>
      </c>
      <c r="H18" s="1">
        <f t="shared" si="5"/>
        <v>154.79309028540496</v>
      </c>
      <c r="I18" s="1">
        <f t="shared" si="5"/>
        <v>22.932299625180406</v>
      </c>
      <c r="J18" s="1">
        <f t="shared" si="5"/>
        <v>6604.5042258064432</v>
      </c>
      <c r="K18" s="1">
        <f t="shared" si="5"/>
        <v>45.419756728777863</v>
      </c>
      <c r="L18" s="1">
        <f t="shared" si="5"/>
        <v>2350.5612896314424</v>
      </c>
      <c r="M18" s="1">
        <f t="shared" si="5"/>
        <v>305243.44046473684</v>
      </c>
      <c r="N18" s="1">
        <f t="shared" si="5"/>
        <v>114641.88389882183</v>
      </c>
      <c r="O18" s="1">
        <f t="shared" si="5"/>
        <v>190601.55656591491</v>
      </c>
      <c r="P18" s="1">
        <f t="shared" si="5"/>
        <v>87.830706386929435</v>
      </c>
      <c r="Q18" s="1">
        <f t="shared" si="5"/>
        <v>149.06001394492142</v>
      </c>
      <c r="R18" s="1">
        <f t="shared" si="5"/>
        <v>58190.726821097276</v>
      </c>
      <c r="S18" s="1">
        <f t="shared" si="5"/>
        <v>160.5261316955858</v>
      </c>
      <c r="T18" s="1">
        <f t="shared" si="5"/>
        <v>1410.3369076700315</v>
      </c>
      <c r="U18" s="1">
        <f t="shared" si="5"/>
        <v>63.063836433709824</v>
      </c>
      <c r="V18" s="1">
        <f t="shared" si="5"/>
        <v>64.898445489263906</v>
      </c>
      <c r="W18" s="1">
        <f t="shared" si="5"/>
        <v>3531.5750762769858</v>
      </c>
      <c r="X18" s="1">
        <f t="shared" si="5"/>
        <v>28023.280502711907</v>
      </c>
      <c r="Y18" s="1">
        <f t="shared" si="5"/>
        <v>126.18502500659015</v>
      </c>
      <c r="Z18" s="1">
        <f t="shared" si="5"/>
        <v>596.23998834053509</v>
      </c>
      <c r="AA18" s="1"/>
      <c r="AD18" s="1"/>
      <c r="AG18" s="1">
        <f t="shared" ref="AG18:BA18" si="6">SUM(AG3:AG15)</f>
        <v>4980.9614387617821</v>
      </c>
      <c r="AH18" s="1">
        <f t="shared" si="6"/>
        <v>1365.0284562055192</v>
      </c>
      <c r="AI18" s="1">
        <f t="shared" si="6"/>
        <v>75.215860147359521</v>
      </c>
      <c r="AJ18" s="1">
        <f t="shared" si="6"/>
        <v>11.143089982145696</v>
      </c>
      <c r="AK18" s="1">
        <f t="shared" si="6"/>
        <v>3209.2097940216695</v>
      </c>
      <c r="AL18" s="1">
        <f t="shared" si="6"/>
        <v>22.070004694155113</v>
      </c>
      <c r="AM18" s="1">
        <f t="shared" si="6"/>
        <v>1142.166701898223</v>
      </c>
      <c r="AN18" s="1">
        <f t="shared" si="6"/>
        <v>95564.908530905581</v>
      </c>
      <c r="AO18" s="1">
        <f t="shared" si="6"/>
        <v>42.678033596543017</v>
      </c>
      <c r="AP18" s="1">
        <f t="shared" si="6"/>
        <v>72.430086595962493</v>
      </c>
      <c r="AQ18" s="1">
        <f t="shared" si="6"/>
        <v>28275.590108508124</v>
      </c>
      <c r="AR18" s="1">
        <f t="shared" si="6"/>
        <v>78.001626139328522</v>
      </c>
      <c r="AS18" s="1">
        <f t="shared" si="6"/>
        <v>685.30000806211956</v>
      </c>
      <c r="AT18" s="1">
        <f t="shared" si="6"/>
        <v>30.643496531584606</v>
      </c>
      <c r="AU18" s="1">
        <f t="shared" si="6"/>
        <v>31.534943499754537</v>
      </c>
      <c r="AV18" s="1">
        <f t="shared" si="6"/>
        <v>1716.0358897873903</v>
      </c>
      <c r="AW18" s="1">
        <f t="shared" si="6"/>
        <v>13616.855966426401</v>
      </c>
      <c r="AX18" s="1">
        <f t="shared" si="6"/>
        <v>61.314851942837208</v>
      </c>
      <c r="AY18" s="1">
        <f t="shared" si="6"/>
        <v>289.72034638390761</v>
      </c>
      <c r="AZ18" s="1">
        <f t="shared" si="6"/>
        <v>151270.80923409038</v>
      </c>
      <c r="BA18" s="1">
        <f t="shared" si="6"/>
        <v>55705.900703184809</v>
      </c>
      <c r="BC18" s="26"/>
      <c r="BD18" s="26"/>
    </row>
    <row r="19" spans="1:78" x14ac:dyDescent="0.4">
      <c r="B19" s="101"/>
      <c r="C19" s="101"/>
    </row>
    <row r="21" spans="1:78" s="101" customFormat="1" x14ac:dyDescent="0.4">
      <c r="A21" s="100"/>
      <c r="D21" s="100"/>
      <c r="E21" s="100"/>
      <c r="BC21" s="100"/>
      <c r="BD21" s="100"/>
      <c r="BE21" s="100"/>
      <c r="BF21" s="100"/>
      <c r="BG21" s="100"/>
      <c r="BH21" s="100"/>
      <c r="BI21" s="100"/>
      <c r="BJ21" s="100"/>
      <c r="BK21" s="100"/>
      <c r="BL21" s="100"/>
      <c r="BM21" s="100"/>
      <c r="BN21" s="100"/>
      <c r="BO21" s="100"/>
      <c r="BP21" s="100"/>
      <c r="BQ21" s="100"/>
      <c r="BR21" s="100"/>
      <c r="BS21" s="100"/>
      <c r="BT21" s="100"/>
      <c r="BU21" s="100"/>
      <c r="BV21" s="100"/>
      <c r="BW21" s="100"/>
      <c r="BX21" s="100"/>
      <c r="BY21" s="100"/>
      <c r="BZ21" s="100"/>
    </row>
    <row r="22" spans="1:78" s="101" customFormat="1" x14ac:dyDescent="0.4">
      <c r="A22" s="100"/>
      <c r="B22" s="100"/>
      <c r="C22" s="100"/>
      <c r="D22" s="100"/>
      <c r="BC22" s="100"/>
      <c r="BD22" s="100"/>
      <c r="BE22" s="100"/>
      <c r="BF22" s="100"/>
      <c r="BG22" s="100"/>
      <c r="BH22" s="100"/>
      <c r="BI22" s="100"/>
      <c r="BJ22" s="100"/>
      <c r="BK22" s="100"/>
      <c r="BL22" s="100"/>
      <c r="BM22" s="100"/>
      <c r="BN22" s="100"/>
      <c r="BO22" s="100"/>
      <c r="BP22" s="100"/>
      <c r="BQ22" s="100"/>
      <c r="BR22" s="100"/>
      <c r="BS22" s="100"/>
      <c r="BT22" s="100"/>
      <c r="BU22" s="100"/>
      <c r="BV22" s="100"/>
      <c r="BW22" s="100"/>
      <c r="BX22" s="100"/>
      <c r="BY22" s="100"/>
      <c r="BZ22" s="100"/>
    </row>
    <row r="23" spans="1:78" s="101" customFormat="1" x14ac:dyDescent="0.4">
      <c r="A23" s="100"/>
      <c r="B23" s="100"/>
      <c r="C23" s="100"/>
      <c r="D23" s="100"/>
      <c r="BC23" s="100"/>
      <c r="BD23" s="100"/>
      <c r="BE23" s="100"/>
      <c r="BF23" s="100"/>
      <c r="BG23" s="100"/>
      <c r="BH23" s="100"/>
      <c r="BI23" s="100"/>
      <c r="BJ23" s="100"/>
      <c r="BK23" s="100"/>
      <c r="BL23" s="100"/>
      <c r="BM23" s="100"/>
      <c r="BN23" s="100"/>
      <c r="BO23" s="100"/>
      <c r="BP23" s="100"/>
      <c r="BQ23" s="100"/>
      <c r="BR23" s="100"/>
      <c r="BS23" s="100"/>
      <c r="BT23" s="100"/>
      <c r="BU23" s="100"/>
      <c r="BV23" s="100"/>
      <c r="BW23" s="100"/>
      <c r="BX23" s="100"/>
      <c r="BY23" s="100"/>
      <c r="BZ23" s="100"/>
    </row>
    <row r="24" spans="1:78" s="101" customFormat="1" x14ac:dyDescent="0.4">
      <c r="A24" s="100"/>
      <c r="B24" s="100"/>
      <c r="C24" s="100"/>
      <c r="D24" s="100"/>
      <c r="BC24" s="100"/>
      <c r="BD24" s="100"/>
      <c r="BE24" s="100"/>
      <c r="BF24" s="100"/>
      <c r="BG24" s="100"/>
      <c r="BH24" s="100"/>
      <c r="BI24" s="100"/>
      <c r="BJ24" s="100"/>
      <c r="BK24" s="100"/>
      <c r="BL24" s="100"/>
      <c r="BM24" s="100"/>
      <c r="BN24" s="100"/>
      <c r="BO24" s="100"/>
      <c r="BP24" s="100"/>
      <c r="BQ24" s="100"/>
      <c r="BR24" s="100"/>
      <c r="BS24" s="100"/>
      <c r="BT24" s="100"/>
      <c r="BU24" s="100"/>
      <c r="BV24" s="100"/>
      <c r="BW24" s="100"/>
      <c r="BX24" s="100"/>
      <c r="BY24" s="100"/>
      <c r="BZ24" s="100"/>
    </row>
    <row r="25" spans="1:78" s="101" customFormat="1" x14ac:dyDescent="0.4">
      <c r="A25" s="100"/>
      <c r="B25" s="100"/>
      <c r="C25" s="100"/>
      <c r="D25" s="100"/>
      <c r="BC25" s="100"/>
      <c r="BD25" s="100"/>
      <c r="BE25" s="100"/>
      <c r="BF25" s="100"/>
      <c r="BG25" s="100"/>
      <c r="BH25" s="100"/>
      <c r="BI25" s="100"/>
      <c r="BJ25" s="100"/>
      <c r="BK25" s="100"/>
      <c r="BL25" s="100"/>
      <c r="BM25" s="100"/>
      <c r="BN25" s="100"/>
      <c r="BO25" s="100"/>
      <c r="BP25" s="100"/>
      <c r="BQ25" s="100"/>
      <c r="BR25" s="100"/>
      <c r="BS25" s="100"/>
      <c r="BT25" s="100"/>
      <c r="BU25" s="100"/>
      <c r="BV25" s="100"/>
      <c r="BW25" s="100"/>
      <c r="BX25" s="100"/>
      <c r="BY25" s="100"/>
      <c r="BZ25" s="100"/>
    </row>
    <row r="26" spans="1:78" s="101" customFormat="1" x14ac:dyDescent="0.4">
      <c r="A26" s="100"/>
      <c r="B26" s="100"/>
      <c r="C26" s="100"/>
      <c r="D26" s="100"/>
      <c r="BC26" s="100"/>
      <c r="BD26" s="100"/>
      <c r="BE26" s="100"/>
      <c r="BF26" s="100"/>
      <c r="BG26" s="100"/>
      <c r="BH26" s="100"/>
      <c r="BI26" s="100"/>
      <c r="BJ26" s="100"/>
      <c r="BK26" s="100"/>
      <c r="BL26" s="100"/>
      <c r="BM26" s="100"/>
      <c r="BN26" s="100"/>
      <c r="BO26" s="100"/>
      <c r="BP26" s="100"/>
      <c r="BQ26" s="100"/>
      <c r="BR26" s="100"/>
      <c r="BS26" s="100"/>
      <c r="BT26" s="100"/>
      <c r="BU26" s="100"/>
      <c r="BV26" s="100"/>
      <c r="BW26" s="100"/>
      <c r="BX26" s="100"/>
      <c r="BY26" s="100"/>
      <c r="BZ26" s="100"/>
    </row>
    <row r="27" spans="1:78" s="101" customFormat="1" x14ac:dyDescent="0.4">
      <c r="A27" s="100"/>
      <c r="B27" s="100"/>
      <c r="C27" s="100"/>
      <c r="D27" s="100"/>
      <c r="BC27" s="100"/>
      <c r="BD27" s="100"/>
      <c r="BE27" s="100"/>
      <c r="BF27" s="100"/>
      <c r="BG27" s="100"/>
      <c r="BH27" s="100"/>
      <c r="BI27" s="100"/>
      <c r="BJ27" s="100"/>
      <c r="BK27" s="100"/>
      <c r="BL27" s="100"/>
      <c r="BM27" s="100"/>
      <c r="BN27" s="100"/>
      <c r="BO27" s="100"/>
      <c r="BP27" s="100"/>
      <c r="BQ27" s="100"/>
      <c r="BR27" s="100"/>
      <c r="BS27" s="100"/>
      <c r="BT27" s="100"/>
      <c r="BU27" s="100"/>
      <c r="BV27" s="100"/>
      <c r="BW27" s="100"/>
      <c r="BX27" s="100"/>
      <c r="BY27" s="100"/>
      <c r="BZ27" s="100"/>
    </row>
    <row r="28" spans="1:78" s="101" customFormat="1" x14ac:dyDescent="0.4">
      <c r="A28" s="100"/>
      <c r="B28" s="100"/>
      <c r="C28" s="100"/>
      <c r="D28" s="100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BC28" s="100"/>
      <c r="BD28" s="100"/>
      <c r="BE28" s="100"/>
      <c r="BF28" s="100"/>
      <c r="BG28" s="100"/>
      <c r="BH28" s="100"/>
      <c r="BI28" s="100"/>
      <c r="BJ28" s="100"/>
      <c r="BK28" s="100"/>
      <c r="BL28" s="100"/>
      <c r="BM28" s="100"/>
      <c r="BN28" s="100"/>
      <c r="BO28" s="100"/>
      <c r="BP28" s="100"/>
      <c r="BQ28" s="100"/>
      <c r="BR28" s="100"/>
      <c r="BS28" s="100"/>
      <c r="BT28" s="100"/>
      <c r="BU28" s="100"/>
      <c r="BV28" s="100"/>
      <c r="BW28" s="100"/>
      <c r="BX28" s="100"/>
      <c r="BY28" s="100"/>
      <c r="BZ28" s="100"/>
    </row>
    <row r="29" spans="1:78" s="101" customFormat="1" x14ac:dyDescent="0.4">
      <c r="A29" s="100"/>
      <c r="B29" s="100"/>
      <c r="C29" s="100"/>
      <c r="D29" s="100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BC29" s="100"/>
      <c r="BD29" s="100"/>
      <c r="BE29" s="100"/>
      <c r="BF29" s="100"/>
      <c r="BG29" s="100"/>
      <c r="BH29" s="100"/>
      <c r="BI29" s="100"/>
      <c r="BJ29" s="100"/>
      <c r="BK29" s="100"/>
      <c r="BL29" s="100"/>
      <c r="BM29" s="100"/>
      <c r="BN29" s="100"/>
      <c r="BO29" s="100"/>
      <c r="BP29" s="100"/>
      <c r="BQ29" s="100"/>
      <c r="BR29" s="100"/>
      <c r="BS29" s="100"/>
      <c r="BT29" s="100"/>
      <c r="BU29" s="100"/>
      <c r="BV29" s="100"/>
      <c r="BW29" s="100"/>
      <c r="BX29" s="100"/>
      <c r="BY29" s="100"/>
      <c r="BZ29" s="100"/>
    </row>
    <row r="30" spans="1:78" s="101" customFormat="1" x14ac:dyDescent="0.4">
      <c r="A30" s="100"/>
      <c r="B30" s="100"/>
      <c r="C30" s="100"/>
      <c r="D30" s="100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  <c r="AR30" s="39"/>
      <c r="AS30" s="39"/>
      <c r="AT30" s="39"/>
      <c r="AU30" s="39"/>
      <c r="AV30" s="39"/>
      <c r="AW30" s="39"/>
      <c r="AX30" s="39"/>
      <c r="AY30" s="39"/>
      <c r="BC30" s="100"/>
      <c r="BD30" s="100"/>
      <c r="BE30" s="100"/>
      <c r="BF30" s="100"/>
      <c r="BG30" s="100"/>
      <c r="BH30" s="100"/>
      <c r="BI30" s="100"/>
      <c r="BJ30" s="100"/>
      <c r="BK30" s="100"/>
      <c r="BL30" s="100"/>
      <c r="BM30" s="100"/>
      <c r="BN30" s="100"/>
      <c r="BO30" s="100"/>
      <c r="BP30" s="100"/>
      <c r="BQ30" s="100"/>
      <c r="BR30" s="100"/>
      <c r="BS30" s="100"/>
      <c r="BT30" s="100"/>
      <c r="BU30" s="100"/>
      <c r="BV30" s="100"/>
      <c r="BW30" s="100"/>
      <c r="BX30" s="100"/>
      <c r="BY30" s="100"/>
      <c r="BZ30" s="100"/>
    </row>
    <row r="31" spans="1:78" s="101" customFormat="1" x14ac:dyDescent="0.4">
      <c r="A31" s="100"/>
      <c r="B31" s="100"/>
      <c r="C31" s="100"/>
      <c r="D31" s="100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BC31" s="100"/>
      <c r="BD31" s="100"/>
      <c r="BE31" s="100"/>
      <c r="BF31" s="100"/>
      <c r="BG31" s="100"/>
      <c r="BH31" s="100"/>
      <c r="BI31" s="100"/>
      <c r="BJ31" s="100"/>
      <c r="BK31" s="100"/>
      <c r="BL31" s="100"/>
      <c r="BM31" s="100"/>
      <c r="BN31" s="100"/>
      <c r="BO31" s="100"/>
      <c r="BP31" s="100"/>
      <c r="BQ31" s="100"/>
      <c r="BR31" s="100"/>
      <c r="BS31" s="100"/>
      <c r="BT31" s="100"/>
      <c r="BU31" s="100"/>
      <c r="BV31" s="100"/>
      <c r="BW31" s="100"/>
      <c r="BX31" s="100"/>
      <c r="BY31" s="100"/>
      <c r="BZ31" s="100"/>
    </row>
    <row r="32" spans="1:78" s="101" customFormat="1" x14ac:dyDescent="0.4">
      <c r="A32" s="100"/>
      <c r="B32" s="100"/>
      <c r="C32" s="100"/>
      <c r="D32" s="100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BC32" s="100"/>
      <c r="BD32" s="100"/>
      <c r="BE32" s="100"/>
      <c r="BF32" s="100"/>
      <c r="BG32" s="100"/>
      <c r="BH32" s="100"/>
      <c r="BI32" s="100"/>
      <c r="BJ32" s="100"/>
      <c r="BK32" s="100"/>
      <c r="BL32" s="100"/>
      <c r="BM32" s="100"/>
      <c r="BN32" s="100"/>
      <c r="BO32" s="100"/>
      <c r="BP32" s="100"/>
      <c r="BQ32" s="100"/>
      <c r="BR32" s="100"/>
      <c r="BS32" s="100"/>
      <c r="BT32" s="100"/>
      <c r="BU32" s="100"/>
      <c r="BV32" s="100"/>
      <c r="BW32" s="100"/>
      <c r="BX32" s="100"/>
      <c r="BY32" s="100"/>
      <c r="BZ32" s="100"/>
    </row>
    <row r="33" spans="1:78" s="101" customFormat="1" x14ac:dyDescent="0.4">
      <c r="A33" s="100"/>
      <c r="B33" s="100"/>
      <c r="C33" s="100"/>
      <c r="D33" s="100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  <c r="AR33" s="39"/>
      <c r="AS33" s="39"/>
      <c r="AT33" s="39"/>
      <c r="AU33" s="39"/>
      <c r="AV33" s="39"/>
      <c r="AW33" s="39"/>
      <c r="AX33" s="39"/>
      <c r="AY33" s="39"/>
      <c r="BC33" s="100"/>
      <c r="BD33" s="100"/>
      <c r="BE33" s="100"/>
      <c r="BF33" s="100"/>
      <c r="BG33" s="100"/>
      <c r="BH33" s="100"/>
      <c r="BI33" s="100"/>
      <c r="BJ33" s="100"/>
      <c r="BK33" s="100"/>
      <c r="BL33" s="100"/>
      <c r="BM33" s="100"/>
      <c r="BN33" s="100"/>
      <c r="BO33" s="100"/>
      <c r="BP33" s="100"/>
      <c r="BQ33" s="100"/>
      <c r="BR33" s="100"/>
      <c r="BS33" s="100"/>
      <c r="BT33" s="100"/>
      <c r="BU33" s="100"/>
      <c r="BV33" s="100"/>
      <c r="BW33" s="100"/>
      <c r="BX33" s="100"/>
      <c r="BY33" s="100"/>
      <c r="BZ33" s="100"/>
    </row>
    <row r="34" spans="1:78" s="101" customFormat="1" x14ac:dyDescent="0.4">
      <c r="A34" s="100"/>
      <c r="B34" s="100"/>
      <c r="C34" s="100"/>
      <c r="D34" s="100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BC34" s="100"/>
      <c r="BD34" s="100"/>
      <c r="BE34" s="100"/>
      <c r="BF34" s="100"/>
      <c r="BG34" s="100"/>
      <c r="BH34" s="100"/>
      <c r="BI34" s="100"/>
      <c r="BJ34" s="100"/>
      <c r="BK34" s="100"/>
      <c r="BL34" s="100"/>
      <c r="BM34" s="100"/>
      <c r="BN34" s="100"/>
      <c r="BO34" s="100"/>
      <c r="BP34" s="100"/>
      <c r="BQ34" s="100"/>
      <c r="BR34" s="100"/>
      <c r="BS34" s="100"/>
      <c r="BT34" s="100"/>
      <c r="BU34" s="100"/>
      <c r="BV34" s="100"/>
      <c r="BW34" s="100"/>
      <c r="BX34" s="100"/>
      <c r="BY34" s="100"/>
      <c r="BZ34" s="100"/>
    </row>
    <row r="35" spans="1:78" s="101" customFormat="1" x14ac:dyDescent="0.4">
      <c r="A35" s="100"/>
      <c r="B35" s="100"/>
      <c r="C35" s="100"/>
      <c r="D35" s="100"/>
      <c r="AG35" s="37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BC35" s="100"/>
      <c r="BD35" s="100"/>
      <c r="BE35" s="100"/>
      <c r="BF35" s="100"/>
      <c r="BG35" s="100"/>
      <c r="BH35" s="100"/>
      <c r="BI35" s="100"/>
      <c r="BJ35" s="100"/>
      <c r="BK35" s="100"/>
      <c r="BL35" s="100"/>
      <c r="BM35" s="100"/>
      <c r="BN35" s="100"/>
      <c r="BO35" s="100"/>
      <c r="BP35" s="100"/>
      <c r="BQ35" s="100"/>
      <c r="BR35" s="100"/>
      <c r="BS35" s="100"/>
      <c r="BT35" s="100"/>
      <c r="BU35" s="100"/>
      <c r="BV35" s="100"/>
      <c r="BW35" s="100"/>
      <c r="BX35" s="100"/>
      <c r="BY35" s="100"/>
      <c r="BZ35" s="100"/>
    </row>
    <row r="36" spans="1:78" s="101" customFormat="1" x14ac:dyDescent="0.4">
      <c r="A36" s="100"/>
      <c r="B36" s="100"/>
      <c r="C36" s="100"/>
      <c r="D36" s="100"/>
      <c r="E36" s="100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AV36" s="39"/>
      <c r="AW36" s="39"/>
      <c r="AX36" s="39"/>
      <c r="AY36" s="39"/>
      <c r="BC36" s="100"/>
      <c r="BD36" s="100"/>
      <c r="BE36" s="100"/>
      <c r="BF36" s="100"/>
      <c r="BG36" s="100"/>
      <c r="BH36" s="100"/>
      <c r="BI36" s="100"/>
      <c r="BJ36" s="100"/>
      <c r="BK36" s="100"/>
      <c r="BL36" s="100"/>
      <c r="BM36" s="100"/>
      <c r="BN36" s="100"/>
      <c r="BO36" s="100"/>
      <c r="BP36" s="100"/>
      <c r="BQ36" s="100"/>
      <c r="BR36" s="100"/>
      <c r="BS36" s="100"/>
      <c r="BT36" s="100"/>
      <c r="BU36" s="100"/>
      <c r="BV36" s="100"/>
      <c r="BW36" s="100"/>
      <c r="BX36" s="100"/>
      <c r="BY36" s="100"/>
      <c r="BZ36" s="100"/>
    </row>
    <row r="37" spans="1:78" s="101" customFormat="1" x14ac:dyDescent="0.4">
      <c r="A37" s="100"/>
      <c r="B37" s="100"/>
      <c r="C37" s="100"/>
      <c r="D37" s="100"/>
      <c r="E37" s="100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AV37" s="39"/>
      <c r="AW37" s="39"/>
      <c r="AX37" s="39"/>
      <c r="AY37" s="39"/>
      <c r="BC37" s="100"/>
      <c r="BD37" s="100"/>
      <c r="BE37" s="100"/>
      <c r="BF37" s="100"/>
      <c r="BG37" s="100"/>
      <c r="BH37" s="100"/>
      <c r="BI37" s="100"/>
      <c r="BJ37" s="100"/>
      <c r="BK37" s="100"/>
      <c r="BL37" s="100"/>
      <c r="BM37" s="100"/>
      <c r="BN37" s="100"/>
      <c r="BO37" s="100"/>
      <c r="BP37" s="100"/>
      <c r="BQ37" s="100"/>
      <c r="BR37" s="100"/>
      <c r="BS37" s="100"/>
      <c r="BT37" s="100"/>
      <c r="BU37" s="100"/>
      <c r="BV37" s="100"/>
      <c r="BW37" s="100"/>
      <c r="BX37" s="100"/>
      <c r="BY37" s="100"/>
      <c r="BZ37" s="100"/>
    </row>
    <row r="38" spans="1:78" s="101" customFormat="1" x14ac:dyDescent="0.4">
      <c r="A38" s="100"/>
      <c r="B38" s="100"/>
      <c r="C38" s="100"/>
      <c r="D38" s="100"/>
      <c r="E38" s="100"/>
      <c r="F38" s="1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BC38" s="100"/>
      <c r="BD38" s="100"/>
      <c r="BE38" s="100"/>
      <c r="BF38" s="100"/>
      <c r="BG38" s="100"/>
      <c r="BH38" s="100"/>
      <c r="BI38" s="100"/>
      <c r="BJ38" s="100"/>
      <c r="BK38" s="100"/>
      <c r="BL38" s="100"/>
      <c r="BM38" s="100"/>
      <c r="BN38" s="100"/>
      <c r="BO38" s="100"/>
      <c r="BP38" s="100"/>
      <c r="BQ38" s="100"/>
      <c r="BR38" s="100"/>
      <c r="BS38" s="100"/>
      <c r="BT38" s="100"/>
      <c r="BU38" s="100"/>
      <c r="BV38" s="100"/>
      <c r="BW38" s="100"/>
      <c r="BX38" s="100"/>
      <c r="BY38" s="100"/>
      <c r="BZ38" s="100"/>
    </row>
    <row r="39" spans="1:78" s="101" customFormat="1" x14ac:dyDescent="0.4">
      <c r="A39" s="100"/>
      <c r="B39" s="100"/>
      <c r="C39" s="100"/>
      <c r="D39" s="100"/>
      <c r="E39" s="100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  <c r="AR39" s="39"/>
      <c r="AS39" s="39"/>
      <c r="AT39" s="39"/>
      <c r="AU39" s="39"/>
      <c r="AV39" s="39"/>
      <c r="AW39" s="39"/>
      <c r="AX39" s="39"/>
      <c r="AY39" s="39"/>
      <c r="BC39" s="100"/>
      <c r="BD39" s="100"/>
      <c r="BE39" s="100"/>
      <c r="BF39" s="100"/>
      <c r="BG39" s="100"/>
      <c r="BH39" s="100"/>
      <c r="BI39" s="100"/>
      <c r="BJ39" s="100"/>
      <c r="BK39" s="100"/>
      <c r="BL39" s="100"/>
      <c r="BM39" s="100"/>
      <c r="BN39" s="100"/>
      <c r="BO39" s="100"/>
      <c r="BP39" s="100"/>
      <c r="BQ39" s="100"/>
      <c r="BR39" s="100"/>
      <c r="BS39" s="100"/>
      <c r="BT39" s="100"/>
      <c r="BU39" s="100"/>
      <c r="BV39" s="100"/>
      <c r="BW39" s="100"/>
      <c r="BX39" s="100"/>
      <c r="BY39" s="100"/>
      <c r="BZ39" s="100"/>
    </row>
    <row r="40" spans="1:78" s="101" customFormat="1" x14ac:dyDescent="0.4">
      <c r="A40" s="100"/>
      <c r="B40" s="100"/>
      <c r="C40" s="100"/>
      <c r="D40" s="100"/>
      <c r="E40" s="100"/>
      <c r="BC40" s="100"/>
      <c r="BD40" s="100"/>
      <c r="BE40" s="100"/>
      <c r="BF40" s="100"/>
      <c r="BG40" s="100"/>
      <c r="BH40" s="100"/>
      <c r="BI40" s="100"/>
      <c r="BJ40" s="100"/>
      <c r="BK40" s="100"/>
      <c r="BL40" s="100"/>
      <c r="BM40" s="100"/>
      <c r="BN40" s="100"/>
      <c r="BO40" s="100"/>
      <c r="BP40" s="100"/>
      <c r="BQ40" s="100"/>
      <c r="BR40" s="100"/>
      <c r="BS40" s="100"/>
      <c r="BT40" s="100"/>
      <c r="BU40" s="100"/>
      <c r="BV40" s="100"/>
      <c r="BW40" s="100"/>
      <c r="BX40" s="100"/>
      <c r="BY40" s="100"/>
      <c r="BZ40" s="100"/>
    </row>
    <row r="41" spans="1:78" s="101" customFormat="1" x14ac:dyDescent="0.4">
      <c r="A41" s="100"/>
      <c r="B41" s="100"/>
      <c r="C41" s="100"/>
      <c r="D41" s="100"/>
      <c r="E41" s="100"/>
      <c r="BC41" s="100"/>
      <c r="BD41" s="100"/>
      <c r="BE41" s="100"/>
      <c r="BF41" s="100"/>
      <c r="BG41" s="100"/>
      <c r="BH41" s="100"/>
      <c r="BI41" s="100"/>
      <c r="BJ41" s="100"/>
      <c r="BK41" s="100"/>
      <c r="BL41" s="100"/>
      <c r="BM41" s="100"/>
      <c r="BN41" s="100"/>
      <c r="BO41" s="100"/>
      <c r="BP41" s="100"/>
      <c r="BQ41" s="100"/>
      <c r="BR41" s="100"/>
      <c r="BS41" s="100"/>
      <c r="BT41" s="100"/>
      <c r="BU41" s="100"/>
      <c r="BV41" s="100"/>
      <c r="BW41" s="100"/>
      <c r="BX41" s="100"/>
      <c r="BY41" s="100"/>
      <c r="BZ41" s="100"/>
    </row>
    <row r="42" spans="1:78" s="101" customFormat="1" x14ac:dyDescent="0.4">
      <c r="A42" s="100"/>
      <c r="B42" s="100"/>
      <c r="C42" s="100"/>
      <c r="D42" s="100"/>
      <c r="E42" s="100"/>
      <c r="BC42" s="100"/>
      <c r="BD42" s="100"/>
      <c r="BE42" s="100"/>
      <c r="BF42" s="100"/>
      <c r="BG42" s="100"/>
      <c r="BH42" s="100"/>
      <c r="BI42" s="100"/>
      <c r="BJ42" s="100"/>
      <c r="BK42" s="100"/>
      <c r="BL42" s="100"/>
      <c r="BM42" s="100"/>
      <c r="BN42" s="100"/>
      <c r="BO42" s="100"/>
      <c r="BP42" s="100"/>
      <c r="BQ42" s="100"/>
      <c r="BR42" s="100"/>
      <c r="BS42" s="100"/>
      <c r="BT42" s="100"/>
      <c r="BU42" s="100"/>
      <c r="BV42" s="100"/>
      <c r="BW42" s="100"/>
      <c r="BX42" s="100"/>
      <c r="BY42" s="100"/>
      <c r="BZ42" s="100"/>
    </row>
    <row r="43" spans="1:78" s="101" customFormat="1" x14ac:dyDescent="0.4">
      <c r="A43" s="100"/>
      <c r="B43" s="100"/>
      <c r="C43" s="100"/>
      <c r="D43" s="100"/>
      <c r="E43" s="100"/>
      <c r="BC43" s="100"/>
      <c r="BD43" s="100"/>
      <c r="BE43" s="100"/>
      <c r="BF43" s="100"/>
      <c r="BG43" s="100"/>
      <c r="BH43" s="100"/>
      <c r="BI43" s="100"/>
      <c r="BJ43" s="100"/>
      <c r="BK43" s="100"/>
      <c r="BL43" s="100"/>
      <c r="BM43" s="100"/>
      <c r="BN43" s="100"/>
      <c r="BO43" s="100"/>
      <c r="BP43" s="100"/>
      <c r="BQ43" s="100"/>
      <c r="BR43" s="100"/>
      <c r="BS43" s="100"/>
      <c r="BT43" s="100"/>
      <c r="BU43" s="100"/>
      <c r="BV43" s="100"/>
      <c r="BW43" s="100"/>
      <c r="BX43" s="100"/>
      <c r="BY43" s="100"/>
      <c r="BZ43" s="100"/>
    </row>
    <row r="44" spans="1:78" s="101" customFormat="1" x14ac:dyDescent="0.4">
      <c r="A44" s="100"/>
      <c r="B44" s="100"/>
      <c r="C44" s="100"/>
      <c r="D44" s="100"/>
      <c r="E44" s="100"/>
      <c r="BC44" s="100"/>
      <c r="BD44" s="100"/>
      <c r="BE44" s="100"/>
      <c r="BF44" s="100"/>
      <c r="BG44" s="100"/>
      <c r="BH44" s="100"/>
      <c r="BI44" s="100"/>
      <c r="BJ44" s="100"/>
      <c r="BK44" s="100"/>
      <c r="BL44" s="100"/>
      <c r="BM44" s="100"/>
      <c r="BN44" s="100"/>
      <c r="BO44" s="100"/>
      <c r="BP44" s="100"/>
      <c r="BQ44" s="100"/>
      <c r="BR44" s="100"/>
      <c r="BS44" s="100"/>
      <c r="BT44" s="100"/>
      <c r="BU44" s="100"/>
      <c r="BV44" s="100"/>
      <c r="BW44" s="100"/>
      <c r="BX44" s="100"/>
      <c r="BY44" s="100"/>
      <c r="BZ44" s="100"/>
    </row>
    <row r="45" spans="1:78" s="101" customFormat="1" x14ac:dyDescent="0.4">
      <c r="A45" s="100"/>
      <c r="B45" s="100"/>
      <c r="C45" s="100"/>
      <c r="D45" s="100"/>
      <c r="E45" s="100"/>
      <c r="BC45" s="100"/>
      <c r="BD45" s="100"/>
      <c r="BE45" s="100"/>
      <c r="BF45" s="100"/>
      <c r="BG45" s="100"/>
      <c r="BH45" s="100"/>
      <c r="BI45" s="100"/>
      <c r="BJ45" s="100"/>
      <c r="BK45" s="100"/>
      <c r="BL45" s="100"/>
      <c r="BM45" s="100"/>
      <c r="BN45" s="100"/>
      <c r="BO45" s="100"/>
      <c r="BP45" s="100"/>
      <c r="BQ45" s="100"/>
      <c r="BR45" s="100"/>
      <c r="BS45" s="100"/>
      <c r="BT45" s="100"/>
      <c r="BU45" s="100"/>
      <c r="BV45" s="100"/>
      <c r="BW45" s="100"/>
      <c r="BX45" s="100"/>
      <c r="BY45" s="100"/>
      <c r="BZ45" s="100"/>
    </row>
    <row r="46" spans="1:78" s="101" customFormat="1" x14ac:dyDescent="0.4">
      <c r="A46" s="100"/>
      <c r="B46" s="100"/>
      <c r="C46" s="100"/>
      <c r="D46" s="100"/>
      <c r="E46" s="100"/>
      <c r="BC46" s="100"/>
      <c r="BD46" s="100"/>
      <c r="BE46" s="100"/>
      <c r="BF46" s="100"/>
      <c r="BG46" s="100"/>
      <c r="BH46" s="100"/>
      <c r="BI46" s="100"/>
      <c r="BJ46" s="100"/>
      <c r="BK46" s="100"/>
      <c r="BL46" s="100"/>
      <c r="BM46" s="100"/>
      <c r="BN46" s="100"/>
      <c r="BO46" s="100"/>
      <c r="BP46" s="100"/>
      <c r="BQ46" s="100"/>
      <c r="BR46" s="100"/>
      <c r="BS46" s="100"/>
      <c r="BT46" s="100"/>
      <c r="BU46" s="100"/>
      <c r="BV46" s="100"/>
      <c r="BW46" s="100"/>
      <c r="BX46" s="100"/>
      <c r="BY46" s="100"/>
      <c r="BZ46" s="100"/>
    </row>
    <row r="47" spans="1:78" s="101" customFormat="1" x14ac:dyDescent="0.4">
      <c r="A47" s="100"/>
      <c r="B47" s="100"/>
      <c r="C47" s="100"/>
      <c r="D47" s="100"/>
      <c r="E47" s="100"/>
      <c r="BC47" s="100"/>
      <c r="BD47" s="100"/>
      <c r="BE47" s="100"/>
      <c r="BF47" s="100"/>
      <c r="BG47" s="100"/>
      <c r="BH47" s="100"/>
      <c r="BI47" s="100"/>
      <c r="BJ47" s="100"/>
      <c r="BK47" s="100"/>
      <c r="BL47" s="100"/>
      <c r="BM47" s="100"/>
      <c r="BN47" s="100"/>
      <c r="BO47" s="100"/>
      <c r="BP47" s="100"/>
      <c r="BQ47" s="100"/>
      <c r="BR47" s="100"/>
      <c r="BS47" s="100"/>
      <c r="BT47" s="100"/>
      <c r="BU47" s="100"/>
      <c r="BV47" s="100"/>
      <c r="BW47" s="100"/>
      <c r="BX47" s="100"/>
      <c r="BY47" s="100"/>
      <c r="BZ47" s="100"/>
    </row>
    <row r="48" spans="1:78" s="101" customFormat="1" x14ac:dyDescent="0.4">
      <c r="A48" s="100"/>
      <c r="B48" s="100"/>
      <c r="C48" s="100"/>
      <c r="D48" s="100"/>
      <c r="E48" s="100"/>
      <c r="BC48" s="100"/>
      <c r="BD48" s="100"/>
      <c r="BE48" s="100"/>
      <c r="BF48" s="100"/>
      <c r="BG48" s="100"/>
      <c r="BH48" s="100"/>
      <c r="BI48" s="100"/>
      <c r="BJ48" s="100"/>
      <c r="BK48" s="100"/>
      <c r="BL48" s="100"/>
      <c r="BM48" s="100"/>
      <c r="BN48" s="100"/>
      <c r="BO48" s="100"/>
      <c r="BP48" s="100"/>
      <c r="BQ48" s="100"/>
      <c r="BR48" s="100"/>
      <c r="BS48" s="100"/>
      <c r="BT48" s="100"/>
      <c r="BU48" s="100"/>
      <c r="BV48" s="100"/>
      <c r="BW48" s="100"/>
      <c r="BX48" s="100"/>
      <c r="BY48" s="100"/>
      <c r="BZ48" s="100"/>
    </row>
    <row r="49" spans="1:78" s="101" customFormat="1" x14ac:dyDescent="0.4">
      <c r="A49" s="100"/>
      <c r="B49" s="100"/>
      <c r="C49" s="100"/>
      <c r="D49" s="100"/>
      <c r="E49" s="100"/>
      <c r="BC49" s="100"/>
      <c r="BD49" s="100"/>
      <c r="BE49" s="100"/>
      <c r="BF49" s="100"/>
      <c r="BG49" s="100"/>
      <c r="BH49" s="100"/>
      <c r="BI49" s="100"/>
      <c r="BJ49" s="100"/>
      <c r="BK49" s="100"/>
      <c r="BL49" s="100"/>
      <c r="BM49" s="100"/>
      <c r="BN49" s="100"/>
      <c r="BO49" s="100"/>
      <c r="BP49" s="100"/>
      <c r="BQ49" s="100"/>
      <c r="BR49" s="100"/>
      <c r="BS49" s="100"/>
      <c r="BT49" s="100"/>
      <c r="BU49" s="100"/>
      <c r="BV49" s="100"/>
      <c r="BW49" s="100"/>
      <c r="BX49" s="100"/>
      <c r="BY49" s="100"/>
      <c r="BZ49" s="100"/>
    </row>
    <row r="50" spans="1:78" s="101" customFormat="1" x14ac:dyDescent="0.4">
      <c r="A50" s="100"/>
      <c r="B50" s="100"/>
      <c r="C50" s="100"/>
      <c r="D50" s="100"/>
      <c r="E50" s="100"/>
      <c r="BC50" s="100"/>
      <c r="BD50" s="100"/>
      <c r="BE50" s="100"/>
      <c r="BF50" s="100"/>
      <c r="BG50" s="100"/>
      <c r="BH50" s="100"/>
      <c r="BI50" s="100"/>
      <c r="BJ50" s="100"/>
      <c r="BK50" s="100"/>
      <c r="BL50" s="100"/>
      <c r="BM50" s="100"/>
      <c r="BN50" s="100"/>
      <c r="BO50" s="100"/>
      <c r="BP50" s="100"/>
      <c r="BQ50" s="100"/>
      <c r="BR50" s="100"/>
      <c r="BS50" s="100"/>
      <c r="BT50" s="100"/>
      <c r="BU50" s="100"/>
      <c r="BV50" s="100"/>
      <c r="BW50" s="100"/>
      <c r="BX50" s="100"/>
      <c r="BY50" s="100"/>
      <c r="BZ50" s="100"/>
    </row>
    <row r="51" spans="1:78" s="101" customFormat="1" x14ac:dyDescent="0.4">
      <c r="A51" s="100"/>
      <c r="B51" s="100"/>
      <c r="C51" s="100"/>
      <c r="D51" s="100"/>
      <c r="E51" s="100"/>
      <c r="BC51" s="100"/>
      <c r="BD51" s="100"/>
      <c r="BE51" s="100"/>
      <c r="BF51" s="100"/>
      <c r="BG51" s="100"/>
      <c r="BH51" s="100"/>
      <c r="BI51" s="100"/>
      <c r="BJ51" s="100"/>
      <c r="BK51" s="100"/>
      <c r="BL51" s="100"/>
      <c r="BM51" s="100"/>
      <c r="BN51" s="100"/>
      <c r="BO51" s="100"/>
      <c r="BP51" s="100"/>
      <c r="BQ51" s="100"/>
      <c r="BR51" s="100"/>
      <c r="BS51" s="100"/>
      <c r="BT51" s="100"/>
      <c r="BU51" s="100"/>
      <c r="BV51" s="100"/>
      <c r="BW51" s="100"/>
      <c r="BX51" s="100"/>
      <c r="BY51" s="100"/>
      <c r="BZ51" s="100"/>
    </row>
    <row r="52" spans="1:78" s="101" customFormat="1" x14ac:dyDescent="0.4">
      <c r="A52" s="100"/>
      <c r="B52" s="100"/>
      <c r="C52" s="100"/>
      <c r="D52" s="100"/>
      <c r="E52" s="100"/>
      <c r="BC52" s="100"/>
      <c r="BD52" s="100"/>
      <c r="BE52" s="100"/>
      <c r="BF52" s="100"/>
      <c r="BG52" s="100"/>
      <c r="BH52" s="100"/>
      <c r="BI52" s="100"/>
      <c r="BJ52" s="100"/>
      <c r="BK52" s="100"/>
      <c r="BL52" s="100"/>
      <c r="BM52" s="100"/>
      <c r="BN52" s="100"/>
      <c r="BO52" s="100"/>
      <c r="BP52" s="100"/>
      <c r="BQ52" s="100"/>
      <c r="BR52" s="100"/>
      <c r="BS52" s="100"/>
      <c r="BT52" s="100"/>
      <c r="BU52" s="100"/>
      <c r="BV52" s="100"/>
      <c r="BW52" s="100"/>
      <c r="BX52" s="100"/>
      <c r="BY52" s="100"/>
      <c r="BZ52" s="100"/>
    </row>
    <row r="53" spans="1:78" s="101" customFormat="1" x14ac:dyDescent="0.4">
      <c r="A53" s="100"/>
      <c r="B53" s="100"/>
      <c r="C53" s="100"/>
      <c r="D53" s="100"/>
      <c r="E53" s="100"/>
      <c r="BC53" s="100"/>
      <c r="BD53" s="100"/>
      <c r="BE53" s="100"/>
      <c r="BF53" s="100"/>
      <c r="BG53" s="100"/>
      <c r="BH53" s="100"/>
      <c r="BI53" s="100"/>
      <c r="BJ53" s="100"/>
      <c r="BK53" s="100"/>
      <c r="BL53" s="100"/>
      <c r="BM53" s="100"/>
      <c r="BN53" s="100"/>
      <c r="BO53" s="100"/>
      <c r="BP53" s="100"/>
      <c r="BQ53" s="100"/>
      <c r="BR53" s="100"/>
      <c r="BS53" s="100"/>
      <c r="BT53" s="100"/>
      <c r="BU53" s="100"/>
      <c r="BV53" s="100"/>
      <c r="BW53" s="100"/>
      <c r="BX53" s="100"/>
      <c r="BY53" s="100"/>
      <c r="BZ53" s="100"/>
    </row>
    <row r="54" spans="1:78" s="101" customFormat="1" x14ac:dyDescent="0.4">
      <c r="A54" s="100"/>
      <c r="B54" s="100"/>
      <c r="C54" s="100"/>
      <c r="D54" s="100"/>
      <c r="E54" s="100"/>
      <c r="BC54" s="100"/>
      <c r="BD54" s="100"/>
      <c r="BE54" s="100"/>
      <c r="BF54" s="100"/>
      <c r="BG54" s="100"/>
      <c r="BH54" s="100"/>
      <c r="BI54" s="100"/>
      <c r="BJ54" s="100"/>
      <c r="BK54" s="100"/>
      <c r="BL54" s="100"/>
      <c r="BM54" s="100"/>
      <c r="BN54" s="100"/>
      <c r="BO54" s="100"/>
      <c r="BP54" s="100"/>
      <c r="BQ54" s="100"/>
      <c r="BR54" s="100"/>
      <c r="BS54" s="100"/>
      <c r="BT54" s="100"/>
      <c r="BU54" s="100"/>
      <c r="BV54" s="100"/>
      <c r="BW54" s="100"/>
      <c r="BX54" s="100"/>
      <c r="BY54" s="100"/>
      <c r="BZ54" s="100"/>
    </row>
    <row r="55" spans="1:78" s="101" customFormat="1" x14ac:dyDescent="0.4">
      <c r="A55" s="100"/>
      <c r="B55" s="100"/>
      <c r="C55" s="100"/>
      <c r="D55" s="100"/>
      <c r="E55" s="100"/>
      <c r="BC55" s="100"/>
      <c r="BD55" s="100"/>
      <c r="BE55" s="100"/>
      <c r="BF55" s="100"/>
      <c r="BG55" s="100"/>
      <c r="BH55" s="100"/>
      <c r="BI55" s="100"/>
      <c r="BJ55" s="100"/>
      <c r="BK55" s="100"/>
      <c r="BL55" s="100"/>
      <c r="BM55" s="100"/>
      <c r="BN55" s="100"/>
      <c r="BO55" s="100"/>
      <c r="BP55" s="100"/>
      <c r="BQ55" s="100"/>
      <c r="BR55" s="100"/>
      <c r="BS55" s="100"/>
      <c r="BT55" s="100"/>
      <c r="BU55" s="100"/>
      <c r="BV55" s="100"/>
      <c r="BW55" s="100"/>
      <c r="BX55" s="100"/>
      <c r="BY55" s="100"/>
      <c r="BZ55" s="100"/>
    </row>
    <row r="56" spans="1:78" s="101" customFormat="1" x14ac:dyDescent="0.4">
      <c r="A56" s="100"/>
      <c r="B56" s="100"/>
      <c r="C56" s="100"/>
      <c r="D56" s="100"/>
      <c r="E56" s="100"/>
      <c r="BC56" s="100"/>
      <c r="BD56" s="100"/>
      <c r="BE56" s="100"/>
      <c r="BF56" s="100"/>
      <c r="BG56" s="100"/>
      <c r="BH56" s="100"/>
      <c r="BI56" s="100"/>
      <c r="BJ56" s="100"/>
      <c r="BK56" s="100"/>
      <c r="BL56" s="100"/>
      <c r="BM56" s="100"/>
      <c r="BN56" s="100"/>
      <c r="BO56" s="100"/>
      <c r="BP56" s="100"/>
      <c r="BQ56" s="100"/>
      <c r="BR56" s="100"/>
      <c r="BS56" s="100"/>
      <c r="BT56" s="100"/>
      <c r="BU56" s="100"/>
      <c r="BV56" s="100"/>
      <c r="BW56" s="100"/>
      <c r="BX56" s="100"/>
      <c r="BY56" s="100"/>
      <c r="BZ56" s="100"/>
    </row>
    <row r="57" spans="1:78" s="101" customFormat="1" x14ac:dyDescent="0.4">
      <c r="A57" s="100"/>
      <c r="B57" s="100"/>
      <c r="C57" s="100"/>
      <c r="D57" s="100"/>
      <c r="E57" s="100"/>
      <c r="BC57" s="100"/>
      <c r="BD57" s="100"/>
      <c r="BE57" s="100"/>
      <c r="BF57" s="100"/>
      <c r="BG57" s="100"/>
      <c r="BH57" s="100"/>
      <c r="BI57" s="100"/>
      <c r="BJ57" s="100"/>
      <c r="BK57" s="100"/>
      <c r="BL57" s="100"/>
      <c r="BM57" s="100"/>
      <c r="BN57" s="100"/>
      <c r="BO57" s="100"/>
      <c r="BP57" s="100"/>
      <c r="BQ57" s="100"/>
      <c r="BR57" s="100"/>
      <c r="BS57" s="100"/>
      <c r="BT57" s="100"/>
      <c r="BU57" s="100"/>
      <c r="BV57" s="100"/>
      <c r="BW57" s="100"/>
      <c r="BX57" s="100"/>
      <c r="BY57" s="100"/>
      <c r="BZ57" s="100"/>
    </row>
    <row r="58" spans="1:78" s="101" customFormat="1" x14ac:dyDescent="0.4">
      <c r="A58" s="100"/>
      <c r="B58" s="100"/>
      <c r="C58" s="100"/>
      <c r="D58" s="100"/>
      <c r="E58" s="100"/>
      <c r="BC58" s="100"/>
      <c r="BD58" s="100"/>
      <c r="BE58" s="100"/>
      <c r="BF58" s="100"/>
      <c r="BG58" s="100"/>
      <c r="BH58" s="100"/>
      <c r="BI58" s="100"/>
      <c r="BJ58" s="100"/>
      <c r="BK58" s="100"/>
      <c r="BL58" s="100"/>
      <c r="BM58" s="100"/>
      <c r="BN58" s="100"/>
      <c r="BO58" s="100"/>
      <c r="BP58" s="100"/>
      <c r="BQ58" s="100"/>
      <c r="BR58" s="100"/>
      <c r="BS58" s="100"/>
      <c r="BT58" s="100"/>
      <c r="BU58" s="100"/>
      <c r="BV58" s="100"/>
      <c r="BW58" s="100"/>
      <c r="BX58" s="100"/>
      <c r="BY58" s="100"/>
      <c r="BZ58" s="100"/>
    </row>
    <row r="59" spans="1:78" s="101" customFormat="1" x14ac:dyDescent="0.4">
      <c r="A59" s="100"/>
      <c r="B59" s="100"/>
      <c r="C59" s="100"/>
      <c r="D59" s="100"/>
      <c r="E59" s="100"/>
      <c r="BC59" s="100"/>
      <c r="BD59" s="100"/>
      <c r="BE59" s="100"/>
      <c r="BF59" s="100"/>
      <c r="BG59" s="100"/>
      <c r="BH59" s="100"/>
      <c r="BI59" s="100"/>
      <c r="BJ59" s="100"/>
      <c r="BK59" s="100"/>
      <c r="BL59" s="100"/>
      <c r="BM59" s="100"/>
      <c r="BN59" s="100"/>
      <c r="BO59" s="100"/>
      <c r="BP59" s="100"/>
      <c r="BQ59" s="100"/>
      <c r="BR59" s="100"/>
      <c r="BS59" s="100"/>
      <c r="BT59" s="100"/>
      <c r="BU59" s="100"/>
      <c r="BV59" s="100"/>
      <c r="BW59" s="100"/>
      <c r="BX59" s="100"/>
      <c r="BY59" s="100"/>
      <c r="BZ59" s="100"/>
    </row>
    <row r="60" spans="1:78" s="101" customFormat="1" x14ac:dyDescent="0.4">
      <c r="A60" s="100"/>
      <c r="B60" s="100"/>
      <c r="C60" s="100"/>
      <c r="D60" s="100"/>
      <c r="E60" s="100"/>
      <c r="BC60" s="100"/>
      <c r="BD60" s="100"/>
      <c r="BE60" s="100"/>
      <c r="BF60" s="100"/>
      <c r="BG60" s="100"/>
      <c r="BH60" s="100"/>
      <c r="BI60" s="100"/>
      <c r="BJ60" s="100"/>
      <c r="BK60" s="100"/>
      <c r="BL60" s="100"/>
      <c r="BM60" s="100"/>
      <c r="BN60" s="100"/>
      <c r="BO60" s="100"/>
      <c r="BP60" s="100"/>
      <c r="BQ60" s="100"/>
      <c r="BR60" s="100"/>
      <c r="BS60" s="100"/>
      <c r="BT60" s="100"/>
      <c r="BU60" s="100"/>
      <c r="BV60" s="100"/>
      <c r="BW60" s="100"/>
      <c r="BX60" s="100"/>
      <c r="BY60" s="100"/>
      <c r="BZ60" s="100"/>
    </row>
    <row r="61" spans="1:78" s="101" customFormat="1" x14ac:dyDescent="0.4">
      <c r="A61" s="100"/>
      <c r="B61" s="100"/>
      <c r="C61" s="100"/>
      <c r="D61" s="100"/>
      <c r="E61" s="100"/>
      <c r="BC61" s="100"/>
      <c r="BD61" s="100"/>
      <c r="BE61" s="100"/>
      <c r="BF61" s="100"/>
      <c r="BG61" s="100"/>
      <c r="BH61" s="100"/>
      <c r="BI61" s="100"/>
      <c r="BJ61" s="100"/>
      <c r="BK61" s="100"/>
      <c r="BL61" s="100"/>
      <c r="BM61" s="100"/>
      <c r="BN61" s="100"/>
      <c r="BO61" s="100"/>
      <c r="BP61" s="100"/>
      <c r="BQ61" s="100"/>
      <c r="BR61" s="100"/>
      <c r="BS61" s="100"/>
      <c r="BT61" s="100"/>
      <c r="BU61" s="100"/>
      <c r="BV61" s="100"/>
      <c r="BW61" s="100"/>
      <c r="BX61" s="100"/>
      <c r="BY61" s="100"/>
      <c r="BZ61" s="100"/>
    </row>
    <row r="62" spans="1:78" s="101" customFormat="1" x14ac:dyDescent="0.4">
      <c r="A62" s="100"/>
      <c r="B62" s="100"/>
      <c r="C62" s="100"/>
      <c r="D62" s="100"/>
      <c r="E62" s="100"/>
      <c r="BC62" s="100"/>
      <c r="BD62" s="100"/>
      <c r="BE62" s="100"/>
      <c r="BF62" s="100"/>
      <c r="BG62" s="100"/>
      <c r="BH62" s="100"/>
      <c r="BI62" s="100"/>
      <c r="BJ62" s="100"/>
      <c r="BK62" s="100"/>
      <c r="BL62" s="100"/>
      <c r="BM62" s="100"/>
      <c r="BN62" s="100"/>
      <c r="BO62" s="100"/>
      <c r="BP62" s="100"/>
      <c r="BQ62" s="100"/>
      <c r="BR62" s="100"/>
      <c r="BS62" s="100"/>
      <c r="BT62" s="100"/>
      <c r="BU62" s="100"/>
      <c r="BV62" s="100"/>
      <c r="BW62" s="100"/>
      <c r="BX62" s="100"/>
      <c r="BY62" s="100"/>
      <c r="BZ62" s="100"/>
    </row>
    <row r="63" spans="1:78" s="101" customFormat="1" x14ac:dyDescent="0.4">
      <c r="A63" s="100"/>
      <c r="B63" s="100"/>
      <c r="C63" s="100"/>
      <c r="D63" s="100"/>
      <c r="E63" s="100"/>
      <c r="BC63" s="100"/>
      <c r="BD63" s="100"/>
      <c r="BE63" s="100"/>
      <c r="BF63" s="100"/>
      <c r="BG63" s="100"/>
      <c r="BH63" s="100"/>
      <c r="BI63" s="100"/>
      <c r="BJ63" s="100"/>
      <c r="BK63" s="100"/>
      <c r="BL63" s="100"/>
      <c r="BM63" s="100"/>
      <c r="BN63" s="100"/>
      <c r="BO63" s="100"/>
      <c r="BP63" s="100"/>
      <c r="BQ63" s="100"/>
      <c r="BR63" s="100"/>
      <c r="BS63" s="100"/>
      <c r="BT63" s="100"/>
      <c r="BU63" s="100"/>
      <c r="BV63" s="100"/>
      <c r="BW63" s="100"/>
      <c r="BX63" s="100"/>
      <c r="BY63" s="100"/>
      <c r="BZ63" s="100"/>
    </row>
    <row r="64" spans="1:78" s="101" customFormat="1" x14ac:dyDescent="0.4">
      <c r="A64" s="100"/>
      <c r="B64" s="100"/>
      <c r="C64" s="100"/>
      <c r="D64" s="100"/>
      <c r="E64" s="100"/>
      <c r="BC64" s="100"/>
      <c r="BD64" s="100"/>
      <c r="BE64" s="100"/>
      <c r="BF64" s="100"/>
      <c r="BG64" s="100"/>
      <c r="BH64" s="100"/>
      <c r="BI64" s="100"/>
      <c r="BJ64" s="100"/>
      <c r="BK64" s="100"/>
      <c r="BL64" s="100"/>
      <c r="BM64" s="100"/>
      <c r="BN64" s="100"/>
      <c r="BO64" s="100"/>
      <c r="BP64" s="100"/>
      <c r="BQ64" s="100"/>
      <c r="BR64" s="100"/>
      <c r="BS64" s="100"/>
      <c r="BT64" s="100"/>
      <c r="BU64" s="100"/>
      <c r="BV64" s="100"/>
      <c r="BW64" s="100"/>
      <c r="BX64" s="100"/>
      <c r="BY64" s="100"/>
      <c r="BZ64" s="100"/>
    </row>
    <row r="65" spans="1:78" s="101" customFormat="1" x14ac:dyDescent="0.4">
      <c r="A65" s="100"/>
      <c r="B65" s="100"/>
      <c r="C65" s="100"/>
      <c r="D65" s="100"/>
      <c r="E65" s="100"/>
      <c r="BC65" s="100"/>
      <c r="BD65" s="100"/>
      <c r="BE65" s="100"/>
      <c r="BF65" s="100"/>
      <c r="BG65" s="100"/>
      <c r="BH65" s="100"/>
      <c r="BI65" s="100"/>
      <c r="BJ65" s="100"/>
      <c r="BK65" s="100"/>
      <c r="BL65" s="100"/>
      <c r="BM65" s="100"/>
      <c r="BN65" s="100"/>
      <c r="BO65" s="100"/>
      <c r="BP65" s="100"/>
      <c r="BQ65" s="100"/>
      <c r="BR65" s="100"/>
      <c r="BS65" s="100"/>
      <c r="BT65" s="100"/>
      <c r="BU65" s="100"/>
      <c r="BV65" s="100"/>
      <c r="BW65" s="100"/>
      <c r="BX65" s="100"/>
      <c r="BY65" s="100"/>
      <c r="BZ65" s="100"/>
    </row>
    <row r="66" spans="1:78" s="101" customFormat="1" x14ac:dyDescent="0.4">
      <c r="A66" s="100"/>
      <c r="B66" s="100"/>
      <c r="C66" s="100"/>
      <c r="D66" s="100"/>
      <c r="E66" s="100"/>
      <c r="BC66" s="100"/>
      <c r="BD66" s="100"/>
      <c r="BE66" s="100"/>
      <c r="BF66" s="100"/>
      <c r="BG66" s="100"/>
      <c r="BH66" s="100"/>
      <c r="BI66" s="100"/>
      <c r="BJ66" s="100"/>
      <c r="BK66" s="100"/>
      <c r="BL66" s="100"/>
      <c r="BM66" s="100"/>
      <c r="BN66" s="100"/>
      <c r="BO66" s="100"/>
      <c r="BP66" s="100"/>
      <c r="BQ66" s="100"/>
      <c r="BR66" s="100"/>
      <c r="BS66" s="100"/>
      <c r="BT66" s="100"/>
      <c r="BU66" s="100"/>
      <c r="BV66" s="100"/>
      <c r="BW66" s="100"/>
      <c r="BX66" s="100"/>
      <c r="BY66" s="100"/>
      <c r="BZ66" s="100"/>
    </row>
    <row r="67" spans="1:78" s="101" customFormat="1" x14ac:dyDescent="0.4">
      <c r="A67" s="100"/>
      <c r="B67" s="100"/>
      <c r="C67" s="100"/>
      <c r="D67" s="100"/>
      <c r="E67" s="100"/>
      <c r="BC67" s="100"/>
      <c r="BD67" s="100"/>
      <c r="BE67" s="100"/>
      <c r="BF67" s="100"/>
      <c r="BG67" s="100"/>
      <c r="BH67" s="100"/>
      <c r="BI67" s="100"/>
      <c r="BJ67" s="100"/>
      <c r="BK67" s="100"/>
      <c r="BL67" s="100"/>
      <c r="BM67" s="100"/>
      <c r="BN67" s="100"/>
      <c r="BO67" s="100"/>
      <c r="BP67" s="100"/>
      <c r="BQ67" s="100"/>
      <c r="BR67" s="100"/>
      <c r="BS67" s="100"/>
      <c r="BT67" s="100"/>
      <c r="BU67" s="100"/>
      <c r="BV67" s="100"/>
      <c r="BW67" s="100"/>
      <c r="BX67" s="100"/>
      <c r="BY67" s="100"/>
      <c r="BZ67" s="100"/>
    </row>
    <row r="68" spans="1:78" s="101" customFormat="1" x14ac:dyDescent="0.4">
      <c r="A68" s="100"/>
      <c r="B68" s="100"/>
      <c r="C68" s="100"/>
      <c r="D68" s="100"/>
      <c r="E68" s="100"/>
      <c r="BC68" s="100"/>
      <c r="BD68" s="100"/>
      <c r="BE68" s="100"/>
      <c r="BF68" s="100"/>
      <c r="BG68" s="100"/>
      <c r="BH68" s="100"/>
      <c r="BI68" s="100"/>
      <c r="BJ68" s="100"/>
      <c r="BK68" s="100"/>
      <c r="BL68" s="100"/>
      <c r="BM68" s="100"/>
      <c r="BN68" s="100"/>
      <c r="BO68" s="100"/>
      <c r="BP68" s="100"/>
      <c r="BQ68" s="100"/>
      <c r="BR68" s="100"/>
      <c r="BS68" s="100"/>
      <c r="BT68" s="100"/>
      <c r="BU68" s="100"/>
      <c r="BV68" s="100"/>
      <c r="BW68" s="100"/>
      <c r="BX68" s="100"/>
      <c r="BY68" s="100"/>
      <c r="BZ68" s="100"/>
    </row>
    <row r="69" spans="1:78" s="101" customFormat="1" x14ac:dyDescent="0.4">
      <c r="A69" s="100"/>
      <c r="B69" s="100"/>
      <c r="C69" s="100"/>
      <c r="D69" s="100"/>
      <c r="E69" s="100"/>
      <c r="BC69" s="100"/>
      <c r="BD69" s="100"/>
      <c r="BE69" s="100"/>
      <c r="BF69" s="100"/>
      <c r="BG69" s="100"/>
      <c r="BH69" s="100"/>
      <c r="BI69" s="100"/>
      <c r="BJ69" s="100"/>
      <c r="BK69" s="100"/>
      <c r="BL69" s="100"/>
      <c r="BM69" s="100"/>
      <c r="BN69" s="100"/>
      <c r="BO69" s="100"/>
      <c r="BP69" s="100"/>
      <c r="BQ69" s="100"/>
      <c r="BR69" s="100"/>
      <c r="BS69" s="100"/>
      <c r="BT69" s="100"/>
      <c r="BU69" s="100"/>
      <c r="BV69" s="100"/>
      <c r="BW69" s="100"/>
      <c r="BX69" s="100"/>
      <c r="BY69" s="100"/>
      <c r="BZ69" s="100"/>
    </row>
    <row r="70" spans="1:78" s="101" customFormat="1" x14ac:dyDescent="0.4">
      <c r="A70" s="100"/>
      <c r="B70" s="100"/>
      <c r="C70" s="100"/>
      <c r="D70" s="100"/>
      <c r="E70" s="100"/>
      <c r="BC70" s="100"/>
      <c r="BD70" s="100"/>
      <c r="BE70" s="100"/>
      <c r="BF70" s="100"/>
      <c r="BG70" s="100"/>
      <c r="BH70" s="100"/>
      <c r="BI70" s="100"/>
      <c r="BJ70" s="100"/>
      <c r="BK70" s="100"/>
      <c r="BL70" s="100"/>
      <c r="BM70" s="100"/>
      <c r="BN70" s="100"/>
      <c r="BO70" s="100"/>
      <c r="BP70" s="100"/>
      <c r="BQ70" s="100"/>
      <c r="BR70" s="100"/>
      <c r="BS70" s="100"/>
      <c r="BT70" s="100"/>
      <c r="BU70" s="100"/>
      <c r="BV70" s="100"/>
      <c r="BW70" s="100"/>
      <c r="BX70" s="100"/>
      <c r="BY70" s="100"/>
      <c r="BZ70" s="100"/>
    </row>
    <row r="71" spans="1:78" s="101" customFormat="1" x14ac:dyDescent="0.4">
      <c r="A71" s="100"/>
      <c r="B71" s="100"/>
      <c r="C71" s="100"/>
      <c r="D71" s="100"/>
      <c r="E71" s="100"/>
      <c r="BC71" s="100"/>
      <c r="BD71" s="100"/>
      <c r="BE71" s="100"/>
      <c r="BF71" s="100"/>
      <c r="BG71" s="100"/>
      <c r="BH71" s="100"/>
      <c r="BI71" s="100"/>
      <c r="BJ71" s="100"/>
      <c r="BK71" s="100"/>
      <c r="BL71" s="100"/>
      <c r="BM71" s="100"/>
      <c r="BN71" s="100"/>
      <c r="BO71" s="100"/>
      <c r="BP71" s="100"/>
      <c r="BQ71" s="100"/>
      <c r="BR71" s="100"/>
      <c r="BS71" s="100"/>
      <c r="BT71" s="100"/>
      <c r="BU71" s="100"/>
      <c r="BV71" s="100"/>
      <c r="BW71" s="100"/>
      <c r="BX71" s="100"/>
      <c r="BY71" s="100"/>
      <c r="BZ71" s="100"/>
    </row>
    <row r="72" spans="1:78" s="101" customFormat="1" x14ac:dyDescent="0.4">
      <c r="A72" s="100"/>
      <c r="B72" s="100"/>
      <c r="C72" s="100"/>
      <c r="D72" s="100"/>
      <c r="E72" s="100"/>
      <c r="BC72" s="100"/>
      <c r="BD72" s="100"/>
      <c r="BE72" s="100"/>
      <c r="BF72" s="100"/>
      <c r="BG72" s="100"/>
      <c r="BH72" s="100"/>
      <c r="BI72" s="100"/>
      <c r="BJ72" s="100"/>
      <c r="BK72" s="100"/>
      <c r="BL72" s="100"/>
      <c r="BM72" s="100"/>
      <c r="BN72" s="100"/>
      <c r="BO72" s="100"/>
      <c r="BP72" s="100"/>
      <c r="BQ72" s="100"/>
      <c r="BR72" s="100"/>
      <c r="BS72" s="100"/>
      <c r="BT72" s="100"/>
      <c r="BU72" s="100"/>
      <c r="BV72" s="100"/>
      <c r="BW72" s="100"/>
      <c r="BX72" s="100"/>
      <c r="BY72" s="100"/>
      <c r="BZ72" s="100"/>
    </row>
    <row r="73" spans="1:78" s="101" customFormat="1" x14ac:dyDescent="0.4">
      <c r="A73" s="100"/>
      <c r="B73" s="100"/>
      <c r="C73" s="100"/>
      <c r="D73" s="100"/>
      <c r="E73" s="100"/>
      <c r="BC73" s="100"/>
      <c r="BD73" s="100"/>
      <c r="BE73" s="100"/>
      <c r="BF73" s="100"/>
      <c r="BG73" s="100"/>
      <c r="BH73" s="100"/>
      <c r="BI73" s="100"/>
      <c r="BJ73" s="100"/>
      <c r="BK73" s="100"/>
      <c r="BL73" s="100"/>
      <c r="BM73" s="100"/>
      <c r="BN73" s="100"/>
      <c r="BO73" s="100"/>
      <c r="BP73" s="100"/>
      <c r="BQ73" s="100"/>
      <c r="BR73" s="100"/>
      <c r="BS73" s="100"/>
      <c r="BT73" s="100"/>
      <c r="BU73" s="100"/>
      <c r="BV73" s="100"/>
      <c r="BW73" s="100"/>
      <c r="BX73" s="100"/>
      <c r="BY73" s="100"/>
      <c r="BZ73" s="100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D8ADC-2042-4EB3-95D4-8C167334F4BE}">
  <dimension ref="A1:BZ73"/>
  <sheetViews>
    <sheetView zoomScale="85" zoomScaleNormal="85" workbookViewId="0">
      <pane xSplit="1" ySplit="2" topLeftCell="AD3" activePane="bottomRight" state="frozen"/>
      <selection activeCell="E24" sqref="E24"/>
      <selection pane="topRight" activeCell="E24" sqref="E24"/>
      <selection pane="bottomLeft" activeCell="E24" sqref="E24"/>
      <selection pane="bottomRight" activeCell="AQ18" sqref="AQ18"/>
    </sheetView>
  </sheetViews>
  <sheetFormatPr defaultColWidth="9.07421875" defaultRowHeight="14.6" x14ac:dyDescent="0.4"/>
  <cols>
    <col min="1" max="1" width="19.69140625" style="100" customWidth="1"/>
    <col min="2" max="2" width="12.07421875" style="100" customWidth="1"/>
    <col min="3" max="3" width="12.53515625" style="100" customWidth="1"/>
    <col min="4" max="4" width="9.07421875" style="100"/>
    <col min="5" max="5" width="15.4609375" style="100" bestFit="1" customWidth="1"/>
    <col min="6" max="7" width="6.69140625" style="101" bestFit="1" customWidth="1"/>
    <col min="8" max="8" width="4.07421875" style="101" bestFit="1" customWidth="1"/>
    <col min="9" max="9" width="5.69140625" style="101" bestFit="1" customWidth="1"/>
    <col min="10" max="10" width="6.69140625" style="101" bestFit="1" customWidth="1"/>
    <col min="11" max="11" width="5.84375" style="101" bestFit="1" customWidth="1"/>
    <col min="12" max="12" width="5.69140625" style="101" bestFit="1" customWidth="1"/>
    <col min="13" max="13" width="9.3046875" style="101" bestFit="1" customWidth="1"/>
    <col min="14" max="14" width="7.69140625" style="101" bestFit="1" customWidth="1"/>
    <col min="15" max="15" width="9.3046875" style="101" bestFit="1" customWidth="1"/>
    <col min="16" max="16" width="5.69140625" style="101" bestFit="1" customWidth="1"/>
    <col min="17" max="17" width="5.3046875" style="101" bestFit="1" customWidth="1"/>
    <col min="18" max="18" width="8.69140625" style="101" bestFit="1" customWidth="1"/>
    <col min="19" max="19" width="4.84375" style="101" bestFit="1" customWidth="1"/>
    <col min="20" max="20" width="7.84375" style="101" bestFit="1" customWidth="1"/>
    <col min="21" max="21" width="5.84375" style="101" bestFit="1" customWidth="1"/>
    <col min="22" max="22" width="6" style="101" bestFit="1" customWidth="1"/>
    <col min="23" max="24" width="6.69140625" style="101" bestFit="1" customWidth="1"/>
    <col min="25" max="26" width="5.69140625" style="101" bestFit="1" customWidth="1"/>
    <col min="27" max="27" width="12" style="101" customWidth="1"/>
    <col min="28" max="29" width="9.07421875" style="101"/>
    <col min="30" max="30" width="12" style="101" customWidth="1"/>
    <col min="31" max="31" width="5.84375" style="101" bestFit="1" customWidth="1"/>
    <col min="32" max="32" width="18.765625" style="101" bestFit="1" customWidth="1"/>
    <col min="33" max="33" width="6.23046875" style="101" customWidth="1"/>
    <col min="34" max="34" width="5.53515625" style="101" bestFit="1" customWidth="1"/>
    <col min="35" max="35" width="4" style="101" bestFit="1" customWidth="1"/>
    <col min="36" max="36" width="4.07421875" style="101" bestFit="1" customWidth="1"/>
    <col min="37" max="37" width="5.53515625" style="101" bestFit="1" customWidth="1"/>
    <col min="38" max="38" width="5.765625" style="101" bestFit="1" customWidth="1"/>
    <col min="39" max="39" width="5.53515625" style="101" bestFit="1" customWidth="1"/>
    <col min="40" max="40" width="7.69140625" style="101" bestFit="1" customWidth="1"/>
    <col min="41" max="42" width="5" style="101" bestFit="1" customWidth="1"/>
    <col min="43" max="43" width="8.53515625" style="101" bestFit="1" customWidth="1"/>
    <col min="44" max="44" width="4.4609375" style="101" bestFit="1" customWidth="1"/>
    <col min="45" max="45" width="7.53515625" style="101" bestFit="1" customWidth="1"/>
    <col min="46" max="46" width="5.53515625" style="101" bestFit="1" customWidth="1"/>
    <col min="47" max="47" width="5.765625" style="101" bestFit="1" customWidth="1"/>
    <col min="48" max="48" width="5.53515625" style="101" bestFit="1" customWidth="1"/>
    <col min="49" max="49" width="6.69140625" style="101" bestFit="1" customWidth="1"/>
    <col min="50" max="50" width="5.3046875" style="101" bestFit="1" customWidth="1"/>
    <col min="51" max="51" width="4" style="101" bestFit="1" customWidth="1"/>
    <col min="52" max="54" width="9.07421875" style="101"/>
    <col min="55" max="16384" width="9.07421875" style="100"/>
  </cols>
  <sheetData>
    <row r="1" spans="1:59" x14ac:dyDescent="0.4">
      <c r="B1" s="100" t="s">
        <v>518</v>
      </c>
      <c r="E1" s="100" t="s">
        <v>521</v>
      </c>
      <c r="AG1" s="100" t="s">
        <v>522</v>
      </c>
      <c r="BC1" s="100" t="s">
        <v>340</v>
      </c>
      <c r="BF1" s="100" t="s">
        <v>510</v>
      </c>
    </row>
    <row r="2" spans="1:59" x14ac:dyDescent="0.4">
      <c r="A2" s="100" t="s">
        <v>52</v>
      </c>
      <c r="B2" s="100" t="s">
        <v>310</v>
      </c>
      <c r="C2" s="100" t="s">
        <v>311</v>
      </c>
      <c r="E2" s="100" t="s">
        <v>226</v>
      </c>
      <c r="F2" s="101" t="s">
        <v>149</v>
      </c>
      <c r="G2" s="101" t="s">
        <v>151</v>
      </c>
      <c r="H2" s="101" t="s">
        <v>152</v>
      </c>
      <c r="I2" s="101" t="s">
        <v>153</v>
      </c>
      <c r="J2" s="101" t="s">
        <v>154</v>
      </c>
      <c r="K2" s="101" t="s">
        <v>155</v>
      </c>
      <c r="L2" s="101" t="s">
        <v>156</v>
      </c>
      <c r="M2" s="101" t="s">
        <v>54</v>
      </c>
      <c r="N2" s="101" t="s">
        <v>53</v>
      </c>
      <c r="O2" s="101" t="s">
        <v>157</v>
      </c>
      <c r="P2" s="101" t="s">
        <v>158</v>
      </c>
      <c r="Q2" s="101" t="s">
        <v>159</v>
      </c>
      <c r="R2" s="101" t="s">
        <v>160</v>
      </c>
      <c r="S2" s="101" t="s">
        <v>161</v>
      </c>
      <c r="T2" s="101" t="s">
        <v>162</v>
      </c>
      <c r="U2" s="101" t="s">
        <v>163</v>
      </c>
      <c r="V2" s="101" t="s">
        <v>164</v>
      </c>
      <c r="W2" s="101" t="s">
        <v>165</v>
      </c>
      <c r="X2" s="101" t="s">
        <v>166</v>
      </c>
      <c r="Y2" s="101" t="s">
        <v>167</v>
      </c>
      <c r="Z2" s="101" t="s">
        <v>168</v>
      </c>
      <c r="AA2" s="100"/>
      <c r="AB2" s="101" t="s">
        <v>54</v>
      </c>
      <c r="AC2" s="101" t="s">
        <v>53</v>
      </c>
      <c r="AD2" s="100"/>
      <c r="AE2" s="100" t="s">
        <v>312</v>
      </c>
      <c r="AF2" s="100" t="s">
        <v>177</v>
      </c>
      <c r="AG2" s="100" t="s">
        <v>149</v>
      </c>
      <c r="AH2" s="100" t="s">
        <v>151</v>
      </c>
      <c r="AI2" s="100" t="s">
        <v>152</v>
      </c>
      <c r="AJ2" s="100" t="s">
        <v>153</v>
      </c>
      <c r="AK2" s="100" t="s">
        <v>154</v>
      </c>
      <c r="AL2" s="100" t="s">
        <v>155</v>
      </c>
      <c r="AM2" s="100" t="s">
        <v>156</v>
      </c>
      <c r="AN2" s="100" t="s">
        <v>157</v>
      </c>
      <c r="AO2" s="100" t="s">
        <v>158</v>
      </c>
      <c r="AP2" s="100" t="s">
        <v>159</v>
      </c>
      <c r="AQ2" s="100" t="s">
        <v>160</v>
      </c>
      <c r="AR2" s="100" t="s">
        <v>161</v>
      </c>
      <c r="AS2" s="100" t="s">
        <v>162</v>
      </c>
      <c r="AT2" s="100" t="s">
        <v>163</v>
      </c>
      <c r="AU2" s="100" t="s">
        <v>164</v>
      </c>
      <c r="AV2" s="100" t="s">
        <v>165</v>
      </c>
      <c r="AW2" s="100" t="s">
        <v>166</v>
      </c>
      <c r="AX2" s="100" t="s">
        <v>167</v>
      </c>
      <c r="AY2" s="100" t="s">
        <v>168</v>
      </c>
      <c r="AZ2" s="101" t="s">
        <v>54</v>
      </c>
      <c r="BA2" s="101" t="s">
        <v>53</v>
      </c>
      <c r="BC2" s="101" t="s">
        <v>54</v>
      </c>
      <c r="BD2" s="101" t="s">
        <v>53</v>
      </c>
      <c r="BF2" s="101" t="s">
        <v>54</v>
      </c>
      <c r="BG2" s="101" t="s">
        <v>53</v>
      </c>
    </row>
    <row r="3" spans="1:59" x14ac:dyDescent="0.4">
      <c r="A3" s="27" t="s">
        <v>121</v>
      </c>
      <c r="B3" s="101">
        <v>2.52105872345463</v>
      </c>
      <c r="C3" s="101">
        <v>1.1263813710147501</v>
      </c>
      <c r="E3" s="100" t="s">
        <v>121</v>
      </c>
      <c r="F3" s="101">
        <v>9.7329942196134098E-2</v>
      </c>
      <c r="G3" s="101">
        <v>2.6673036286093799E-2</v>
      </c>
      <c r="H3" s="101">
        <v>1.4697494518097101E-3</v>
      </c>
      <c r="I3" s="101">
        <v>2.1774405197286001E-4</v>
      </c>
      <c r="J3" s="101">
        <v>6.2708998840589406E-2</v>
      </c>
      <c r="K3" s="101">
        <v>4.31255685326587E-4</v>
      </c>
      <c r="L3" s="101">
        <v>2.2318448288827401E-2</v>
      </c>
      <c r="M3" s="101">
        <v>2.4797116636847498</v>
      </c>
      <c r="N3" s="101">
        <v>1.08851443100343</v>
      </c>
      <c r="O3" s="101">
        <v>1.39119723268131</v>
      </c>
      <c r="P3" s="101">
        <v>8.3393848556027796E-4</v>
      </c>
      <c r="Q3" s="101">
        <v>1.41531540189928E-3</v>
      </c>
      <c r="R3" s="101">
        <v>0.55251562622728601</v>
      </c>
      <c r="S3" s="101">
        <v>1.52418538621339E-3</v>
      </c>
      <c r="T3" s="101">
        <v>1.3391058536682101E-2</v>
      </c>
      <c r="U3" s="101">
        <v>5.98787240953058E-4</v>
      </c>
      <c r="V3" s="101">
        <v>6.1620517798905404E-4</v>
      </c>
      <c r="W3" s="101">
        <v>3.35320596403159E-2</v>
      </c>
      <c r="X3" s="101">
        <v>0.266078700610129</v>
      </c>
      <c r="Y3" s="101">
        <v>1.19811915937432E-3</v>
      </c>
      <c r="Z3" s="101">
        <v>5.6612603362820096E-3</v>
      </c>
      <c r="AA3" s="100"/>
      <c r="AB3" s="52">
        <f t="shared" ref="AB3:AC15" si="0">(M3-B3)/(B3+1E-50)</f>
        <v>-1.6400673012972076E-2</v>
      </c>
      <c r="AC3" s="52">
        <f t="shared" si="0"/>
        <v>-3.3618222909001037E-2</v>
      </c>
      <c r="AD3" s="100"/>
      <c r="AE3" s="100">
        <v>110</v>
      </c>
      <c r="AF3" s="100" t="s">
        <v>121</v>
      </c>
      <c r="AG3" s="101">
        <v>1.82076867499E-2</v>
      </c>
      <c r="AH3" s="101">
        <v>4.9898016506799998E-3</v>
      </c>
      <c r="AI3" s="101">
        <v>2.7494826819800001E-4</v>
      </c>
      <c r="AJ3" s="101">
        <v>4.0733079955899999E-5</v>
      </c>
      <c r="AK3" s="101">
        <v>1.17311254949E-2</v>
      </c>
      <c r="AL3" s="101">
        <v>8.0675934685500001E-5</v>
      </c>
      <c r="AM3" s="101">
        <v>4.1751408371299998E-3</v>
      </c>
      <c r="AN3" s="101">
        <v>0.25936284957900002</v>
      </c>
      <c r="AO3" s="101">
        <v>1.5600768744E-4</v>
      </c>
      <c r="AP3" s="101">
        <v>2.6476498723700001E-4</v>
      </c>
      <c r="AQ3" s="101">
        <v>0.10336018202199999</v>
      </c>
      <c r="AR3" s="101">
        <v>2.8513154405399998E-4</v>
      </c>
      <c r="AS3" s="101">
        <v>2.5050840785199998E-3</v>
      </c>
      <c r="AT3" s="101">
        <v>1.1201595410699999E-4</v>
      </c>
      <c r="AU3" s="101">
        <v>1.15274592726E-4</v>
      </c>
      <c r="AV3" s="101">
        <v>6.2728943641699999E-3</v>
      </c>
      <c r="AW3" s="101">
        <v>4.9775820042900001E-2</v>
      </c>
      <c r="AX3" s="101">
        <v>2.2413377279999999E-4</v>
      </c>
      <c r="AY3" s="101">
        <v>1.05905994895E-3</v>
      </c>
      <c r="AZ3" s="101">
        <f t="shared" ref="AZ3:AZ15" si="1">BA3+AN3</f>
        <v>0.46299333058935338</v>
      </c>
      <c r="BA3" s="101">
        <f t="shared" ref="BA3:BA13" si="2">SUM(AG3:AY3)-AN3</f>
        <v>0.20363048101035336</v>
      </c>
      <c r="BC3" s="87">
        <f t="shared" ref="BC3:BD15" si="3">AZ3/M3</f>
        <v>0.18671256717862281</v>
      </c>
      <c r="BD3" s="87">
        <f t="shared" si="3"/>
        <v>0.18707191674311546</v>
      </c>
      <c r="BF3" s="87">
        <v>0.16249878508985158</v>
      </c>
      <c r="BG3" s="87">
        <v>0.16694519041572312</v>
      </c>
    </row>
    <row r="4" spans="1:59" x14ac:dyDescent="0.4">
      <c r="A4" s="86" t="s">
        <v>77</v>
      </c>
      <c r="B4" s="101">
        <v>2201.30025355007</v>
      </c>
      <c r="C4" s="101">
        <v>934.13502485118204</v>
      </c>
      <c r="E4" s="100" t="s">
        <v>77</v>
      </c>
      <c r="F4" s="101">
        <v>83.179797725943303</v>
      </c>
      <c r="G4" s="101">
        <v>22.795361773691099</v>
      </c>
      <c r="H4" s="101">
        <v>1.25607223334678</v>
      </c>
      <c r="I4" s="101">
        <v>0.186084693373501</v>
      </c>
      <c r="J4" s="101">
        <v>53.592357795565398</v>
      </c>
      <c r="K4" s="101">
        <v>0.36856082103795801</v>
      </c>
      <c r="L4" s="101">
        <v>19.0736718630897</v>
      </c>
      <c r="M4" s="101">
        <v>2192.7972084366902</v>
      </c>
      <c r="N4" s="101">
        <v>930.26342122614301</v>
      </c>
      <c r="O4" s="101">
        <v>1262.5337872105399</v>
      </c>
      <c r="P4" s="101">
        <v>0.71270407902842203</v>
      </c>
      <c r="Q4" s="101">
        <v>1.2095483836973699</v>
      </c>
      <c r="R4" s="101">
        <v>472.18955356944701</v>
      </c>
      <c r="S4" s="101">
        <v>1.3025897281597401</v>
      </c>
      <c r="T4" s="101">
        <v>11.444206298207</v>
      </c>
      <c r="U4" s="101">
        <v>0.51173242741359104</v>
      </c>
      <c r="V4" s="101">
        <v>0.52662113392472298</v>
      </c>
      <c r="W4" s="101">
        <v>28.657025218634502</v>
      </c>
      <c r="X4" s="101">
        <v>227.39540058003601</v>
      </c>
      <c r="Y4" s="101">
        <v>1.0239290899011699</v>
      </c>
      <c r="Z4" s="101">
        <v>4.8382038116448101</v>
      </c>
      <c r="AA4" s="100"/>
      <c r="AB4" s="52">
        <f t="shared" si="0"/>
        <v>-3.8627375341763687E-3</v>
      </c>
      <c r="AC4" s="52">
        <f t="shared" si="0"/>
        <v>-4.1445867268019611E-3</v>
      </c>
      <c r="AD4" s="100"/>
      <c r="AE4" s="100">
        <v>111</v>
      </c>
      <c r="AF4" s="100" t="s">
        <v>77</v>
      </c>
      <c r="AG4" s="101">
        <v>52.660813114299998</v>
      </c>
      <c r="AH4" s="101">
        <v>14.431653173999999</v>
      </c>
      <c r="AI4" s="101">
        <v>0.79521355192400001</v>
      </c>
      <c r="AJ4" s="101">
        <v>0.117809418182</v>
      </c>
      <c r="AK4" s="101">
        <v>33.929111022699999</v>
      </c>
      <c r="AL4" s="101">
        <v>0.23333333494</v>
      </c>
      <c r="AM4" s="101">
        <v>12.075465342099999</v>
      </c>
      <c r="AN4" s="101">
        <v>819.80239128999995</v>
      </c>
      <c r="AO4" s="101">
        <v>0.45121006603800001</v>
      </c>
      <c r="AP4" s="101">
        <v>0.76576116354500001</v>
      </c>
      <c r="AQ4" s="101">
        <v>298.94140492100001</v>
      </c>
      <c r="AR4" s="101">
        <v>0.82466593072299998</v>
      </c>
      <c r="AS4" s="101">
        <v>7.2452789497700003</v>
      </c>
      <c r="AT4" s="101">
        <v>0.32397588999600002</v>
      </c>
      <c r="AU4" s="101">
        <v>0.33340063663399999</v>
      </c>
      <c r="AV4" s="101">
        <v>18.142650740800001</v>
      </c>
      <c r="AW4" s="101">
        <v>143.96310002199999</v>
      </c>
      <c r="AX4" s="101">
        <v>0.64824635565300004</v>
      </c>
      <c r="AY4" s="101">
        <v>3.0630446542200001</v>
      </c>
      <c r="AZ4" s="101">
        <f t="shared" si="1"/>
        <v>1408.7485295785252</v>
      </c>
      <c r="BA4" s="101">
        <f t="shared" si="2"/>
        <v>588.94613828852528</v>
      </c>
      <c r="BC4" s="87">
        <f t="shared" si="3"/>
        <v>0.64244359859563283</v>
      </c>
      <c r="BD4" s="87">
        <f t="shared" si="3"/>
        <v>0.63309609391311861</v>
      </c>
      <c r="BF4" s="87">
        <v>0.63717068994564152</v>
      </c>
      <c r="BG4" s="87">
        <v>0.63068551338021051</v>
      </c>
    </row>
    <row r="5" spans="1:59" x14ac:dyDescent="0.4">
      <c r="A5" s="86" t="s">
        <v>71</v>
      </c>
      <c r="B5" s="101">
        <v>359.90528077401802</v>
      </c>
      <c r="C5" s="101">
        <v>152.28299524451799</v>
      </c>
      <c r="E5" s="100" t="s">
        <v>71</v>
      </c>
      <c r="F5" s="101">
        <v>13.6008777606783</v>
      </c>
      <c r="G5" s="101">
        <v>3.7273066690134802</v>
      </c>
      <c r="H5" s="101">
        <v>0.205382583393486</v>
      </c>
      <c r="I5" s="101">
        <v>3.0427204478502098E-2</v>
      </c>
      <c r="J5" s="101">
        <v>8.7629797203888806</v>
      </c>
      <c r="K5" s="101">
        <v>6.0263985444931299E-2</v>
      </c>
      <c r="L5" s="101">
        <v>3.1187702582031198</v>
      </c>
      <c r="M5" s="101">
        <v>359.87803440263599</v>
      </c>
      <c r="N5" s="101">
        <v>152.10903853793499</v>
      </c>
      <c r="O5" s="101">
        <v>207.768995864701</v>
      </c>
      <c r="P5" s="101">
        <v>0.1165358319289</v>
      </c>
      <c r="Q5" s="101">
        <v>0.19777541395668999</v>
      </c>
      <c r="R5" s="101">
        <v>77.208571459966905</v>
      </c>
      <c r="S5" s="101">
        <v>0.21298992401110001</v>
      </c>
      <c r="T5" s="101">
        <v>1.87125864159041</v>
      </c>
      <c r="U5" s="101">
        <v>8.3674068018088896E-2</v>
      </c>
      <c r="V5" s="101">
        <v>8.6108578523487397E-2</v>
      </c>
      <c r="W5" s="101">
        <v>4.6857693346913702</v>
      </c>
      <c r="X5" s="101">
        <v>37.181822464337401</v>
      </c>
      <c r="Y5" s="101">
        <v>0.167424463538241</v>
      </c>
      <c r="Z5" s="101">
        <v>0.79110017577186598</v>
      </c>
      <c r="AA5" s="100"/>
      <c r="AB5" s="52">
        <f t="shared" si="0"/>
        <v>-7.5704283425455325E-5</v>
      </c>
      <c r="AC5" s="52">
        <f t="shared" si="0"/>
        <v>-1.142325223533197E-3</v>
      </c>
      <c r="AD5" s="100"/>
      <c r="AE5" s="100">
        <v>112</v>
      </c>
      <c r="AF5" s="100" t="s">
        <v>71</v>
      </c>
      <c r="AG5" s="101">
        <v>1.5562784682199999</v>
      </c>
      <c r="AH5" s="101">
        <v>0.42649685797999998</v>
      </c>
      <c r="AI5" s="101">
        <v>2.3500849581800001E-2</v>
      </c>
      <c r="AJ5" s="101">
        <v>3.4816070490200001E-3</v>
      </c>
      <c r="AK5" s="101">
        <v>1.0027028094499999</v>
      </c>
      <c r="AL5" s="101">
        <v>6.8956709652000002E-3</v>
      </c>
      <c r="AM5" s="101">
        <v>0.35686469691599998</v>
      </c>
      <c r="AN5" s="101">
        <v>26.312663137200001</v>
      </c>
      <c r="AO5" s="101">
        <v>1.3334555027000001E-2</v>
      </c>
      <c r="AP5" s="101">
        <v>2.2630447014999999E-2</v>
      </c>
      <c r="AQ5" s="101">
        <v>8.8345774317700005</v>
      </c>
      <c r="AR5" s="101">
        <v>2.4371247338300001E-2</v>
      </c>
      <c r="AS5" s="101">
        <v>0.214118839319</v>
      </c>
      <c r="AT5" s="101">
        <v>9.5744186688799995E-3</v>
      </c>
      <c r="AU5" s="101">
        <v>9.8529478343199993E-3</v>
      </c>
      <c r="AV5" s="101">
        <v>0.53616750930400003</v>
      </c>
      <c r="AW5" s="101">
        <v>4.2545238353399997</v>
      </c>
      <c r="AX5" s="101">
        <v>1.9157543345499999E-2</v>
      </c>
      <c r="AY5" s="101">
        <v>9.0521788060899999E-2</v>
      </c>
      <c r="AZ5" s="101">
        <f t="shared" si="1"/>
        <v>43.717714660384928</v>
      </c>
      <c r="BA5" s="101">
        <f t="shared" si="2"/>
        <v>17.405051523184927</v>
      </c>
      <c r="BC5" s="87">
        <f t="shared" si="3"/>
        <v>0.1214792526388899</v>
      </c>
      <c r="BD5" s="87">
        <f t="shared" si="3"/>
        <v>0.11442483425364773</v>
      </c>
      <c r="BF5" s="87">
        <v>0.1661218293836311</v>
      </c>
      <c r="BG5" s="87">
        <v>0.15176862324456905</v>
      </c>
    </row>
    <row r="6" spans="1:59" x14ac:dyDescent="0.4">
      <c r="A6" s="86" t="s">
        <v>122</v>
      </c>
      <c r="B6" s="101">
        <v>1329.1519109558999</v>
      </c>
      <c r="C6" s="101">
        <v>576.52865052456696</v>
      </c>
      <c r="E6" s="100" t="s">
        <v>122</v>
      </c>
      <c r="F6" s="101">
        <v>51.410364220605501</v>
      </c>
      <c r="G6" s="101">
        <v>14.088968559186901</v>
      </c>
      <c r="H6" s="101">
        <v>0.77633245257935102</v>
      </c>
      <c r="I6" s="101">
        <v>0.115012110704123</v>
      </c>
      <c r="J6" s="101">
        <v>33.123453039225701</v>
      </c>
      <c r="K6" s="101">
        <v>0.22779388166537101</v>
      </c>
      <c r="L6" s="101">
        <v>11.7887397379476</v>
      </c>
      <c r="M6" s="101">
        <v>1326.0989743231601</v>
      </c>
      <c r="N6" s="101">
        <v>574.96149277381596</v>
      </c>
      <c r="O6" s="101">
        <v>751.13748154935195</v>
      </c>
      <c r="P6" s="101">
        <v>0.44049599264813599</v>
      </c>
      <c r="Q6" s="101">
        <v>0.74757622622155295</v>
      </c>
      <c r="R6" s="101">
        <v>291.84298320772399</v>
      </c>
      <c r="S6" s="101">
        <v>0.80508341424141705</v>
      </c>
      <c r="T6" s="101">
        <v>7.0732343777145799</v>
      </c>
      <c r="U6" s="101">
        <v>0.31628237386508801</v>
      </c>
      <c r="V6" s="101">
        <v>0.325482542861599</v>
      </c>
      <c r="W6" s="101">
        <v>17.711855727442501</v>
      </c>
      <c r="X6" s="101">
        <v>140.544658083147</v>
      </c>
      <c r="Y6" s="101">
        <v>0.63285780597209995</v>
      </c>
      <c r="Z6" s="101">
        <v>2.99031902006206</v>
      </c>
      <c r="AA6" s="100"/>
      <c r="AB6" s="52">
        <f t="shared" si="0"/>
        <v>-2.2969057243007063E-3</v>
      </c>
      <c r="AC6" s="52">
        <f t="shared" si="0"/>
        <v>-2.7182651709070863E-3</v>
      </c>
      <c r="AD6" s="100"/>
      <c r="AE6" s="100">
        <v>113</v>
      </c>
      <c r="AF6" s="100" t="s">
        <v>122</v>
      </c>
      <c r="AG6" s="101">
        <v>5.5124038537500004</v>
      </c>
      <c r="AH6" s="101">
        <v>1.510669885</v>
      </c>
      <c r="AI6" s="101">
        <v>8.3241001057399996E-2</v>
      </c>
      <c r="AJ6" s="101">
        <v>1.23319994559E-2</v>
      </c>
      <c r="AK6" s="101">
        <v>3.55161581062</v>
      </c>
      <c r="AL6" s="101">
        <v>2.4424758078599999E-2</v>
      </c>
      <c r="AM6" s="101">
        <v>1.2640299587899999</v>
      </c>
      <c r="AN6" s="101">
        <v>85.390298253300003</v>
      </c>
      <c r="AO6" s="101">
        <v>4.7231556428599997E-2</v>
      </c>
      <c r="AP6" s="101">
        <v>8.0157997180899998E-2</v>
      </c>
      <c r="AQ6" s="101">
        <v>31.2924485307</v>
      </c>
      <c r="AR6" s="101">
        <v>8.6323994068799995E-2</v>
      </c>
      <c r="AS6" s="101">
        <v>0.75841793079099995</v>
      </c>
      <c r="AT6" s="101">
        <v>3.3912996712699997E-2</v>
      </c>
      <c r="AU6" s="101">
        <v>3.48995580938E-2</v>
      </c>
      <c r="AV6" s="101">
        <v>1.8991279680199999</v>
      </c>
      <c r="AW6" s="101">
        <v>15.0697031612</v>
      </c>
      <c r="AX6" s="101">
        <v>6.7856827320599999E-2</v>
      </c>
      <c r="AY6" s="101">
        <v>0.32063198856399999</v>
      </c>
      <c r="AZ6" s="101">
        <f t="shared" si="1"/>
        <v>147.03972802913236</v>
      </c>
      <c r="BA6" s="101">
        <f t="shared" si="2"/>
        <v>61.64942977583236</v>
      </c>
      <c r="BC6" s="87">
        <f t="shared" si="3"/>
        <v>0.11088141298365858</v>
      </c>
      <c r="BD6" s="87">
        <f t="shared" si="3"/>
        <v>0.10722358027563529</v>
      </c>
      <c r="BF6" s="87">
        <v>0.12656915113059547</v>
      </c>
      <c r="BG6" s="87">
        <v>0.12043522887183609</v>
      </c>
    </row>
    <row r="7" spans="1:59" x14ac:dyDescent="0.4">
      <c r="A7" s="86" t="s">
        <v>123</v>
      </c>
      <c r="B7" s="101">
        <v>20664.049644629202</v>
      </c>
      <c r="C7" s="101">
        <v>9008.4628077350699</v>
      </c>
      <c r="E7" s="100" t="s">
        <v>123</v>
      </c>
      <c r="F7" s="101">
        <v>800.94793937732697</v>
      </c>
      <c r="G7" s="101">
        <v>219.49914200180899</v>
      </c>
      <c r="H7" s="101">
        <v>12.094846460471</v>
      </c>
      <c r="I7" s="101">
        <v>1.79183316721562</v>
      </c>
      <c r="J7" s="101">
        <v>516.04695067858302</v>
      </c>
      <c r="K7" s="101">
        <v>3.5489093654918502</v>
      </c>
      <c r="L7" s="101">
        <v>183.66255316621999</v>
      </c>
      <c r="M7" s="101">
        <v>20552.329867161901</v>
      </c>
      <c r="N7" s="101">
        <v>8957.6136195201507</v>
      </c>
      <c r="O7" s="101">
        <v>11594.7162476417</v>
      </c>
      <c r="P7" s="101">
        <v>6.8627003448208699</v>
      </c>
      <c r="Q7" s="101">
        <v>11.6468881702166</v>
      </c>
      <c r="R7" s="101">
        <v>4546.7681730989498</v>
      </c>
      <c r="S7" s="101">
        <v>12.5428081083528</v>
      </c>
      <c r="T7" s="101">
        <v>110.197514874277</v>
      </c>
      <c r="U7" s="101">
        <v>4.92753072056649</v>
      </c>
      <c r="V7" s="101">
        <v>5.0708852427388802</v>
      </c>
      <c r="W7" s="101">
        <v>275.94179613169803</v>
      </c>
      <c r="X7" s="101">
        <v>2189.6160308273402</v>
      </c>
      <c r="Y7" s="101">
        <v>9.8595481188915404</v>
      </c>
      <c r="Z7" s="101">
        <v>46.587569665178101</v>
      </c>
      <c r="AA7" s="100"/>
      <c r="AB7" s="52">
        <f t="shared" si="0"/>
        <v>-5.4064803070359236E-3</v>
      </c>
      <c r="AC7" s="52">
        <f t="shared" si="0"/>
        <v>-5.6446021147201503E-3</v>
      </c>
      <c r="AD7" s="100"/>
      <c r="AE7" s="100">
        <v>124</v>
      </c>
      <c r="AF7" s="100" t="s">
        <v>123</v>
      </c>
      <c r="AG7" s="101">
        <v>212.68154893100001</v>
      </c>
      <c r="AH7" s="101">
        <v>58.285206729999999</v>
      </c>
      <c r="AI7" s="101">
        <v>3.21163421842</v>
      </c>
      <c r="AJ7" s="101">
        <v>0.47579760452999997</v>
      </c>
      <c r="AK7" s="101">
        <v>137.02971497799999</v>
      </c>
      <c r="AL7" s="101">
        <v>0.94236482976000002</v>
      </c>
      <c r="AM7" s="101">
        <v>48.769257444200001</v>
      </c>
      <c r="AN7" s="101">
        <v>3082.4029703000001</v>
      </c>
      <c r="AO7" s="101">
        <v>1.8223048800899999</v>
      </c>
      <c r="AP7" s="101">
        <v>3.0926846597600002</v>
      </c>
      <c r="AQ7" s="101">
        <v>1207.3364633199999</v>
      </c>
      <c r="AR7" s="101">
        <v>3.33058328062</v>
      </c>
      <c r="AS7" s="101">
        <v>29.2615527548</v>
      </c>
      <c r="AT7" s="101">
        <v>1.30844345554</v>
      </c>
      <c r="AU7" s="101">
        <v>1.34650726373</v>
      </c>
      <c r="AV7" s="101">
        <v>73.272835928299997</v>
      </c>
      <c r="AW7" s="101">
        <v>581.424718439</v>
      </c>
      <c r="AX7" s="101">
        <v>2.6180763946200001</v>
      </c>
      <c r="AY7" s="101">
        <v>12.370738639300001</v>
      </c>
      <c r="AZ7" s="101">
        <f t="shared" si="1"/>
        <v>5460.9834040516698</v>
      </c>
      <c r="BA7" s="101">
        <f t="shared" si="2"/>
        <v>2378.5804337516697</v>
      </c>
      <c r="BC7" s="87">
        <f t="shared" si="3"/>
        <v>0.26571115972486986</v>
      </c>
      <c r="BD7" s="87">
        <f t="shared" si="3"/>
        <v>0.26553728870023391</v>
      </c>
      <c r="BF7" s="87">
        <v>0.25873229612025161</v>
      </c>
      <c r="BG7" s="87">
        <v>0.26340036806270595</v>
      </c>
    </row>
    <row r="8" spans="1:59" x14ac:dyDescent="0.4">
      <c r="A8" s="86" t="s">
        <v>72</v>
      </c>
      <c r="B8" s="101">
        <v>48672.114888302902</v>
      </c>
      <c r="C8" s="101">
        <v>20860.573617721999</v>
      </c>
      <c r="E8" s="100" t="s">
        <v>72</v>
      </c>
      <c r="F8" s="101">
        <v>1858.7483242353601</v>
      </c>
      <c r="G8" s="101">
        <v>509.38842625496801</v>
      </c>
      <c r="H8" s="101">
        <v>28.068342282248501</v>
      </c>
      <c r="I8" s="101">
        <v>4.15827381956798</v>
      </c>
      <c r="J8" s="101">
        <v>1197.5826062281001</v>
      </c>
      <c r="K8" s="101">
        <v>8.2358848692430495</v>
      </c>
      <c r="L8" s="101">
        <v>426.22297044301598</v>
      </c>
      <c r="M8" s="101">
        <v>48516.089958301098</v>
      </c>
      <c r="N8" s="101">
        <v>20787.8028562127</v>
      </c>
      <c r="O8" s="101">
        <v>27728.287102088401</v>
      </c>
      <c r="P8" s="101">
        <v>15.926167881774401</v>
      </c>
      <c r="Q8" s="101">
        <v>27.028779555683201</v>
      </c>
      <c r="R8" s="101">
        <v>10551.6182289196</v>
      </c>
      <c r="S8" s="101">
        <v>29.107919610022101</v>
      </c>
      <c r="T8" s="101">
        <v>255.73377861482601</v>
      </c>
      <c r="U8" s="101">
        <v>11.435259697113301</v>
      </c>
      <c r="V8" s="101">
        <v>11.7679177662962</v>
      </c>
      <c r="W8" s="101">
        <v>640.374067347748</v>
      </c>
      <c r="X8" s="101">
        <v>5081.4099300992102</v>
      </c>
      <c r="Y8" s="101">
        <v>22.880888149543601</v>
      </c>
      <c r="Z8" s="101">
        <v>108.115090438279</v>
      </c>
      <c r="AA8" s="100"/>
      <c r="AB8" s="52">
        <f t="shared" si="0"/>
        <v>-3.2056328425395918E-3</v>
      </c>
      <c r="AC8" s="52">
        <f t="shared" si="0"/>
        <v>-3.4884353058957382E-3</v>
      </c>
      <c r="AD8" s="100"/>
      <c r="AE8" s="100">
        <v>135</v>
      </c>
      <c r="AF8" s="100" t="s">
        <v>72</v>
      </c>
      <c r="AG8" s="101">
        <v>794.29503964900005</v>
      </c>
      <c r="AH8" s="101">
        <v>217.675919623</v>
      </c>
      <c r="AI8" s="101">
        <v>11.994388478799999</v>
      </c>
      <c r="AJ8" s="101">
        <v>1.77694638509</v>
      </c>
      <c r="AK8" s="101">
        <v>511.76053455499999</v>
      </c>
      <c r="AL8" s="101">
        <v>3.5194200297</v>
      </c>
      <c r="AM8" s="101">
        <v>182.136996673</v>
      </c>
      <c r="AN8" s="101">
        <v>11959.8791518</v>
      </c>
      <c r="AO8" s="101">
        <v>6.8057041764899999</v>
      </c>
      <c r="AP8" s="101">
        <v>11.5501514998</v>
      </c>
      <c r="AQ8" s="101">
        <v>4509.0012123699998</v>
      </c>
      <c r="AR8" s="101">
        <v>12.438623653300001</v>
      </c>
      <c r="AS8" s="101">
        <v>109.282196744</v>
      </c>
      <c r="AT8" s="101">
        <v>4.8866022985999997</v>
      </c>
      <c r="AU8" s="101">
        <v>5.0287579614700002</v>
      </c>
      <c r="AV8" s="101">
        <v>273.64974186199998</v>
      </c>
      <c r="AW8" s="101">
        <v>2171.4284004000001</v>
      </c>
      <c r="AX8" s="101">
        <v>9.7776472526700005</v>
      </c>
      <c r="AY8" s="101">
        <v>46.200605998900002</v>
      </c>
      <c r="AZ8" s="101">
        <f t="shared" si="1"/>
        <v>20843.088041410818</v>
      </c>
      <c r="BA8" s="101">
        <f t="shared" si="2"/>
        <v>8883.208889610818</v>
      </c>
      <c r="BC8" s="87">
        <f t="shared" si="3"/>
        <v>0.42961186813127689</v>
      </c>
      <c r="BD8" s="87">
        <f t="shared" si="3"/>
        <v>0.42732793605246056</v>
      </c>
      <c r="BF8" s="87">
        <v>0.41046481983205357</v>
      </c>
      <c r="BG8" s="87">
        <v>0.41441705145739305</v>
      </c>
    </row>
    <row r="9" spans="1:59" x14ac:dyDescent="0.4">
      <c r="A9" s="86" t="s">
        <v>124</v>
      </c>
      <c r="B9" s="101">
        <v>54219.939905730796</v>
      </c>
      <c r="C9" s="101">
        <v>21892.453765811799</v>
      </c>
      <c r="E9" s="100" t="s">
        <v>124</v>
      </c>
      <c r="F9" s="101">
        <v>1949.17003340066</v>
      </c>
      <c r="G9" s="101">
        <v>534.16849083434101</v>
      </c>
      <c r="H9" s="101">
        <v>29.4337872757194</v>
      </c>
      <c r="I9" s="101">
        <v>4.3605463334194496</v>
      </c>
      <c r="J9" s="101">
        <v>1255.8411758841801</v>
      </c>
      <c r="K9" s="101">
        <v>8.6365160667778706</v>
      </c>
      <c r="L9" s="101">
        <v>446.957289546521</v>
      </c>
      <c r="M9" s="101">
        <v>54043.3163738367</v>
      </c>
      <c r="N9" s="101">
        <v>21799.058674464399</v>
      </c>
      <c r="O9" s="101">
        <v>32244.257699372301</v>
      </c>
      <c r="P9" s="101">
        <v>16.700939253421399</v>
      </c>
      <c r="Q9" s="101">
        <v>28.3436383469869</v>
      </c>
      <c r="R9" s="101">
        <v>11064.918527813001</v>
      </c>
      <c r="S9" s="101">
        <v>30.523918018366</v>
      </c>
      <c r="T9" s="101">
        <v>268.174417514933</v>
      </c>
      <c r="U9" s="101">
        <v>11.991533297446299</v>
      </c>
      <c r="V9" s="101">
        <v>12.3403919247492</v>
      </c>
      <c r="W9" s="101">
        <v>671.52616561701404</v>
      </c>
      <c r="X9" s="101">
        <v>5328.6027675254099</v>
      </c>
      <c r="Y9" s="101">
        <v>23.993984770909201</v>
      </c>
      <c r="Z9" s="101">
        <v>113.37455104047601</v>
      </c>
      <c r="AA9" s="100"/>
      <c r="AB9" s="52">
        <f t="shared" si="0"/>
        <v>-3.2575383189502199E-3</v>
      </c>
      <c r="AC9" s="52">
        <f t="shared" si="0"/>
        <v>-4.2660860379776077E-3</v>
      </c>
      <c r="AD9" s="100"/>
      <c r="AE9" s="100">
        <v>146</v>
      </c>
      <c r="AF9" s="100" t="s">
        <v>124</v>
      </c>
      <c r="AG9" s="101">
        <v>927.05212331899997</v>
      </c>
      <c r="AH9" s="101">
        <v>254.05789011499999</v>
      </c>
      <c r="AI9" s="101">
        <v>13.999109042200001</v>
      </c>
      <c r="AJ9" s="101">
        <v>2.0739420146</v>
      </c>
      <c r="AK9" s="101">
        <v>597.29528994199995</v>
      </c>
      <c r="AL9" s="101">
        <v>4.1076497063100001</v>
      </c>
      <c r="AM9" s="101">
        <v>212.579051392</v>
      </c>
      <c r="AN9" s="101">
        <v>15725.6572222</v>
      </c>
      <c r="AO9" s="101">
        <v>7.9431975710299998</v>
      </c>
      <c r="AP9" s="101">
        <v>13.4806238037</v>
      </c>
      <c r="AQ9" s="101">
        <v>5262.6276803700002</v>
      </c>
      <c r="AR9" s="101">
        <v>14.517593674</v>
      </c>
      <c r="AS9" s="101">
        <v>127.547431561</v>
      </c>
      <c r="AT9" s="101">
        <v>5.7033404550300002</v>
      </c>
      <c r="AU9" s="101">
        <v>5.8692556649199998</v>
      </c>
      <c r="AV9" s="101">
        <v>319.38707796599999</v>
      </c>
      <c r="AW9" s="101">
        <v>2534.3571858599998</v>
      </c>
      <c r="AX9" s="101">
        <v>11.411866093900001</v>
      </c>
      <c r="AY9" s="101">
        <v>53.922495214500003</v>
      </c>
      <c r="AZ9" s="101">
        <f t="shared" si="1"/>
        <v>26093.590025965193</v>
      </c>
      <c r="BA9" s="101">
        <f t="shared" si="2"/>
        <v>10367.932803765194</v>
      </c>
      <c r="BC9" s="87">
        <f t="shared" si="3"/>
        <v>0.48282732772109355</v>
      </c>
      <c r="BD9" s="87">
        <f t="shared" si="3"/>
        <v>0.47561378491587242</v>
      </c>
      <c r="BF9" s="87">
        <v>0.46815518601004502</v>
      </c>
      <c r="BG9" s="87">
        <v>0.46717985304323439</v>
      </c>
    </row>
    <row r="10" spans="1:59" x14ac:dyDescent="0.4">
      <c r="A10" s="86" t="s">
        <v>125</v>
      </c>
      <c r="B10" s="101">
        <v>113875.243411288</v>
      </c>
      <c r="C10" s="101">
        <v>39991.402259549897</v>
      </c>
      <c r="E10" s="100" t="s">
        <v>125</v>
      </c>
      <c r="F10" s="101">
        <v>3573.3438536090598</v>
      </c>
      <c r="G10" s="101">
        <v>979.27190681190098</v>
      </c>
      <c r="H10" s="101">
        <v>53.959884735091698</v>
      </c>
      <c r="I10" s="101">
        <v>7.9940535305862097</v>
      </c>
      <c r="J10" s="101">
        <v>2302.2879860376702</v>
      </c>
      <c r="K10" s="101">
        <v>15.8330311682189</v>
      </c>
      <c r="L10" s="101">
        <v>819.39062685941406</v>
      </c>
      <c r="M10" s="101">
        <v>113915.279296412</v>
      </c>
      <c r="N10" s="101">
        <v>39963.432752146298</v>
      </c>
      <c r="O10" s="101">
        <v>73951.846544266504</v>
      </c>
      <c r="P10" s="101">
        <v>30.617240537112199</v>
      </c>
      <c r="Q10" s="101">
        <v>51.961370463165103</v>
      </c>
      <c r="R10" s="101">
        <v>20284.9175666788</v>
      </c>
      <c r="S10" s="101">
        <v>55.958376581764597</v>
      </c>
      <c r="T10" s="101">
        <v>491.63447248758303</v>
      </c>
      <c r="U10" s="101">
        <v>21.983647352895002</v>
      </c>
      <c r="V10" s="101">
        <v>22.623170751664201</v>
      </c>
      <c r="W10" s="101">
        <v>1231.08444772297</v>
      </c>
      <c r="X10" s="101">
        <v>9768.7383589193396</v>
      </c>
      <c r="Y10" s="101">
        <v>43.987291231472099</v>
      </c>
      <c r="Z10" s="101">
        <v>207.845466667587</v>
      </c>
      <c r="AA10" s="100"/>
      <c r="AB10" s="52">
        <f t="shared" si="0"/>
        <v>3.5157672488481421E-4</v>
      </c>
      <c r="AC10" s="52">
        <f t="shared" si="0"/>
        <v>-6.9938801400543289E-4</v>
      </c>
      <c r="AD10" s="100"/>
      <c r="AE10" s="100">
        <v>147</v>
      </c>
      <c r="AF10" s="100" t="s">
        <v>125</v>
      </c>
      <c r="AG10" s="101">
        <v>1823.60853137</v>
      </c>
      <c r="AH10" s="101">
        <v>499.75844375100002</v>
      </c>
      <c r="AI10" s="101">
        <v>27.5377124424</v>
      </c>
      <c r="AJ10" s="101">
        <v>4.0796609871799996</v>
      </c>
      <c r="AK10" s="101">
        <v>1174.94232446</v>
      </c>
      <c r="AL10" s="101">
        <v>8.0801766621300004</v>
      </c>
      <c r="AM10" s="101">
        <v>418.16523829300002</v>
      </c>
      <c r="AN10" s="101">
        <v>39349.169351600001</v>
      </c>
      <c r="AO10" s="101">
        <v>15.625100978700001</v>
      </c>
      <c r="AP10" s="101">
        <v>26.517796821200001</v>
      </c>
      <c r="AQ10" s="101">
        <v>10352.139341100001</v>
      </c>
      <c r="AR10" s="101">
        <v>28.557625074899999</v>
      </c>
      <c r="AS10" s="101">
        <v>250.89914087099999</v>
      </c>
      <c r="AT10" s="101">
        <v>11.219067256800001</v>
      </c>
      <c r="AU10" s="101">
        <v>11.5454401342</v>
      </c>
      <c r="AV10" s="101">
        <v>628.26780570599999</v>
      </c>
      <c r="AW10" s="101">
        <v>4985.3457140199998</v>
      </c>
      <c r="AX10" s="101">
        <v>22.448334181900002</v>
      </c>
      <c r="AY10" s="101">
        <v>106.071187294</v>
      </c>
      <c r="AZ10" s="101">
        <f t="shared" si="1"/>
        <v>59743.97799300441</v>
      </c>
      <c r="BA10" s="101">
        <f t="shared" si="2"/>
        <v>20394.808641404408</v>
      </c>
      <c r="BC10" s="87">
        <f t="shared" si="3"/>
        <v>0.52445974202940981</v>
      </c>
      <c r="BD10" s="87">
        <f t="shared" si="3"/>
        <v>0.51033675630152353</v>
      </c>
      <c r="BF10" s="87">
        <v>0.50448038036433296</v>
      </c>
      <c r="BG10" s="87">
        <v>0.50337934647393989</v>
      </c>
    </row>
    <row r="11" spans="1:59" x14ac:dyDescent="0.4">
      <c r="A11" s="86" t="s">
        <v>126</v>
      </c>
      <c r="B11" s="101">
        <v>73889.185262467101</v>
      </c>
      <c r="C11" s="101">
        <v>24706.901071426098</v>
      </c>
      <c r="E11" s="100" t="s">
        <v>126</v>
      </c>
      <c r="F11" s="101">
        <v>2208.07013062235</v>
      </c>
      <c r="G11" s="101">
        <v>605.11966510559</v>
      </c>
      <c r="H11" s="101">
        <v>33.343348733797903</v>
      </c>
      <c r="I11" s="101">
        <v>4.9397558739700003</v>
      </c>
      <c r="J11" s="101">
        <v>1422.6491999705399</v>
      </c>
      <c r="K11" s="101">
        <v>9.7836820421876496</v>
      </c>
      <c r="L11" s="101">
        <v>506.32473230196899</v>
      </c>
      <c r="M11" s="101">
        <v>73926.877216763605</v>
      </c>
      <c r="N11" s="101">
        <v>24694.535559972301</v>
      </c>
      <c r="O11" s="101">
        <v>49232.341656791301</v>
      </c>
      <c r="P11" s="101">
        <v>18.9192534811319</v>
      </c>
      <c r="Q11" s="101">
        <v>32.108415270475703</v>
      </c>
      <c r="R11" s="101">
        <v>12534.623581259</v>
      </c>
      <c r="S11" s="101">
        <v>34.5782694979358</v>
      </c>
      <c r="T11" s="101">
        <v>303.79488753522401</v>
      </c>
      <c r="U11" s="101">
        <v>13.584319958161</v>
      </c>
      <c r="V11" s="101">
        <v>13.979500783948801</v>
      </c>
      <c r="W11" s="101">
        <v>760.72210218521604</v>
      </c>
      <c r="X11" s="101">
        <v>6036.3801177307796</v>
      </c>
      <c r="Y11" s="101">
        <v>27.180994542470302</v>
      </c>
      <c r="Z11" s="101">
        <v>128.433603077572</v>
      </c>
      <c r="AA11" s="100"/>
      <c r="AB11" s="52">
        <f t="shared" si="0"/>
        <v>5.1011462858354653E-4</v>
      </c>
      <c r="AC11" s="52">
        <f t="shared" si="0"/>
        <v>-5.0048815988900795E-4</v>
      </c>
      <c r="AD11" s="100"/>
      <c r="AE11" s="100">
        <v>148</v>
      </c>
      <c r="AF11" s="100" t="s">
        <v>126</v>
      </c>
      <c r="AG11" s="101">
        <v>1063.54953389</v>
      </c>
      <c r="AH11" s="101">
        <v>291.46489468499999</v>
      </c>
      <c r="AI11" s="101">
        <v>16.060311711400001</v>
      </c>
      <c r="AJ11" s="101">
        <v>2.37930537</v>
      </c>
      <c r="AK11" s="101">
        <v>685.239912054</v>
      </c>
      <c r="AL11" s="101">
        <v>4.71245233423</v>
      </c>
      <c r="AM11" s="101">
        <v>243.87879139099999</v>
      </c>
      <c r="AN11" s="101">
        <v>24309.4694757</v>
      </c>
      <c r="AO11" s="101">
        <v>9.1127391446499999</v>
      </c>
      <c r="AP11" s="101">
        <v>15.465485217199999</v>
      </c>
      <c r="AQ11" s="101">
        <v>6037.4872062300001</v>
      </c>
      <c r="AR11" s="101">
        <v>16.655136574499998</v>
      </c>
      <c r="AS11" s="101">
        <v>146.32727480299999</v>
      </c>
      <c r="AT11" s="101">
        <v>6.54308951352</v>
      </c>
      <c r="AU11" s="101">
        <v>6.7334339313699996</v>
      </c>
      <c r="AV11" s="101">
        <v>366.41303037400002</v>
      </c>
      <c r="AW11" s="101">
        <v>2907.5111089699999</v>
      </c>
      <c r="AX11" s="101">
        <v>13.0921273033</v>
      </c>
      <c r="AY11" s="101">
        <v>61.861940857599997</v>
      </c>
      <c r="AZ11" s="101">
        <f t="shared" si="1"/>
        <v>36203.957250054773</v>
      </c>
      <c r="BA11" s="101">
        <f t="shared" si="2"/>
        <v>11894.487774354773</v>
      </c>
      <c r="BC11" s="87">
        <f t="shared" si="3"/>
        <v>0.48972658677168079</v>
      </c>
      <c r="BD11" s="87">
        <f t="shared" si="3"/>
        <v>0.48166476933604313</v>
      </c>
      <c r="BF11" s="87">
        <v>0.50898383381291501</v>
      </c>
      <c r="BG11" s="87">
        <v>0.5046966549220292</v>
      </c>
    </row>
    <row r="12" spans="1:59" x14ac:dyDescent="0.4">
      <c r="A12" s="86" t="s">
        <v>73</v>
      </c>
      <c r="B12" s="101">
        <v>3881.2383516797199</v>
      </c>
      <c r="C12" s="101">
        <v>1573.9203982579199</v>
      </c>
      <c r="E12" s="100" t="s">
        <v>73</v>
      </c>
      <c r="F12" s="101">
        <v>140.73564019065199</v>
      </c>
      <c r="G12" s="101">
        <v>38.5684935775475</v>
      </c>
      <c r="H12" s="101">
        <v>2.1252069895849499</v>
      </c>
      <c r="I12" s="101">
        <v>0.31484495732241402</v>
      </c>
      <c r="J12" s="101">
        <v>90.675319982976802</v>
      </c>
      <c r="K12" s="101">
        <v>0.62358164185694098</v>
      </c>
      <c r="L12" s="101">
        <v>32.271575280622301</v>
      </c>
      <c r="M12" s="101">
        <v>3882.6602544667599</v>
      </c>
      <c r="N12" s="101">
        <v>1573.9542078186</v>
      </c>
      <c r="O12" s="101">
        <v>2308.7060466481598</v>
      </c>
      <c r="P12" s="101">
        <v>1.20585508926524</v>
      </c>
      <c r="Q12" s="101">
        <v>2.0464951372225002</v>
      </c>
      <c r="R12" s="101">
        <v>798.91864850916795</v>
      </c>
      <c r="S12" s="101">
        <v>2.2039171161716702</v>
      </c>
      <c r="T12" s="101">
        <v>19.362951457249199</v>
      </c>
      <c r="U12" s="101">
        <v>0.86582021281042898</v>
      </c>
      <c r="V12" s="101">
        <v>0.89100838006753902</v>
      </c>
      <c r="W12" s="101">
        <v>48.4860977991721</v>
      </c>
      <c r="X12" s="101">
        <v>384.74034508999199</v>
      </c>
      <c r="Y12" s="101">
        <v>1.7324322216976999</v>
      </c>
      <c r="Z12" s="101">
        <v>8.1859741852192194</v>
      </c>
      <c r="AA12" s="100"/>
      <c r="AB12" s="52">
        <f t="shared" si="0"/>
        <v>3.66352864266776E-4</v>
      </c>
      <c r="AC12" s="52">
        <f t="shared" si="0"/>
        <v>2.1481112207139108E-5</v>
      </c>
      <c r="AD12" s="100"/>
      <c r="AE12" s="100">
        <v>159</v>
      </c>
      <c r="AF12" s="100" t="s">
        <v>73</v>
      </c>
      <c r="AG12" s="101">
        <v>17.0037523632</v>
      </c>
      <c r="AH12" s="101">
        <v>4.6598647080299997</v>
      </c>
      <c r="AI12" s="101">
        <v>0.25676807554300002</v>
      </c>
      <c r="AJ12" s="101">
        <v>3.8039714135399999E-2</v>
      </c>
      <c r="AK12" s="101">
        <v>10.955437307</v>
      </c>
      <c r="AL12" s="101">
        <v>7.5341458300299993E-2</v>
      </c>
      <c r="AM12" s="101">
        <v>3.8990707087400001</v>
      </c>
      <c r="AN12" s="101">
        <v>302.92279721</v>
      </c>
      <c r="AO12" s="101">
        <v>0.145692101707</v>
      </c>
      <c r="AP12" s="101">
        <v>0.24725815127100001</v>
      </c>
      <c r="AQ12" s="101">
        <v>96.5257712943</v>
      </c>
      <c r="AR12" s="101">
        <v>0.26627797936600001</v>
      </c>
      <c r="AS12" s="101">
        <v>2.3394424385199999</v>
      </c>
      <c r="AT12" s="101">
        <v>0.104609208147</v>
      </c>
      <c r="AU12" s="101">
        <v>0.107652391646</v>
      </c>
      <c r="AV12" s="101">
        <v>5.8581161493999998</v>
      </c>
      <c r="AW12" s="101">
        <v>46.484530373799998</v>
      </c>
      <c r="AX12" s="101">
        <v>0.209313527932</v>
      </c>
      <c r="AY12" s="101">
        <v>0.98903260658100001</v>
      </c>
      <c r="AZ12" s="101">
        <f t="shared" si="1"/>
        <v>493.08876776761883</v>
      </c>
      <c r="BA12" s="101">
        <f t="shared" si="2"/>
        <v>190.16597055761883</v>
      </c>
      <c r="BC12" s="87">
        <f t="shared" si="3"/>
        <v>0.12699766022544742</v>
      </c>
      <c r="BD12" s="87">
        <f t="shared" si="3"/>
        <v>0.12082052299423419</v>
      </c>
      <c r="BF12" s="87">
        <v>0.10796209209559759</v>
      </c>
      <c r="BG12" s="87">
        <v>0.10797335085702689</v>
      </c>
    </row>
    <row r="13" spans="1:59" x14ac:dyDescent="0.4">
      <c r="A13" s="86" t="s">
        <v>86</v>
      </c>
      <c r="B13" s="101"/>
      <c r="C13" s="101"/>
      <c r="AA13" s="100"/>
      <c r="AB13" s="52">
        <f t="shared" si="0"/>
        <v>0</v>
      </c>
      <c r="AC13" s="52">
        <f t="shared" si="0"/>
        <v>0</v>
      </c>
      <c r="AD13" s="100"/>
      <c r="AE13" s="100"/>
      <c r="AF13" s="100"/>
      <c r="AG13" s="100"/>
      <c r="AH13" s="100"/>
      <c r="AI13" s="62"/>
      <c r="AJ13" s="62"/>
      <c r="AK13" s="100"/>
      <c r="AL13" s="62"/>
      <c r="AM13" s="100"/>
      <c r="AN13" s="100"/>
      <c r="AO13" s="100"/>
      <c r="AP13" s="62"/>
      <c r="AQ13" s="100"/>
      <c r="AR13" s="62"/>
      <c r="AS13" s="100"/>
      <c r="AT13" s="62"/>
      <c r="AU13" s="62"/>
      <c r="AV13" s="100"/>
      <c r="AW13" s="100"/>
      <c r="AX13" s="100"/>
      <c r="AY13" s="62"/>
      <c r="AZ13" s="101">
        <f t="shared" si="1"/>
        <v>0</v>
      </c>
      <c r="BA13" s="101">
        <f t="shared" si="2"/>
        <v>0</v>
      </c>
      <c r="BC13" s="87" t="e">
        <f t="shared" si="3"/>
        <v>#DIV/0!</v>
      </c>
      <c r="BD13" s="87" t="e">
        <f t="shared" si="3"/>
        <v>#DIV/0!</v>
      </c>
      <c r="BF13" s="87"/>
      <c r="BG13" s="87"/>
    </row>
    <row r="14" spans="1:59" x14ac:dyDescent="0.4">
      <c r="A14" s="86" t="s">
        <v>87</v>
      </c>
      <c r="B14" s="101"/>
      <c r="C14" s="101"/>
      <c r="AA14" s="100"/>
      <c r="AB14" s="52">
        <f t="shared" si="0"/>
        <v>0</v>
      </c>
      <c r="AC14" s="52">
        <f t="shared" si="0"/>
        <v>0</v>
      </c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1">
        <f t="shared" si="1"/>
        <v>0</v>
      </c>
      <c r="BA14" s="101">
        <f t="shared" ref="BA14:BA15" si="4">SUM(AG14:AY14)-AN14</f>
        <v>0</v>
      </c>
      <c r="BC14" s="87" t="e">
        <f t="shared" si="3"/>
        <v>#DIV/0!</v>
      </c>
      <c r="BD14" s="87" t="e">
        <f t="shared" si="3"/>
        <v>#DIV/0!</v>
      </c>
      <c r="BF14" s="87"/>
      <c r="BG14" s="87"/>
    </row>
    <row r="15" spans="1:59" x14ac:dyDescent="0.4">
      <c r="A15" s="13" t="s">
        <v>88</v>
      </c>
      <c r="B15" s="101"/>
      <c r="C15" s="101"/>
      <c r="AA15" s="100"/>
      <c r="AB15" s="52">
        <f t="shared" si="0"/>
        <v>0</v>
      </c>
      <c r="AC15" s="52">
        <f t="shared" si="0"/>
        <v>0</v>
      </c>
      <c r="AD15" s="100"/>
      <c r="AE15" s="100"/>
      <c r="AF15" s="100"/>
      <c r="AG15" s="100"/>
      <c r="AH15" s="100"/>
      <c r="AI15" s="100"/>
      <c r="AJ15" s="100"/>
      <c r="AK15" s="100"/>
      <c r="AL15" s="100"/>
      <c r="AM15" s="100"/>
      <c r="AN15" s="100"/>
      <c r="AO15" s="100"/>
      <c r="AP15" s="100"/>
      <c r="AQ15" s="100"/>
      <c r="AR15" s="100"/>
      <c r="AS15" s="100"/>
      <c r="AT15" s="100"/>
      <c r="AU15" s="100"/>
      <c r="AV15" s="100"/>
      <c r="AW15" s="100"/>
      <c r="AX15" s="100"/>
      <c r="AY15" s="100"/>
      <c r="AZ15" s="101">
        <f t="shared" si="1"/>
        <v>0</v>
      </c>
      <c r="BA15" s="101">
        <f t="shared" si="4"/>
        <v>0</v>
      </c>
      <c r="BC15" s="87" t="e">
        <f t="shared" si="3"/>
        <v>#DIV/0!</v>
      </c>
      <c r="BD15" s="87" t="e">
        <f t="shared" si="3"/>
        <v>#DIV/0!</v>
      </c>
      <c r="BF15" s="87"/>
      <c r="BG15" s="87"/>
    </row>
    <row r="16" spans="1:59" x14ac:dyDescent="0.4">
      <c r="A16" s="101"/>
    </row>
    <row r="17" spans="1:78" x14ac:dyDescent="0.4">
      <c r="A17" s="2"/>
    </row>
    <row r="18" spans="1:78" x14ac:dyDescent="0.4">
      <c r="A18" s="2" t="s">
        <v>338</v>
      </c>
      <c r="B18" s="1">
        <f>SUM(B3:B15)</f>
        <v>319094.64996810112</v>
      </c>
      <c r="C18" s="1">
        <f>SUM(C3:C15)</f>
        <v>119697.78697249407</v>
      </c>
      <c r="F18" s="1">
        <f>SUM(F3:F15)</f>
        <v>10679.304291084833</v>
      </c>
      <c r="G18" s="1">
        <f t="shared" ref="G18:Z18" si="5">SUM(G3:G15)</f>
        <v>2926.654434624334</v>
      </c>
      <c r="H18" s="1">
        <f t="shared" si="5"/>
        <v>161.26467349568486</v>
      </c>
      <c r="I18" s="1">
        <f t="shared" si="5"/>
        <v>23.891049434689773</v>
      </c>
      <c r="J18" s="1">
        <f t="shared" si="5"/>
        <v>6880.6247383360696</v>
      </c>
      <c r="K18" s="1">
        <f t="shared" si="5"/>
        <v>47.318655097609856</v>
      </c>
      <c r="L18" s="1">
        <f t="shared" si="5"/>
        <v>2448.8332479052915</v>
      </c>
      <c r="M18" s="1">
        <f t="shared" si="5"/>
        <v>318717.80689576821</v>
      </c>
      <c r="N18" s="1">
        <f t="shared" si="5"/>
        <v>119434.82013710335</v>
      </c>
      <c r="O18" s="1">
        <f t="shared" si="5"/>
        <v>199282.98675866562</v>
      </c>
      <c r="P18" s="1">
        <f t="shared" si="5"/>
        <v>91.502726429617027</v>
      </c>
      <c r="Q18" s="1">
        <f t="shared" si="5"/>
        <v>155.29190228302753</v>
      </c>
      <c r="R18" s="1">
        <f t="shared" si="5"/>
        <v>60623.558350141888</v>
      </c>
      <c r="S18" s="1">
        <f t="shared" si="5"/>
        <v>167.23739618441144</v>
      </c>
      <c r="T18" s="1">
        <f t="shared" si="5"/>
        <v>1469.3001128601409</v>
      </c>
      <c r="U18" s="1">
        <f t="shared" si="5"/>
        <v>65.700398895530242</v>
      </c>
      <c r="V18" s="1">
        <f t="shared" si="5"/>
        <v>67.611703309952603</v>
      </c>
      <c r="W18" s="1">
        <f t="shared" si="5"/>
        <v>3679.2228591442267</v>
      </c>
      <c r="X18" s="1">
        <f t="shared" si="5"/>
        <v>29194.875510020203</v>
      </c>
      <c r="Y18" s="1">
        <f t="shared" si="5"/>
        <v>131.46054851355532</v>
      </c>
      <c r="Z18" s="1">
        <f t="shared" si="5"/>
        <v>621.16753934212647</v>
      </c>
      <c r="AA18" s="1"/>
      <c r="AD18" s="1"/>
      <c r="AG18" s="1">
        <f t="shared" ref="AG18:BA18" si="6">SUM(AG3:AG15)</f>
        <v>4897.9382326452196</v>
      </c>
      <c r="AH18" s="1">
        <f t="shared" si="6"/>
        <v>1342.2760293306608</v>
      </c>
      <c r="AI18" s="1">
        <f t="shared" si="6"/>
        <v>73.96215431959439</v>
      </c>
      <c r="AJ18" s="1">
        <f t="shared" si="6"/>
        <v>10.957355833302275</v>
      </c>
      <c r="AK18" s="1">
        <f t="shared" si="6"/>
        <v>3155.7183740642649</v>
      </c>
      <c r="AL18" s="1">
        <f t="shared" si="6"/>
        <v>21.702139460348789</v>
      </c>
      <c r="AM18" s="1">
        <f t="shared" si="6"/>
        <v>1123.1289410405832</v>
      </c>
      <c r="AN18" s="1">
        <f t="shared" si="6"/>
        <v>95661.265684340076</v>
      </c>
      <c r="AO18" s="1">
        <f t="shared" si="6"/>
        <v>41.966671037848037</v>
      </c>
      <c r="AP18" s="1">
        <f t="shared" si="6"/>
        <v>71.222814525659132</v>
      </c>
      <c r="AQ18" s="1">
        <f t="shared" si="6"/>
        <v>27804.289465749789</v>
      </c>
      <c r="AR18" s="1">
        <f t="shared" si="6"/>
        <v>76.701486540360136</v>
      </c>
      <c r="AS18" s="1">
        <f t="shared" si="6"/>
        <v>673.87735997627851</v>
      </c>
      <c r="AT18" s="1">
        <f t="shared" si="6"/>
        <v>30.132727508968689</v>
      </c>
      <c r="AU18" s="1">
        <f t="shared" si="6"/>
        <v>31.009315764490843</v>
      </c>
      <c r="AV18" s="1">
        <f t="shared" si="6"/>
        <v>1687.4328270981882</v>
      </c>
      <c r="AW18" s="1">
        <f t="shared" si="6"/>
        <v>13389.888760901384</v>
      </c>
      <c r="AX18" s="1">
        <f t="shared" si="6"/>
        <v>60.292849614413896</v>
      </c>
      <c r="AY18" s="1">
        <f t="shared" si="6"/>
        <v>284.89125810167491</v>
      </c>
      <c r="AZ18" s="1">
        <f t="shared" si="6"/>
        <v>150438.65444785313</v>
      </c>
      <c r="BA18" s="1">
        <f t="shared" si="6"/>
        <v>54777.388763513038</v>
      </c>
      <c r="BC18" s="26"/>
      <c r="BD18" s="26"/>
    </row>
    <row r="19" spans="1:78" x14ac:dyDescent="0.4">
      <c r="B19" s="101"/>
      <c r="C19" s="101"/>
    </row>
    <row r="21" spans="1:78" s="101" customFormat="1" x14ac:dyDescent="0.4">
      <c r="A21" s="100"/>
      <c r="D21" s="100"/>
      <c r="E21" s="100"/>
      <c r="BC21" s="100"/>
      <c r="BD21" s="100"/>
      <c r="BE21" s="100"/>
      <c r="BF21" s="100"/>
      <c r="BG21" s="100"/>
      <c r="BH21" s="100"/>
      <c r="BI21" s="100"/>
      <c r="BJ21" s="100"/>
      <c r="BK21" s="100"/>
      <c r="BL21" s="100"/>
      <c r="BM21" s="100"/>
      <c r="BN21" s="100"/>
      <c r="BO21" s="100"/>
      <c r="BP21" s="100"/>
      <c r="BQ21" s="100"/>
      <c r="BR21" s="100"/>
      <c r="BS21" s="100"/>
      <c r="BT21" s="100"/>
      <c r="BU21" s="100"/>
      <c r="BV21" s="100"/>
      <c r="BW21" s="100"/>
      <c r="BX21" s="100"/>
      <c r="BY21" s="100"/>
      <c r="BZ21" s="100"/>
    </row>
    <row r="22" spans="1:78" s="101" customFormat="1" x14ac:dyDescent="0.4">
      <c r="A22" s="100"/>
      <c r="B22" s="100"/>
      <c r="C22" s="100"/>
      <c r="D22" s="100"/>
      <c r="BC22" s="100"/>
      <c r="BD22" s="100"/>
      <c r="BE22" s="100"/>
      <c r="BF22" s="100"/>
      <c r="BG22" s="100"/>
      <c r="BH22" s="100"/>
      <c r="BI22" s="100"/>
      <c r="BJ22" s="100"/>
      <c r="BK22" s="100"/>
      <c r="BL22" s="100"/>
      <c r="BM22" s="100"/>
      <c r="BN22" s="100"/>
      <c r="BO22" s="100"/>
      <c r="BP22" s="100"/>
      <c r="BQ22" s="100"/>
      <c r="BR22" s="100"/>
      <c r="BS22" s="100"/>
      <c r="BT22" s="100"/>
      <c r="BU22" s="100"/>
      <c r="BV22" s="100"/>
      <c r="BW22" s="100"/>
      <c r="BX22" s="100"/>
      <c r="BY22" s="100"/>
      <c r="BZ22" s="100"/>
    </row>
    <row r="23" spans="1:78" s="101" customFormat="1" x14ac:dyDescent="0.4">
      <c r="A23" s="100"/>
      <c r="B23" s="100"/>
      <c r="C23" s="100"/>
      <c r="D23" s="100"/>
      <c r="BC23" s="100"/>
      <c r="BD23" s="100"/>
      <c r="BE23" s="100"/>
      <c r="BF23" s="100"/>
      <c r="BG23" s="100"/>
      <c r="BH23" s="100"/>
      <c r="BI23" s="100"/>
      <c r="BJ23" s="100"/>
      <c r="BK23" s="100"/>
      <c r="BL23" s="100"/>
      <c r="BM23" s="100"/>
      <c r="BN23" s="100"/>
      <c r="BO23" s="100"/>
      <c r="BP23" s="100"/>
      <c r="BQ23" s="100"/>
      <c r="BR23" s="100"/>
      <c r="BS23" s="100"/>
      <c r="BT23" s="100"/>
      <c r="BU23" s="100"/>
      <c r="BV23" s="100"/>
      <c r="BW23" s="100"/>
      <c r="BX23" s="100"/>
      <c r="BY23" s="100"/>
      <c r="BZ23" s="100"/>
    </row>
    <row r="24" spans="1:78" s="101" customFormat="1" x14ac:dyDescent="0.4">
      <c r="A24" s="100"/>
      <c r="B24" s="100"/>
      <c r="C24" s="100"/>
      <c r="D24" s="100"/>
      <c r="BC24" s="100"/>
      <c r="BD24" s="100"/>
      <c r="BE24" s="100"/>
      <c r="BF24" s="100"/>
      <c r="BG24" s="100"/>
      <c r="BH24" s="100"/>
      <c r="BI24" s="100"/>
      <c r="BJ24" s="100"/>
      <c r="BK24" s="100"/>
      <c r="BL24" s="100"/>
      <c r="BM24" s="100"/>
      <c r="BN24" s="100"/>
      <c r="BO24" s="100"/>
      <c r="BP24" s="100"/>
      <c r="BQ24" s="100"/>
      <c r="BR24" s="100"/>
      <c r="BS24" s="100"/>
      <c r="BT24" s="100"/>
      <c r="BU24" s="100"/>
      <c r="BV24" s="100"/>
      <c r="BW24" s="100"/>
      <c r="BX24" s="100"/>
      <c r="BY24" s="100"/>
      <c r="BZ24" s="100"/>
    </row>
    <row r="25" spans="1:78" s="101" customFormat="1" x14ac:dyDescent="0.4">
      <c r="A25" s="100"/>
      <c r="B25" s="100"/>
      <c r="C25" s="100"/>
      <c r="D25" s="100"/>
      <c r="BC25" s="100"/>
      <c r="BD25" s="100"/>
      <c r="BE25" s="100"/>
      <c r="BF25" s="100"/>
      <c r="BG25" s="100"/>
      <c r="BH25" s="100"/>
      <c r="BI25" s="100"/>
      <c r="BJ25" s="100"/>
      <c r="BK25" s="100"/>
      <c r="BL25" s="100"/>
      <c r="BM25" s="100"/>
      <c r="BN25" s="100"/>
      <c r="BO25" s="100"/>
      <c r="BP25" s="100"/>
      <c r="BQ25" s="100"/>
      <c r="BR25" s="100"/>
      <c r="BS25" s="100"/>
      <c r="BT25" s="100"/>
      <c r="BU25" s="100"/>
      <c r="BV25" s="100"/>
      <c r="BW25" s="100"/>
      <c r="BX25" s="100"/>
      <c r="BY25" s="100"/>
      <c r="BZ25" s="100"/>
    </row>
    <row r="26" spans="1:78" s="101" customFormat="1" x14ac:dyDescent="0.4">
      <c r="A26" s="100"/>
      <c r="B26" s="100"/>
      <c r="C26" s="100"/>
      <c r="D26" s="100"/>
      <c r="BC26" s="100"/>
      <c r="BD26" s="100"/>
      <c r="BE26" s="100"/>
      <c r="BF26" s="100"/>
      <c r="BG26" s="100"/>
      <c r="BH26" s="100"/>
      <c r="BI26" s="100"/>
      <c r="BJ26" s="100"/>
      <c r="BK26" s="100"/>
      <c r="BL26" s="100"/>
      <c r="BM26" s="100"/>
      <c r="BN26" s="100"/>
      <c r="BO26" s="100"/>
      <c r="BP26" s="100"/>
      <c r="BQ26" s="100"/>
      <c r="BR26" s="100"/>
      <c r="BS26" s="100"/>
      <c r="BT26" s="100"/>
      <c r="BU26" s="100"/>
      <c r="BV26" s="100"/>
      <c r="BW26" s="100"/>
      <c r="BX26" s="100"/>
      <c r="BY26" s="100"/>
      <c r="BZ26" s="100"/>
    </row>
    <row r="27" spans="1:78" s="101" customFormat="1" x14ac:dyDescent="0.4">
      <c r="A27" s="100"/>
      <c r="B27" s="100"/>
      <c r="C27" s="100"/>
      <c r="D27" s="100"/>
      <c r="BC27" s="100"/>
      <c r="BD27" s="100"/>
      <c r="BE27" s="100"/>
      <c r="BF27" s="100"/>
      <c r="BG27" s="100"/>
      <c r="BH27" s="100"/>
      <c r="BI27" s="100"/>
      <c r="BJ27" s="100"/>
      <c r="BK27" s="100"/>
      <c r="BL27" s="100"/>
      <c r="BM27" s="100"/>
      <c r="BN27" s="100"/>
      <c r="BO27" s="100"/>
      <c r="BP27" s="100"/>
      <c r="BQ27" s="100"/>
      <c r="BR27" s="100"/>
      <c r="BS27" s="100"/>
      <c r="BT27" s="100"/>
      <c r="BU27" s="100"/>
      <c r="BV27" s="100"/>
      <c r="BW27" s="100"/>
      <c r="BX27" s="100"/>
      <c r="BY27" s="100"/>
      <c r="BZ27" s="100"/>
    </row>
    <row r="28" spans="1:78" s="101" customFormat="1" x14ac:dyDescent="0.4">
      <c r="A28" s="100"/>
      <c r="B28" s="100"/>
      <c r="C28" s="100"/>
      <c r="D28" s="100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BC28" s="100"/>
      <c r="BD28" s="100"/>
      <c r="BE28" s="100"/>
      <c r="BF28" s="100"/>
      <c r="BG28" s="100"/>
      <c r="BH28" s="100"/>
      <c r="BI28" s="100"/>
      <c r="BJ28" s="100"/>
      <c r="BK28" s="100"/>
      <c r="BL28" s="100"/>
      <c r="BM28" s="100"/>
      <c r="BN28" s="100"/>
      <c r="BO28" s="100"/>
      <c r="BP28" s="100"/>
      <c r="BQ28" s="100"/>
      <c r="BR28" s="100"/>
      <c r="BS28" s="100"/>
      <c r="BT28" s="100"/>
      <c r="BU28" s="100"/>
      <c r="BV28" s="100"/>
      <c r="BW28" s="100"/>
      <c r="BX28" s="100"/>
      <c r="BY28" s="100"/>
      <c r="BZ28" s="100"/>
    </row>
    <row r="29" spans="1:78" s="101" customFormat="1" x14ac:dyDescent="0.4">
      <c r="A29" s="100"/>
      <c r="B29" s="100"/>
      <c r="C29" s="100"/>
      <c r="D29" s="100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BC29" s="100"/>
      <c r="BD29" s="100"/>
      <c r="BE29" s="100"/>
      <c r="BF29" s="100"/>
      <c r="BG29" s="100"/>
      <c r="BH29" s="100"/>
      <c r="BI29" s="100"/>
      <c r="BJ29" s="100"/>
      <c r="BK29" s="100"/>
      <c r="BL29" s="100"/>
      <c r="BM29" s="100"/>
      <c r="BN29" s="100"/>
      <c r="BO29" s="100"/>
      <c r="BP29" s="100"/>
      <c r="BQ29" s="100"/>
      <c r="BR29" s="100"/>
      <c r="BS29" s="100"/>
      <c r="BT29" s="100"/>
      <c r="BU29" s="100"/>
      <c r="BV29" s="100"/>
      <c r="BW29" s="100"/>
      <c r="BX29" s="100"/>
      <c r="BY29" s="100"/>
      <c r="BZ29" s="100"/>
    </row>
    <row r="30" spans="1:78" s="101" customFormat="1" x14ac:dyDescent="0.4">
      <c r="A30" s="100"/>
      <c r="B30" s="100"/>
      <c r="C30" s="100"/>
      <c r="D30" s="100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  <c r="AR30" s="39"/>
      <c r="AS30" s="39"/>
      <c r="AT30" s="39"/>
      <c r="AU30" s="39"/>
      <c r="AV30" s="39"/>
      <c r="AW30" s="39"/>
      <c r="AX30" s="39"/>
      <c r="AY30" s="39"/>
      <c r="BC30" s="100"/>
      <c r="BD30" s="100"/>
      <c r="BE30" s="100"/>
      <c r="BF30" s="100"/>
      <c r="BG30" s="100"/>
      <c r="BH30" s="100"/>
      <c r="BI30" s="100"/>
      <c r="BJ30" s="100"/>
      <c r="BK30" s="100"/>
      <c r="BL30" s="100"/>
      <c r="BM30" s="100"/>
      <c r="BN30" s="100"/>
      <c r="BO30" s="100"/>
      <c r="BP30" s="100"/>
      <c r="BQ30" s="100"/>
      <c r="BR30" s="100"/>
      <c r="BS30" s="100"/>
      <c r="BT30" s="100"/>
      <c r="BU30" s="100"/>
      <c r="BV30" s="100"/>
      <c r="BW30" s="100"/>
      <c r="BX30" s="100"/>
      <c r="BY30" s="100"/>
      <c r="BZ30" s="100"/>
    </row>
    <row r="31" spans="1:78" s="101" customFormat="1" x14ac:dyDescent="0.4">
      <c r="A31" s="100"/>
      <c r="B31" s="100"/>
      <c r="C31" s="100"/>
      <c r="D31" s="100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BC31" s="100"/>
      <c r="BD31" s="100"/>
      <c r="BE31" s="100"/>
      <c r="BF31" s="100"/>
      <c r="BG31" s="100"/>
      <c r="BH31" s="100"/>
      <c r="BI31" s="100"/>
      <c r="BJ31" s="100"/>
      <c r="BK31" s="100"/>
      <c r="BL31" s="100"/>
      <c r="BM31" s="100"/>
      <c r="BN31" s="100"/>
      <c r="BO31" s="100"/>
      <c r="BP31" s="100"/>
      <c r="BQ31" s="100"/>
      <c r="BR31" s="100"/>
      <c r="BS31" s="100"/>
      <c r="BT31" s="100"/>
      <c r="BU31" s="100"/>
      <c r="BV31" s="100"/>
      <c r="BW31" s="100"/>
      <c r="BX31" s="100"/>
      <c r="BY31" s="100"/>
      <c r="BZ31" s="100"/>
    </row>
    <row r="32" spans="1:78" s="101" customFormat="1" x14ac:dyDescent="0.4">
      <c r="A32" s="100"/>
      <c r="B32" s="100"/>
      <c r="C32" s="100"/>
      <c r="D32" s="100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BC32" s="100"/>
      <c r="BD32" s="100"/>
      <c r="BE32" s="100"/>
      <c r="BF32" s="100"/>
      <c r="BG32" s="100"/>
      <c r="BH32" s="100"/>
      <c r="BI32" s="100"/>
      <c r="BJ32" s="100"/>
      <c r="BK32" s="100"/>
      <c r="BL32" s="100"/>
      <c r="BM32" s="100"/>
      <c r="BN32" s="100"/>
      <c r="BO32" s="100"/>
      <c r="BP32" s="100"/>
      <c r="BQ32" s="100"/>
      <c r="BR32" s="100"/>
      <c r="BS32" s="100"/>
      <c r="BT32" s="100"/>
      <c r="BU32" s="100"/>
      <c r="BV32" s="100"/>
      <c r="BW32" s="100"/>
      <c r="BX32" s="100"/>
      <c r="BY32" s="100"/>
      <c r="BZ32" s="100"/>
    </row>
    <row r="33" spans="1:78" s="101" customFormat="1" x14ac:dyDescent="0.4">
      <c r="A33" s="100"/>
      <c r="B33" s="100"/>
      <c r="C33" s="100"/>
      <c r="D33" s="100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  <c r="AR33" s="39"/>
      <c r="AS33" s="39"/>
      <c r="AT33" s="39"/>
      <c r="AU33" s="39"/>
      <c r="AV33" s="39"/>
      <c r="AW33" s="39"/>
      <c r="AX33" s="39"/>
      <c r="AY33" s="39"/>
      <c r="BC33" s="100"/>
      <c r="BD33" s="100"/>
      <c r="BE33" s="100"/>
      <c r="BF33" s="100"/>
      <c r="BG33" s="100"/>
      <c r="BH33" s="100"/>
      <c r="BI33" s="100"/>
      <c r="BJ33" s="100"/>
      <c r="BK33" s="100"/>
      <c r="BL33" s="100"/>
      <c r="BM33" s="100"/>
      <c r="BN33" s="100"/>
      <c r="BO33" s="100"/>
      <c r="BP33" s="100"/>
      <c r="BQ33" s="100"/>
      <c r="BR33" s="100"/>
      <c r="BS33" s="100"/>
      <c r="BT33" s="100"/>
      <c r="BU33" s="100"/>
      <c r="BV33" s="100"/>
      <c r="BW33" s="100"/>
      <c r="BX33" s="100"/>
      <c r="BY33" s="100"/>
      <c r="BZ33" s="100"/>
    </row>
    <row r="34" spans="1:78" s="101" customFormat="1" x14ac:dyDescent="0.4">
      <c r="A34" s="100"/>
      <c r="B34" s="100"/>
      <c r="C34" s="100"/>
      <c r="D34" s="100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BC34" s="100"/>
      <c r="BD34" s="100"/>
      <c r="BE34" s="100"/>
      <c r="BF34" s="100"/>
      <c r="BG34" s="100"/>
      <c r="BH34" s="100"/>
      <c r="BI34" s="100"/>
      <c r="BJ34" s="100"/>
      <c r="BK34" s="100"/>
      <c r="BL34" s="100"/>
      <c r="BM34" s="100"/>
      <c r="BN34" s="100"/>
      <c r="BO34" s="100"/>
      <c r="BP34" s="100"/>
      <c r="BQ34" s="100"/>
      <c r="BR34" s="100"/>
      <c r="BS34" s="100"/>
      <c r="BT34" s="100"/>
      <c r="BU34" s="100"/>
      <c r="BV34" s="100"/>
      <c r="BW34" s="100"/>
      <c r="BX34" s="100"/>
      <c r="BY34" s="100"/>
      <c r="BZ34" s="100"/>
    </row>
    <row r="35" spans="1:78" s="101" customFormat="1" x14ac:dyDescent="0.4">
      <c r="A35" s="100"/>
      <c r="B35" s="100"/>
      <c r="C35" s="100"/>
      <c r="D35" s="100"/>
      <c r="AG35" s="37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BC35" s="100"/>
      <c r="BD35" s="100"/>
      <c r="BE35" s="100"/>
      <c r="BF35" s="100"/>
      <c r="BG35" s="100"/>
      <c r="BH35" s="100"/>
      <c r="BI35" s="100"/>
      <c r="BJ35" s="100"/>
      <c r="BK35" s="100"/>
      <c r="BL35" s="100"/>
      <c r="BM35" s="100"/>
      <c r="BN35" s="100"/>
      <c r="BO35" s="100"/>
      <c r="BP35" s="100"/>
      <c r="BQ35" s="100"/>
      <c r="BR35" s="100"/>
      <c r="BS35" s="100"/>
      <c r="BT35" s="100"/>
      <c r="BU35" s="100"/>
      <c r="BV35" s="100"/>
      <c r="BW35" s="100"/>
      <c r="BX35" s="100"/>
      <c r="BY35" s="100"/>
      <c r="BZ35" s="100"/>
    </row>
    <row r="36" spans="1:78" s="101" customFormat="1" x14ac:dyDescent="0.4">
      <c r="A36" s="100"/>
      <c r="B36" s="100"/>
      <c r="C36" s="100"/>
      <c r="D36" s="100"/>
      <c r="E36" s="100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AV36" s="39"/>
      <c r="AW36" s="39"/>
      <c r="AX36" s="39"/>
      <c r="AY36" s="39"/>
      <c r="BC36" s="100"/>
      <c r="BD36" s="100"/>
      <c r="BE36" s="100"/>
      <c r="BF36" s="100"/>
      <c r="BG36" s="100"/>
      <c r="BH36" s="100"/>
      <c r="BI36" s="100"/>
      <c r="BJ36" s="100"/>
      <c r="BK36" s="100"/>
      <c r="BL36" s="100"/>
      <c r="BM36" s="100"/>
      <c r="BN36" s="100"/>
      <c r="BO36" s="100"/>
      <c r="BP36" s="100"/>
      <c r="BQ36" s="100"/>
      <c r="BR36" s="100"/>
      <c r="BS36" s="100"/>
      <c r="BT36" s="100"/>
      <c r="BU36" s="100"/>
      <c r="BV36" s="100"/>
      <c r="BW36" s="100"/>
      <c r="BX36" s="100"/>
      <c r="BY36" s="100"/>
      <c r="BZ36" s="100"/>
    </row>
    <row r="37" spans="1:78" s="101" customFormat="1" x14ac:dyDescent="0.4">
      <c r="A37" s="100"/>
      <c r="B37" s="100"/>
      <c r="C37" s="100"/>
      <c r="D37" s="100"/>
      <c r="E37" s="100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AV37" s="39"/>
      <c r="AW37" s="39"/>
      <c r="AX37" s="39"/>
      <c r="AY37" s="39"/>
      <c r="BC37" s="100"/>
      <c r="BD37" s="100"/>
      <c r="BE37" s="100"/>
      <c r="BF37" s="100"/>
      <c r="BG37" s="100"/>
      <c r="BH37" s="100"/>
      <c r="BI37" s="100"/>
      <c r="BJ37" s="100"/>
      <c r="BK37" s="100"/>
      <c r="BL37" s="100"/>
      <c r="BM37" s="100"/>
      <c r="BN37" s="100"/>
      <c r="BO37" s="100"/>
      <c r="BP37" s="100"/>
      <c r="BQ37" s="100"/>
      <c r="BR37" s="100"/>
      <c r="BS37" s="100"/>
      <c r="BT37" s="100"/>
      <c r="BU37" s="100"/>
      <c r="BV37" s="100"/>
      <c r="BW37" s="100"/>
      <c r="BX37" s="100"/>
      <c r="BY37" s="100"/>
      <c r="BZ37" s="100"/>
    </row>
    <row r="38" spans="1:78" s="101" customFormat="1" x14ac:dyDescent="0.4">
      <c r="A38" s="100"/>
      <c r="B38" s="100"/>
      <c r="C38" s="100"/>
      <c r="D38" s="100"/>
      <c r="E38" s="100"/>
      <c r="F38" s="1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BC38" s="100"/>
      <c r="BD38" s="100"/>
      <c r="BE38" s="100"/>
      <c r="BF38" s="100"/>
      <c r="BG38" s="100"/>
      <c r="BH38" s="100"/>
      <c r="BI38" s="100"/>
      <c r="BJ38" s="100"/>
      <c r="BK38" s="100"/>
      <c r="BL38" s="100"/>
      <c r="BM38" s="100"/>
      <c r="BN38" s="100"/>
      <c r="BO38" s="100"/>
      <c r="BP38" s="100"/>
      <c r="BQ38" s="100"/>
      <c r="BR38" s="100"/>
      <c r="BS38" s="100"/>
      <c r="BT38" s="100"/>
      <c r="BU38" s="100"/>
      <c r="BV38" s="100"/>
      <c r="BW38" s="100"/>
      <c r="BX38" s="100"/>
      <c r="BY38" s="100"/>
      <c r="BZ38" s="100"/>
    </row>
    <row r="39" spans="1:78" s="101" customFormat="1" x14ac:dyDescent="0.4">
      <c r="A39" s="100"/>
      <c r="B39" s="100"/>
      <c r="C39" s="100"/>
      <c r="D39" s="100"/>
      <c r="E39" s="100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  <c r="AR39" s="39"/>
      <c r="AS39" s="39"/>
      <c r="AT39" s="39"/>
      <c r="AU39" s="39"/>
      <c r="AV39" s="39"/>
      <c r="AW39" s="39"/>
      <c r="AX39" s="39"/>
      <c r="AY39" s="39"/>
      <c r="BC39" s="100"/>
      <c r="BD39" s="100"/>
      <c r="BE39" s="100"/>
      <c r="BF39" s="100"/>
      <c r="BG39" s="100"/>
      <c r="BH39" s="100"/>
      <c r="BI39" s="100"/>
      <c r="BJ39" s="100"/>
      <c r="BK39" s="100"/>
      <c r="BL39" s="100"/>
      <c r="BM39" s="100"/>
      <c r="BN39" s="100"/>
      <c r="BO39" s="100"/>
      <c r="BP39" s="100"/>
      <c r="BQ39" s="100"/>
      <c r="BR39" s="100"/>
      <c r="BS39" s="100"/>
      <c r="BT39" s="100"/>
      <c r="BU39" s="100"/>
      <c r="BV39" s="100"/>
      <c r="BW39" s="100"/>
      <c r="BX39" s="100"/>
      <c r="BY39" s="100"/>
      <c r="BZ39" s="100"/>
    </row>
    <row r="40" spans="1:78" s="101" customFormat="1" x14ac:dyDescent="0.4">
      <c r="A40" s="100"/>
      <c r="B40" s="100"/>
      <c r="C40" s="100"/>
      <c r="D40" s="100"/>
      <c r="E40" s="100"/>
      <c r="BC40" s="100"/>
      <c r="BD40" s="100"/>
      <c r="BE40" s="100"/>
      <c r="BF40" s="100"/>
      <c r="BG40" s="100"/>
      <c r="BH40" s="100"/>
      <c r="BI40" s="100"/>
      <c r="BJ40" s="100"/>
      <c r="BK40" s="100"/>
      <c r="BL40" s="100"/>
      <c r="BM40" s="100"/>
      <c r="BN40" s="100"/>
      <c r="BO40" s="100"/>
      <c r="BP40" s="100"/>
      <c r="BQ40" s="100"/>
      <c r="BR40" s="100"/>
      <c r="BS40" s="100"/>
      <c r="BT40" s="100"/>
      <c r="BU40" s="100"/>
      <c r="BV40" s="100"/>
      <c r="BW40" s="100"/>
      <c r="BX40" s="100"/>
      <c r="BY40" s="100"/>
      <c r="BZ40" s="100"/>
    </row>
    <row r="41" spans="1:78" s="101" customFormat="1" x14ac:dyDescent="0.4">
      <c r="A41" s="100"/>
      <c r="B41" s="100"/>
      <c r="C41" s="100"/>
      <c r="D41" s="100"/>
      <c r="E41" s="100"/>
      <c r="BC41" s="100"/>
      <c r="BD41" s="100"/>
      <c r="BE41" s="100"/>
      <c r="BF41" s="100"/>
      <c r="BG41" s="100"/>
      <c r="BH41" s="100"/>
      <c r="BI41" s="100"/>
      <c r="BJ41" s="100"/>
      <c r="BK41" s="100"/>
      <c r="BL41" s="100"/>
      <c r="BM41" s="100"/>
      <c r="BN41" s="100"/>
      <c r="BO41" s="100"/>
      <c r="BP41" s="100"/>
      <c r="BQ41" s="100"/>
      <c r="BR41" s="100"/>
      <c r="BS41" s="100"/>
      <c r="BT41" s="100"/>
      <c r="BU41" s="100"/>
      <c r="BV41" s="100"/>
      <c r="BW41" s="100"/>
      <c r="BX41" s="100"/>
      <c r="BY41" s="100"/>
      <c r="BZ41" s="100"/>
    </row>
    <row r="42" spans="1:78" s="101" customFormat="1" x14ac:dyDescent="0.4">
      <c r="A42" s="100"/>
      <c r="B42" s="100"/>
      <c r="C42" s="100"/>
      <c r="D42" s="100"/>
      <c r="E42" s="100"/>
      <c r="BC42" s="100"/>
      <c r="BD42" s="100"/>
      <c r="BE42" s="100"/>
      <c r="BF42" s="100"/>
      <c r="BG42" s="100"/>
      <c r="BH42" s="100"/>
      <c r="BI42" s="100"/>
      <c r="BJ42" s="100"/>
      <c r="BK42" s="100"/>
      <c r="BL42" s="100"/>
      <c r="BM42" s="100"/>
      <c r="BN42" s="100"/>
      <c r="BO42" s="100"/>
      <c r="BP42" s="100"/>
      <c r="BQ42" s="100"/>
      <c r="BR42" s="100"/>
      <c r="BS42" s="100"/>
      <c r="BT42" s="100"/>
      <c r="BU42" s="100"/>
      <c r="BV42" s="100"/>
      <c r="BW42" s="100"/>
      <c r="BX42" s="100"/>
      <c r="BY42" s="100"/>
      <c r="BZ42" s="100"/>
    </row>
    <row r="43" spans="1:78" s="101" customFormat="1" x14ac:dyDescent="0.4">
      <c r="A43" s="100"/>
      <c r="B43" s="100"/>
      <c r="C43" s="100"/>
      <c r="D43" s="100"/>
      <c r="E43" s="100"/>
      <c r="BC43" s="100"/>
      <c r="BD43" s="100"/>
      <c r="BE43" s="100"/>
      <c r="BF43" s="100"/>
      <c r="BG43" s="100"/>
      <c r="BH43" s="100"/>
      <c r="BI43" s="100"/>
      <c r="BJ43" s="100"/>
      <c r="BK43" s="100"/>
      <c r="BL43" s="100"/>
      <c r="BM43" s="100"/>
      <c r="BN43" s="100"/>
      <c r="BO43" s="100"/>
      <c r="BP43" s="100"/>
      <c r="BQ43" s="100"/>
      <c r="BR43" s="100"/>
      <c r="BS43" s="100"/>
      <c r="BT43" s="100"/>
      <c r="BU43" s="100"/>
      <c r="BV43" s="100"/>
      <c r="BW43" s="100"/>
      <c r="BX43" s="100"/>
      <c r="BY43" s="100"/>
      <c r="BZ43" s="100"/>
    </row>
    <row r="44" spans="1:78" s="101" customFormat="1" x14ac:dyDescent="0.4">
      <c r="A44" s="100"/>
      <c r="B44" s="100"/>
      <c r="C44" s="100"/>
      <c r="D44" s="100"/>
      <c r="E44" s="100"/>
      <c r="BC44" s="100"/>
      <c r="BD44" s="100"/>
      <c r="BE44" s="100"/>
      <c r="BF44" s="100"/>
      <c r="BG44" s="100"/>
      <c r="BH44" s="100"/>
      <c r="BI44" s="100"/>
      <c r="BJ44" s="100"/>
      <c r="BK44" s="100"/>
      <c r="BL44" s="100"/>
      <c r="BM44" s="100"/>
      <c r="BN44" s="100"/>
      <c r="BO44" s="100"/>
      <c r="BP44" s="100"/>
      <c r="BQ44" s="100"/>
      <c r="BR44" s="100"/>
      <c r="BS44" s="100"/>
      <c r="BT44" s="100"/>
      <c r="BU44" s="100"/>
      <c r="BV44" s="100"/>
      <c r="BW44" s="100"/>
      <c r="BX44" s="100"/>
      <c r="BY44" s="100"/>
      <c r="BZ44" s="100"/>
    </row>
    <row r="45" spans="1:78" s="101" customFormat="1" x14ac:dyDescent="0.4">
      <c r="A45" s="100"/>
      <c r="B45" s="100"/>
      <c r="C45" s="100"/>
      <c r="D45" s="100"/>
      <c r="E45" s="100"/>
      <c r="BC45" s="100"/>
      <c r="BD45" s="100"/>
      <c r="BE45" s="100"/>
      <c r="BF45" s="100"/>
      <c r="BG45" s="100"/>
      <c r="BH45" s="100"/>
      <c r="BI45" s="100"/>
      <c r="BJ45" s="100"/>
      <c r="BK45" s="100"/>
      <c r="BL45" s="100"/>
      <c r="BM45" s="100"/>
      <c r="BN45" s="100"/>
      <c r="BO45" s="100"/>
      <c r="BP45" s="100"/>
      <c r="BQ45" s="100"/>
      <c r="BR45" s="100"/>
      <c r="BS45" s="100"/>
      <c r="BT45" s="100"/>
      <c r="BU45" s="100"/>
      <c r="BV45" s="100"/>
      <c r="BW45" s="100"/>
      <c r="BX45" s="100"/>
      <c r="BY45" s="100"/>
      <c r="BZ45" s="100"/>
    </row>
    <row r="46" spans="1:78" s="101" customFormat="1" x14ac:dyDescent="0.4">
      <c r="A46" s="100"/>
      <c r="B46" s="100"/>
      <c r="C46" s="100"/>
      <c r="D46" s="100"/>
      <c r="E46" s="100"/>
      <c r="BC46" s="100"/>
      <c r="BD46" s="100"/>
      <c r="BE46" s="100"/>
      <c r="BF46" s="100"/>
      <c r="BG46" s="100"/>
      <c r="BH46" s="100"/>
      <c r="BI46" s="100"/>
      <c r="BJ46" s="100"/>
      <c r="BK46" s="100"/>
      <c r="BL46" s="100"/>
      <c r="BM46" s="100"/>
      <c r="BN46" s="100"/>
      <c r="BO46" s="100"/>
      <c r="BP46" s="100"/>
      <c r="BQ46" s="100"/>
      <c r="BR46" s="100"/>
      <c r="BS46" s="100"/>
      <c r="BT46" s="100"/>
      <c r="BU46" s="100"/>
      <c r="BV46" s="100"/>
      <c r="BW46" s="100"/>
      <c r="BX46" s="100"/>
      <c r="BY46" s="100"/>
      <c r="BZ46" s="100"/>
    </row>
    <row r="47" spans="1:78" s="101" customFormat="1" x14ac:dyDescent="0.4">
      <c r="A47" s="100"/>
      <c r="B47" s="100"/>
      <c r="C47" s="100"/>
      <c r="D47" s="100"/>
      <c r="E47" s="100"/>
      <c r="BC47" s="100"/>
      <c r="BD47" s="100"/>
      <c r="BE47" s="100"/>
      <c r="BF47" s="100"/>
      <c r="BG47" s="100"/>
      <c r="BH47" s="100"/>
      <c r="BI47" s="100"/>
      <c r="BJ47" s="100"/>
      <c r="BK47" s="100"/>
      <c r="BL47" s="100"/>
      <c r="BM47" s="100"/>
      <c r="BN47" s="100"/>
      <c r="BO47" s="100"/>
      <c r="BP47" s="100"/>
      <c r="BQ47" s="100"/>
      <c r="BR47" s="100"/>
      <c r="BS47" s="100"/>
      <c r="BT47" s="100"/>
      <c r="BU47" s="100"/>
      <c r="BV47" s="100"/>
      <c r="BW47" s="100"/>
      <c r="BX47" s="100"/>
      <c r="BY47" s="100"/>
      <c r="BZ47" s="100"/>
    </row>
    <row r="48" spans="1:78" s="101" customFormat="1" x14ac:dyDescent="0.4">
      <c r="A48" s="100"/>
      <c r="B48" s="100"/>
      <c r="C48" s="100"/>
      <c r="D48" s="100"/>
      <c r="E48" s="100"/>
      <c r="BC48" s="100"/>
      <c r="BD48" s="100"/>
      <c r="BE48" s="100"/>
      <c r="BF48" s="100"/>
      <c r="BG48" s="100"/>
      <c r="BH48" s="100"/>
      <c r="BI48" s="100"/>
      <c r="BJ48" s="100"/>
      <c r="BK48" s="100"/>
      <c r="BL48" s="100"/>
      <c r="BM48" s="100"/>
      <c r="BN48" s="100"/>
      <c r="BO48" s="100"/>
      <c r="BP48" s="100"/>
      <c r="BQ48" s="100"/>
      <c r="BR48" s="100"/>
      <c r="BS48" s="100"/>
      <c r="BT48" s="100"/>
      <c r="BU48" s="100"/>
      <c r="BV48" s="100"/>
      <c r="BW48" s="100"/>
      <c r="BX48" s="100"/>
      <c r="BY48" s="100"/>
      <c r="BZ48" s="100"/>
    </row>
    <row r="49" spans="1:78" s="101" customFormat="1" x14ac:dyDescent="0.4">
      <c r="A49" s="100"/>
      <c r="B49" s="100"/>
      <c r="C49" s="100"/>
      <c r="D49" s="100"/>
      <c r="E49" s="100"/>
      <c r="BC49" s="100"/>
      <c r="BD49" s="100"/>
      <c r="BE49" s="100"/>
      <c r="BF49" s="100"/>
      <c r="BG49" s="100"/>
      <c r="BH49" s="100"/>
      <c r="BI49" s="100"/>
      <c r="BJ49" s="100"/>
      <c r="BK49" s="100"/>
      <c r="BL49" s="100"/>
      <c r="BM49" s="100"/>
      <c r="BN49" s="100"/>
      <c r="BO49" s="100"/>
      <c r="BP49" s="100"/>
      <c r="BQ49" s="100"/>
      <c r="BR49" s="100"/>
      <c r="BS49" s="100"/>
      <c r="BT49" s="100"/>
      <c r="BU49" s="100"/>
      <c r="BV49" s="100"/>
      <c r="BW49" s="100"/>
      <c r="BX49" s="100"/>
      <c r="BY49" s="100"/>
      <c r="BZ49" s="100"/>
    </row>
    <row r="50" spans="1:78" s="101" customFormat="1" x14ac:dyDescent="0.4">
      <c r="A50" s="100"/>
      <c r="B50" s="100"/>
      <c r="C50" s="100"/>
      <c r="D50" s="100"/>
      <c r="E50" s="100"/>
      <c r="BC50" s="100"/>
      <c r="BD50" s="100"/>
      <c r="BE50" s="100"/>
      <c r="BF50" s="100"/>
      <c r="BG50" s="100"/>
      <c r="BH50" s="100"/>
      <c r="BI50" s="100"/>
      <c r="BJ50" s="100"/>
      <c r="BK50" s="100"/>
      <c r="BL50" s="100"/>
      <c r="BM50" s="100"/>
      <c r="BN50" s="100"/>
      <c r="BO50" s="100"/>
      <c r="BP50" s="100"/>
      <c r="BQ50" s="100"/>
      <c r="BR50" s="100"/>
      <c r="BS50" s="100"/>
      <c r="BT50" s="100"/>
      <c r="BU50" s="100"/>
      <c r="BV50" s="100"/>
      <c r="BW50" s="100"/>
      <c r="BX50" s="100"/>
      <c r="BY50" s="100"/>
      <c r="BZ50" s="100"/>
    </row>
    <row r="51" spans="1:78" s="101" customFormat="1" x14ac:dyDescent="0.4">
      <c r="A51" s="100"/>
      <c r="B51" s="100"/>
      <c r="C51" s="100"/>
      <c r="D51" s="100"/>
      <c r="E51" s="100"/>
      <c r="BC51" s="100"/>
      <c r="BD51" s="100"/>
      <c r="BE51" s="100"/>
      <c r="BF51" s="100"/>
      <c r="BG51" s="100"/>
      <c r="BH51" s="100"/>
      <c r="BI51" s="100"/>
      <c r="BJ51" s="100"/>
      <c r="BK51" s="100"/>
      <c r="BL51" s="100"/>
      <c r="BM51" s="100"/>
      <c r="BN51" s="100"/>
      <c r="BO51" s="100"/>
      <c r="BP51" s="100"/>
      <c r="BQ51" s="100"/>
      <c r="BR51" s="100"/>
      <c r="BS51" s="100"/>
      <c r="BT51" s="100"/>
      <c r="BU51" s="100"/>
      <c r="BV51" s="100"/>
      <c r="BW51" s="100"/>
      <c r="BX51" s="100"/>
      <c r="BY51" s="100"/>
      <c r="BZ51" s="100"/>
    </row>
    <row r="52" spans="1:78" s="101" customFormat="1" x14ac:dyDescent="0.4">
      <c r="A52" s="100"/>
      <c r="B52" s="100"/>
      <c r="C52" s="100"/>
      <c r="D52" s="100"/>
      <c r="E52" s="100"/>
      <c r="BC52" s="100"/>
      <c r="BD52" s="100"/>
      <c r="BE52" s="100"/>
      <c r="BF52" s="100"/>
      <c r="BG52" s="100"/>
      <c r="BH52" s="100"/>
      <c r="BI52" s="100"/>
      <c r="BJ52" s="100"/>
      <c r="BK52" s="100"/>
      <c r="BL52" s="100"/>
      <c r="BM52" s="100"/>
      <c r="BN52" s="100"/>
      <c r="BO52" s="100"/>
      <c r="BP52" s="100"/>
      <c r="BQ52" s="100"/>
      <c r="BR52" s="100"/>
      <c r="BS52" s="100"/>
      <c r="BT52" s="100"/>
      <c r="BU52" s="100"/>
      <c r="BV52" s="100"/>
      <c r="BW52" s="100"/>
      <c r="BX52" s="100"/>
      <c r="BY52" s="100"/>
      <c r="BZ52" s="100"/>
    </row>
    <row r="53" spans="1:78" s="101" customFormat="1" x14ac:dyDescent="0.4">
      <c r="A53" s="100"/>
      <c r="B53" s="100"/>
      <c r="C53" s="100"/>
      <c r="D53" s="100"/>
      <c r="E53" s="100"/>
      <c r="BC53" s="100"/>
      <c r="BD53" s="100"/>
      <c r="BE53" s="100"/>
      <c r="BF53" s="100"/>
      <c r="BG53" s="100"/>
      <c r="BH53" s="100"/>
      <c r="BI53" s="100"/>
      <c r="BJ53" s="100"/>
      <c r="BK53" s="100"/>
      <c r="BL53" s="100"/>
      <c r="BM53" s="100"/>
      <c r="BN53" s="100"/>
      <c r="BO53" s="100"/>
      <c r="BP53" s="100"/>
      <c r="BQ53" s="100"/>
      <c r="BR53" s="100"/>
      <c r="BS53" s="100"/>
      <c r="BT53" s="100"/>
      <c r="BU53" s="100"/>
      <c r="BV53" s="100"/>
      <c r="BW53" s="100"/>
      <c r="BX53" s="100"/>
      <c r="BY53" s="100"/>
      <c r="BZ53" s="100"/>
    </row>
    <row r="54" spans="1:78" s="101" customFormat="1" x14ac:dyDescent="0.4">
      <c r="A54" s="100"/>
      <c r="B54" s="100"/>
      <c r="C54" s="100"/>
      <c r="D54" s="100"/>
      <c r="E54" s="100"/>
      <c r="BC54" s="100"/>
      <c r="BD54" s="100"/>
      <c r="BE54" s="100"/>
      <c r="BF54" s="100"/>
      <c r="BG54" s="100"/>
      <c r="BH54" s="100"/>
      <c r="BI54" s="100"/>
      <c r="BJ54" s="100"/>
      <c r="BK54" s="100"/>
      <c r="BL54" s="100"/>
      <c r="BM54" s="100"/>
      <c r="BN54" s="100"/>
      <c r="BO54" s="100"/>
      <c r="BP54" s="100"/>
      <c r="BQ54" s="100"/>
      <c r="BR54" s="100"/>
      <c r="BS54" s="100"/>
      <c r="BT54" s="100"/>
      <c r="BU54" s="100"/>
      <c r="BV54" s="100"/>
      <c r="BW54" s="100"/>
      <c r="BX54" s="100"/>
      <c r="BY54" s="100"/>
      <c r="BZ54" s="100"/>
    </row>
    <row r="55" spans="1:78" s="101" customFormat="1" x14ac:dyDescent="0.4">
      <c r="A55" s="100"/>
      <c r="B55" s="100"/>
      <c r="C55" s="100"/>
      <c r="D55" s="100"/>
      <c r="E55" s="100"/>
      <c r="BC55" s="100"/>
      <c r="BD55" s="100"/>
      <c r="BE55" s="100"/>
      <c r="BF55" s="100"/>
      <c r="BG55" s="100"/>
      <c r="BH55" s="100"/>
      <c r="BI55" s="100"/>
      <c r="BJ55" s="100"/>
      <c r="BK55" s="100"/>
      <c r="BL55" s="100"/>
      <c r="BM55" s="100"/>
      <c r="BN55" s="100"/>
      <c r="BO55" s="100"/>
      <c r="BP55" s="100"/>
      <c r="BQ55" s="100"/>
      <c r="BR55" s="100"/>
      <c r="BS55" s="100"/>
      <c r="BT55" s="100"/>
      <c r="BU55" s="100"/>
      <c r="BV55" s="100"/>
      <c r="BW55" s="100"/>
      <c r="BX55" s="100"/>
      <c r="BY55" s="100"/>
      <c r="BZ55" s="100"/>
    </row>
    <row r="56" spans="1:78" s="101" customFormat="1" x14ac:dyDescent="0.4">
      <c r="A56" s="100"/>
      <c r="B56" s="100"/>
      <c r="C56" s="100"/>
      <c r="D56" s="100"/>
      <c r="E56" s="100"/>
      <c r="BC56" s="100"/>
      <c r="BD56" s="100"/>
      <c r="BE56" s="100"/>
      <c r="BF56" s="100"/>
      <c r="BG56" s="100"/>
      <c r="BH56" s="100"/>
      <c r="BI56" s="100"/>
      <c r="BJ56" s="100"/>
      <c r="BK56" s="100"/>
      <c r="BL56" s="100"/>
      <c r="BM56" s="100"/>
      <c r="BN56" s="100"/>
      <c r="BO56" s="100"/>
      <c r="BP56" s="100"/>
      <c r="BQ56" s="100"/>
      <c r="BR56" s="100"/>
      <c r="BS56" s="100"/>
      <c r="BT56" s="100"/>
      <c r="BU56" s="100"/>
      <c r="BV56" s="100"/>
      <c r="BW56" s="100"/>
      <c r="BX56" s="100"/>
      <c r="BY56" s="100"/>
      <c r="BZ56" s="100"/>
    </row>
    <row r="57" spans="1:78" s="101" customFormat="1" x14ac:dyDescent="0.4">
      <c r="A57" s="100"/>
      <c r="B57" s="100"/>
      <c r="C57" s="100"/>
      <c r="D57" s="100"/>
      <c r="E57" s="100"/>
      <c r="BC57" s="100"/>
      <c r="BD57" s="100"/>
      <c r="BE57" s="100"/>
      <c r="BF57" s="100"/>
      <c r="BG57" s="100"/>
      <c r="BH57" s="100"/>
      <c r="BI57" s="100"/>
      <c r="BJ57" s="100"/>
      <c r="BK57" s="100"/>
      <c r="BL57" s="100"/>
      <c r="BM57" s="100"/>
      <c r="BN57" s="100"/>
      <c r="BO57" s="100"/>
      <c r="BP57" s="100"/>
      <c r="BQ57" s="100"/>
      <c r="BR57" s="100"/>
      <c r="BS57" s="100"/>
      <c r="BT57" s="100"/>
      <c r="BU57" s="100"/>
      <c r="BV57" s="100"/>
      <c r="BW57" s="100"/>
      <c r="BX57" s="100"/>
      <c r="BY57" s="100"/>
      <c r="BZ57" s="100"/>
    </row>
    <row r="58" spans="1:78" s="101" customFormat="1" x14ac:dyDescent="0.4">
      <c r="A58" s="100"/>
      <c r="B58" s="100"/>
      <c r="C58" s="100"/>
      <c r="D58" s="100"/>
      <c r="E58" s="100"/>
      <c r="BC58" s="100"/>
      <c r="BD58" s="100"/>
      <c r="BE58" s="100"/>
      <c r="BF58" s="100"/>
      <c r="BG58" s="100"/>
      <c r="BH58" s="100"/>
      <c r="BI58" s="100"/>
      <c r="BJ58" s="100"/>
      <c r="BK58" s="100"/>
      <c r="BL58" s="100"/>
      <c r="BM58" s="100"/>
      <c r="BN58" s="100"/>
      <c r="BO58" s="100"/>
      <c r="BP58" s="100"/>
      <c r="BQ58" s="100"/>
      <c r="BR58" s="100"/>
      <c r="BS58" s="100"/>
      <c r="BT58" s="100"/>
      <c r="BU58" s="100"/>
      <c r="BV58" s="100"/>
      <c r="BW58" s="100"/>
      <c r="BX58" s="100"/>
      <c r="BY58" s="100"/>
      <c r="BZ58" s="100"/>
    </row>
    <row r="59" spans="1:78" s="101" customFormat="1" x14ac:dyDescent="0.4">
      <c r="A59" s="100"/>
      <c r="B59" s="100"/>
      <c r="C59" s="100"/>
      <c r="D59" s="100"/>
      <c r="E59" s="100"/>
      <c r="BC59" s="100"/>
      <c r="BD59" s="100"/>
      <c r="BE59" s="100"/>
      <c r="BF59" s="100"/>
      <c r="BG59" s="100"/>
      <c r="BH59" s="100"/>
      <c r="BI59" s="100"/>
      <c r="BJ59" s="100"/>
      <c r="BK59" s="100"/>
      <c r="BL59" s="100"/>
      <c r="BM59" s="100"/>
      <c r="BN59" s="100"/>
      <c r="BO59" s="100"/>
      <c r="BP59" s="100"/>
      <c r="BQ59" s="100"/>
      <c r="BR59" s="100"/>
      <c r="BS59" s="100"/>
      <c r="BT59" s="100"/>
      <c r="BU59" s="100"/>
      <c r="BV59" s="100"/>
      <c r="BW59" s="100"/>
      <c r="BX59" s="100"/>
      <c r="BY59" s="100"/>
      <c r="BZ59" s="100"/>
    </row>
    <row r="60" spans="1:78" s="101" customFormat="1" x14ac:dyDescent="0.4">
      <c r="A60" s="100"/>
      <c r="B60" s="100"/>
      <c r="C60" s="100"/>
      <c r="D60" s="100"/>
      <c r="E60" s="100"/>
      <c r="BC60" s="100"/>
      <c r="BD60" s="100"/>
      <c r="BE60" s="100"/>
      <c r="BF60" s="100"/>
      <c r="BG60" s="100"/>
      <c r="BH60" s="100"/>
      <c r="BI60" s="100"/>
      <c r="BJ60" s="100"/>
      <c r="BK60" s="100"/>
      <c r="BL60" s="100"/>
      <c r="BM60" s="100"/>
      <c r="BN60" s="100"/>
      <c r="BO60" s="100"/>
      <c r="BP60" s="100"/>
      <c r="BQ60" s="100"/>
      <c r="BR60" s="100"/>
      <c r="BS60" s="100"/>
      <c r="BT60" s="100"/>
      <c r="BU60" s="100"/>
      <c r="BV60" s="100"/>
      <c r="BW60" s="100"/>
      <c r="BX60" s="100"/>
      <c r="BY60" s="100"/>
      <c r="BZ60" s="100"/>
    </row>
    <row r="61" spans="1:78" s="101" customFormat="1" x14ac:dyDescent="0.4">
      <c r="A61" s="100"/>
      <c r="B61" s="100"/>
      <c r="C61" s="100"/>
      <c r="D61" s="100"/>
      <c r="E61" s="100"/>
      <c r="BC61" s="100"/>
      <c r="BD61" s="100"/>
      <c r="BE61" s="100"/>
      <c r="BF61" s="100"/>
      <c r="BG61" s="100"/>
      <c r="BH61" s="100"/>
      <c r="BI61" s="100"/>
      <c r="BJ61" s="100"/>
      <c r="BK61" s="100"/>
      <c r="BL61" s="100"/>
      <c r="BM61" s="100"/>
      <c r="BN61" s="100"/>
      <c r="BO61" s="100"/>
      <c r="BP61" s="100"/>
      <c r="BQ61" s="100"/>
      <c r="BR61" s="100"/>
      <c r="BS61" s="100"/>
      <c r="BT61" s="100"/>
      <c r="BU61" s="100"/>
      <c r="BV61" s="100"/>
      <c r="BW61" s="100"/>
      <c r="BX61" s="100"/>
      <c r="BY61" s="100"/>
      <c r="BZ61" s="100"/>
    </row>
    <row r="62" spans="1:78" s="101" customFormat="1" x14ac:dyDescent="0.4">
      <c r="A62" s="100"/>
      <c r="B62" s="100"/>
      <c r="C62" s="100"/>
      <c r="D62" s="100"/>
      <c r="E62" s="100"/>
      <c r="BC62" s="100"/>
      <c r="BD62" s="100"/>
      <c r="BE62" s="100"/>
      <c r="BF62" s="100"/>
      <c r="BG62" s="100"/>
      <c r="BH62" s="100"/>
      <c r="BI62" s="100"/>
      <c r="BJ62" s="100"/>
      <c r="BK62" s="100"/>
      <c r="BL62" s="100"/>
      <c r="BM62" s="100"/>
      <c r="BN62" s="100"/>
      <c r="BO62" s="100"/>
      <c r="BP62" s="100"/>
      <c r="BQ62" s="100"/>
      <c r="BR62" s="100"/>
      <c r="BS62" s="100"/>
      <c r="BT62" s="100"/>
      <c r="BU62" s="100"/>
      <c r="BV62" s="100"/>
      <c r="BW62" s="100"/>
      <c r="BX62" s="100"/>
      <c r="BY62" s="100"/>
      <c r="BZ62" s="100"/>
    </row>
    <row r="63" spans="1:78" s="101" customFormat="1" x14ac:dyDescent="0.4">
      <c r="A63" s="100"/>
      <c r="B63" s="100"/>
      <c r="C63" s="100"/>
      <c r="D63" s="100"/>
      <c r="E63" s="100"/>
      <c r="BC63" s="100"/>
      <c r="BD63" s="100"/>
      <c r="BE63" s="100"/>
      <c r="BF63" s="100"/>
      <c r="BG63" s="100"/>
      <c r="BH63" s="100"/>
      <c r="BI63" s="100"/>
      <c r="BJ63" s="100"/>
      <c r="BK63" s="100"/>
      <c r="BL63" s="100"/>
      <c r="BM63" s="100"/>
      <c r="BN63" s="100"/>
      <c r="BO63" s="100"/>
      <c r="BP63" s="100"/>
      <c r="BQ63" s="100"/>
      <c r="BR63" s="100"/>
      <c r="BS63" s="100"/>
      <c r="BT63" s="100"/>
      <c r="BU63" s="100"/>
      <c r="BV63" s="100"/>
      <c r="BW63" s="100"/>
      <c r="BX63" s="100"/>
      <c r="BY63" s="100"/>
      <c r="BZ63" s="100"/>
    </row>
    <row r="64" spans="1:78" s="101" customFormat="1" x14ac:dyDescent="0.4">
      <c r="A64" s="100"/>
      <c r="B64" s="100"/>
      <c r="C64" s="100"/>
      <c r="D64" s="100"/>
      <c r="E64" s="100"/>
      <c r="BC64" s="100"/>
      <c r="BD64" s="100"/>
      <c r="BE64" s="100"/>
      <c r="BF64" s="100"/>
      <c r="BG64" s="100"/>
      <c r="BH64" s="100"/>
      <c r="BI64" s="100"/>
      <c r="BJ64" s="100"/>
      <c r="BK64" s="100"/>
      <c r="BL64" s="100"/>
      <c r="BM64" s="100"/>
      <c r="BN64" s="100"/>
      <c r="BO64" s="100"/>
      <c r="BP64" s="100"/>
      <c r="BQ64" s="100"/>
      <c r="BR64" s="100"/>
      <c r="BS64" s="100"/>
      <c r="BT64" s="100"/>
      <c r="BU64" s="100"/>
      <c r="BV64" s="100"/>
      <c r="BW64" s="100"/>
      <c r="BX64" s="100"/>
      <c r="BY64" s="100"/>
      <c r="BZ64" s="100"/>
    </row>
    <row r="65" spans="1:78" s="101" customFormat="1" x14ac:dyDescent="0.4">
      <c r="A65" s="100"/>
      <c r="B65" s="100"/>
      <c r="C65" s="100"/>
      <c r="D65" s="100"/>
      <c r="E65" s="100"/>
      <c r="BC65" s="100"/>
      <c r="BD65" s="100"/>
      <c r="BE65" s="100"/>
      <c r="BF65" s="100"/>
      <c r="BG65" s="100"/>
      <c r="BH65" s="100"/>
      <c r="BI65" s="100"/>
      <c r="BJ65" s="100"/>
      <c r="BK65" s="100"/>
      <c r="BL65" s="100"/>
      <c r="BM65" s="100"/>
      <c r="BN65" s="100"/>
      <c r="BO65" s="100"/>
      <c r="BP65" s="100"/>
      <c r="BQ65" s="100"/>
      <c r="BR65" s="100"/>
      <c r="BS65" s="100"/>
      <c r="BT65" s="100"/>
      <c r="BU65" s="100"/>
      <c r="BV65" s="100"/>
      <c r="BW65" s="100"/>
      <c r="BX65" s="100"/>
      <c r="BY65" s="100"/>
      <c r="BZ65" s="100"/>
    </row>
    <row r="66" spans="1:78" s="101" customFormat="1" x14ac:dyDescent="0.4">
      <c r="A66" s="100"/>
      <c r="B66" s="100"/>
      <c r="C66" s="100"/>
      <c r="D66" s="100"/>
      <c r="E66" s="100"/>
      <c r="BC66" s="100"/>
      <c r="BD66" s="100"/>
      <c r="BE66" s="100"/>
      <c r="BF66" s="100"/>
      <c r="BG66" s="100"/>
      <c r="BH66" s="100"/>
      <c r="BI66" s="100"/>
      <c r="BJ66" s="100"/>
      <c r="BK66" s="100"/>
      <c r="BL66" s="100"/>
      <c r="BM66" s="100"/>
      <c r="BN66" s="100"/>
      <c r="BO66" s="100"/>
      <c r="BP66" s="100"/>
      <c r="BQ66" s="100"/>
      <c r="BR66" s="100"/>
      <c r="BS66" s="100"/>
      <c r="BT66" s="100"/>
      <c r="BU66" s="100"/>
      <c r="BV66" s="100"/>
      <c r="BW66" s="100"/>
      <c r="BX66" s="100"/>
      <c r="BY66" s="100"/>
      <c r="BZ66" s="100"/>
    </row>
    <row r="67" spans="1:78" s="101" customFormat="1" x14ac:dyDescent="0.4">
      <c r="A67" s="100"/>
      <c r="B67" s="100"/>
      <c r="C67" s="100"/>
      <c r="D67" s="100"/>
      <c r="E67" s="100"/>
      <c r="BC67" s="100"/>
      <c r="BD67" s="100"/>
      <c r="BE67" s="100"/>
      <c r="BF67" s="100"/>
      <c r="BG67" s="100"/>
      <c r="BH67" s="100"/>
      <c r="BI67" s="100"/>
      <c r="BJ67" s="100"/>
      <c r="BK67" s="100"/>
      <c r="BL67" s="100"/>
      <c r="BM67" s="100"/>
      <c r="BN67" s="100"/>
      <c r="BO67" s="100"/>
      <c r="BP67" s="100"/>
      <c r="BQ67" s="100"/>
      <c r="BR67" s="100"/>
      <c r="BS67" s="100"/>
      <c r="BT67" s="100"/>
      <c r="BU67" s="100"/>
      <c r="BV67" s="100"/>
      <c r="BW67" s="100"/>
      <c r="BX67" s="100"/>
      <c r="BY67" s="100"/>
      <c r="BZ67" s="100"/>
    </row>
    <row r="68" spans="1:78" s="101" customFormat="1" x14ac:dyDescent="0.4">
      <c r="A68" s="100"/>
      <c r="B68" s="100"/>
      <c r="C68" s="100"/>
      <c r="D68" s="100"/>
      <c r="E68" s="100"/>
      <c r="BC68" s="100"/>
      <c r="BD68" s="100"/>
      <c r="BE68" s="100"/>
      <c r="BF68" s="100"/>
      <c r="BG68" s="100"/>
      <c r="BH68" s="100"/>
      <c r="BI68" s="100"/>
      <c r="BJ68" s="100"/>
      <c r="BK68" s="100"/>
      <c r="BL68" s="100"/>
      <c r="BM68" s="100"/>
      <c r="BN68" s="100"/>
      <c r="BO68" s="100"/>
      <c r="BP68" s="100"/>
      <c r="BQ68" s="100"/>
      <c r="BR68" s="100"/>
      <c r="BS68" s="100"/>
      <c r="BT68" s="100"/>
      <c r="BU68" s="100"/>
      <c r="BV68" s="100"/>
      <c r="BW68" s="100"/>
      <c r="BX68" s="100"/>
      <c r="BY68" s="100"/>
      <c r="BZ68" s="100"/>
    </row>
    <row r="69" spans="1:78" s="101" customFormat="1" x14ac:dyDescent="0.4">
      <c r="A69" s="100"/>
      <c r="B69" s="100"/>
      <c r="C69" s="100"/>
      <c r="D69" s="100"/>
      <c r="E69" s="100"/>
      <c r="BC69" s="100"/>
      <c r="BD69" s="100"/>
      <c r="BE69" s="100"/>
      <c r="BF69" s="100"/>
      <c r="BG69" s="100"/>
      <c r="BH69" s="100"/>
      <c r="BI69" s="100"/>
      <c r="BJ69" s="100"/>
      <c r="BK69" s="100"/>
      <c r="BL69" s="100"/>
      <c r="BM69" s="100"/>
      <c r="BN69" s="100"/>
      <c r="BO69" s="100"/>
      <c r="BP69" s="100"/>
      <c r="BQ69" s="100"/>
      <c r="BR69" s="100"/>
      <c r="BS69" s="100"/>
      <c r="BT69" s="100"/>
      <c r="BU69" s="100"/>
      <c r="BV69" s="100"/>
      <c r="BW69" s="100"/>
      <c r="BX69" s="100"/>
      <c r="BY69" s="100"/>
      <c r="BZ69" s="100"/>
    </row>
    <row r="70" spans="1:78" s="101" customFormat="1" x14ac:dyDescent="0.4">
      <c r="A70" s="100"/>
      <c r="B70" s="100"/>
      <c r="C70" s="100"/>
      <c r="D70" s="100"/>
      <c r="E70" s="100"/>
      <c r="BC70" s="100"/>
      <c r="BD70" s="100"/>
      <c r="BE70" s="100"/>
      <c r="BF70" s="100"/>
      <c r="BG70" s="100"/>
      <c r="BH70" s="100"/>
      <c r="BI70" s="100"/>
      <c r="BJ70" s="100"/>
      <c r="BK70" s="100"/>
      <c r="BL70" s="100"/>
      <c r="BM70" s="100"/>
      <c r="BN70" s="100"/>
      <c r="BO70" s="100"/>
      <c r="BP70" s="100"/>
      <c r="BQ70" s="100"/>
      <c r="BR70" s="100"/>
      <c r="BS70" s="100"/>
      <c r="BT70" s="100"/>
      <c r="BU70" s="100"/>
      <c r="BV70" s="100"/>
      <c r="BW70" s="100"/>
      <c r="BX70" s="100"/>
      <c r="BY70" s="100"/>
      <c r="BZ70" s="100"/>
    </row>
    <row r="71" spans="1:78" s="101" customFormat="1" x14ac:dyDescent="0.4">
      <c r="A71" s="100"/>
      <c r="B71" s="100"/>
      <c r="C71" s="100"/>
      <c r="D71" s="100"/>
      <c r="E71" s="100"/>
      <c r="BC71" s="100"/>
      <c r="BD71" s="100"/>
      <c r="BE71" s="100"/>
      <c r="BF71" s="100"/>
      <c r="BG71" s="100"/>
      <c r="BH71" s="100"/>
      <c r="BI71" s="100"/>
      <c r="BJ71" s="100"/>
      <c r="BK71" s="100"/>
      <c r="BL71" s="100"/>
      <c r="BM71" s="100"/>
      <c r="BN71" s="100"/>
      <c r="BO71" s="100"/>
      <c r="BP71" s="100"/>
      <c r="BQ71" s="100"/>
      <c r="BR71" s="100"/>
      <c r="BS71" s="100"/>
      <c r="BT71" s="100"/>
      <c r="BU71" s="100"/>
      <c r="BV71" s="100"/>
      <c r="BW71" s="100"/>
      <c r="BX71" s="100"/>
      <c r="BY71" s="100"/>
      <c r="BZ71" s="100"/>
    </row>
    <row r="72" spans="1:78" s="101" customFormat="1" x14ac:dyDescent="0.4">
      <c r="A72" s="100"/>
      <c r="B72" s="100"/>
      <c r="C72" s="100"/>
      <c r="D72" s="100"/>
      <c r="E72" s="100"/>
      <c r="BC72" s="100"/>
      <c r="BD72" s="100"/>
      <c r="BE72" s="100"/>
      <c r="BF72" s="100"/>
      <c r="BG72" s="100"/>
      <c r="BH72" s="100"/>
      <c r="BI72" s="100"/>
      <c r="BJ72" s="100"/>
      <c r="BK72" s="100"/>
      <c r="BL72" s="100"/>
      <c r="BM72" s="100"/>
      <c r="BN72" s="100"/>
      <c r="BO72" s="100"/>
      <c r="BP72" s="100"/>
      <c r="BQ72" s="100"/>
      <c r="BR72" s="100"/>
      <c r="BS72" s="100"/>
      <c r="BT72" s="100"/>
      <c r="BU72" s="100"/>
      <c r="BV72" s="100"/>
      <c r="BW72" s="100"/>
      <c r="BX72" s="100"/>
      <c r="BY72" s="100"/>
      <c r="BZ72" s="100"/>
    </row>
    <row r="73" spans="1:78" s="101" customFormat="1" x14ac:dyDescent="0.4">
      <c r="A73" s="100"/>
      <c r="B73" s="100"/>
      <c r="C73" s="100"/>
      <c r="D73" s="100"/>
      <c r="E73" s="100"/>
      <c r="BC73" s="100"/>
      <c r="BD73" s="100"/>
      <c r="BE73" s="100"/>
      <c r="BF73" s="100"/>
      <c r="BG73" s="100"/>
      <c r="BH73" s="100"/>
      <c r="BI73" s="100"/>
      <c r="BJ73" s="100"/>
      <c r="BK73" s="100"/>
      <c r="BL73" s="100"/>
      <c r="BM73" s="100"/>
      <c r="BN73" s="100"/>
      <c r="BO73" s="100"/>
      <c r="BP73" s="100"/>
      <c r="BQ73" s="100"/>
      <c r="BR73" s="100"/>
      <c r="BS73" s="100"/>
      <c r="BT73" s="100"/>
      <c r="BU73" s="100"/>
      <c r="BV73" s="100"/>
      <c r="BW73" s="100"/>
      <c r="BX73" s="100"/>
      <c r="BY73" s="100"/>
      <c r="BZ73" s="100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B66"/>
  <sheetViews>
    <sheetView tabSelected="1" topLeftCell="A37" workbookViewId="0">
      <selection activeCell="B44" sqref="B44:H46"/>
    </sheetView>
  </sheetViews>
  <sheetFormatPr defaultRowHeight="14.6" x14ac:dyDescent="0.4"/>
  <cols>
    <col min="1" max="1" width="18.53515625" customWidth="1"/>
    <col min="2" max="2" width="10.07421875" bestFit="1" customWidth="1"/>
    <col min="3" max="3" width="9.3046875" bestFit="1" customWidth="1"/>
    <col min="4" max="4" width="10.53515625" customWidth="1"/>
    <col min="5" max="6" width="10.07421875" bestFit="1" customWidth="1"/>
    <col min="7" max="7" width="9.3046875" bestFit="1" customWidth="1"/>
    <col min="8" max="8" width="10.4609375" customWidth="1"/>
    <col min="12" max="12" width="15.4609375" customWidth="1"/>
    <col min="13" max="13" width="10.3046875" bestFit="1" customWidth="1"/>
    <col min="14" max="14" width="9.3046875" bestFit="1" customWidth="1"/>
    <col min="15" max="16" width="10.3046875" bestFit="1" customWidth="1"/>
    <col min="17" max="18" width="9.3046875" bestFit="1" customWidth="1"/>
    <col min="19" max="19" width="10.07421875" bestFit="1" customWidth="1"/>
    <col min="21" max="21" width="10.07421875" bestFit="1" customWidth="1"/>
  </cols>
  <sheetData>
    <row r="1" spans="1:28" s="29" customFormat="1" x14ac:dyDescent="0.4">
      <c r="A1" s="8"/>
      <c r="B1" s="110"/>
      <c r="C1" s="110"/>
      <c r="D1" s="8"/>
    </row>
    <row r="2" spans="1:28" s="29" customFormat="1" x14ac:dyDescent="0.4">
      <c r="A2" s="8" t="s">
        <v>530</v>
      </c>
      <c r="L2" s="107" t="s">
        <v>531</v>
      </c>
      <c r="M2" s="109"/>
      <c r="N2" s="109"/>
      <c r="O2" s="109"/>
    </row>
    <row r="3" spans="1:28" x14ac:dyDescent="0.4">
      <c r="A3" s="2" t="s">
        <v>245</v>
      </c>
      <c r="L3" s="2" t="s">
        <v>240</v>
      </c>
    </row>
    <row r="4" spans="1:28" x14ac:dyDescent="0.4">
      <c r="A4" s="2" t="s">
        <v>214</v>
      </c>
      <c r="B4" s="2" t="s">
        <v>59</v>
      </c>
      <c r="C4" s="2" t="s">
        <v>57</v>
      </c>
      <c r="D4" s="2" t="s">
        <v>60</v>
      </c>
      <c r="E4" s="2" t="s">
        <v>54</v>
      </c>
      <c r="F4" s="2" t="s">
        <v>53</v>
      </c>
      <c r="G4" s="2" t="s">
        <v>61</v>
      </c>
      <c r="H4" s="2" t="s">
        <v>62</v>
      </c>
      <c r="L4" s="2" t="s">
        <v>214</v>
      </c>
      <c r="M4" s="2" t="s">
        <v>59</v>
      </c>
      <c r="N4" s="2" t="s">
        <v>57</v>
      </c>
      <c r="O4" s="2" t="s">
        <v>60</v>
      </c>
      <c r="P4" s="2" t="s">
        <v>54</v>
      </c>
      <c r="Q4" s="2" t="s">
        <v>53</v>
      </c>
      <c r="R4" s="2" t="s">
        <v>61</v>
      </c>
      <c r="S4" s="2" t="s">
        <v>62</v>
      </c>
    </row>
    <row r="5" spans="1:28" x14ac:dyDescent="0.4">
      <c r="A5" s="2" t="s">
        <v>215</v>
      </c>
      <c r="B5" s="28"/>
      <c r="C5" s="28"/>
      <c r="D5" s="28"/>
      <c r="E5" s="28">
        <f>afdust!BA62</f>
        <v>7252506.0563781047</v>
      </c>
      <c r="F5" s="28">
        <f>afdust!BB62</f>
        <v>1017483.8539095903</v>
      </c>
      <c r="G5" s="28"/>
      <c r="H5" s="28"/>
      <c r="L5" s="2" t="s">
        <v>215</v>
      </c>
      <c r="P5" s="28">
        <f>+afdust!BA63</f>
        <v>5431832.1360368431</v>
      </c>
      <c r="Q5" s="28">
        <f>+afdust!BB63</f>
        <v>774739.79363722994</v>
      </c>
      <c r="V5" s="100"/>
      <c r="W5" s="100"/>
      <c r="X5" s="100"/>
      <c r="Y5" s="100"/>
      <c r="Z5" s="100"/>
      <c r="AA5" s="100"/>
      <c r="AB5" s="100"/>
    </row>
    <row r="6" spans="1:28" x14ac:dyDescent="0.4">
      <c r="A6" s="2" t="s">
        <v>213</v>
      </c>
      <c r="B6" s="28"/>
      <c r="C6" s="28">
        <f>ag!B62</f>
        <v>2983995.8641448398</v>
      </c>
      <c r="D6" s="28"/>
      <c r="E6" s="28"/>
      <c r="F6" s="28"/>
      <c r="G6" s="28"/>
      <c r="H6" s="28">
        <f>ag!C62</f>
        <v>197459.24308809437</v>
      </c>
      <c r="L6" s="2" t="s">
        <v>213</v>
      </c>
      <c r="N6" s="28">
        <f>ag!B63</f>
        <v>2448818.7367306403</v>
      </c>
      <c r="P6" s="28"/>
      <c r="Q6" s="28"/>
      <c r="S6" s="28">
        <f>ag!C63</f>
        <v>139098.3740126644</v>
      </c>
      <c r="U6" s="100"/>
      <c r="V6" s="100"/>
      <c r="W6" s="100"/>
      <c r="X6" s="100"/>
      <c r="Y6" s="100"/>
      <c r="Z6" s="100"/>
      <c r="AA6" s="100"/>
      <c r="AB6" s="100"/>
    </row>
    <row r="7" spans="1:28" s="30" customFormat="1" x14ac:dyDescent="0.4">
      <c r="A7" s="2" t="s">
        <v>402</v>
      </c>
      <c r="B7" s="28">
        <f>ptagfire!B62</f>
        <v>278700.50521290011</v>
      </c>
      <c r="C7" s="28">
        <f>ptagfire!C62</f>
        <v>54441.982027030004</v>
      </c>
      <c r="D7" s="28">
        <f>ptagfire!D62</f>
        <v>10824.231912570003</v>
      </c>
      <c r="E7" s="28">
        <f>ptagfire!E62</f>
        <v>41115.25110152999</v>
      </c>
      <c r="F7" s="28">
        <f>ptagfire!F62</f>
        <v>28632.060384499997</v>
      </c>
      <c r="G7" s="28">
        <f>ptagfire!G62</f>
        <v>3908.3635937699987</v>
      </c>
      <c r="H7" s="28">
        <f>ptagfire!H62</f>
        <v>18322.82037967</v>
      </c>
      <c r="L7" s="2" t="s">
        <v>402</v>
      </c>
      <c r="M7" s="28">
        <f>ptagfire!B63</f>
        <v>197330.47542600008</v>
      </c>
      <c r="N7" s="28">
        <f>ptagfire!C63</f>
        <v>47168.557885200004</v>
      </c>
      <c r="O7" s="28">
        <f>ptagfire!D63</f>
        <v>8082.0862219400015</v>
      </c>
      <c r="P7" s="28">
        <f>ptagfire!E63</f>
        <v>28432.743831189997</v>
      </c>
      <c r="Q7" s="28">
        <f>ptagfire!F63</f>
        <v>19108.901698990001</v>
      </c>
      <c r="R7" s="28">
        <f>ptagfire!G63</f>
        <v>3298.9508438499988</v>
      </c>
      <c r="S7" s="28">
        <f>ptagfire!H63</f>
        <v>12298.411780610002</v>
      </c>
      <c r="U7" s="100"/>
      <c r="V7" s="100"/>
      <c r="W7" s="100"/>
      <c r="X7" s="100"/>
      <c r="Y7" s="100"/>
      <c r="Z7" s="100"/>
      <c r="AA7" s="100"/>
      <c r="AB7" s="100"/>
    </row>
    <row r="8" spans="1:28" x14ac:dyDescent="0.4">
      <c r="A8" s="2" t="s">
        <v>414</v>
      </c>
      <c r="B8" s="28">
        <f>+cmv_c1c2!B62</f>
        <v>48461.371496144478</v>
      </c>
      <c r="C8" s="28">
        <f>+cmv_c1c2!C62</f>
        <v>122.98075535997062</v>
      </c>
      <c r="D8" s="28">
        <f>+cmv_c1c2!D62</f>
        <v>136358.55124702107</v>
      </c>
      <c r="E8" s="28">
        <f>+cmv_c1c2!E62</f>
        <v>3476.4784413531997</v>
      </c>
      <c r="F8" s="28">
        <f>+cmv_c1c2!F62</f>
        <v>3300.3673816287001</v>
      </c>
      <c r="G8" s="28">
        <f>+cmv_c1c2!G62</f>
        <v>2076.1945299096378</v>
      </c>
      <c r="H8" s="28">
        <f>+cmv_c1c2!H62</f>
        <v>3280.8547874400992</v>
      </c>
      <c r="L8" s="2" t="s">
        <v>414</v>
      </c>
      <c r="M8" s="28">
        <f>+cmv_c1c2!B63</f>
        <v>40117.843871936289</v>
      </c>
      <c r="N8" s="28">
        <f>+cmv_c1c2!C63</f>
        <v>106.5863895569706</v>
      </c>
      <c r="O8" s="28">
        <f>+cmv_c1c2!D63</f>
        <v>118787.11725644598</v>
      </c>
      <c r="P8" s="28">
        <f>+cmv_c1c2!E63</f>
        <v>2740.4288678634002</v>
      </c>
      <c r="Q8" s="28">
        <f>+cmv_c1c2!F63</f>
        <v>2611.8607050196001</v>
      </c>
      <c r="R8" s="28">
        <f>+cmv_c1c2!G63</f>
        <v>280.46747002496761</v>
      </c>
      <c r="S8" s="28">
        <f>+cmv_c1c2!H63</f>
        <v>1533.3640967612998</v>
      </c>
      <c r="U8" s="100"/>
      <c r="V8" s="100"/>
      <c r="W8" s="100"/>
      <c r="X8" s="100"/>
      <c r="Y8" s="100"/>
      <c r="Z8" s="100"/>
      <c r="AA8" s="100"/>
      <c r="AB8" s="100"/>
    </row>
    <row r="9" spans="1:28" s="30" customFormat="1" x14ac:dyDescent="0.4">
      <c r="A9" s="2" t="s">
        <v>415</v>
      </c>
      <c r="B9" s="28">
        <f>'cmv_c3 36'!B62</f>
        <v>15517.909246589403</v>
      </c>
      <c r="C9" s="28">
        <f>'cmv_c3 36'!C62</f>
        <v>36.596736453300011</v>
      </c>
      <c r="D9" s="28">
        <f>'cmv_c3 36'!D62</f>
        <v>96783.155679319476</v>
      </c>
      <c r="E9" s="28">
        <f>'cmv_c3 36'!E62</f>
        <v>2503.8071597004</v>
      </c>
      <c r="F9" s="28">
        <f>'cmv_c3 36'!F62</f>
        <v>2178.1402461409002</v>
      </c>
      <c r="G9" s="28">
        <f>'cmv_c3 36'!G62</f>
        <v>5391.6104188930994</v>
      </c>
      <c r="H9" s="28">
        <f>'cmv_c3 36'!H62</f>
        <v>7199.7015903091014</v>
      </c>
      <c r="L9" s="2" t="s">
        <v>415</v>
      </c>
      <c r="M9" s="28">
        <f>'cmv_c3 36'!B63</f>
        <v>14083.8509226149</v>
      </c>
      <c r="N9" s="28">
        <f>'cmv_c3 36'!C63</f>
        <v>28.362732198300009</v>
      </c>
      <c r="O9" s="28">
        <f>'cmv_c3 36'!D63</f>
        <v>86569.295834064484</v>
      </c>
      <c r="P9" s="28">
        <f>'cmv_c3 36'!E63</f>
        <v>2025.7125759474004</v>
      </c>
      <c r="Q9" s="28">
        <f>'cmv_c3 36'!F63</f>
        <v>1807.2532284092999</v>
      </c>
      <c r="R9" s="28">
        <f>'cmv_c3 36'!G63</f>
        <v>3909.1911731575005</v>
      </c>
      <c r="S9" s="28">
        <f>'cmv_c3 36'!H63</f>
        <v>6577.0534198470004</v>
      </c>
      <c r="U9" s="100"/>
      <c r="V9" s="100"/>
      <c r="W9" s="100"/>
      <c r="X9" s="100"/>
      <c r="Y9" s="100"/>
      <c r="Z9" s="100"/>
      <c r="AA9" s="100"/>
      <c r="AB9" s="100"/>
    </row>
    <row r="10" spans="1:28" x14ac:dyDescent="0.4">
      <c r="A10" s="2" t="s">
        <v>216</v>
      </c>
      <c r="B10" s="28">
        <f>+nonpt!B62</f>
        <v>2746495.2898401008</v>
      </c>
      <c r="C10" s="28">
        <f>+nonpt!C62</f>
        <v>122505.34591161001</v>
      </c>
      <c r="D10" s="28">
        <f>+nonpt!D62</f>
        <v>760351.97000820003</v>
      </c>
      <c r="E10" s="28">
        <f>+nonpt!E62</f>
        <v>663579.70916933031</v>
      </c>
      <c r="F10" s="28">
        <f>+nonpt!F62</f>
        <v>541739.42443928996</v>
      </c>
      <c r="G10" s="28">
        <f>+nonpt!G62</f>
        <v>118619.31890447</v>
      </c>
      <c r="H10" s="28">
        <f>+nonpt!H62</f>
        <v>3925951.2238180004</v>
      </c>
      <c r="L10" s="2" t="s">
        <v>216</v>
      </c>
      <c r="M10" s="28">
        <f>+nonpt!B63</f>
        <v>2264820.7825986003</v>
      </c>
      <c r="N10" s="28">
        <f>+nonpt!C63</f>
        <v>65511.22222299999</v>
      </c>
      <c r="O10" s="28">
        <f>+nonpt!D63</f>
        <v>653348.38222809997</v>
      </c>
      <c r="P10" s="28">
        <f>+nonpt!E63</f>
        <v>557437.6997851301</v>
      </c>
      <c r="Q10" s="28">
        <f>+nonpt!F63</f>
        <v>459819.43287576997</v>
      </c>
      <c r="R10" s="28">
        <f>+nonpt!G63</f>
        <v>98726.803864518006</v>
      </c>
      <c r="S10" s="28">
        <f>+nonpt!H63</f>
        <v>3217644.8495261008</v>
      </c>
      <c r="U10" s="100"/>
      <c r="V10" s="100"/>
      <c r="W10" s="100"/>
      <c r="X10" s="100"/>
      <c r="Y10" s="100"/>
      <c r="Z10" s="100"/>
      <c r="AA10" s="100"/>
      <c r="AB10" s="100"/>
    </row>
    <row r="11" spans="1:28" s="30" customFormat="1" x14ac:dyDescent="0.4">
      <c r="A11" s="2" t="s">
        <v>233</v>
      </c>
      <c r="B11" s="28">
        <f>+np_oilgas!B62</f>
        <v>783413.16210246435</v>
      </c>
      <c r="C11" s="28">
        <f>+np_oilgas!C62</f>
        <v>22.609855261899998</v>
      </c>
      <c r="D11" s="28">
        <f>+np_oilgas!D62</f>
        <v>563116.17958169989</v>
      </c>
      <c r="E11" s="28">
        <f>+np_oilgas!E62</f>
        <v>18094.642168005299</v>
      </c>
      <c r="F11" s="28">
        <f>+np_oilgas!F62</f>
        <v>17949.495452541796</v>
      </c>
      <c r="G11" s="28">
        <f>+np_oilgas!G62</f>
        <v>31119.933671997005</v>
      </c>
      <c r="H11" s="28">
        <f>+np_oilgas!H62</f>
        <v>3373183.3059606794</v>
      </c>
      <c r="L11" s="2" t="s">
        <v>233</v>
      </c>
      <c r="M11" s="28">
        <f>+np_oilgas!B63</f>
        <v>656788.85491414613</v>
      </c>
      <c r="N11" s="28">
        <f>+np_oilgas!C63</f>
        <v>21.9021466865</v>
      </c>
      <c r="O11" s="28">
        <f>+np_oilgas!D63</f>
        <v>472114.30745113094</v>
      </c>
      <c r="P11" s="28">
        <f>+np_oilgas!E63</f>
        <v>15754.844414157502</v>
      </c>
      <c r="Q11" s="28">
        <f>+np_oilgas!F63</f>
        <v>15625.469398440498</v>
      </c>
      <c r="R11" s="28">
        <f>+np_oilgas!G63</f>
        <v>27320.304573378504</v>
      </c>
      <c r="S11" s="28">
        <f>+np_oilgas!H63</f>
        <v>2860470.2042988632</v>
      </c>
      <c r="U11" s="100"/>
      <c r="V11" s="100"/>
      <c r="W11" s="100"/>
      <c r="X11" s="100"/>
      <c r="Y11" s="100"/>
      <c r="Z11" s="100"/>
      <c r="AA11" s="100"/>
      <c r="AB11" s="100"/>
    </row>
    <row r="12" spans="1:28" x14ac:dyDescent="0.4">
      <c r="A12" s="2" t="s">
        <v>217</v>
      </c>
      <c r="B12" s="28">
        <f>+nonroad!B62</f>
        <v>11300514.117706005</v>
      </c>
      <c r="C12" s="28">
        <f>+nonroad!C62</f>
        <v>2042.1682013487</v>
      </c>
      <c r="D12" s="28">
        <f>+nonroad!D62</f>
        <v>607236.1659390498</v>
      </c>
      <c r="E12" s="28">
        <f>+nonroad!E62</f>
        <v>59681.713356338005</v>
      </c>
      <c r="F12" s="28">
        <f>+nonroad!F62</f>
        <v>55541.319473880983</v>
      </c>
      <c r="G12" s="28">
        <f>+nonroad!G62</f>
        <v>1550.5024653736004</v>
      </c>
      <c r="H12" s="28">
        <f>+nonroad!H62</f>
        <v>821996.99349489005</v>
      </c>
      <c r="L12" s="2" t="s">
        <v>217</v>
      </c>
      <c r="M12" s="28">
        <f>+nonroad!B63</f>
        <v>9187178.7268680017</v>
      </c>
      <c r="N12" s="28">
        <f>+nonroad!C63</f>
        <v>1698.9582278983003</v>
      </c>
      <c r="O12" s="28">
        <f>+nonroad!D63</f>
        <v>485909.13565784984</v>
      </c>
      <c r="P12" s="28">
        <f>+nonroad!E63</f>
        <v>47486.734515488009</v>
      </c>
      <c r="Q12" s="28">
        <f>+nonroad!F63</f>
        <v>44603.954645920989</v>
      </c>
      <c r="R12" s="28">
        <f>+nonroad!G63</f>
        <v>1286.2271611552003</v>
      </c>
      <c r="S12" s="28">
        <f>+nonroad!H63</f>
        <v>655836.20352869004</v>
      </c>
      <c r="U12" s="100"/>
      <c r="V12" s="100"/>
      <c r="W12" s="100"/>
      <c r="X12" s="100"/>
      <c r="Y12" s="100"/>
      <c r="Z12" s="100"/>
      <c r="AA12" s="100"/>
      <c r="AB12" s="100"/>
    </row>
    <row r="13" spans="1:28" x14ac:dyDescent="0.4">
      <c r="A13" s="2" t="s">
        <v>314</v>
      </c>
      <c r="B13" s="28">
        <f>'onroad all'!P62</f>
        <v>10427336.745147217</v>
      </c>
      <c r="C13" s="28">
        <f>'onroad all'!AP62</f>
        <v>83631.312305837739</v>
      </c>
      <c r="D13" s="28">
        <f>'onroad all'!AF62+'onroad all'!AR62+'onroad all'!AS62</f>
        <v>1353811.6696557908</v>
      </c>
      <c r="E13" s="28">
        <f>'onroad all'!BG62</f>
        <v>211036.91368249027</v>
      </c>
      <c r="F13" s="28">
        <f>'onroad all'!BJ62</f>
        <v>63040.63394258159</v>
      </c>
      <c r="G13" s="28">
        <f>'onroad all'!BZ62</f>
        <v>11547.411052323396</v>
      </c>
      <c r="H13" s="28">
        <f>'onroad all'!CK62</f>
        <v>885883.48687231401</v>
      </c>
      <c r="L13" s="2" t="s">
        <v>314</v>
      </c>
      <c r="M13" s="28">
        <f>'onroad all'!P63</f>
        <v>8619508.8558039553</v>
      </c>
      <c r="N13" s="28">
        <f>'onroad all'!AP63</f>
        <v>64164.917105108405</v>
      </c>
      <c r="O13" s="28">
        <f>'onroad all'!AF63+'onroad all'!AR63+'onroad all'!AS63</f>
        <v>1037001.2929849536</v>
      </c>
      <c r="P13" s="28">
        <f>'onroad all'!BG63</f>
        <v>164005.01157402966</v>
      </c>
      <c r="Q13" s="28">
        <f>'onroad all'!BJ63</f>
        <v>45706.352251388038</v>
      </c>
      <c r="R13" s="28">
        <f>'onroad all'!BZ63</f>
        <v>8823.4586297641345</v>
      </c>
      <c r="S13" s="28">
        <f>'onroad all'!CK63</f>
        <v>692907.27360021928</v>
      </c>
      <c r="U13" s="100"/>
      <c r="V13" s="100"/>
      <c r="W13" s="100"/>
      <c r="X13" s="100"/>
      <c r="Y13" s="100"/>
      <c r="Z13" s="100"/>
      <c r="AA13" s="100"/>
      <c r="AB13" s="100"/>
    </row>
    <row r="14" spans="1:28" x14ac:dyDescent="0.4">
      <c r="A14" s="2" t="s">
        <v>375</v>
      </c>
      <c r="B14" s="28">
        <f>ptfire!B62</f>
        <v>14607347.6986575</v>
      </c>
      <c r="C14" s="28">
        <f>ptfire!C62</f>
        <v>254070.82383807999</v>
      </c>
      <c r="D14" s="28">
        <f>ptfire!D62</f>
        <v>232293.55408213005</v>
      </c>
      <c r="E14" s="28">
        <f>ptfire!E62</f>
        <v>1545801.8922446698</v>
      </c>
      <c r="F14" s="28">
        <f>ptfire!F62</f>
        <v>1305340.8685618404</v>
      </c>
      <c r="G14" s="28">
        <f>ptfire!G62</f>
        <v>115781.45432694996</v>
      </c>
      <c r="H14" s="28">
        <f>ptfire!H62</f>
        <v>3317408.7213229816</v>
      </c>
      <c r="L14" s="2" t="s">
        <v>375</v>
      </c>
      <c r="M14" s="28">
        <f>ptfire!B63</f>
        <v>8513386.3089675009</v>
      </c>
      <c r="N14" s="28">
        <f>ptfire!C63</f>
        <v>154185.73184568004</v>
      </c>
      <c r="O14" s="28">
        <f>ptfire!D63</f>
        <v>155965.75267093003</v>
      </c>
      <c r="P14" s="28">
        <f>ptfire!E63</f>
        <v>931962.97981766996</v>
      </c>
      <c r="Q14" s="28">
        <f>ptfire!F63</f>
        <v>785138.40422484011</v>
      </c>
      <c r="R14" s="28">
        <f>ptfire!G63</f>
        <v>72071.900381050014</v>
      </c>
      <c r="S14" s="28">
        <f>ptfire!H63</f>
        <v>1881560.0006009804</v>
      </c>
      <c r="U14" s="100"/>
      <c r="V14" s="100"/>
      <c r="W14" s="100"/>
      <c r="X14" s="100"/>
      <c r="Y14" s="100"/>
      <c r="Z14" s="100"/>
      <c r="AA14" s="100"/>
      <c r="AB14" s="100"/>
    </row>
    <row r="15" spans="1:28" x14ac:dyDescent="0.4">
      <c r="A15" s="2" t="s">
        <v>232</v>
      </c>
      <c r="B15" s="28">
        <f>+ptegu_summer!B62+ptegu_winter!B62</f>
        <v>671029.05900748004</v>
      </c>
      <c r="C15" s="28">
        <f>+ptegu_summer!C62+ptegu_winter!C62</f>
        <v>39533.262956760002</v>
      </c>
      <c r="D15" s="28">
        <f>ptegu_summer!AT62+ptegu_winter!AT62</f>
        <v>804093.16480874666</v>
      </c>
      <c r="E15" s="28">
        <f>+ptegu_summer!E62+ptegu_winter!E62</f>
        <v>147662.73874062998</v>
      </c>
      <c r="F15" s="28">
        <f>+ptegu_summer!F62+ptegu_winter!F62</f>
        <v>111617.29291495999</v>
      </c>
      <c r="G15" s="28">
        <f>ptegu_summer!BT62+ptegu_winter!BT62</f>
        <v>878680.82493460458</v>
      </c>
      <c r="H15" s="28">
        <f>+ptegu_summer!H62+ptegu_winter!H62</f>
        <v>29822.657954310005</v>
      </c>
      <c r="L15" s="2" t="s">
        <v>232</v>
      </c>
      <c r="M15" s="28">
        <f>+ptegu_summer!B63</f>
        <v>285243.31294509006</v>
      </c>
      <c r="N15" s="28">
        <f>+ptegu_summer!C63</f>
        <v>15712.635101520002</v>
      </c>
      <c r="O15" s="28">
        <f>+ptegu_summer!AT63</f>
        <v>337971.91889632441</v>
      </c>
      <c r="P15" s="28">
        <f>+ptegu_summer!E63</f>
        <v>64601.368462639992</v>
      </c>
      <c r="Q15" s="28">
        <f>+ptegu_summer!F63</f>
        <v>48630.063648700008</v>
      </c>
      <c r="R15" s="28">
        <f>+ptegu_summer!BT63</f>
        <v>409316.03115363145</v>
      </c>
      <c r="S15" s="28">
        <f>+ptegu_summer!H63</f>
        <v>12827.782525999999</v>
      </c>
      <c r="U15" s="100"/>
      <c r="V15" s="100"/>
      <c r="W15" s="100"/>
      <c r="X15" s="100"/>
      <c r="Y15" s="100"/>
      <c r="Z15" s="100"/>
      <c r="AA15" s="100"/>
      <c r="AB15" s="100"/>
    </row>
    <row r="16" spans="1:28" x14ac:dyDescent="0.4">
      <c r="A16" s="2" t="s">
        <v>218</v>
      </c>
      <c r="B16" s="28">
        <f>+ptnonipm!B62</f>
        <v>1954661.2633289401</v>
      </c>
      <c r="C16" s="28">
        <f>+ptnonipm!C62</f>
        <v>64036.600724658914</v>
      </c>
      <c r="D16" s="28">
        <f>+ptnonipm!D62</f>
        <v>1142290.8494367895</v>
      </c>
      <c r="E16" s="28">
        <f>+ptnonipm!E62</f>
        <v>411103.70498993614</v>
      </c>
      <c r="F16" s="28">
        <f>+ptnonipm!F62</f>
        <v>266947.07202348509</v>
      </c>
      <c r="G16" s="28">
        <f>+ptnonipm!G62</f>
        <v>640341.56766268704</v>
      </c>
      <c r="H16" s="28">
        <f>+ptnonipm!H62</f>
        <v>819452.48136467312</v>
      </c>
      <c r="L16" s="2" t="s">
        <v>218</v>
      </c>
      <c r="M16" s="28">
        <f>+ptnonipm!B63</f>
        <v>1651579.0818148002</v>
      </c>
      <c r="N16" s="28">
        <f>+ptnonipm!C63</f>
        <v>52336.472801097902</v>
      </c>
      <c r="O16" s="28">
        <f>+ptnonipm!D63</f>
        <v>947836.81843423971</v>
      </c>
      <c r="P16" s="28">
        <f>+ptnonipm!E63</f>
        <v>314415.13256093604</v>
      </c>
      <c r="Q16" s="28">
        <f>+ptnonipm!F63</f>
        <v>221985.38321461508</v>
      </c>
      <c r="R16" s="28">
        <f>+ptnonipm!G63</f>
        <v>574359.63540783618</v>
      </c>
      <c r="S16" s="28">
        <f>+ptnonipm!H63</f>
        <v>710729.61684475304</v>
      </c>
      <c r="U16" s="100"/>
      <c r="V16" s="100"/>
      <c r="W16" s="100"/>
      <c r="X16" s="100"/>
      <c r="Y16" s="100"/>
      <c r="Z16" s="100"/>
      <c r="AA16" s="100"/>
      <c r="AB16" s="100"/>
    </row>
    <row r="17" spans="1:28" s="30" customFormat="1" x14ac:dyDescent="0.4">
      <c r="A17" s="2" t="s">
        <v>229</v>
      </c>
      <c r="B17" s="28">
        <f>+pt_oilgas!B62</f>
        <v>170020.34987525723</v>
      </c>
      <c r="C17" s="28">
        <f>+pt_oilgas!C62</f>
        <v>4344.1843593456015</v>
      </c>
      <c r="D17" s="28">
        <f>+pt_oilgas!D62</f>
        <v>316719.00532079808</v>
      </c>
      <c r="E17" s="28">
        <f>+pt_oilgas!E62</f>
        <v>12656.3591013926</v>
      </c>
      <c r="F17" s="28">
        <f>+pt_oilgas!F62</f>
        <v>12086.407770623098</v>
      </c>
      <c r="G17" s="28">
        <f>+pt_oilgas!G62</f>
        <v>40365.462589370509</v>
      </c>
      <c r="H17" s="28">
        <f>+pt_oilgas!H62</f>
        <v>146288.40337818203</v>
      </c>
      <c r="L17" s="2" t="s">
        <v>229</v>
      </c>
      <c r="M17" s="28">
        <f>+pt_oilgas!B63</f>
        <v>129339.64346287318</v>
      </c>
      <c r="N17" s="28">
        <f>+pt_oilgas!C63</f>
        <v>4240.7185104946011</v>
      </c>
      <c r="O17" s="28">
        <f>+pt_oilgas!D63</f>
        <v>259636.44296048794</v>
      </c>
      <c r="P17" s="28">
        <f>+pt_oilgas!E63</f>
        <v>9845.7642973946004</v>
      </c>
      <c r="Q17" s="28">
        <f>+pt_oilgas!F63</f>
        <v>9633.8505060040989</v>
      </c>
      <c r="R17" s="28">
        <f>+pt_oilgas!G63</f>
        <v>32925.187313932503</v>
      </c>
      <c r="S17" s="28">
        <f>+pt_oilgas!H63</f>
        <v>99880.586860209005</v>
      </c>
      <c r="U17" s="100"/>
      <c r="V17" s="100"/>
      <c r="W17" s="100"/>
      <c r="X17" s="100"/>
      <c r="Y17" s="100"/>
      <c r="Z17" s="100"/>
      <c r="AA17" s="100"/>
      <c r="AB17" s="100"/>
    </row>
    <row r="18" spans="1:28" s="30" customFormat="1" x14ac:dyDescent="0.4">
      <c r="A18" s="2" t="s">
        <v>389</v>
      </c>
      <c r="B18" s="28">
        <f>+rail!B61</f>
        <v>108232.3249329915</v>
      </c>
      <c r="C18" s="28">
        <f>+rail!C61</f>
        <v>338.63222389490005</v>
      </c>
      <c r="D18" s="28">
        <f>+rail!D61</f>
        <v>587191.21039621008</v>
      </c>
      <c r="E18" s="28">
        <f>+rail!E61</f>
        <v>17514.702109696605</v>
      </c>
      <c r="F18" s="28">
        <f>+rail!F61</f>
        <v>16989.730329974398</v>
      </c>
      <c r="G18" s="28">
        <f>+rail!G61</f>
        <v>381.67333431659989</v>
      </c>
      <c r="H18" s="28">
        <f>+rail!H61</f>
        <v>27394.521158715805</v>
      </c>
      <c r="L18" s="2" t="s">
        <v>389</v>
      </c>
      <c r="M18" s="28">
        <f>+rail!B62</f>
        <v>79421.097244671502</v>
      </c>
      <c r="N18" s="28">
        <f>+rail!C62</f>
        <v>248.48913719729995</v>
      </c>
      <c r="O18" s="28">
        <f>+rail!D62</f>
        <v>432181.45569050993</v>
      </c>
      <c r="P18" s="28">
        <f>+rail!E62</f>
        <v>12889.8803779466</v>
      </c>
      <c r="Q18" s="28">
        <f>+rail!F62</f>
        <v>12503.525498084398</v>
      </c>
      <c r="R18" s="28">
        <f>+rail!G62</f>
        <v>280.0727121528999</v>
      </c>
      <c r="S18" s="28">
        <f>+rail!H62</f>
        <v>20151.7703023258</v>
      </c>
      <c r="U18" s="100"/>
      <c r="V18" s="100"/>
      <c r="W18" s="100"/>
      <c r="X18" s="100"/>
      <c r="Y18" s="100"/>
      <c r="Z18" s="100"/>
      <c r="AA18" s="100"/>
      <c r="AB18" s="100"/>
    </row>
    <row r="19" spans="1:28" x14ac:dyDescent="0.4">
      <c r="A19" s="2" t="s">
        <v>219</v>
      </c>
      <c r="B19" s="28">
        <f>+rwc!B62</f>
        <v>2011642.8648950697</v>
      </c>
      <c r="C19" s="28">
        <f>+rwc!C62</f>
        <v>14500.039586307899</v>
      </c>
      <c r="D19" s="28">
        <f>+rwc!D62</f>
        <v>31894.348746661391</v>
      </c>
      <c r="E19" s="28">
        <f>+rwc!E62</f>
        <v>298669.13121217</v>
      </c>
      <c r="F19" s="28">
        <f>+rwc!F62</f>
        <v>298120.01784814999</v>
      </c>
      <c r="G19" s="28">
        <f>+rwc!G62</f>
        <v>6678.5450416825006</v>
      </c>
      <c r="H19" s="28">
        <f>+rwc!H62</f>
        <v>324230.23262459401</v>
      </c>
      <c r="L19" s="2" t="s">
        <v>219</v>
      </c>
      <c r="M19" s="28">
        <f>+rwc!B63</f>
        <v>1713274.8703146693</v>
      </c>
      <c r="N19" s="28">
        <f>+rwc!C63</f>
        <v>12168.134830389899</v>
      </c>
      <c r="O19" s="28">
        <f>+rwc!D63</f>
        <v>26635.119992804393</v>
      </c>
      <c r="P19" s="28">
        <f>+rwc!E63</f>
        <v>256146.62958021002</v>
      </c>
      <c r="Q19" s="28">
        <f>+rwc!F63</f>
        <v>255908.16821103997</v>
      </c>
      <c r="R19" s="28">
        <f>+rwc!G63</f>
        <v>5870.6730748615009</v>
      </c>
      <c r="S19" s="28">
        <f>+rwc!H63</f>
        <v>275976.090814094</v>
      </c>
      <c r="U19" s="100"/>
      <c r="V19" s="100"/>
      <c r="W19" s="100"/>
      <c r="X19" s="100"/>
      <c r="Y19" s="100"/>
      <c r="Z19" s="100"/>
      <c r="AA19" s="100"/>
      <c r="AB19" s="100"/>
    </row>
    <row r="20" spans="1:28" x14ac:dyDescent="0.4">
      <c r="B20" s="28"/>
      <c r="C20" s="28"/>
      <c r="D20" s="28"/>
      <c r="E20" s="28"/>
      <c r="F20" s="28"/>
      <c r="G20" s="28"/>
      <c r="H20" s="28"/>
    </row>
    <row r="21" spans="1:28" x14ac:dyDescent="0.4">
      <c r="A21" s="2" t="s">
        <v>243</v>
      </c>
      <c r="B21" s="1">
        <f t="shared" ref="B21:H21" si="0">SUM(B5:B19)</f>
        <v>45123372.661448658</v>
      </c>
      <c r="C21" s="1">
        <f t="shared" si="0"/>
        <v>3623622.4036267889</v>
      </c>
      <c r="D21" s="1">
        <f t="shared" si="0"/>
        <v>6642964.0568149853</v>
      </c>
      <c r="E21" s="1">
        <f t="shared" si="0"/>
        <v>10685403.099855347</v>
      </c>
      <c r="F21" s="1">
        <f t="shared" si="0"/>
        <v>3740966.6846791874</v>
      </c>
      <c r="G21" s="1">
        <f t="shared" si="0"/>
        <v>1856442.8625263479</v>
      </c>
      <c r="H21" s="1">
        <f t="shared" si="0"/>
        <v>13897874.647794852</v>
      </c>
      <c r="L21" s="2" t="s">
        <v>242</v>
      </c>
      <c r="M21" s="1">
        <f t="shared" ref="M21:S21" si="1">SUM(M5:M19)</f>
        <v>33352073.705154859</v>
      </c>
      <c r="N21" s="1">
        <f t="shared" si="1"/>
        <v>2866411.4256666689</v>
      </c>
      <c r="O21" s="1">
        <f t="shared" si="1"/>
        <v>5022039.1262797806</v>
      </c>
      <c r="P21" s="1">
        <f t="shared" si="1"/>
        <v>7839577.0666974466</v>
      </c>
      <c r="Q21" s="1">
        <f t="shared" si="1"/>
        <v>2697822.4137444519</v>
      </c>
      <c r="R21" s="1">
        <f t="shared" si="1"/>
        <v>1238468.9037593128</v>
      </c>
      <c r="S21" s="1">
        <f t="shared" si="1"/>
        <v>10587491.582212118</v>
      </c>
    </row>
    <row r="22" spans="1:28" x14ac:dyDescent="0.4">
      <c r="B22" s="28"/>
    </row>
    <row r="23" spans="1:28" s="30" customFormat="1" x14ac:dyDescent="0.4">
      <c r="A23" s="2" t="s">
        <v>473</v>
      </c>
      <c r="B23" s="28">
        <f>'biogenics 12'!H53</f>
        <v>7163806.4394079903</v>
      </c>
      <c r="D23" s="28">
        <f>'biogenics 12'!R53</f>
        <v>966420.83735536097</v>
      </c>
      <c r="H23" s="28">
        <f>'biogenics 12'!X53</f>
        <v>42095853.090750903</v>
      </c>
      <c r="L23" s="2" t="s">
        <v>473</v>
      </c>
      <c r="M23" s="28">
        <f>'biogenics 12'!H54</f>
        <v>4501097.6227279939</v>
      </c>
      <c r="O23" s="28">
        <f>'biogenics 12'!R54</f>
        <v>732749.64848221093</v>
      </c>
      <c r="S23" s="28">
        <f>'biogenics 12'!X54</f>
        <v>29674650.771880955</v>
      </c>
    </row>
    <row r="24" spans="1:28" s="30" customFormat="1" x14ac:dyDescent="0.4">
      <c r="A24" s="2" t="s">
        <v>376</v>
      </c>
      <c r="B24" s="1">
        <f>B23+B21</f>
        <v>52287179.100856647</v>
      </c>
      <c r="C24" s="1">
        <f t="shared" ref="C24:H24" si="2">C23+C21</f>
        <v>3623622.4036267889</v>
      </c>
      <c r="D24" s="1">
        <f t="shared" si="2"/>
        <v>7609384.8941703467</v>
      </c>
      <c r="E24" s="1">
        <f t="shared" si="2"/>
        <v>10685403.099855347</v>
      </c>
      <c r="F24" s="1">
        <f t="shared" si="2"/>
        <v>3740966.6846791874</v>
      </c>
      <c r="G24" s="1">
        <f t="shared" si="2"/>
        <v>1856442.8625263479</v>
      </c>
      <c r="H24" s="1">
        <f t="shared" si="2"/>
        <v>55993727.738545753</v>
      </c>
      <c r="L24" s="2" t="s">
        <v>376</v>
      </c>
      <c r="M24" s="1">
        <f>M23+M21</f>
        <v>37853171.327882856</v>
      </c>
      <c r="N24" s="1">
        <f t="shared" ref="N24:S24" si="3">N23+N21</f>
        <v>2866411.4256666689</v>
      </c>
      <c r="O24" s="1">
        <f t="shared" si="3"/>
        <v>5754788.7747619916</v>
      </c>
      <c r="P24" s="1">
        <f t="shared" si="3"/>
        <v>7839577.0666974466</v>
      </c>
      <c r="Q24" s="1">
        <f t="shared" si="3"/>
        <v>2697822.4137444519</v>
      </c>
      <c r="R24" s="1">
        <f t="shared" si="3"/>
        <v>1238468.9037593128</v>
      </c>
      <c r="S24" s="1">
        <f t="shared" si="3"/>
        <v>40262142.354093075</v>
      </c>
    </row>
    <row r="25" spans="1:28" x14ac:dyDescent="0.4">
      <c r="B25" s="28"/>
      <c r="C25" s="28"/>
      <c r="D25" s="28"/>
      <c r="E25" s="28"/>
      <c r="F25" s="28"/>
      <c r="G25" s="28"/>
      <c r="H25" s="28"/>
      <c r="M25" s="28">
        <f>M21-M14</f>
        <v>24838687.396187358</v>
      </c>
      <c r="N25" s="28">
        <f t="shared" ref="N25:S25" si="4">N21-N14</f>
        <v>2712225.6938209888</v>
      </c>
      <c r="O25" s="28">
        <f t="shared" si="4"/>
        <v>4866073.3736088509</v>
      </c>
      <c r="P25" s="28">
        <f t="shared" si="4"/>
        <v>6907614.0868797768</v>
      </c>
      <c r="Q25" s="28">
        <f t="shared" si="4"/>
        <v>1912684.009519612</v>
      </c>
      <c r="R25" s="28">
        <f t="shared" si="4"/>
        <v>1166397.0033782627</v>
      </c>
      <c r="S25" s="28">
        <f t="shared" si="4"/>
        <v>8705931.5816111378</v>
      </c>
    </row>
    <row r="26" spans="1:28" x14ac:dyDescent="0.4">
      <c r="A26" s="2" t="s">
        <v>474</v>
      </c>
      <c r="B26" s="28"/>
      <c r="E26" s="28"/>
      <c r="H26" s="28"/>
    </row>
    <row r="27" spans="1:28" x14ac:dyDescent="0.4">
      <c r="N27" s="28"/>
    </row>
    <row r="28" spans="1:28" x14ac:dyDescent="0.4">
      <c r="A28" s="30"/>
      <c r="B28" s="28"/>
      <c r="C28" s="28"/>
      <c r="D28" s="28"/>
      <c r="E28" s="28"/>
      <c r="F28" s="28"/>
      <c r="G28" s="28"/>
      <c r="H28" s="28"/>
      <c r="M28" s="28"/>
      <c r="N28" s="28"/>
      <c r="O28" s="28"/>
      <c r="P28" s="28"/>
      <c r="Q28" s="28"/>
      <c r="R28" s="28"/>
      <c r="S28" s="28"/>
    </row>
    <row r="30" spans="1:28" x14ac:dyDescent="0.4">
      <c r="A30" s="2" t="s">
        <v>419</v>
      </c>
      <c r="B30" s="30"/>
      <c r="C30" s="30"/>
      <c r="D30" s="30"/>
      <c r="E30" s="30"/>
      <c r="F30" s="30"/>
      <c r="G30" s="30"/>
      <c r="H30" s="30"/>
    </row>
    <row r="31" spans="1:28" x14ac:dyDescent="0.4">
      <c r="A31" s="2" t="s">
        <v>214</v>
      </c>
      <c r="B31" s="2" t="s">
        <v>59</v>
      </c>
      <c r="C31" s="2" t="s">
        <v>57</v>
      </c>
      <c r="D31" s="2" t="s">
        <v>60</v>
      </c>
      <c r="E31" s="2" t="s">
        <v>54</v>
      </c>
      <c r="F31" s="2" t="s">
        <v>53</v>
      </c>
      <c r="G31" s="2" t="s">
        <v>61</v>
      </c>
      <c r="H31" s="2" t="s">
        <v>62</v>
      </c>
    </row>
    <row r="32" spans="1:28" s="30" customFormat="1" x14ac:dyDescent="0.4">
      <c r="A32" s="35" t="s">
        <v>352</v>
      </c>
      <c r="B32" s="35"/>
      <c r="C32" s="35"/>
      <c r="D32" s="35"/>
      <c r="E32" s="33">
        <f>'othafdust 12US1'!AZ18</f>
        <v>1267025.4004411108</v>
      </c>
      <c r="F32" s="33">
        <f>'othafdust 12US1'!BA18</f>
        <v>222025.67799102559</v>
      </c>
      <c r="G32" s="2"/>
      <c r="H32" s="2"/>
    </row>
    <row r="33" spans="1:16" x14ac:dyDescent="0.4">
      <c r="A33" s="30" t="s">
        <v>344</v>
      </c>
      <c r="B33" s="28">
        <f>'othar 12US1'!Q50</f>
        <v>2691939.0810509911</v>
      </c>
      <c r="C33" s="28">
        <f>'othar 12US1'!AD50</f>
        <v>4721.5240296753609</v>
      </c>
      <c r="D33" s="28">
        <f>'othar 12US1'!AH50</f>
        <v>312958.96298436483</v>
      </c>
      <c r="E33" s="28">
        <f>'othar 12US1'!AS50</f>
        <v>302486.44359934074</v>
      </c>
      <c r="F33" s="28">
        <f>'othar 12US1'!AT50</f>
        <v>222647.300662639</v>
      </c>
      <c r="G33" s="28">
        <f>'othar 12US1'!BH50</f>
        <v>20151.296515002017</v>
      </c>
      <c r="H33" s="28">
        <f>'othar 12US1'!BN50</f>
        <v>851377.4121160371</v>
      </c>
      <c r="I33" s="30"/>
    </row>
    <row r="34" spans="1:16" x14ac:dyDescent="0.4">
      <c r="A34" s="30" t="s">
        <v>420</v>
      </c>
      <c r="B34" s="28">
        <f>'onroad_can 12US1'!Q50</f>
        <v>1303551.3297860937</v>
      </c>
      <c r="C34" s="28">
        <f>'onroad_can 12US1'!AD50</f>
        <v>5491.9514891670242</v>
      </c>
      <c r="D34" s="28">
        <f>'onroad_can 12US1'!AH50</f>
        <v>168630.55331472633</v>
      </c>
      <c r="E34" s="28">
        <f>'onroad_can 12US1'!AS50</f>
        <v>26128.596773695404</v>
      </c>
      <c r="F34" s="28">
        <f>'onroad_can 12US1'!AT50</f>
        <v>9498.4507570615497</v>
      </c>
      <c r="G34" s="28">
        <f>'onroad_can 12US1'!BH50</f>
        <v>698.2904308867528</v>
      </c>
      <c r="H34" s="28">
        <f>'onroad_can 12US1'!BN50</f>
        <v>60932.092320088945</v>
      </c>
      <c r="I34" s="30"/>
    </row>
    <row r="35" spans="1:16" x14ac:dyDescent="0.4">
      <c r="A35" s="30" t="s">
        <v>345</v>
      </c>
      <c r="B35" s="28">
        <f>'othpt 12US1'!T50</f>
        <v>1149090.7369549</v>
      </c>
      <c r="C35" s="28">
        <f>'othpt 12US1'!AG50</f>
        <v>696114.83437857276</v>
      </c>
      <c r="D35" s="28">
        <f>'othpt 12US1'!AK50</f>
        <v>565743.26376230491</v>
      </c>
      <c r="E35" s="28">
        <f>'othpt 12US1'!AV50</f>
        <v>96966.437815675818</v>
      </c>
      <c r="F35" s="28">
        <f>'othpt 12US1'!AW50</f>
        <v>52821.772599872085</v>
      </c>
      <c r="G35" s="28">
        <f>'othpt 12US1'!BK50</f>
        <v>861704.20913014037</v>
      </c>
      <c r="H35" s="28">
        <f>'othpt 12US1'!BQ50</f>
        <v>758930.80781651905</v>
      </c>
      <c r="I35" s="30"/>
    </row>
    <row r="36" spans="1:16" s="100" customFormat="1" x14ac:dyDescent="0.4">
      <c r="A36" s="100" t="s">
        <v>493</v>
      </c>
      <c r="B36" s="101"/>
      <c r="C36" s="101"/>
      <c r="D36" s="101"/>
      <c r="E36" s="101">
        <f>'othptdust 12US1'!AZ18</f>
        <v>151270.80923409038</v>
      </c>
      <c r="F36" s="101">
        <f>'othptdust 12US1'!BA18</f>
        <v>55705.900703184809</v>
      </c>
      <c r="G36" s="101"/>
      <c r="H36" s="101"/>
    </row>
    <row r="37" spans="1:16" s="30" customFormat="1" x14ac:dyDescent="0.4">
      <c r="A37" s="30" t="s">
        <v>494</v>
      </c>
      <c r="B37" s="28">
        <f>'ptfire_othna 12US1'!Q60</f>
        <v>760344.95151618822</v>
      </c>
      <c r="C37" s="28">
        <f>'ptfire_othna 12US1'!AE60</f>
        <v>13014.732709121039</v>
      </c>
      <c r="D37" s="28">
        <f>'ptfire_othna 12US1'!AI60</f>
        <v>16337.33252599443</v>
      </c>
      <c r="E37" s="28">
        <f>'ptfire_othna 12US1'!AT60</f>
        <v>84365.770217710073</v>
      </c>
      <c r="F37" s="28">
        <f>'ptfire_othna 12US1'!AU60</f>
        <v>71651.852317205441</v>
      </c>
      <c r="G37" s="28">
        <f>'ptfire_othna 12US1'!BI60</f>
        <v>6720.8827974346013</v>
      </c>
      <c r="H37" s="28">
        <f>'ptfire_othna 12US1'!BO60</f>
        <v>185224.13495726869</v>
      </c>
      <c r="J37" s="28"/>
      <c r="K37" s="28"/>
      <c r="L37" s="28"/>
      <c r="M37" s="28"/>
      <c r="N37" s="28"/>
      <c r="O37" s="28"/>
      <c r="P37" s="28"/>
    </row>
    <row r="38" spans="1:16" x14ac:dyDescent="0.4">
      <c r="A38" s="2" t="s">
        <v>346</v>
      </c>
      <c r="B38" s="1">
        <f t="shared" ref="B38:H38" si="5">SUM(B32:B37)</f>
        <v>5904926.0993081741</v>
      </c>
      <c r="C38" s="1">
        <f t="shared" si="5"/>
        <v>719343.04260653618</v>
      </c>
      <c r="D38" s="1">
        <f t="shared" si="5"/>
        <v>1063670.1125873905</v>
      </c>
      <c r="E38" s="1">
        <f t="shared" si="5"/>
        <v>1928243.4580816233</v>
      </c>
      <c r="F38" s="1">
        <f t="shared" si="5"/>
        <v>634350.95503098844</v>
      </c>
      <c r="G38" s="1">
        <f t="shared" si="5"/>
        <v>889274.67887346377</v>
      </c>
      <c r="H38" s="1">
        <f t="shared" si="5"/>
        <v>1856464.4472099137</v>
      </c>
    </row>
    <row r="39" spans="1:16" x14ac:dyDescent="0.4">
      <c r="A39" s="30" t="s">
        <v>347</v>
      </c>
      <c r="B39" s="28">
        <f>'othar 12US1'!Q51</f>
        <v>277262.75982017955</v>
      </c>
      <c r="C39" s="28">
        <f>'othar 12US1'!AD51</f>
        <v>200038.45978462146</v>
      </c>
      <c r="D39" s="28">
        <f>'othar 12US1'!AH51</f>
        <v>252522.89748664017</v>
      </c>
      <c r="E39" s="28">
        <f>'othar 12US1'!AS51</f>
        <v>120589.71419257342</v>
      </c>
      <c r="F39" s="28">
        <f>'othar 12US1'!AT51</f>
        <v>58293.958142340693</v>
      </c>
      <c r="G39" s="28">
        <f>'othar 12US1'!BH51</f>
        <v>8205.7056484103086</v>
      </c>
      <c r="H39" s="28">
        <f>'othar 12US1'!BN51</f>
        <v>628714.94450374343</v>
      </c>
      <c r="I39" s="30"/>
    </row>
    <row r="40" spans="1:16" x14ac:dyDescent="0.4">
      <c r="A40" s="30" t="s">
        <v>421</v>
      </c>
      <c r="B40" s="28">
        <f>'onroad_mex 12US1'!Y38</f>
        <v>1615411.9271427882</v>
      </c>
      <c r="C40" s="28">
        <f>'onroad_mex 12US1'!AL38</f>
        <v>3732.29393666341</v>
      </c>
      <c r="D40" s="28">
        <f>'onroad_mex 12US1'!AP38</f>
        <v>393338.91594685439</v>
      </c>
      <c r="E40" s="28">
        <f>'onroad_mex 12US1'!AZ38</f>
        <v>18728.377446352133</v>
      </c>
      <c r="F40" s="28">
        <f>'onroad_mex 12US1'!BA38</f>
        <v>12666.695946506072</v>
      </c>
      <c r="G40" s="28">
        <f>'onroad_mex 12US1'!BO38</f>
        <v>8530.1555673426592</v>
      </c>
      <c r="H40" s="28">
        <f>'onroad_mex 12US1'!BT38</f>
        <v>164792.51726197152</v>
      </c>
      <c r="I40" s="30"/>
    </row>
    <row r="41" spans="1:16" x14ac:dyDescent="0.4">
      <c r="A41" s="30" t="s">
        <v>348</v>
      </c>
      <c r="B41" s="28">
        <f>'othpt 12US1'!T51</f>
        <v>249257.48310376311</v>
      </c>
      <c r="C41" s="28">
        <f>'othpt 12US1'!AG51</f>
        <v>7273.0362294280912</v>
      </c>
      <c r="D41" s="28">
        <f>'othpt 12US1'!AK51</f>
        <v>499299.79663284938</v>
      </c>
      <c r="E41" s="28">
        <f>'othpt 12US1'!AV51</f>
        <v>91716.146520123293</v>
      </c>
      <c r="F41" s="28">
        <f>'othpt 12US1'!AW51</f>
        <v>70228.745181918857</v>
      </c>
      <c r="G41" s="28">
        <f>'othpt 12US1'!BK51</f>
        <v>433688.32612819463</v>
      </c>
      <c r="H41" s="28">
        <f>'othpt 12US1'!BQ51</f>
        <v>102108.55360349029</v>
      </c>
      <c r="I41" s="30"/>
    </row>
    <row r="42" spans="1:16" s="30" customFormat="1" x14ac:dyDescent="0.4">
      <c r="A42" s="30" t="s">
        <v>495</v>
      </c>
      <c r="B42" s="28">
        <f>'ptfire_othna 12US1'!Q61</f>
        <v>384764.08467434387</v>
      </c>
      <c r="C42" s="28">
        <f>'ptfire_othna 12US1'!AE61</f>
        <v>7466.2732645197984</v>
      </c>
      <c r="D42" s="28">
        <f>'ptfire_othna 12US1'!AI61</f>
        <v>16665.264683753805</v>
      </c>
      <c r="E42" s="28">
        <f>'ptfire_othna 12US1'!AT61</f>
        <v>45198.424918499317</v>
      </c>
      <c r="F42" s="28">
        <f>'ptfire_othna 12US1'!AU61</f>
        <v>38353.776262345353</v>
      </c>
      <c r="G42" s="28">
        <f>'ptfire_othna 12US1'!BI61</f>
        <v>2798.0230605752913</v>
      </c>
      <c r="H42" s="28">
        <f>'ptfire_othna 12US1'!BO61</f>
        <v>131979.74842084007</v>
      </c>
    </row>
    <row r="43" spans="1:16" x14ac:dyDescent="0.4">
      <c r="A43" s="2" t="s">
        <v>349</v>
      </c>
      <c r="B43" s="1">
        <f t="shared" ref="B43:H43" si="6">SUM(B39:B42)</f>
        <v>2526696.254741075</v>
      </c>
      <c r="C43" s="1">
        <f t="shared" si="6"/>
        <v>218510.06321523277</v>
      </c>
      <c r="D43" s="1">
        <f t="shared" si="6"/>
        <v>1161826.8747500977</v>
      </c>
      <c r="E43" s="1">
        <f t="shared" si="6"/>
        <v>276232.66307754815</v>
      </c>
      <c r="F43" s="1">
        <f t="shared" si="6"/>
        <v>179543.17553311095</v>
      </c>
      <c r="G43" s="1">
        <f t="shared" si="6"/>
        <v>453222.21040452289</v>
      </c>
      <c r="H43" s="1">
        <f t="shared" si="6"/>
        <v>1027595.7637900454</v>
      </c>
    </row>
    <row r="44" spans="1:16" x14ac:dyDescent="0.4">
      <c r="A44" s="30" t="s">
        <v>527</v>
      </c>
      <c r="B44" s="28">
        <f>cmv_c1c2!AB59+'cmv_c3 12'!X59</f>
        <v>119332.66089540751</v>
      </c>
      <c r="C44" s="28">
        <f>cmv_c1c2!AO59+'cmv_c3 12'!AK59</f>
        <v>284.8873509151943</v>
      </c>
      <c r="D44" s="28">
        <f>cmv_c1c2!AS59+'cmv_c3 12'!AO59</f>
        <v>527701.08710143901</v>
      </c>
      <c r="E44" s="28">
        <f>cmv_c1c2!BD59+'cmv_c3 12'!AZ59</f>
        <v>13145.200576493869</v>
      </c>
      <c r="F44" s="28">
        <f>cmv_c1c2!BE59+'cmv_c3 12'!BA59</f>
        <v>12140.825133447521</v>
      </c>
      <c r="G44" s="28">
        <f>cmv_c1c2!BS59+'cmv_c3 12'!BO59</f>
        <v>16503.106772222065</v>
      </c>
      <c r="H44" s="28">
        <f>cmv_c1c2!BY59+'cmv_c3 12'!BU59</f>
        <v>31051.949211241299</v>
      </c>
    </row>
    <row r="45" spans="1:16" s="100" customFormat="1" x14ac:dyDescent="0.4">
      <c r="A45" s="100" t="s">
        <v>528</v>
      </c>
      <c r="B45" s="28">
        <f>'cmv_c3 12'!X60</f>
        <v>49723.994436856803</v>
      </c>
      <c r="C45" s="28">
        <f>'cmv_c3 12'!AK60</f>
        <v>0</v>
      </c>
      <c r="D45" s="28">
        <f>'cmv_c3 12'!AO60</f>
        <v>587744.69671853003</v>
      </c>
      <c r="E45" s="28">
        <f>'cmv_c3 12'!AZ60</f>
        <v>49874.738511549403</v>
      </c>
      <c r="F45" s="28">
        <f>'cmv_c3 12'!BA60</f>
        <v>45894.110284671799</v>
      </c>
      <c r="G45" s="28">
        <f>'cmv_c3 12'!BO60</f>
        <v>52792.516600000003</v>
      </c>
      <c r="H45" s="28">
        <f>'cmv_c3 12'!BU60</f>
        <v>21170.591691882</v>
      </c>
    </row>
    <row r="46" spans="1:16" x14ac:dyDescent="0.4">
      <c r="A46" s="30" t="s">
        <v>529</v>
      </c>
      <c r="B46" s="101">
        <f>pt_oilgas!B59</f>
        <v>50051.887477999997</v>
      </c>
      <c r="C46" s="101">
        <f>pt_oilgas!C59</f>
        <v>14.822471386</v>
      </c>
      <c r="D46" s="101">
        <f>pt_oilgas!D59</f>
        <v>48691.175812000001</v>
      </c>
      <c r="E46" s="101">
        <f>pt_oilgas!E59</f>
        <v>667.61019500999998</v>
      </c>
      <c r="F46" s="101">
        <f>pt_oilgas!F59</f>
        <v>666.51847902999998</v>
      </c>
      <c r="G46" s="101">
        <f>pt_oilgas!G59</f>
        <v>501.91039482999997</v>
      </c>
      <c r="H46" s="101">
        <f>pt_oilgas!H59</f>
        <v>48209.665652000003</v>
      </c>
      <c r="I46" s="30"/>
    </row>
    <row r="47" spans="1:16" x14ac:dyDescent="0.4">
      <c r="A47" s="2" t="s">
        <v>475</v>
      </c>
      <c r="B47" s="1">
        <f>B45+B44+B43+B38+B46</f>
        <v>8650730.8968595136</v>
      </c>
      <c r="C47" s="1">
        <f t="shared" ref="C47:H47" si="7">C45+C44+C43+C38+C46</f>
        <v>938152.81564407027</v>
      </c>
      <c r="D47" s="1">
        <f t="shared" si="7"/>
        <v>3389633.9469694574</v>
      </c>
      <c r="E47" s="1">
        <f t="shared" si="7"/>
        <v>2268163.6704422245</v>
      </c>
      <c r="F47" s="1">
        <f t="shared" si="7"/>
        <v>872595.58446124871</v>
      </c>
      <c r="G47" s="1">
        <f t="shared" si="7"/>
        <v>1412294.4230450387</v>
      </c>
      <c r="H47" s="1">
        <f t="shared" si="7"/>
        <v>2984492.4175550821</v>
      </c>
    </row>
    <row r="50" spans="1:22" x14ac:dyDescent="0.4">
      <c r="A50" s="30"/>
      <c r="U50" s="30"/>
      <c r="V50" s="30"/>
    </row>
    <row r="51" spans="1:22" s="30" customFormat="1" x14ac:dyDescent="0.4"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</row>
    <row r="52" spans="1:22" x14ac:dyDescent="0.4">
      <c r="A52" s="35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</row>
    <row r="53" spans="1:22" x14ac:dyDescent="0.4">
      <c r="A53" s="35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</row>
    <row r="54" spans="1:22" x14ac:dyDescent="0.4">
      <c r="A54" s="35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</row>
    <row r="55" spans="1:22" x14ac:dyDescent="0.4">
      <c r="A55" s="35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</row>
    <row r="56" spans="1:22" x14ac:dyDescent="0.4">
      <c r="A56" s="35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</row>
    <row r="57" spans="1:22" x14ac:dyDescent="0.4">
      <c r="A57" s="35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N57" s="28"/>
      <c r="O57" s="28"/>
      <c r="P57" s="28"/>
      <c r="Q57" s="28"/>
      <c r="R57" s="28"/>
      <c r="S57" s="28"/>
      <c r="T57" s="28"/>
      <c r="U57" s="28"/>
      <c r="V57" s="28"/>
    </row>
    <row r="58" spans="1:22" x14ac:dyDescent="0.4">
      <c r="A58" s="35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</row>
    <row r="59" spans="1:22" x14ac:dyDescent="0.4">
      <c r="A59" s="35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</row>
    <row r="60" spans="1:22" x14ac:dyDescent="0.4">
      <c r="A60" s="35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</row>
    <row r="61" spans="1:22" x14ac:dyDescent="0.4">
      <c r="A61" s="35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</row>
    <row r="62" spans="1:22" x14ac:dyDescent="0.4">
      <c r="A62" s="35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</row>
    <row r="63" spans="1:22" x14ac:dyDescent="0.4">
      <c r="A63" s="30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</row>
    <row r="64" spans="1:22" s="30" customFormat="1" x14ac:dyDescent="0.4"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</row>
    <row r="65" spans="1:22" x14ac:dyDescent="0.4">
      <c r="A65" s="35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</row>
    <row r="66" spans="1:22" x14ac:dyDescent="0.4">
      <c r="A66" s="35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</row>
  </sheetData>
  <sortState xmlns:xlrd2="http://schemas.microsoft.com/office/spreadsheetml/2017/richdata2" ref="A43:V57">
    <sortCondition ref="A43:A57"/>
  </sortState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CN114"/>
  <sheetViews>
    <sheetView zoomScale="85" zoomScaleNormal="85" workbookViewId="0">
      <pane xSplit="1" ySplit="2" topLeftCell="B3" activePane="bottomRight" state="frozen"/>
      <selection activeCell="J2" sqref="J2"/>
      <selection pane="topRight" activeCell="J2" sqref="J2"/>
      <selection pane="bottomLeft" activeCell="J2" sqref="J2"/>
      <selection pane="bottomRight" activeCell="J44" sqref="J44"/>
    </sheetView>
  </sheetViews>
  <sheetFormatPr defaultColWidth="9.07421875" defaultRowHeight="14.6" x14ac:dyDescent="0.4"/>
  <cols>
    <col min="1" max="1" width="15.3046875" style="30" customWidth="1"/>
    <col min="2" max="2" width="11.69140625" style="30" customWidth="1"/>
    <col min="3" max="3" width="10.07421875" style="30" customWidth="1"/>
    <col min="4" max="4" width="9.69140625" style="30" customWidth="1"/>
    <col min="5" max="5" width="10.4609375" style="30" customWidth="1"/>
    <col min="6" max="6" width="10.53515625" style="30" customWidth="1"/>
    <col min="7" max="8" width="9.84375" style="30" customWidth="1"/>
    <col min="9" max="12" width="9.84375" style="71" customWidth="1"/>
    <col min="13" max="14" width="9.84375" style="30" customWidth="1"/>
    <col min="15" max="15" width="9.84375" style="71" customWidth="1"/>
    <col min="16" max="16" width="9.07421875" style="30"/>
    <col min="17" max="17" width="12.53515625" style="30" bestFit="1" customWidth="1"/>
    <col min="18" max="18" width="6.69140625" style="30" bestFit="1" customWidth="1"/>
    <col min="19" max="19" width="9.69140625" style="100" bestFit="1" customWidth="1"/>
    <col min="20" max="20" width="7.69140625" style="30" bestFit="1" customWidth="1"/>
    <col min="21" max="21" width="14.53515625" style="30" bestFit="1" customWidth="1"/>
    <col min="22" max="22" width="7.69140625" style="30" bestFit="1" customWidth="1"/>
    <col min="23" max="23" width="6.69140625" style="30" bestFit="1" customWidth="1"/>
    <col min="24" max="24" width="12.84375" style="100" bestFit="1" customWidth="1"/>
    <col min="25" max="25" width="9.3046875" style="30" bestFit="1" customWidth="1"/>
    <col min="26" max="26" width="10.3046875" style="30" bestFit="1" customWidth="1"/>
    <col min="27" max="27" width="7.69140625" style="30" bestFit="1" customWidth="1"/>
    <col min="28" max="30" width="6.69140625" style="30" bestFit="1" customWidth="1"/>
    <col min="31" max="31" width="7.69140625" style="30" bestFit="1" customWidth="1"/>
    <col min="32" max="32" width="15.4609375" style="30" bestFit="1" customWidth="1"/>
    <col min="33" max="33" width="12.69140625" style="30" bestFit="1" customWidth="1"/>
    <col min="34" max="34" width="6.53515625" style="30" bestFit="1" customWidth="1"/>
    <col min="35" max="37" width="6.69140625" style="30" bestFit="1" customWidth="1"/>
    <col min="38" max="38" width="7.69140625" style="30" bestFit="1" customWidth="1"/>
    <col min="39" max="39" width="6.69140625" style="30" bestFit="1" customWidth="1"/>
    <col min="40" max="40" width="7.69140625" style="30" bestFit="1" customWidth="1"/>
    <col min="41" max="41" width="10" style="30" bestFit="1" customWidth="1"/>
    <col min="42" max="42" width="7.69140625" style="30" bestFit="1" customWidth="1"/>
    <col min="43" max="43" width="6.69140625" style="30" bestFit="1" customWidth="1"/>
    <col min="44" max="44" width="7.69140625" style="30" bestFit="1" customWidth="1"/>
    <col min="45" max="45" width="6.69140625" style="30" bestFit="1" customWidth="1"/>
    <col min="46" max="46" width="7.69140625" style="30" bestFit="1" customWidth="1"/>
    <col min="47" max="47" width="4.3046875" style="30" bestFit="1" customWidth="1"/>
    <col min="48" max="48" width="9.3046875" style="30" bestFit="1" customWidth="1"/>
    <col min="49" max="49" width="5.69140625" style="30" bestFit="1" customWidth="1"/>
    <col min="50" max="50" width="6.69140625" style="30" bestFit="1" customWidth="1"/>
    <col min="51" max="51" width="7.69140625" style="30" bestFit="1" customWidth="1"/>
    <col min="52" max="52" width="4.07421875" style="30" bestFit="1" customWidth="1"/>
    <col min="53" max="53" width="5.84375" style="30" bestFit="1" customWidth="1"/>
    <col min="54" max="54" width="6.69140625" style="30" bestFit="1" customWidth="1"/>
    <col min="55" max="56" width="9.3046875" style="30" bestFit="1" customWidth="1"/>
    <col min="57" max="57" width="7.69140625" style="30" bestFit="1" customWidth="1"/>
    <col min="58" max="58" width="5.07421875" style="30" bestFit="1" customWidth="1"/>
    <col min="59" max="59" width="5.3046875" style="30" bestFit="1" customWidth="1"/>
    <col min="60" max="60" width="8.69140625" style="30" bestFit="1" customWidth="1"/>
    <col min="61" max="61" width="5.69140625" style="30" bestFit="1" customWidth="1"/>
    <col min="62" max="62" width="7.84375" style="30" bestFit="1" customWidth="1"/>
    <col min="63" max="63" width="5.84375" style="30" bestFit="1" customWidth="1"/>
    <col min="64" max="64" width="6" style="30" bestFit="1" customWidth="1"/>
    <col min="65" max="65" width="7.69140625" style="30" bestFit="1" customWidth="1"/>
    <col min="66" max="66" width="6.69140625" style="30" bestFit="1" customWidth="1"/>
    <col min="67" max="67" width="5.69140625" style="30" bestFit="1" customWidth="1"/>
    <col min="68" max="68" width="6.69140625" style="30" bestFit="1" customWidth="1"/>
    <col min="69" max="69" width="4.07421875" style="30" bestFit="1" customWidth="1"/>
    <col min="70" max="70" width="7.69140625" style="30" bestFit="1" customWidth="1"/>
    <col min="71" max="71" width="8" style="30" bestFit="1" customWidth="1"/>
    <col min="72" max="72" width="5.3046875" style="30" bestFit="1" customWidth="1"/>
    <col min="73" max="73" width="6.69140625" style="30" bestFit="1" customWidth="1"/>
    <col min="74" max="74" width="7.69140625" style="30" bestFit="1" customWidth="1"/>
    <col min="75" max="76" width="9.3046875" style="30" bestFit="1" customWidth="1"/>
    <col min="77" max="77" width="7.69140625" style="30" bestFit="1" customWidth="1"/>
    <col min="78" max="78" width="6.69140625" style="30" customWidth="1"/>
    <col min="79" max="85" width="9.07421875" style="30"/>
    <col min="86" max="89" width="9.07421875" style="71"/>
    <col min="90" max="91" width="9.07421875" style="30"/>
    <col min="92" max="92" width="9.07421875" style="71"/>
    <col min="93" max="16384" width="9.07421875" style="30"/>
  </cols>
  <sheetData>
    <row r="1" spans="1:92" x14ac:dyDescent="0.4">
      <c r="B1" s="30" t="s">
        <v>479</v>
      </c>
      <c r="Q1" s="30" t="s">
        <v>480</v>
      </c>
      <c r="CA1" s="30" t="s">
        <v>336</v>
      </c>
    </row>
    <row r="2" spans="1:92" x14ac:dyDescent="0.4">
      <c r="A2" s="30" t="s">
        <v>228</v>
      </c>
      <c r="B2" s="30" t="s">
        <v>59</v>
      </c>
      <c r="C2" s="30" t="s">
        <v>57</v>
      </c>
      <c r="D2" s="30" t="s">
        <v>60</v>
      </c>
      <c r="E2" s="30" t="s">
        <v>54</v>
      </c>
      <c r="F2" s="30" t="s">
        <v>53</v>
      </c>
      <c r="G2" s="30" t="s">
        <v>61</v>
      </c>
      <c r="H2" s="30" t="s">
        <v>62</v>
      </c>
      <c r="I2" s="96" t="s">
        <v>63</v>
      </c>
      <c r="J2" s="96" t="s">
        <v>64</v>
      </c>
      <c r="K2" s="96" t="s">
        <v>65</v>
      </c>
      <c r="L2" s="96" t="s">
        <v>68</v>
      </c>
      <c r="M2" s="96" t="s">
        <v>316</v>
      </c>
      <c r="N2" s="96" t="s">
        <v>319</v>
      </c>
      <c r="O2" s="96" t="s">
        <v>326</v>
      </c>
      <c r="Q2" s="30" t="s">
        <v>226</v>
      </c>
      <c r="R2" s="30" t="s">
        <v>390</v>
      </c>
      <c r="S2" s="100" t="s">
        <v>178</v>
      </c>
      <c r="T2" s="30" t="s">
        <v>131</v>
      </c>
      <c r="U2" s="30" t="s">
        <v>132</v>
      </c>
      <c r="V2" s="30" t="s">
        <v>133</v>
      </c>
      <c r="W2" s="30" t="s">
        <v>391</v>
      </c>
      <c r="X2" s="100" t="s">
        <v>179</v>
      </c>
      <c r="Y2" s="30" t="s">
        <v>134</v>
      </c>
      <c r="Z2" s="30" t="s">
        <v>59</v>
      </c>
      <c r="AA2" s="30" t="s">
        <v>136</v>
      </c>
      <c r="AB2" s="30" t="s">
        <v>137</v>
      </c>
      <c r="AC2" s="30" t="s">
        <v>392</v>
      </c>
      <c r="AD2" s="30" t="s">
        <v>138</v>
      </c>
      <c r="AE2" s="30" t="s">
        <v>139</v>
      </c>
      <c r="AF2" s="30" t="s">
        <v>140</v>
      </c>
      <c r="AG2" s="30" t="s">
        <v>212</v>
      </c>
      <c r="AH2" s="30" t="s">
        <v>141</v>
      </c>
      <c r="AI2" s="30" t="s">
        <v>142</v>
      </c>
      <c r="AJ2" s="30" t="s">
        <v>143</v>
      </c>
      <c r="AK2" s="30" t="s">
        <v>393</v>
      </c>
      <c r="AL2" s="30" t="s">
        <v>144</v>
      </c>
      <c r="AM2" s="30" t="s">
        <v>399</v>
      </c>
      <c r="AN2" s="30" t="s">
        <v>57</v>
      </c>
      <c r="AO2" s="30" t="s">
        <v>128</v>
      </c>
      <c r="AP2" s="30" t="s">
        <v>145</v>
      </c>
      <c r="AQ2" s="30" t="s">
        <v>146</v>
      </c>
      <c r="AR2" s="30" t="s">
        <v>60</v>
      </c>
      <c r="AS2" s="30" t="s">
        <v>147</v>
      </c>
      <c r="AT2" s="30" t="s">
        <v>148</v>
      </c>
      <c r="AU2" s="30" t="s">
        <v>149</v>
      </c>
      <c r="AV2" s="30" t="s">
        <v>150</v>
      </c>
      <c r="AW2" s="30" t="s">
        <v>151</v>
      </c>
      <c r="AX2" s="30" t="s">
        <v>152</v>
      </c>
      <c r="AY2" s="30" t="s">
        <v>153</v>
      </c>
      <c r="AZ2" s="30" t="s">
        <v>154</v>
      </c>
      <c r="BA2" s="30" t="s">
        <v>155</v>
      </c>
      <c r="BB2" s="30" t="s">
        <v>156</v>
      </c>
      <c r="BC2" s="30" t="s">
        <v>54</v>
      </c>
      <c r="BD2" s="30" t="s">
        <v>53</v>
      </c>
      <c r="BE2" s="30" t="s">
        <v>157</v>
      </c>
      <c r="BF2" s="30" t="s">
        <v>158</v>
      </c>
      <c r="BG2" s="30" t="s">
        <v>159</v>
      </c>
      <c r="BH2" s="30" t="s">
        <v>160</v>
      </c>
      <c r="BI2" s="30" t="s">
        <v>161</v>
      </c>
      <c r="BJ2" s="30" t="s">
        <v>162</v>
      </c>
      <c r="BK2" s="30" t="s">
        <v>163</v>
      </c>
      <c r="BL2" s="30" t="s">
        <v>164</v>
      </c>
      <c r="BM2" s="30" t="s">
        <v>165</v>
      </c>
      <c r="BN2" s="30" t="s">
        <v>394</v>
      </c>
      <c r="BO2" s="30" t="s">
        <v>166</v>
      </c>
      <c r="BP2" s="30" t="s">
        <v>167</v>
      </c>
      <c r="BQ2" s="30" t="s">
        <v>168</v>
      </c>
      <c r="BR2" s="30" t="s">
        <v>61</v>
      </c>
      <c r="BS2" s="30" t="s">
        <v>400</v>
      </c>
      <c r="BT2" s="30" t="s">
        <v>169</v>
      </c>
      <c r="BU2" s="30" t="s">
        <v>170</v>
      </c>
      <c r="BV2" s="30" t="s">
        <v>171</v>
      </c>
      <c r="BW2" s="30" t="s">
        <v>173</v>
      </c>
      <c r="BX2" s="30" t="s">
        <v>174</v>
      </c>
      <c r="BY2" s="30" t="s">
        <v>401</v>
      </c>
      <c r="CA2" s="30" t="s">
        <v>59</v>
      </c>
      <c r="CB2" s="30" t="s">
        <v>57</v>
      </c>
      <c r="CC2" s="30" t="s">
        <v>60</v>
      </c>
      <c r="CD2" s="30" t="s">
        <v>54</v>
      </c>
      <c r="CE2" s="30" t="s">
        <v>53</v>
      </c>
      <c r="CF2" s="30" t="s">
        <v>61</v>
      </c>
      <c r="CG2" s="30" t="s">
        <v>62</v>
      </c>
      <c r="CH2" s="71" t="s">
        <v>63</v>
      </c>
      <c r="CI2" s="71" t="s">
        <v>64</v>
      </c>
      <c r="CJ2" s="71" t="s">
        <v>65</v>
      </c>
      <c r="CK2" s="71" t="s">
        <v>68</v>
      </c>
      <c r="CL2" s="30" t="s">
        <v>316</v>
      </c>
      <c r="CM2" s="30" t="s">
        <v>319</v>
      </c>
      <c r="CN2" s="71" t="s">
        <v>326</v>
      </c>
    </row>
    <row r="3" spans="1:92" x14ac:dyDescent="0.4">
      <c r="A3" s="30" t="s">
        <v>0</v>
      </c>
      <c r="B3" s="28">
        <v>389765.97694999998</v>
      </c>
      <c r="C3" s="28">
        <v>6444.3250631000001</v>
      </c>
      <c r="D3" s="28">
        <v>7751.3417740000004</v>
      </c>
      <c r="E3" s="28">
        <v>41823.329229000003</v>
      </c>
      <c r="F3" s="28">
        <v>35443.496325</v>
      </c>
      <c r="G3" s="28">
        <v>3673.0794206999999</v>
      </c>
      <c r="H3" s="28">
        <v>92637.204196999999</v>
      </c>
      <c r="I3" s="97">
        <v>2644.8360905</v>
      </c>
      <c r="J3" s="97">
        <v>1266.0469344000001</v>
      </c>
      <c r="K3" s="97">
        <v>6537.0802731000003</v>
      </c>
      <c r="L3" s="97">
        <v>3945.8839607999998</v>
      </c>
      <c r="M3" s="97">
        <v>1188.7441871999999</v>
      </c>
      <c r="N3" s="97">
        <v>825.91085697999995</v>
      </c>
      <c r="O3" s="97">
        <v>806.74291266</v>
      </c>
      <c r="Q3" s="30" t="s">
        <v>0</v>
      </c>
      <c r="R3" s="28">
        <v>2080.3784344278902</v>
      </c>
      <c r="S3" s="101">
        <v>1188.76880441404</v>
      </c>
      <c r="T3" s="28">
        <v>2644.9035558972</v>
      </c>
      <c r="U3" s="28">
        <v>2644.9035558972</v>
      </c>
      <c r="V3" s="28">
        <v>3430.3423453790501</v>
      </c>
      <c r="W3" s="28">
        <v>1266.08331046029</v>
      </c>
      <c r="X3" s="101">
        <v>825.922727837813</v>
      </c>
      <c r="Y3" s="28">
        <v>8371.2681812870997</v>
      </c>
      <c r="Z3" s="28">
        <v>389774.97062228899</v>
      </c>
      <c r="AA3" s="28">
        <v>3803.3819313394702</v>
      </c>
      <c r="AB3" s="28">
        <v>1127.5127937160801</v>
      </c>
      <c r="AC3" s="28">
        <v>1168.90514862911</v>
      </c>
      <c r="AD3" s="28">
        <v>47.779634400067899</v>
      </c>
      <c r="AE3" s="28">
        <v>6537.2315085382197</v>
      </c>
      <c r="AF3" s="28">
        <v>6537.2315085382197</v>
      </c>
      <c r="AG3" s="28">
        <v>12991130.038174201</v>
      </c>
      <c r="AH3" s="28">
        <v>0</v>
      </c>
      <c r="AI3" s="28">
        <v>1684.6242487648001</v>
      </c>
      <c r="AJ3" s="28">
        <v>444.26601744853502</v>
      </c>
      <c r="AK3" s="28">
        <v>826.99982099097394</v>
      </c>
      <c r="AL3" s="28">
        <v>3945.9919437046801</v>
      </c>
      <c r="AM3" s="28">
        <v>806.76260800264095</v>
      </c>
      <c r="AN3" s="28">
        <v>6444.4733991286503</v>
      </c>
      <c r="AO3" s="28">
        <v>0</v>
      </c>
      <c r="AP3" s="28">
        <v>6976.3520767411701</v>
      </c>
      <c r="AQ3" s="28">
        <v>775.15023202641703</v>
      </c>
      <c r="AR3" s="28">
        <v>7751.50230876759</v>
      </c>
      <c r="AS3" s="28">
        <v>501.46383818003397</v>
      </c>
      <c r="AT3" s="28">
        <v>4518.3986797563803</v>
      </c>
      <c r="AU3" s="28">
        <v>17.371170687130999</v>
      </c>
      <c r="AV3" s="28">
        <v>27639.418755140399</v>
      </c>
      <c r="AW3" s="28">
        <v>48.215419805475101</v>
      </c>
      <c r="AX3" s="28">
        <v>367.57421276255599</v>
      </c>
      <c r="AY3" s="28">
        <v>3769.9144280380501</v>
      </c>
      <c r="AZ3" s="28">
        <v>15.693157512076301</v>
      </c>
      <c r="BA3" s="28">
        <v>0</v>
      </c>
      <c r="BB3" s="28">
        <v>250.720927968165</v>
      </c>
      <c r="BC3" s="28">
        <v>41824.763797778098</v>
      </c>
      <c r="BD3" s="28">
        <v>35444.785862660501</v>
      </c>
      <c r="BE3" s="28">
        <v>6379.9779351176403</v>
      </c>
      <c r="BF3" s="28">
        <v>2.2709987208309199</v>
      </c>
      <c r="BG3" s="28">
        <v>3.2190216633498099</v>
      </c>
      <c r="BH3" s="28">
        <v>451.732742359496</v>
      </c>
      <c r="BI3" s="28">
        <v>79.553390256794302</v>
      </c>
      <c r="BJ3" s="28">
        <v>12248.3499804616</v>
      </c>
      <c r="BK3" s="28">
        <v>159.786652620468</v>
      </c>
      <c r="BL3" s="28">
        <v>311.43504463984698</v>
      </c>
      <c r="BM3" s="28">
        <v>17499.472594219202</v>
      </c>
      <c r="BN3" s="28">
        <v>383.01051589781503</v>
      </c>
      <c r="BO3" s="28">
        <v>15.9734503368662</v>
      </c>
      <c r="BP3" s="28">
        <v>184.22827891312099</v>
      </c>
      <c r="BQ3" s="28">
        <v>19.274391695374199</v>
      </c>
      <c r="BR3" s="28">
        <v>3673.1587302671801</v>
      </c>
      <c r="BS3" s="28">
        <v>1229.57172132643</v>
      </c>
      <c r="BT3" s="28">
        <v>0</v>
      </c>
      <c r="BU3" s="28">
        <v>2364.1197941955402</v>
      </c>
      <c r="BV3" s="28">
        <v>4373.03942169731</v>
      </c>
      <c r="BW3" s="28">
        <v>23955.226057223299</v>
      </c>
      <c r="BX3" s="28">
        <v>92639.337031555799</v>
      </c>
      <c r="BY3" s="28">
        <v>3409.3914953724702</v>
      </c>
      <c r="BZ3" s="28"/>
      <c r="CA3" s="52">
        <f t="shared" ref="CA3:CA34" si="0">(Z3-B3)/(B3+1E-50)</f>
        <v>2.307454426728014E-5</v>
      </c>
      <c r="CB3" s="52">
        <f t="shared" ref="CB3:CB34" si="1">(AN3-C3)/(C3+1E-50)</f>
        <v>2.3018086021072927E-5</v>
      </c>
      <c r="CC3" s="52">
        <f t="shared" ref="CC3:CC34" si="2">(AR3-D3)/(D3+1E-50)</f>
        <v>2.0710577893494465E-5</v>
      </c>
      <c r="CD3" s="52">
        <f t="shared" ref="CD3:CD34" si="3">(BC3-E3)/(E3+1E-50)</f>
        <v>3.4300683483140954E-5</v>
      </c>
      <c r="CE3" s="52">
        <f t="shared" ref="CE3:CE34" si="4">(BD3-F3)/(F3+1E-50)</f>
        <v>3.6382913487897343E-5</v>
      </c>
      <c r="CF3" s="52">
        <f t="shared" ref="CF3:CF34" si="5">(BR3-G3)/(G3+1E-50)</f>
        <v>2.1592118790906747E-5</v>
      </c>
      <c r="CG3" s="52">
        <f t="shared" ref="CG3:CG34" si="6">(BX3-H3)/(H3+1E-50)</f>
        <v>2.3023520347870789E-5</v>
      </c>
      <c r="CH3" s="106">
        <f t="shared" ref="CH3:CH34" si="7">(U3-I3)/(I3+1E-50)</f>
        <v>2.5508347168429926E-5</v>
      </c>
      <c r="CI3" s="106">
        <f t="shared" ref="CI3:CI34" si="8">(W3-J3)/(J3+1E-50)</f>
        <v>2.8731999818953493E-5</v>
      </c>
      <c r="CJ3" s="106">
        <f t="shared" ref="CJ3:CJ34" si="9">(AF3-K3)/(K3+1E-50)</f>
        <v>2.3135013171202028E-5</v>
      </c>
      <c r="CK3" s="106">
        <f t="shared" ref="CK3:CK34" si="10">(AL3-L3)/(L3+1E-50)</f>
        <v>2.7365960518106949E-5</v>
      </c>
      <c r="CL3" s="105">
        <f>(S3-M3)/(M3+1E-50)</f>
        <v>2.0708588361678695E-5</v>
      </c>
      <c r="CM3" s="105">
        <f>(X3-N3)/(N3+1E-50)</f>
        <v>1.43730497216824E-5</v>
      </c>
      <c r="CN3" s="106">
        <f t="shared" ref="CN3:CN34" si="11">(AM3-O3)/(O3+1E-50)</f>
        <v>2.4413406466756522E-5</v>
      </c>
    </row>
    <row r="4" spans="1:92" x14ac:dyDescent="0.4">
      <c r="A4" s="30" t="s">
        <v>2</v>
      </c>
      <c r="B4" s="28">
        <v>390746.25351000001</v>
      </c>
      <c r="C4" s="28">
        <v>6410.9538279999997</v>
      </c>
      <c r="D4" s="28">
        <v>5218.4001909999997</v>
      </c>
      <c r="E4" s="28">
        <v>39649.062009000001</v>
      </c>
      <c r="F4" s="28">
        <v>33600.898958999998</v>
      </c>
      <c r="G4" s="28">
        <v>2901.8150489999998</v>
      </c>
      <c r="H4" s="28">
        <v>92157.498724999998</v>
      </c>
      <c r="I4" s="97">
        <v>2486.262698</v>
      </c>
      <c r="J4" s="97">
        <v>667.55263278999996</v>
      </c>
      <c r="K4" s="97">
        <v>3726.4271483000002</v>
      </c>
      <c r="L4" s="97">
        <v>3417.8694870999998</v>
      </c>
      <c r="M4" s="97">
        <v>759.52655367</v>
      </c>
      <c r="N4" s="97">
        <v>403.49848221000002</v>
      </c>
      <c r="O4" s="97">
        <v>720.95684628000004</v>
      </c>
      <c r="Q4" s="30" t="s">
        <v>2</v>
      </c>
      <c r="R4" s="28">
        <v>1301.52321713371</v>
      </c>
      <c r="S4" s="101">
        <v>759.52628555833496</v>
      </c>
      <c r="T4" s="28">
        <v>2486.2618607528402</v>
      </c>
      <c r="U4" s="28">
        <v>2486.2618607528402</v>
      </c>
      <c r="V4" s="28">
        <v>3672.8905994501501</v>
      </c>
      <c r="W4" s="28">
        <v>667.55235469712795</v>
      </c>
      <c r="X4" s="101">
        <v>403.49834813064598</v>
      </c>
      <c r="Y4" s="28">
        <v>9494.2857650911792</v>
      </c>
      <c r="Z4" s="28">
        <v>390746.13800488302</v>
      </c>
      <c r="AA4" s="28">
        <v>3127.3840210387898</v>
      </c>
      <c r="AB4" s="28">
        <v>1254.7078745168999</v>
      </c>
      <c r="AC4" s="28">
        <v>892.39607143892295</v>
      </c>
      <c r="AD4" s="28">
        <v>539.67427011881</v>
      </c>
      <c r="AE4" s="28">
        <v>3726.4261485955299</v>
      </c>
      <c r="AF4" s="28">
        <v>3726.4261485955299</v>
      </c>
      <c r="AG4" s="28">
        <v>12188688.646033101</v>
      </c>
      <c r="AH4" s="28">
        <v>0</v>
      </c>
      <c r="AI4" s="28">
        <v>1237.87053829008</v>
      </c>
      <c r="AJ4" s="28">
        <v>217.04579235157701</v>
      </c>
      <c r="AK4" s="28">
        <v>1072.50668577126</v>
      </c>
      <c r="AL4" s="28">
        <v>3417.8790769223301</v>
      </c>
      <c r="AM4" s="28">
        <v>720.95652067646199</v>
      </c>
      <c r="AN4" s="28">
        <v>6410.9515078533004</v>
      </c>
      <c r="AO4" s="28">
        <v>0</v>
      </c>
      <c r="AP4" s="28">
        <v>4696.5586699189198</v>
      </c>
      <c r="AQ4" s="28">
        <v>521.839848699041</v>
      </c>
      <c r="AR4" s="28">
        <v>5218.3985186179598</v>
      </c>
      <c r="AS4" s="28">
        <v>515.43207827701895</v>
      </c>
      <c r="AT4" s="28">
        <v>5007.7317711901596</v>
      </c>
      <c r="AU4" s="28">
        <v>19.705160547363501</v>
      </c>
      <c r="AV4" s="28">
        <v>30281.0627447388</v>
      </c>
      <c r="AW4" s="28">
        <v>114.58303672364499</v>
      </c>
      <c r="AX4" s="28">
        <v>1206.8734015550201</v>
      </c>
      <c r="AY4" s="28">
        <v>3257.7836403790802</v>
      </c>
      <c r="AZ4" s="28">
        <v>14.6355391192998</v>
      </c>
      <c r="BA4" s="28">
        <v>0</v>
      </c>
      <c r="BB4" s="28">
        <v>853.34421205950298</v>
      </c>
      <c r="BC4" s="28">
        <v>39650.442996126498</v>
      </c>
      <c r="BD4" s="28">
        <v>33602.281749418398</v>
      </c>
      <c r="BE4" s="28">
        <v>6048.1612467081104</v>
      </c>
      <c r="BF4" s="28">
        <v>9.0448014282930096</v>
      </c>
      <c r="BG4" s="28">
        <v>0.98841837723385995</v>
      </c>
      <c r="BH4" s="28">
        <v>454.57720907929399</v>
      </c>
      <c r="BI4" s="28">
        <v>171.62833502604201</v>
      </c>
      <c r="BJ4" s="28">
        <v>10994.5690472443</v>
      </c>
      <c r="BK4" s="28">
        <v>269.59365186351101</v>
      </c>
      <c r="BL4" s="28">
        <v>89.424120736707494</v>
      </c>
      <c r="BM4" s="28">
        <v>15709.202532101999</v>
      </c>
      <c r="BN4" s="28">
        <v>461.28729257007302</v>
      </c>
      <c r="BO4" s="28">
        <v>52.861647009452298</v>
      </c>
      <c r="BP4" s="28">
        <v>378.77035195467198</v>
      </c>
      <c r="BQ4" s="28">
        <v>4.6966442128672696</v>
      </c>
      <c r="BR4" s="28">
        <v>2901.8141500614702</v>
      </c>
      <c r="BS4" s="28">
        <v>1220.5214390271201</v>
      </c>
      <c r="BT4" s="28">
        <v>0</v>
      </c>
      <c r="BU4" s="28">
        <v>1460.70257210102</v>
      </c>
      <c r="BV4" s="28">
        <v>4421.5531303355801</v>
      </c>
      <c r="BW4" s="28">
        <v>25372.4731940477</v>
      </c>
      <c r="BX4" s="28">
        <v>92157.470901399298</v>
      </c>
      <c r="BY4" s="28">
        <v>3573.8539979440998</v>
      </c>
      <c r="BZ4" s="28"/>
      <c r="CA4" s="52">
        <f t="shared" si="0"/>
        <v>-2.9560134218597881E-7</v>
      </c>
      <c r="CB4" s="52">
        <f t="shared" si="1"/>
        <v>-3.6190351100995916E-7</v>
      </c>
      <c r="CC4" s="52">
        <f t="shared" si="2"/>
        <v>-3.2047792019215455E-7</v>
      </c>
      <c r="CD4" s="52">
        <f t="shared" si="3"/>
        <v>3.4830259696513077E-5</v>
      </c>
      <c r="CE4" s="52">
        <f t="shared" si="4"/>
        <v>4.1153375690550783E-5</v>
      </c>
      <c r="CF4" s="52">
        <f t="shared" si="5"/>
        <v>-3.0978491546327038E-7</v>
      </c>
      <c r="CG4" s="52">
        <f t="shared" si="6"/>
        <v>-3.0191358364447466E-7</v>
      </c>
      <c r="CH4" s="106">
        <f t="shared" si="7"/>
        <v>-3.3674927450466393E-7</v>
      </c>
      <c r="CI4" s="106">
        <f t="shared" si="8"/>
        <v>-4.1658568680383217E-7</v>
      </c>
      <c r="CJ4" s="106">
        <f t="shared" si="9"/>
        <v>-2.6827425589566162E-7</v>
      </c>
      <c r="CK4" s="106">
        <f t="shared" si="10"/>
        <v>2.8057895032333021E-6</v>
      </c>
      <c r="CL4" s="105">
        <f t="shared" ref="CL4:CL51" si="12">(S4-M4)/(M4+1E-50)</f>
        <v>-3.5299840899700145E-7</v>
      </c>
      <c r="CM4" s="105">
        <f t="shared" ref="CM4:CM51" si="13">(X4-N4)/(N4+1E-50)</f>
        <v>-3.3229209018677048E-7</v>
      </c>
      <c r="CN4" s="106">
        <f t="shared" si="11"/>
        <v>-4.5162694511413992E-7</v>
      </c>
    </row>
    <row r="5" spans="1:92" x14ac:dyDescent="0.4">
      <c r="A5" s="30" t="s">
        <v>3</v>
      </c>
      <c r="B5" s="28">
        <v>709248.13066999998</v>
      </c>
      <c r="C5" s="28">
        <v>11683.079217</v>
      </c>
      <c r="D5" s="28">
        <v>11864.730175000001</v>
      </c>
      <c r="E5" s="28">
        <v>74104.323533000002</v>
      </c>
      <c r="F5" s="28">
        <v>62800.271753000001</v>
      </c>
      <c r="G5" s="28">
        <v>5998.7983889999996</v>
      </c>
      <c r="H5" s="28">
        <v>167944.26394999999</v>
      </c>
      <c r="I5" s="97">
        <v>4232.7920006000004</v>
      </c>
      <c r="J5" s="97">
        <v>1994.1296445999999</v>
      </c>
      <c r="K5" s="97">
        <v>10591.9195</v>
      </c>
      <c r="L5" s="97">
        <v>6354.8909443000002</v>
      </c>
      <c r="M5" s="97">
        <v>1949.3836377</v>
      </c>
      <c r="N5" s="97">
        <v>1399.5430484999999</v>
      </c>
      <c r="O5" s="97">
        <v>1295.7871333999999</v>
      </c>
      <c r="Q5" s="30" t="s">
        <v>3</v>
      </c>
      <c r="R5" s="28">
        <v>3961.5363703724902</v>
      </c>
      <c r="S5" s="101">
        <v>1949.53496829387</v>
      </c>
      <c r="T5" s="28">
        <v>4233.0983477616901</v>
      </c>
      <c r="U5" s="28">
        <v>4233.0983477616901</v>
      </c>
      <c r="V5" s="28">
        <v>6360.4010992167996</v>
      </c>
      <c r="W5" s="28">
        <v>1994.26777784409</v>
      </c>
      <c r="X5" s="101">
        <v>1399.6626075248601</v>
      </c>
      <c r="Y5" s="28">
        <v>15531.4840199601</v>
      </c>
      <c r="Z5" s="28">
        <v>709305.95177195303</v>
      </c>
      <c r="AA5" s="28">
        <v>7104.8891248398304</v>
      </c>
      <c r="AB5" s="28">
        <v>2058.7000158279702</v>
      </c>
      <c r="AC5" s="28">
        <v>2219.5774677757199</v>
      </c>
      <c r="AD5" s="28">
        <v>86.976261286564096</v>
      </c>
      <c r="AE5" s="28">
        <v>10592.7168174822</v>
      </c>
      <c r="AF5" s="28">
        <v>10592.7168174822</v>
      </c>
      <c r="AG5" s="28">
        <v>22858897.9966028</v>
      </c>
      <c r="AH5" s="28">
        <v>0</v>
      </c>
      <c r="AI5" s="28">
        <v>3198.7613826113902</v>
      </c>
      <c r="AJ5" s="28">
        <v>847.07690491491599</v>
      </c>
      <c r="AK5" s="28">
        <v>1537.2745983800701</v>
      </c>
      <c r="AL5" s="28">
        <v>6355.3798109748304</v>
      </c>
      <c r="AM5" s="28">
        <v>1295.8813043965299</v>
      </c>
      <c r="AN5" s="28">
        <v>11684.029975658499</v>
      </c>
      <c r="AO5" s="28">
        <v>0</v>
      </c>
      <c r="AP5" s="28">
        <v>10679.044443889101</v>
      </c>
      <c r="AQ5" s="28">
        <v>1186.5605200099201</v>
      </c>
      <c r="AR5" s="28">
        <v>11865.604963899001</v>
      </c>
      <c r="AS5" s="28">
        <v>931.77215350612698</v>
      </c>
      <c r="AT5" s="28">
        <v>8413.5015109979504</v>
      </c>
      <c r="AU5" s="28">
        <v>30.3860292650341</v>
      </c>
      <c r="AV5" s="28">
        <v>51243.6944979318</v>
      </c>
      <c r="AW5" s="28">
        <v>77.037786819006001</v>
      </c>
      <c r="AX5" s="28">
        <v>546.66291496001304</v>
      </c>
      <c r="AY5" s="28">
        <v>6718.6122163108903</v>
      </c>
      <c r="AZ5" s="28">
        <v>27.8368336686563</v>
      </c>
      <c r="BA5" s="28">
        <v>0</v>
      </c>
      <c r="BB5" s="28">
        <v>369.20187621653702</v>
      </c>
      <c r="BC5" s="28">
        <v>74111.028764690505</v>
      </c>
      <c r="BD5" s="28">
        <v>62806.0675409666</v>
      </c>
      <c r="BE5" s="28">
        <v>11304.9612237239</v>
      </c>
      <c r="BF5" s="28">
        <v>3.1838228025926298</v>
      </c>
      <c r="BG5" s="28">
        <v>5.95545996634534</v>
      </c>
      <c r="BH5" s="28">
        <v>797.23401957550004</v>
      </c>
      <c r="BI5" s="28">
        <v>129.23394792010399</v>
      </c>
      <c r="BJ5" s="28">
        <v>21778.587872497901</v>
      </c>
      <c r="BK5" s="28">
        <v>268.73220879633101</v>
      </c>
      <c r="BL5" s="28">
        <v>576.93829710180296</v>
      </c>
      <c r="BM5" s="28">
        <v>31115.395160535001</v>
      </c>
      <c r="BN5" s="28">
        <v>694.26553301641104</v>
      </c>
      <c r="BO5" s="28">
        <v>23.7053674333239</v>
      </c>
      <c r="BP5" s="28">
        <v>301.55548268589001</v>
      </c>
      <c r="BQ5" s="28">
        <v>35.808244411669001</v>
      </c>
      <c r="BR5" s="28">
        <v>5999.2594159594701</v>
      </c>
      <c r="BS5" s="28">
        <v>2294.9586941268699</v>
      </c>
      <c r="BT5" s="28">
        <v>0</v>
      </c>
      <c r="BU5" s="28">
        <v>4156.23398783632</v>
      </c>
      <c r="BV5" s="28">
        <v>8122.5371388494204</v>
      </c>
      <c r="BW5" s="28">
        <v>44286.6458737391</v>
      </c>
      <c r="BX5" s="28">
        <v>167957.93293557499</v>
      </c>
      <c r="BY5" s="28">
        <v>6348.0822512057002</v>
      </c>
      <c r="BZ5" s="28"/>
      <c r="CA5" s="52">
        <f t="shared" si="0"/>
        <v>8.1524503841019999E-5</v>
      </c>
      <c r="CB5" s="52">
        <f t="shared" si="1"/>
        <v>8.137911597100413E-5</v>
      </c>
      <c r="CC5" s="52">
        <f t="shared" si="2"/>
        <v>7.3730197492681104E-5</v>
      </c>
      <c r="CD5" s="52">
        <f t="shared" si="3"/>
        <v>9.0483677211045319E-5</v>
      </c>
      <c r="CE5" s="52">
        <f t="shared" si="4"/>
        <v>9.2289217941517843E-5</v>
      </c>
      <c r="CF5" s="52">
        <f t="shared" si="5"/>
        <v>7.6853217857072623E-5</v>
      </c>
      <c r="CG5" s="52">
        <f t="shared" si="6"/>
        <v>8.1390011504474421E-5</v>
      </c>
      <c r="CH5" s="106">
        <f t="shared" si="7"/>
        <v>7.2374726101891038E-5</v>
      </c>
      <c r="CI5" s="106">
        <f t="shared" si="8"/>
        <v>6.9269941633018185E-5</v>
      </c>
      <c r="CJ5" s="106">
        <f t="shared" si="9"/>
        <v>7.5276014153998681E-5</v>
      </c>
      <c r="CK5" s="106">
        <f t="shared" si="10"/>
        <v>7.6927626156778219E-5</v>
      </c>
      <c r="CL5" s="105">
        <f t="shared" si="12"/>
        <v>7.7629970285629415E-5</v>
      </c>
      <c r="CM5" s="105">
        <f t="shared" si="13"/>
        <v>8.5427186386478118E-5</v>
      </c>
      <c r="CN5" s="106">
        <f t="shared" si="11"/>
        <v>7.2674742712498222E-5</v>
      </c>
    </row>
    <row r="6" spans="1:92" x14ac:dyDescent="0.4">
      <c r="A6" s="30" t="s">
        <v>4</v>
      </c>
      <c r="B6" s="28">
        <v>1546580.9391000001</v>
      </c>
      <c r="C6" s="28">
        <v>25389.944576000002</v>
      </c>
      <c r="D6" s="28">
        <v>21440.828657999999</v>
      </c>
      <c r="E6" s="28">
        <v>157633.93903000001</v>
      </c>
      <c r="F6" s="28">
        <v>133588.08163999999</v>
      </c>
      <c r="G6" s="28">
        <v>11725.877983</v>
      </c>
      <c r="H6" s="28">
        <v>364980.63866</v>
      </c>
      <c r="I6" s="97">
        <v>10114.137096</v>
      </c>
      <c r="J6" s="97">
        <v>2715.6096115</v>
      </c>
      <c r="K6" s="97">
        <v>15159.136272</v>
      </c>
      <c r="L6" s="97">
        <v>13903.921161</v>
      </c>
      <c r="M6" s="97">
        <v>3089.7602671999998</v>
      </c>
      <c r="N6" s="97">
        <v>1641.4351402</v>
      </c>
      <c r="O6" s="97">
        <v>2932.8583699000001</v>
      </c>
      <c r="Q6" s="30" t="s">
        <v>4</v>
      </c>
      <c r="R6" s="28">
        <v>5136.4882211522699</v>
      </c>
      <c r="S6" s="101">
        <v>3090.3893124892202</v>
      </c>
      <c r="T6" s="28">
        <v>10116.1960183641</v>
      </c>
      <c r="U6" s="28">
        <v>10116.1960183641</v>
      </c>
      <c r="V6" s="28">
        <v>14495.140104963401</v>
      </c>
      <c r="W6" s="28">
        <v>2716.1628128810098</v>
      </c>
      <c r="X6" s="101">
        <v>1641.7694149225899</v>
      </c>
      <c r="Y6" s="28">
        <v>37469.3966542005</v>
      </c>
      <c r="Z6" s="28">
        <v>1546872.7901586101</v>
      </c>
      <c r="AA6" s="28">
        <v>12342.2861151733</v>
      </c>
      <c r="AB6" s="28">
        <v>4951.7311232607799</v>
      </c>
      <c r="AC6" s="28">
        <v>3521.8597900817099</v>
      </c>
      <c r="AD6" s="28">
        <v>2129.83561727081</v>
      </c>
      <c r="AE6" s="28">
        <v>15162.2239263382</v>
      </c>
      <c r="AF6" s="28">
        <v>15162.2239263382</v>
      </c>
      <c r="AG6" s="28">
        <v>52304377.491407499</v>
      </c>
      <c r="AH6" s="28">
        <v>0</v>
      </c>
      <c r="AI6" s="28">
        <v>4885.2823347786498</v>
      </c>
      <c r="AJ6" s="28">
        <v>856.57565799047302</v>
      </c>
      <c r="AK6" s="28">
        <v>4232.6699032123097</v>
      </c>
      <c r="AL6" s="28">
        <v>13906.7941410696</v>
      </c>
      <c r="AM6" s="28">
        <v>2933.4550450811198</v>
      </c>
      <c r="AN6" s="28">
        <v>25394.7140754178</v>
      </c>
      <c r="AO6" s="28">
        <v>0</v>
      </c>
      <c r="AP6" s="28">
        <v>19299.362029454802</v>
      </c>
      <c r="AQ6" s="28">
        <v>2144.37351499536</v>
      </c>
      <c r="AR6" s="28">
        <v>21443.735544450199</v>
      </c>
      <c r="AS6" s="28">
        <v>2034.16331582875</v>
      </c>
      <c r="AT6" s="28">
        <v>19763.119871144201</v>
      </c>
      <c r="AU6" s="28">
        <v>79.147763076769394</v>
      </c>
      <c r="AV6" s="28">
        <v>119504.84017579</v>
      </c>
      <c r="AW6" s="28">
        <v>472.464111529126</v>
      </c>
      <c r="AX6" s="28">
        <v>5008.8338517784696</v>
      </c>
      <c r="AY6" s="28">
        <v>12877.1985532732</v>
      </c>
      <c r="AZ6" s="28">
        <v>58.138568352528097</v>
      </c>
      <c r="BA6" s="28">
        <v>0</v>
      </c>
      <c r="BB6" s="28">
        <v>3543.7236890692898</v>
      </c>
      <c r="BC6" s="28">
        <v>157668.433113184</v>
      </c>
      <c r="BD6" s="28">
        <v>133618.191328863</v>
      </c>
      <c r="BE6" s="28">
        <v>24050.2417843209</v>
      </c>
      <c r="BF6" s="28">
        <v>37.650302848586897</v>
      </c>
      <c r="BG6" s="28">
        <v>3.4262594274982101</v>
      </c>
      <c r="BH6" s="28">
        <v>1814.0417465523001</v>
      </c>
      <c r="BI6" s="28">
        <v>705.98214253512401</v>
      </c>
      <c r="BJ6" s="28">
        <v>43568.7038007007</v>
      </c>
      <c r="BK6" s="28">
        <v>1100.8892612899999</v>
      </c>
      <c r="BL6" s="28">
        <v>305.299935250467</v>
      </c>
      <c r="BM6" s="28">
        <v>62251.872322779003</v>
      </c>
      <c r="BN6" s="28">
        <v>1820.4798168376001</v>
      </c>
      <c r="BO6" s="28">
        <v>219.418705483965</v>
      </c>
      <c r="BP6" s="28">
        <v>1556.0414835627701</v>
      </c>
      <c r="BQ6" s="28">
        <v>15.358831353817401</v>
      </c>
      <c r="BR6" s="28">
        <v>11727.742828722699</v>
      </c>
      <c r="BS6" s="28">
        <v>4816.8131689458796</v>
      </c>
      <c r="BT6" s="28">
        <v>0</v>
      </c>
      <c r="BU6" s="28">
        <v>5764.6935343744999</v>
      </c>
      <c r="BV6" s="28">
        <v>17449.7520502605</v>
      </c>
      <c r="BW6" s="28">
        <v>100132.995725945</v>
      </c>
      <c r="BX6" s="28">
        <v>365049.20974470401</v>
      </c>
      <c r="BY6" s="28">
        <v>14104.2887673921</v>
      </c>
      <c r="BZ6" s="28"/>
      <c r="CA6" s="52">
        <f t="shared" si="0"/>
        <v>1.8870726467109635E-4</v>
      </c>
      <c r="CB6" s="52">
        <f t="shared" si="1"/>
        <v>1.8784993419428781E-4</v>
      </c>
      <c r="CC6" s="52">
        <f t="shared" si="2"/>
        <v>1.3557715033163742E-4</v>
      </c>
      <c r="CD6" s="52">
        <f t="shared" si="3"/>
        <v>2.1882396263299281E-4</v>
      </c>
      <c r="CE6" s="52">
        <f t="shared" si="4"/>
        <v>2.253920296883508E-4</v>
      </c>
      <c r="CF6" s="52">
        <f t="shared" si="5"/>
        <v>1.5903676683338565E-4</v>
      </c>
      <c r="CG6" s="52">
        <f t="shared" si="6"/>
        <v>1.8787595132654445E-4</v>
      </c>
      <c r="CH6" s="106">
        <f t="shared" si="7"/>
        <v>2.0356876168054652E-4</v>
      </c>
      <c r="CI6" s="106">
        <f t="shared" si="8"/>
        <v>2.0371167441266257E-4</v>
      </c>
      <c r="CJ6" s="106">
        <f t="shared" si="9"/>
        <v>2.0368273513730452E-4</v>
      </c>
      <c r="CK6" s="106">
        <f t="shared" si="10"/>
        <v>2.0663092348787874E-4</v>
      </c>
      <c r="CL6" s="105">
        <f t="shared" si="12"/>
        <v>2.0359032249139849E-4</v>
      </c>
      <c r="CM6" s="105">
        <f t="shared" si="13"/>
        <v>2.0364784108936731E-4</v>
      </c>
      <c r="CN6" s="106">
        <f t="shared" si="11"/>
        <v>2.0344493523568271E-4</v>
      </c>
    </row>
    <row r="7" spans="1:92" x14ac:dyDescent="0.4">
      <c r="A7" s="30" t="s">
        <v>5</v>
      </c>
      <c r="B7" s="28">
        <v>479708.23673</v>
      </c>
      <c r="C7" s="28">
        <v>7860.6630990000003</v>
      </c>
      <c r="D7" s="28">
        <v>5897.7353359999997</v>
      </c>
      <c r="E7" s="28">
        <v>48221.716076999997</v>
      </c>
      <c r="F7" s="28">
        <v>40865.859763</v>
      </c>
      <c r="G7" s="28">
        <v>3406.8955179999998</v>
      </c>
      <c r="H7" s="28">
        <v>112997.12192000001</v>
      </c>
      <c r="I7" s="97">
        <v>3897.3729127000001</v>
      </c>
      <c r="J7" s="97">
        <v>1044.8720965</v>
      </c>
      <c r="K7" s="97">
        <v>7784.2970919999998</v>
      </c>
      <c r="L7" s="97">
        <v>8759.5110514000007</v>
      </c>
      <c r="M7" s="97">
        <v>1191.1541978</v>
      </c>
      <c r="N7" s="97">
        <v>630.40615848000004</v>
      </c>
      <c r="O7" s="97">
        <v>1131.9447648</v>
      </c>
      <c r="Q7" s="30" t="s">
        <v>5</v>
      </c>
      <c r="R7" s="28">
        <v>1374.8508353095699</v>
      </c>
      <c r="S7" s="101">
        <v>1190.97452625098</v>
      </c>
      <c r="T7" s="28">
        <v>3896.78476427235</v>
      </c>
      <c r="U7" s="28">
        <v>3896.78476427235</v>
      </c>
      <c r="V7" s="28">
        <v>4113.1335244427701</v>
      </c>
      <c r="W7" s="28">
        <v>1044.7144533015901</v>
      </c>
      <c r="X7" s="101">
        <v>630.31103233523004</v>
      </c>
      <c r="Y7" s="28">
        <v>12821.5584056319</v>
      </c>
      <c r="Z7" s="28">
        <v>479644.69249767298</v>
      </c>
      <c r="AA7" s="28">
        <v>3260.2340260976398</v>
      </c>
      <c r="AB7" s="28">
        <v>1869.8357647667101</v>
      </c>
      <c r="AC7" s="28">
        <v>681.88797811231905</v>
      </c>
      <c r="AD7" s="28">
        <v>570.51475468390402</v>
      </c>
      <c r="AE7" s="28">
        <v>7783.1233119423996</v>
      </c>
      <c r="AF7" s="28">
        <v>7783.1233119423996</v>
      </c>
      <c r="AG7" s="28">
        <v>13319242.451787099</v>
      </c>
      <c r="AH7" s="28">
        <v>0</v>
      </c>
      <c r="AI7" s="28">
        <v>1308.9398183112201</v>
      </c>
      <c r="AJ7" s="28">
        <v>229.84019539637001</v>
      </c>
      <c r="AK7" s="28">
        <v>1134.27516259036</v>
      </c>
      <c r="AL7" s="28">
        <v>8758.2167650745796</v>
      </c>
      <c r="AM7" s="28">
        <v>1131.7741460853999</v>
      </c>
      <c r="AN7" s="28">
        <v>7859.6174903360197</v>
      </c>
      <c r="AO7" s="28">
        <v>0</v>
      </c>
      <c r="AP7" s="28">
        <v>5307.07440916219</v>
      </c>
      <c r="AQ7" s="28">
        <v>589.67501425425996</v>
      </c>
      <c r="AR7" s="28">
        <v>5896.7494234164496</v>
      </c>
      <c r="AS7" s="28">
        <v>548.61205869892899</v>
      </c>
      <c r="AT7" s="28">
        <v>5188.3089617154701</v>
      </c>
      <c r="AU7" s="28">
        <v>23.900962395544301</v>
      </c>
      <c r="AV7" s="28">
        <v>34251.871332327297</v>
      </c>
      <c r="AW7" s="28">
        <v>138.03092152589701</v>
      </c>
      <c r="AX7" s="28">
        <v>1451.31957056484</v>
      </c>
      <c r="AY7" s="28">
        <v>3967.6214146287698</v>
      </c>
      <c r="AZ7" s="28">
        <v>17.8021019237299</v>
      </c>
      <c r="BA7" s="28">
        <v>0</v>
      </c>
      <c r="BB7" s="28">
        <v>1026.0196051221401</v>
      </c>
      <c r="BC7" s="28">
        <v>48216.820657861099</v>
      </c>
      <c r="BD7" s="28">
        <v>40861.966142995698</v>
      </c>
      <c r="BE7" s="28">
        <v>7354.8545148654302</v>
      </c>
      <c r="BF7" s="28">
        <v>10.8680747843601</v>
      </c>
      <c r="BG7" s="28">
        <v>1.2411315833830501</v>
      </c>
      <c r="BH7" s="28">
        <v>552.28761883580501</v>
      </c>
      <c r="BI7" s="28">
        <v>206.88177998750399</v>
      </c>
      <c r="BJ7" s="28">
        <v>13381.63092209</v>
      </c>
      <c r="BK7" s="28">
        <v>325.59646782139203</v>
      </c>
      <c r="BL7" s="28">
        <v>112.65118919418001</v>
      </c>
      <c r="BM7" s="28">
        <v>19119.851286683199</v>
      </c>
      <c r="BN7" s="28">
        <v>856.23860824917097</v>
      </c>
      <c r="BO7" s="28">
        <v>63.566239687450697</v>
      </c>
      <c r="BP7" s="28">
        <v>456.72779816614002</v>
      </c>
      <c r="BQ7" s="28">
        <v>5.96905800127485</v>
      </c>
      <c r="BR7" s="28">
        <v>3406.3817257600599</v>
      </c>
      <c r="BS7" s="28">
        <v>1289.25769873219</v>
      </c>
      <c r="BT7" s="28">
        <v>0</v>
      </c>
      <c r="BU7" s="28">
        <v>1545.89738190702</v>
      </c>
      <c r="BV7" s="28">
        <v>4955.3219275175497</v>
      </c>
      <c r="BW7" s="28">
        <v>28759.522259053701</v>
      </c>
      <c r="BX7" s="28">
        <v>112982.102098223</v>
      </c>
      <c r="BY7" s="28">
        <v>4015.5032661451401</v>
      </c>
      <c r="BZ7" s="28"/>
      <c r="CA7" s="52">
        <f t="shared" si="0"/>
        <v>-1.3246433448836268E-4</v>
      </c>
      <c r="CB7" s="52">
        <f t="shared" si="1"/>
        <v>-1.3301787022441142E-4</v>
      </c>
      <c r="CC7" s="52">
        <f t="shared" si="2"/>
        <v>-1.6716799370972808E-4</v>
      </c>
      <c r="CD7" s="52">
        <f t="shared" si="3"/>
        <v>-1.0151897396354522E-4</v>
      </c>
      <c r="CE7" s="52">
        <f t="shared" si="4"/>
        <v>-9.527806405844753E-5</v>
      </c>
      <c r="CF7" s="52">
        <f t="shared" si="5"/>
        <v>-1.508095088990349E-4</v>
      </c>
      <c r="CG7" s="52">
        <f t="shared" si="6"/>
        <v>-1.329221622798698E-4</v>
      </c>
      <c r="CH7" s="106">
        <f t="shared" si="7"/>
        <v>-1.5090894323547947E-4</v>
      </c>
      <c r="CI7" s="106">
        <f t="shared" si="8"/>
        <v>-1.5087320155066891E-4</v>
      </c>
      <c r="CJ7" s="106">
        <f t="shared" si="9"/>
        <v>-1.5078818854518064E-4</v>
      </c>
      <c r="CK7" s="106">
        <f t="shared" si="10"/>
        <v>-1.4775782778586312E-4</v>
      </c>
      <c r="CL7" s="105">
        <f t="shared" si="12"/>
        <v>-1.5083819488008341E-4</v>
      </c>
      <c r="CM7" s="105">
        <f t="shared" si="13"/>
        <v>-1.5089659815406797E-4</v>
      </c>
      <c r="CN7" s="106">
        <f t="shared" si="11"/>
        <v>-1.5073060091429623E-4</v>
      </c>
    </row>
    <row r="8" spans="1:92" x14ac:dyDescent="0.4">
      <c r="A8" s="30" t="s">
        <v>6</v>
      </c>
      <c r="B8" s="28">
        <v>2788.8240249999999</v>
      </c>
      <c r="C8" s="28">
        <v>45.860090999999997</v>
      </c>
      <c r="D8" s="28">
        <v>42.650140999999998</v>
      </c>
      <c r="E8" s="28">
        <v>287.811555</v>
      </c>
      <c r="F8" s="28">
        <v>243.90801300000001</v>
      </c>
      <c r="G8" s="28">
        <v>22.361117</v>
      </c>
      <c r="H8" s="28">
        <v>659.25293899999997</v>
      </c>
      <c r="I8" s="97">
        <v>18.859555409999999</v>
      </c>
      <c r="J8" s="97">
        <v>10.06956894</v>
      </c>
      <c r="K8" s="97">
        <v>42.388972729999999</v>
      </c>
      <c r="L8" s="97">
        <v>26.839917929999999</v>
      </c>
      <c r="M8" s="97">
        <v>6.9515297299999999</v>
      </c>
      <c r="N8" s="97">
        <v>3.3619356300000001</v>
      </c>
      <c r="O8" s="97">
        <v>5.6006305000000003</v>
      </c>
      <c r="Q8" s="30" t="s">
        <v>6</v>
      </c>
      <c r="R8" s="28">
        <v>10.986375220309601</v>
      </c>
      <c r="S8" s="101">
        <v>6.9513842006316304</v>
      </c>
      <c r="T8" s="28">
        <v>18.8590983620374</v>
      </c>
      <c r="U8" s="28">
        <v>18.8590983620374</v>
      </c>
      <c r="V8" s="28">
        <v>24.449101404323802</v>
      </c>
      <c r="W8" s="28">
        <v>10.069293139644399</v>
      </c>
      <c r="X8" s="101">
        <v>3.3619034160845098</v>
      </c>
      <c r="Y8" s="28">
        <v>59.302584500336501</v>
      </c>
      <c r="Z8" s="28">
        <v>2788.77118077966</v>
      </c>
      <c r="AA8" s="28">
        <v>25.1607139431039</v>
      </c>
      <c r="AB8" s="28">
        <v>9.2117949227196103</v>
      </c>
      <c r="AC8" s="28">
        <v>6.40507972697577</v>
      </c>
      <c r="AD8" s="28">
        <v>0.40007690040341798</v>
      </c>
      <c r="AE8" s="28">
        <v>42.388019901867203</v>
      </c>
      <c r="AF8" s="28">
        <v>42.388019901867203</v>
      </c>
      <c r="AG8" s="28">
        <v>29297.309594321901</v>
      </c>
      <c r="AH8" s="28">
        <v>0</v>
      </c>
      <c r="AI8" s="28">
        <v>9.2343169810342705</v>
      </c>
      <c r="AJ8" s="28">
        <v>2.3059847214972899</v>
      </c>
      <c r="AK8" s="28">
        <v>5.7510453654445302</v>
      </c>
      <c r="AL8" s="28">
        <v>26.839339935494301</v>
      </c>
      <c r="AM8" s="28">
        <v>5.6004846964798896</v>
      </c>
      <c r="AN8" s="28">
        <v>45.859217084607799</v>
      </c>
      <c r="AO8" s="28">
        <v>0</v>
      </c>
      <c r="AP8" s="28">
        <v>38.384214727977103</v>
      </c>
      <c r="AQ8" s="28">
        <v>4.2649100267089901</v>
      </c>
      <c r="AR8" s="28">
        <v>42.649124754686099</v>
      </c>
      <c r="AS8" s="28">
        <v>3.50114961698308</v>
      </c>
      <c r="AT8" s="28">
        <v>30.888854933633699</v>
      </c>
      <c r="AU8" s="28">
        <v>0.13316589233728501</v>
      </c>
      <c r="AV8" s="28">
        <v>197.14920850653601</v>
      </c>
      <c r="AW8" s="28">
        <v>0.62174731901431302</v>
      </c>
      <c r="AX8" s="28">
        <v>6.1432869681487201</v>
      </c>
      <c r="AY8" s="28">
        <v>24.6113430735737</v>
      </c>
      <c r="AZ8" s="28">
        <v>0.106973178348407</v>
      </c>
      <c r="BA8" s="28">
        <v>0</v>
      </c>
      <c r="BB8" s="28">
        <v>4.3172025999107104</v>
      </c>
      <c r="BC8" s="28">
        <v>287.81319514345603</v>
      </c>
      <c r="BD8" s="28">
        <v>243.91050950833201</v>
      </c>
      <c r="BE8" s="28">
        <v>43.902685635124001</v>
      </c>
      <c r="BF8" s="28">
        <v>4.4642132993821498E-2</v>
      </c>
      <c r="BG8" s="28">
        <v>1.34651137148431E-2</v>
      </c>
      <c r="BH8" s="28">
        <v>3.2193977048782698</v>
      </c>
      <c r="BI8" s="28">
        <v>0.95248150928421405</v>
      </c>
      <c r="BJ8" s="28">
        <v>81.688167367405697</v>
      </c>
      <c r="BK8" s="28">
        <v>1.5968106156958</v>
      </c>
      <c r="BL8" s="28">
        <v>1.27661505096534</v>
      </c>
      <c r="BM8" s="28">
        <v>116.71393202819699</v>
      </c>
      <c r="BN8" s="28">
        <v>3.3159069433475001</v>
      </c>
      <c r="BO8" s="28">
        <v>0.26871343950792798</v>
      </c>
      <c r="BP8" s="28">
        <v>2.1270838813472399</v>
      </c>
      <c r="BQ8" s="28">
        <v>7.5481633008702795E-2</v>
      </c>
      <c r="BR8" s="28">
        <v>22.360632108158701</v>
      </c>
      <c r="BS8" s="28">
        <v>8.2054408060536002</v>
      </c>
      <c r="BT8" s="28">
        <v>0</v>
      </c>
      <c r="BU8" s="28">
        <v>25.2271738609656</v>
      </c>
      <c r="BV8" s="28">
        <v>30.643416467585599</v>
      </c>
      <c r="BW8" s="28">
        <v>175.53515509167801</v>
      </c>
      <c r="BX8" s="28">
        <v>659.24039511786395</v>
      </c>
      <c r="BY8" s="28">
        <v>23.321691468038601</v>
      </c>
      <c r="BZ8" s="28"/>
      <c r="CA8" s="52">
        <f t="shared" si="0"/>
        <v>-1.8948567520290516E-5</v>
      </c>
      <c r="CB8" s="52">
        <f t="shared" si="1"/>
        <v>-1.9056119888596465E-5</v>
      </c>
      <c r="CC8" s="52">
        <f t="shared" si="2"/>
        <v>-2.3827478410889149E-5</v>
      </c>
      <c r="CD8" s="52">
        <f t="shared" si="3"/>
        <v>5.6986713269012555E-6</v>
      </c>
      <c r="CE8" s="52">
        <f t="shared" si="4"/>
        <v>1.0235450247389833E-5</v>
      </c>
      <c r="CF8" s="52">
        <f t="shared" si="5"/>
        <v>-2.1684598372238217E-5</v>
      </c>
      <c r="CG8" s="52">
        <f t="shared" si="6"/>
        <v>-1.9027419362046824E-5</v>
      </c>
      <c r="CH8" s="106">
        <f t="shared" si="7"/>
        <v>-2.4234291459273964E-5</v>
      </c>
      <c r="CI8" s="106">
        <f t="shared" si="8"/>
        <v>-2.7389489782936852E-5</v>
      </c>
      <c r="CJ8" s="106">
        <f t="shared" si="9"/>
        <v>-2.2478207690124356E-5</v>
      </c>
      <c r="CK8" s="106">
        <f t="shared" si="10"/>
        <v>-2.1534883497208106E-5</v>
      </c>
      <c r="CL8" s="105">
        <f t="shared" si="12"/>
        <v>-2.0934869593001604E-5</v>
      </c>
      <c r="CM8" s="105">
        <f t="shared" si="13"/>
        <v>-9.5819548723014443E-6</v>
      </c>
      <c r="CN8" s="106">
        <f t="shared" si="11"/>
        <v>-2.6033411793677902E-5</v>
      </c>
    </row>
    <row r="9" spans="1:92" x14ac:dyDescent="0.4">
      <c r="A9" s="30" t="s">
        <v>7</v>
      </c>
      <c r="B9" s="28">
        <v>1457.9582049000001</v>
      </c>
      <c r="C9" s="28">
        <v>23.923041359999999</v>
      </c>
      <c r="D9" s="28">
        <v>19.594549050000001</v>
      </c>
      <c r="E9" s="28">
        <v>148.04954276999999</v>
      </c>
      <c r="F9" s="28">
        <v>125.46569814999999</v>
      </c>
      <c r="G9" s="28">
        <v>10.86510157</v>
      </c>
      <c r="H9" s="28">
        <v>343.89392340000001</v>
      </c>
      <c r="I9" s="97">
        <v>12.20609844</v>
      </c>
      <c r="J9" s="97">
        <v>5.5544446699999996</v>
      </c>
      <c r="K9" s="97">
        <v>31.338926059999999</v>
      </c>
      <c r="L9" s="97">
        <v>18.569652909999999</v>
      </c>
      <c r="M9" s="97">
        <v>5.9084028399999999</v>
      </c>
      <c r="N9" s="97">
        <v>4.5114357900000002</v>
      </c>
      <c r="O9" s="97">
        <v>3.7652651100000001</v>
      </c>
      <c r="Q9" s="30" t="s">
        <v>7</v>
      </c>
      <c r="R9" s="28">
        <v>7.7616172841152498</v>
      </c>
      <c r="S9" s="101">
        <v>5.90840793599995</v>
      </c>
      <c r="T9" s="28">
        <v>12.206100283719501</v>
      </c>
      <c r="U9" s="28">
        <v>12.206100283719501</v>
      </c>
      <c r="V9" s="28">
        <v>12.0870134100927</v>
      </c>
      <c r="W9" s="28">
        <v>5.5544348115661704</v>
      </c>
      <c r="X9" s="101">
        <v>4.5114369098185696</v>
      </c>
      <c r="Y9" s="28">
        <v>29.5373163702025</v>
      </c>
      <c r="Z9" s="28">
        <v>1457.9578194083799</v>
      </c>
      <c r="AA9" s="28">
        <v>13.620074536469501</v>
      </c>
      <c r="AB9" s="28">
        <v>3.8408628838793599</v>
      </c>
      <c r="AC9" s="28">
        <v>4.3349613963150802</v>
      </c>
      <c r="AD9" s="28">
        <v>0.16167036197655801</v>
      </c>
      <c r="AE9" s="28">
        <v>31.338918623242801</v>
      </c>
      <c r="AF9" s="28">
        <v>31.338918623242801</v>
      </c>
      <c r="AG9" s="28">
        <v>28425.042355859001</v>
      </c>
      <c r="AH9" s="28">
        <v>0</v>
      </c>
      <c r="AI9" s="28">
        <v>6.24715087701626</v>
      </c>
      <c r="AJ9" s="28">
        <v>1.66200815875605</v>
      </c>
      <c r="AK9" s="28">
        <v>2.9300685837750802</v>
      </c>
      <c r="AL9" s="28">
        <v>18.569700200008299</v>
      </c>
      <c r="AM9" s="28">
        <v>3.7652640515950901</v>
      </c>
      <c r="AN9" s="28">
        <v>23.923039465048401</v>
      </c>
      <c r="AO9" s="28">
        <v>0</v>
      </c>
      <c r="AP9" s="28">
        <v>17.6350912753187</v>
      </c>
      <c r="AQ9" s="28">
        <v>1.9594531241147</v>
      </c>
      <c r="AR9" s="28">
        <v>19.594544399433399</v>
      </c>
      <c r="AS9" s="28">
        <v>1.7751278880682799</v>
      </c>
      <c r="AT9" s="28">
        <v>16.0685067084442</v>
      </c>
      <c r="AU9" s="28">
        <v>5.97049707612008E-2</v>
      </c>
      <c r="AV9" s="28">
        <v>97.371819582135899</v>
      </c>
      <c r="AW9" s="28">
        <v>0.13268805039765799</v>
      </c>
      <c r="AX9" s="28">
        <v>0.82771806522374103</v>
      </c>
      <c r="AY9" s="28">
        <v>13.519046062269499</v>
      </c>
      <c r="AZ9" s="28">
        <v>5.56837225042301E-2</v>
      </c>
      <c r="BA9" s="28">
        <v>0</v>
      </c>
      <c r="BB9" s="28">
        <v>0.54796039727288204</v>
      </c>
      <c r="BC9" s="28">
        <v>148.050704002006</v>
      </c>
      <c r="BD9" s="28">
        <v>125.466866052745</v>
      </c>
      <c r="BE9" s="28">
        <v>22.583837949260602</v>
      </c>
      <c r="BF9" s="28">
        <v>4.2379445206876202E-3</v>
      </c>
      <c r="BG9" s="28">
        <v>1.2532563854120099E-2</v>
      </c>
      <c r="BH9" s="28">
        <v>1.58451692763879</v>
      </c>
      <c r="BI9" s="28">
        <v>0.22854131814348699</v>
      </c>
      <c r="BJ9" s="28">
        <v>43.6968283977358</v>
      </c>
      <c r="BK9" s="28">
        <v>0.50047022735164204</v>
      </c>
      <c r="BL9" s="28">
        <v>1.2159241616649299</v>
      </c>
      <c r="BM9" s="28">
        <v>62.430002700661902</v>
      </c>
      <c r="BN9" s="28">
        <v>1.2837546375515401</v>
      </c>
      <c r="BO9" s="28">
        <v>3.5740714958911297E-2</v>
      </c>
      <c r="BP9" s="28">
        <v>0.53955574000892803</v>
      </c>
      <c r="BQ9" s="28">
        <v>7.57140877770245E-2</v>
      </c>
      <c r="BR9" s="28">
        <v>10.8651031893164</v>
      </c>
      <c r="BS9" s="28">
        <v>4.3951322874194299</v>
      </c>
      <c r="BT9" s="28">
        <v>0</v>
      </c>
      <c r="BU9" s="28">
        <v>7.3895124117349802</v>
      </c>
      <c r="BV9" s="28">
        <v>15.4675576923315</v>
      </c>
      <c r="BW9" s="28">
        <v>83.8688986274244</v>
      </c>
      <c r="BX9" s="28">
        <v>343.89381846040197</v>
      </c>
      <c r="BY9" s="28">
        <v>12.123015972392601</v>
      </c>
      <c r="BZ9" s="28"/>
      <c r="CA9" s="52">
        <f t="shared" si="0"/>
        <v>-2.6440512412540399E-7</v>
      </c>
      <c r="CB9" s="52">
        <f t="shared" si="1"/>
        <v>-7.921031317827565E-8</v>
      </c>
      <c r="CC9" s="52">
        <f t="shared" si="2"/>
        <v>-2.3733981272909148E-7</v>
      </c>
      <c r="CD9" s="52">
        <f t="shared" si="3"/>
        <v>7.8435365911016887E-6</v>
      </c>
      <c r="CE9" s="52">
        <f t="shared" si="4"/>
        <v>9.3085421930519637E-6</v>
      </c>
      <c r="CF9" s="52">
        <f t="shared" si="5"/>
        <v>1.4903831221902338E-7</v>
      </c>
      <c r="CG9" s="52">
        <f t="shared" si="6"/>
        <v>-3.0515106807992477E-7</v>
      </c>
      <c r="CH9" s="106">
        <f t="shared" si="7"/>
        <v>1.5104904402418673E-7</v>
      </c>
      <c r="CI9" s="106">
        <f t="shared" si="8"/>
        <v>-1.7748729918088344E-6</v>
      </c>
      <c r="CJ9" s="106">
        <f t="shared" si="9"/>
        <v>-2.3730095866628183E-7</v>
      </c>
      <c r="CK9" s="106">
        <f t="shared" si="10"/>
        <v>2.5466285519492535E-6</v>
      </c>
      <c r="CL9" s="105">
        <f t="shared" si="12"/>
        <v>8.6250042321457383E-7</v>
      </c>
      <c r="CM9" s="105">
        <f t="shared" si="13"/>
        <v>2.4821777845326096E-7</v>
      </c>
      <c r="CN9" s="106">
        <f t="shared" si="11"/>
        <v>-2.8109704868487689E-7</v>
      </c>
    </row>
    <row r="10" spans="1:92" x14ac:dyDescent="0.4">
      <c r="A10" s="30" t="s">
        <v>8</v>
      </c>
      <c r="B10" s="28"/>
      <c r="C10" s="28"/>
      <c r="D10" s="28"/>
      <c r="E10" s="28"/>
      <c r="F10" s="28"/>
      <c r="G10" s="28"/>
      <c r="H10" s="28"/>
      <c r="I10" s="97"/>
      <c r="J10" s="97"/>
      <c r="K10" s="97"/>
      <c r="L10" s="97"/>
      <c r="M10" s="97"/>
      <c r="N10" s="97"/>
      <c r="O10" s="97"/>
      <c r="R10" s="28"/>
      <c r="S10" s="101"/>
      <c r="T10" s="28"/>
      <c r="U10" s="28"/>
      <c r="V10" s="28"/>
      <c r="W10" s="28"/>
      <c r="X10" s="101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52">
        <f t="shared" si="0"/>
        <v>0</v>
      </c>
      <c r="CB10" s="52">
        <f t="shared" si="1"/>
        <v>0</v>
      </c>
      <c r="CC10" s="52">
        <f t="shared" si="2"/>
        <v>0</v>
      </c>
      <c r="CD10" s="52">
        <f t="shared" si="3"/>
        <v>0</v>
      </c>
      <c r="CE10" s="52">
        <f t="shared" si="4"/>
        <v>0</v>
      </c>
      <c r="CF10" s="52">
        <f t="shared" si="5"/>
        <v>0</v>
      </c>
      <c r="CG10" s="52">
        <f t="shared" si="6"/>
        <v>0</v>
      </c>
      <c r="CH10" s="106">
        <f t="shared" si="7"/>
        <v>0</v>
      </c>
      <c r="CI10" s="106">
        <f t="shared" si="8"/>
        <v>0</v>
      </c>
      <c r="CJ10" s="106">
        <f t="shared" si="9"/>
        <v>0</v>
      </c>
      <c r="CK10" s="106">
        <f t="shared" si="10"/>
        <v>0</v>
      </c>
      <c r="CL10" s="105">
        <f t="shared" si="12"/>
        <v>0</v>
      </c>
      <c r="CM10" s="105">
        <f t="shared" si="13"/>
        <v>0</v>
      </c>
      <c r="CN10" s="106">
        <f t="shared" si="11"/>
        <v>0</v>
      </c>
    </row>
    <row r="11" spans="1:92" x14ac:dyDescent="0.4">
      <c r="A11" s="30" t="s">
        <v>9</v>
      </c>
      <c r="B11" s="28">
        <v>378972.54424999998</v>
      </c>
      <c r="C11" s="28">
        <v>6252.7332495000001</v>
      </c>
      <c r="D11" s="28">
        <v>6860.7083394000001</v>
      </c>
      <c r="E11" s="28">
        <v>40061.471644999998</v>
      </c>
      <c r="F11" s="28">
        <v>33950.393029999999</v>
      </c>
      <c r="G11" s="28">
        <v>3364.6545108</v>
      </c>
      <c r="H11" s="28">
        <v>89883.141254000002</v>
      </c>
      <c r="I11" s="97">
        <v>2610.1122427999999</v>
      </c>
      <c r="J11" s="97">
        <v>1270.8058284000001</v>
      </c>
      <c r="K11" s="97">
        <v>6364.5418375999998</v>
      </c>
      <c r="L11" s="97">
        <v>3867.4588468000002</v>
      </c>
      <c r="M11" s="97">
        <v>1141.8373826</v>
      </c>
      <c r="N11" s="97">
        <v>763.19596177999995</v>
      </c>
      <c r="O11" s="97">
        <v>793.03127208000001</v>
      </c>
      <c r="Q11" s="30" t="s">
        <v>9</v>
      </c>
      <c r="R11" s="28">
        <v>1852.5693903955</v>
      </c>
      <c r="S11" s="101">
        <v>1141.84678500327</v>
      </c>
      <c r="T11" s="28">
        <v>2570.0240598573</v>
      </c>
      <c r="U11" s="28">
        <v>2570.0240598573</v>
      </c>
      <c r="V11" s="28">
        <v>3325.1156997989501</v>
      </c>
      <c r="W11" s="28">
        <v>1253.10897891947</v>
      </c>
      <c r="X11" s="101">
        <v>763.20681539837096</v>
      </c>
      <c r="Y11" s="28">
        <v>8099.0056266593201</v>
      </c>
      <c r="Z11" s="28">
        <v>378974.26648263802</v>
      </c>
      <c r="AA11" s="28">
        <v>3603.5842247865899</v>
      </c>
      <c r="AB11" s="28">
        <v>1143.1059223202999</v>
      </c>
      <c r="AC11" s="28">
        <v>1050.8358585178601</v>
      </c>
      <c r="AD11" s="28">
        <v>48.855571019250299</v>
      </c>
      <c r="AE11" s="28">
        <v>6259.4096510244899</v>
      </c>
      <c r="AF11" s="28">
        <v>6259.4096510244899</v>
      </c>
      <c r="AG11" s="28">
        <v>12920523.5041414</v>
      </c>
      <c r="AH11" s="28">
        <v>0</v>
      </c>
      <c r="AI11" s="28">
        <v>1514.5790746622099</v>
      </c>
      <c r="AJ11" s="28">
        <v>393.905506774331</v>
      </c>
      <c r="AK11" s="28">
        <v>795.51549326932297</v>
      </c>
      <c r="AL11" s="28">
        <v>3805.7967128980399</v>
      </c>
      <c r="AM11" s="28">
        <v>780.58508617545704</v>
      </c>
      <c r="AN11" s="28">
        <v>6252.7621535007702</v>
      </c>
      <c r="AO11" s="28">
        <v>0</v>
      </c>
      <c r="AP11" s="28">
        <v>6174.6977271017404</v>
      </c>
      <c r="AQ11" s="28">
        <v>686.07759034712797</v>
      </c>
      <c r="AR11" s="28">
        <v>6860.7753174488698</v>
      </c>
      <c r="AS11" s="28">
        <v>482.96672545613001</v>
      </c>
      <c r="AT11" s="28">
        <v>4323.6441944040098</v>
      </c>
      <c r="AU11" s="28">
        <v>17.132844265921499</v>
      </c>
      <c r="AV11" s="28">
        <v>26798.111398467099</v>
      </c>
      <c r="AW11" s="28">
        <v>56.687659111427102</v>
      </c>
      <c r="AX11" s="28">
        <v>483.00072505111899</v>
      </c>
      <c r="AY11" s="28">
        <v>3562.8365301120498</v>
      </c>
      <c r="AZ11" s="28">
        <v>14.994976579187201</v>
      </c>
      <c r="BA11" s="28">
        <v>0</v>
      </c>
      <c r="BB11" s="28">
        <v>334.04966293225698</v>
      </c>
      <c r="BC11" s="28">
        <v>40062.2922911938</v>
      </c>
      <c r="BD11" s="28">
        <v>33951.181033537403</v>
      </c>
      <c r="BE11" s="28">
        <v>6111.1112576563701</v>
      </c>
      <c r="BF11" s="28">
        <v>3.2263795586677402</v>
      </c>
      <c r="BG11" s="28">
        <v>2.76870503308476</v>
      </c>
      <c r="BH11" s="28">
        <v>436.71229390829802</v>
      </c>
      <c r="BI11" s="28">
        <v>90.874153382165701</v>
      </c>
      <c r="BJ11" s="28">
        <v>11638.1063006277</v>
      </c>
      <c r="BK11" s="28">
        <v>171.06686234207999</v>
      </c>
      <c r="BL11" s="28">
        <v>266.92159028577402</v>
      </c>
      <c r="BM11" s="28">
        <v>16627.762546424299</v>
      </c>
      <c r="BN11" s="28">
        <v>396.28048784370702</v>
      </c>
      <c r="BO11" s="28">
        <v>21.052804320067001</v>
      </c>
      <c r="BP11" s="28">
        <v>207.595260865754</v>
      </c>
      <c r="BQ11" s="28">
        <v>16.391738737419601</v>
      </c>
      <c r="BR11" s="28">
        <v>3364.6801189278899</v>
      </c>
      <c r="BS11" s="28">
        <v>1168.0330336455399</v>
      </c>
      <c r="BT11" s="28">
        <v>0</v>
      </c>
      <c r="BU11" s="28">
        <v>2649.2317450556302</v>
      </c>
      <c r="BV11" s="28">
        <v>4216.4941079424998</v>
      </c>
      <c r="BW11" s="28">
        <v>23425.200996063599</v>
      </c>
      <c r="BX11" s="28">
        <v>89883.559907471994</v>
      </c>
      <c r="BY11" s="28">
        <v>3263.0472227165001</v>
      </c>
      <c r="BZ11" s="28"/>
      <c r="CA11" s="52">
        <f t="shared" si="0"/>
        <v>4.544478654652174E-6</v>
      </c>
      <c r="CB11" s="52">
        <f t="shared" si="1"/>
        <v>4.6226185600412929E-6</v>
      </c>
      <c r="CC11" s="52">
        <f t="shared" si="2"/>
        <v>9.7625559280912074E-6</v>
      </c>
      <c r="CD11" s="52">
        <f t="shared" si="3"/>
        <v>2.048467417958558E-5</v>
      </c>
      <c r="CE11" s="52">
        <f t="shared" si="4"/>
        <v>2.3210439322672862E-5</v>
      </c>
      <c r="CF11" s="52">
        <f t="shared" si="5"/>
        <v>7.6109234418225995E-6</v>
      </c>
      <c r="CG11" s="52">
        <f t="shared" si="6"/>
        <v>4.6577530129808505E-6</v>
      </c>
      <c r="CH11" s="106">
        <f t="shared" si="7"/>
        <v>-1.5358796562593504E-2</v>
      </c>
      <c r="CI11" s="106">
        <f t="shared" si="8"/>
        <v>-1.3925691152055223E-2</v>
      </c>
      <c r="CJ11" s="106">
        <f t="shared" si="9"/>
        <v>-1.6518421790303463E-2</v>
      </c>
      <c r="CK11" s="106">
        <f t="shared" si="10"/>
        <v>-1.5943837114900532E-2</v>
      </c>
      <c r="CL11" s="105">
        <f t="shared" si="12"/>
        <v>8.2344503809094632E-6</v>
      </c>
      <c r="CM11" s="105">
        <f t="shared" si="13"/>
        <v>1.4221273322387426E-5</v>
      </c>
      <c r="CN11" s="106">
        <f t="shared" si="11"/>
        <v>-1.5694445279438383E-2</v>
      </c>
    </row>
    <row r="12" spans="1:92" x14ac:dyDescent="0.4">
      <c r="A12" s="30" t="s">
        <v>10</v>
      </c>
      <c r="B12" s="28">
        <v>439825.67004</v>
      </c>
      <c r="C12" s="28">
        <v>3196.5184991000001</v>
      </c>
      <c r="D12" s="28">
        <v>15244.934746000001</v>
      </c>
      <c r="E12" s="28">
        <v>61749.754285000003</v>
      </c>
      <c r="F12" s="28">
        <v>54423.043024999999</v>
      </c>
      <c r="G12" s="28">
        <v>4180.0627332000004</v>
      </c>
      <c r="H12" s="28">
        <v>29963.570100000001</v>
      </c>
      <c r="I12" s="97">
        <v>3014.0125054999999</v>
      </c>
      <c r="J12" s="97">
        <v>1355.0566487000001</v>
      </c>
      <c r="K12" s="97">
        <v>7805.2756036000001</v>
      </c>
      <c r="L12" s="97">
        <v>4605.8682787999996</v>
      </c>
      <c r="M12" s="97">
        <v>1483.0748931999999</v>
      </c>
      <c r="N12" s="97">
        <v>1153.9870003000001</v>
      </c>
      <c r="O12" s="97">
        <v>932.15024736999999</v>
      </c>
      <c r="Q12" s="30" t="s">
        <v>10</v>
      </c>
      <c r="R12" s="28">
        <v>367.89093805431901</v>
      </c>
      <c r="S12" s="101">
        <v>1482.7230607240299</v>
      </c>
      <c r="T12" s="28">
        <v>3013.31794759279</v>
      </c>
      <c r="U12" s="28">
        <v>3013.31794759279</v>
      </c>
      <c r="V12" s="28">
        <v>544.13222444234202</v>
      </c>
      <c r="W12" s="28">
        <v>1354.7507047838701</v>
      </c>
      <c r="X12" s="101">
        <v>1153.7049503302901</v>
      </c>
      <c r="Y12" s="28">
        <v>1331.4498255687699</v>
      </c>
      <c r="Z12" s="28">
        <v>439730.392278919</v>
      </c>
      <c r="AA12" s="28">
        <v>622.51456230592305</v>
      </c>
      <c r="AB12" s="28">
        <v>167.25130590286099</v>
      </c>
      <c r="AC12" s="28">
        <v>204.41706976754801</v>
      </c>
      <c r="AD12" s="28">
        <v>6.9916074729459901</v>
      </c>
      <c r="AE12" s="28">
        <v>7803.45178844558</v>
      </c>
      <c r="AF12" s="28">
        <v>7803.45178844558</v>
      </c>
      <c r="AG12" s="28">
        <v>111.82886470786001</v>
      </c>
      <c r="AH12" s="28">
        <v>0</v>
      </c>
      <c r="AI12" s="28">
        <v>294.57280544762301</v>
      </c>
      <c r="AJ12" s="28">
        <v>78.959432053003397</v>
      </c>
      <c r="AK12" s="28">
        <v>132.59445843305599</v>
      </c>
      <c r="AL12" s="28">
        <v>4604.8135941682203</v>
      </c>
      <c r="AM12" s="28">
        <v>931.93424192635405</v>
      </c>
      <c r="AN12" s="28">
        <v>3195.7731438472802</v>
      </c>
      <c r="AO12" s="28">
        <v>0</v>
      </c>
      <c r="AP12" s="28">
        <v>13717.240022502299</v>
      </c>
      <c r="AQ12" s="28">
        <v>1524.13791574027</v>
      </c>
      <c r="AR12" s="28">
        <v>15241.3779382426</v>
      </c>
      <c r="AS12" s="28">
        <v>80.263419129354403</v>
      </c>
      <c r="AT12" s="28">
        <v>729.69778285615405</v>
      </c>
      <c r="AU12" s="28">
        <v>25.363902045349001</v>
      </c>
      <c r="AV12" s="28">
        <v>4382.73151663109</v>
      </c>
      <c r="AW12" s="28">
        <v>46.3042758320519</v>
      </c>
      <c r="AX12" s="28">
        <v>218.888922554495</v>
      </c>
      <c r="AY12" s="28">
        <v>5914.3518950533798</v>
      </c>
      <c r="AZ12" s="28">
        <v>24.187672066535399</v>
      </c>
      <c r="BA12" s="28">
        <v>0</v>
      </c>
      <c r="BB12" s="28">
        <v>137.176545260117</v>
      </c>
      <c r="BC12" s="28">
        <v>61735.946169114599</v>
      </c>
      <c r="BD12" s="28">
        <v>54410.842305322702</v>
      </c>
      <c r="BE12" s="28">
        <v>7325.10386379183</v>
      </c>
      <c r="BF12" s="28">
        <v>0.71332773104713898</v>
      </c>
      <c r="BG12" s="28">
        <v>5.7716074777746504</v>
      </c>
      <c r="BH12" s="28">
        <v>682.85697528287994</v>
      </c>
      <c r="BI12" s="28">
        <v>83.412321582477603</v>
      </c>
      <c r="BJ12" s="28">
        <v>19050.563362487199</v>
      </c>
      <c r="BK12" s="28">
        <v>197.76508958327099</v>
      </c>
      <c r="BL12" s="28">
        <v>560.88991515313796</v>
      </c>
      <c r="BM12" s="28">
        <v>27217.519721434899</v>
      </c>
      <c r="BN12" s="28">
        <v>54.972455376962898</v>
      </c>
      <c r="BO12" s="28">
        <v>9.3450377446717106</v>
      </c>
      <c r="BP12" s="28">
        <v>200.68178781428199</v>
      </c>
      <c r="BQ12" s="28">
        <v>35.049946219047897</v>
      </c>
      <c r="BR12" s="28">
        <v>4179.0877029968497</v>
      </c>
      <c r="BS12" s="28">
        <v>200.54480669058799</v>
      </c>
      <c r="BT12" s="28">
        <v>0</v>
      </c>
      <c r="BU12" s="28">
        <v>292.358015512696</v>
      </c>
      <c r="BV12" s="28">
        <v>698.84099774707499</v>
      </c>
      <c r="BW12" s="28">
        <v>3752.5147117033598</v>
      </c>
      <c r="BX12" s="28">
        <v>29956.692826222799</v>
      </c>
      <c r="BY12" s="28">
        <v>550.45775233218899</v>
      </c>
      <c r="BZ12" s="28"/>
      <c r="CA12" s="52">
        <f t="shared" si="0"/>
        <v>-2.1662619435635884E-4</v>
      </c>
      <c r="CB12" s="52">
        <f t="shared" si="1"/>
        <v>-2.3317720605396333E-4</v>
      </c>
      <c r="CC12" s="52">
        <f t="shared" si="2"/>
        <v>-2.3331078923338719E-4</v>
      </c>
      <c r="CD12" s="52">
        <f t="shared" si="3"/>
        <v>-2.2361410252215422E-4</v>
      </c>
      <c r="CE12" s="52">
        <f t="shared" si="4"/>
        <v>-2.2418297469498137E-4</v>
      </c>
      <c r="CF12" s="52">
        <f t="shared" si="5"/>
        <v>-2.3325731343851996E-4</v>
      </c>
      <c r="CG12" s="52">
        <f t="shared" si="6"/>
        <v>-2.2952117368689256E-4</v>
      </c>
      <c r="CH12" s="106">
        <f t="shared" si="7"/>
        <v>-2.3044294140864353E-4</v>
      </c>
      <c r="CI12" s="106">
        <f t="shared" si="8"/>
        <v>-2.2577942879620851E-4</v>
      </c>
      <c r="CJ12" s="106">
        <f t="shared" si="9"/>
        <v>-2.3366441456326351E-4</v>
      </c>
      <c r="CK12" s="106">
        <f t="shared" si="10"/>
        <v>-2.2898714594897065E-4</v>
      </c>
      <c r="CL12" s="105">
        <f t="shared" si="12"/>
        <v>-2.3723176596353264E-4</v>
      </c>
      <c r="CM12" s="105">
        <f t="shared" si="13"/>
        <v>-2.4441347228059204E-4</v>
      </c>
      <c r="CN12" s="106">
        <f t="shared" si="11"/>
        <v>-2.3172814066765035E-4</v>
      </c>
    </row>
    <row r="13" spans="1:92" x14ac:dyDescent="0.4">
      <c r="A13" s="30" t="s">
        <v>12</v>
      </c>
      <c r="B13" s="28">
        <v>1041447.73</v>
      </c>
      <c r="C13" s="28">
        <v>17056.098443999999</v>
      </c>
      <c r="D13" s="28">
        <v>12318.253658</v>
      </c>
      <c r="E13" s="28">
        <v>104255.64051</v>
      </c>
      <c r="F13" s="28">
        <v>88352.237951999996</v>
      </c>
      <c r="G13" s="28">
        <v>7247.8880796000003</v>
      </c>
      <c r="H13" s="28">
        <v>245181.40109</v>
      </c>
      <c r="I13" s="97">
        <v>8292.5236857</v>
      </c>
      <c r="J13" s="97">
        <v>2223.1966993999999</v>
      </c>
      <c r="K13" s="97">
        <v>16562.815406000002</v>
      </c>
      <c r="L13" s="97">
        <v>18637.798993</v>
      </c>
      <c r="M13" s="97">
        <v>2534.4442395999999</v>
      </c>
      <c r="N13" s="97">
        <v>1341.3286737999999</v>
      </c>
      <c r="O13" s="97">
        <v>2408.4630873999999</v>
      </c>
      <c r="Q13" s="30" t="s">
        <v>12</v>
      </c>
      <c r="R13" s="28">
        <v>3000.17089422463</v>
      </c>
      <c r="S13" s="101">
        <v>2535.0682620031198</v>
      </c>
      <c r="T13" s="28">
        <v>8294.5651423791696</v>
      </c>
      <c r="U13" s="28">
        <v>8294.5651423791696</v>
      </c>
      <c r="V13" s="28">
        <v>8979.7829783633097</v>
      </c>
      <c r="W13" s="28">
        <v>2223.7437664786598</v>
      </c>
      <c r="X13" s="101">
        <v>1341.6589281670299</v>
      </c>
      <c r="Y13" s="28">
        <v>27883.3618611288</v>
      </c>
      <c r="Z13" s="28">
        <v>1041700.33244567</v>
      </c>
      <c r="AA13" s="28">
        <v>7116.8086122805298</v>
      </c>
      <c r="AB13" s="28">
        <v>4058.2180332878002</v>
      </c>
      <c r="AC13" s="28">
        <v>1492.7570989655101</v>
      </c>
      <c r="AD13" s="28">
        <v>1244.89536379074</v>
      </c>
      <c r="AE13" s="28">
        <v>16566.894185290301</v>
      </c>
      <c r="AF13" s="28">
        <v>16566.894185290301</v>
      </c>
      <c r="AG13" s="28">
        <v>25519119.962589402</v>
      </c>
      <c r="AH13" s="28">
        <v>0</v>
      </c>
      <c r="AI13" s="28">
        <v>2855.8475660496401</v>
      </c>
      <c r="AJ13" s="28">
        <v>501.47301105810402</v>
      </c>
      <c r="AK13" s="28">
        <v>2474.9575966083999</v>
      </c>
      <c r="AL13" s="28">
        <v>18642.445548908901</v>
      </c>
      <c r="AM13" s="28">
        <v>2409.0562387733098</v>
      </c>
      <c r="AN13" s="28">
        <v>17060.236470884902</v>
      </c>
      <c r="AO13" s="28">
        <v>0</v>
      </c>
      <c r="AP13" s="28">
        <v>11089.1943250821</v>
      </c>
      <c r="AQ13" s="28">
        <v>1232.13265343649</v>
      </c>
      <c r="AR13" s="28">
        <v>12321.3269785186</v>
      </c>
      <c r="AS13" s="28">
        <v>1196.94268048397</v>
      </c>
      <c r="AT13" s="28">
        <v>11355.2942385447</v>
      </c>
      <c r="AU13" s="28">
        <v>51.302972469850097</v>
      </c>
      <c r="AV13" s="28">
        <v>74671.573761924199</v>
      </c>
      <c r="AW13" s="28">
        <v>290.22566609106099</v>
      </c>
      <c r="AX13" s="28">
        <v>3035.3661619084301</v>
      </c>
      <c r="AY13" s="28">
        <v>8619.4169936734997</v>
      </c>
      <c r="AZ13" s="28">
        <v>38.531995648846703</v>
      </c>
      <c r="BA13" s="28">
        <v>0</v>
      </c>
      <c r="BB13" s="28">
        <v>2144.80915225846</v>
      </c>
      <c r="BC13" s="28">
        <v>104284.51690561901</v>
      </c>
      <c r="BD13" s="28">
        <v>88377.244833912002</v>
      </c>
      <c r="BE13" s="28">
        <v>15907.272071707799</v>
      </c>
      <c r="BF13" s="28">
        <v>22.674098402088799</v>
      </c>
      <c r="BG13" s="28">
        <v>2.9333225524045199</v>
      </c>
      <c r="BH13" s="28">
        <v>1191.3241509811301</v>
      </c>
      <c r="BI13" s="28">
        <v>435.83930467033701</v>
      </c>
      <c r="BJ13" s="28">
        <v>29016.5762090026</v>
      </c>
      <c r="BK13" s="28">
        <v>689.95534860536702</v>
      </c>
      <c r="BL13" s="28">
        <v>268.48100142302201</v>
      </c>
      <c r="BM13" s="28">
        <v>41459.138149726103</v>
      </c>
      <c r="BN13" s="28">
        <v>1846.92235421329</v>
      </c>
      <c r="BO13" s="28">
        <v>132.931107763124</v>
      </c>
      <c r="BP13" s="28">
        <v>963.19099799427897</v>
      </c>
      <c r="BQ13" s="28">
        <v>14.5482007413029</v>
      </c>
      <c r="BR13" s="28">
        <v>7249.6719135714102</v>
      </c>
      <c r="BS13" s="28">
        <v>2813.1782314094398</v>
      </c>
      <c r="BT13" s="28">
        <v>0</v>
      </c>
      <c r="BU13" s="28">
        <v>3373.0855601910698</v>
      </c>
      <c r="BV13" s="28">
        <v>10803.476150258901</v>
      </c>
      <c r="BW13" s="28">
        <v>62768.177820827397</v>
      </c>
      <c r="BX13" s="28">
        <v>245240.88843192099</v>
      </c>
      <c r="BY13" s="28">
        <v>8755.0946234150797</v>
      </c>
      <c r="BZ13" s="28"/>
      <c r="CA13" s="52">
        <f t="shared" si="0"/>
        <v>2.4254932666669147E-4</v>
      </c>
      <c r="CB13" s="52">
        <f t="shared" si="1"/>
        <v>2.4261274631410081E-4</v>
      </c>
      <c r="CC13" s="52">
        <f t="shared" si="2"/>
        <v>2.4949319959852601E-4</v>
      </c>
      <c r="CD13" s="52">
        <f t="shared" si="3"/>
        <v>2.7697681849874514E-4</v>
      </c>
      <c r="CE13" s="52">
        <f t="shared" si="4"/>
        <v>2.8303620249655481E-4</v>
      </c>
      <c r="CF13" s="52">
        <f t="shared" si="5"/>
        <v>2.4611775896908215E-4</v>
      </c>
      <c r="CG13" s="52">
        <f t="shared" si="6"/>
        <v>2.4262583400098283E-4</v>
      </c>
      <c r="CH13" s="106">
        <f t="shared" si="7"/>
        <v>2.4618038567559609E-4</v>
      </c>
      <c r="CI13" s="106">
        <f t="shared" si="8"/>
        <v>2.4607227907793151E-4</v>
      </c>
      <c r="CJ13" s="106">
        <f t="shared" si="9"/>
        <v>2.4626122976783963E-4</v>
      </c>
      <c r="CK13" s="106">
        <f t="shared" si="10"/>
        <v>2.493081887322758E-4</v>
      </c>
      <c r="CL13" s="105">
        <f t="shared" si="12"/>
        <v>2.4621666295500703E-4</v>
      </c>
      <c r="CM13" s="105">
        <f t="shared" si="13"/>
        <v>2.4621434960780421E-4</v>
      </c>
      <c r="CN13" s="106">
        <f t="shared" si="11"/>
        <v>2.4627795892449741E-4</v>
      </c>
    </row>
    <row r="14" spans="1:92" x14ac:dyDescent="0.4">
      <c r="A14" s="30" t="s">
        <v>13</v>
      </c>
      <c r="B14" s="28">
        <v>80959.431500999999</v>
      </c>
      <c r="C14" s="28">
        <v>1331.1687671</v>
      </c>
      <c r="D14" s="28">
        <v>1229.0104352000001</v>
      </c>
      <c r="E14" s="28">
        <v>8346.9545729000001</v>
      </c>
      <c r="F14" s="28">
        <v>7073.6910395000004</v>
      </c>
      <c r="G14" s="28">
        <v>646.42872457999999</v>
      </c>
      <c r="H14" s="28">
        <v>19135.549326</v>
      </c>
      <c r="I14" s="97">
        <v>554.54456377999998</v>
      </c>
      <c r="J14" s="97">
        <v>148.89323035999999</v>
      </c>
      <c r="K14" s="97">
        <v>831.15509664000001</v>
      </c>
      <c r="L14" s="97">
        <v>762.33333802000004</v>
      </c>
      <c r="M14" s="97">
        <v>169.40740822000001</v>
      </c>
      <c r="N14" s="97">
        <v>89.997685540000006</v>
      </c>
      <c r="O14" s="97">
        <v>160.80468912000001</v>
      </c>
      <c r="Q14" s="30" t="s">
        <v>13</v>
      </c>
      <c r="R14" s="28">
        <v>267.52533883942903</v>
      </c>
      <c r="S14" s="101">
        <v>169.407466878131</v>
      </c>
      <c r="T14" s="28">
        <v>554.54418310298797</v>
      </c>
      <c r="U14" s="28">
        <v>554.54418310298797</v>
      </c>
      <c r="V14" s="28">
        <v>754.95453430026896</v>
      </c>
      <c r="W14" s="28">
        <v>148.893180607369</v>
      </c>
      <c r="X14" s="101">
        <v>89.997685908821595</v>
      </c>
      <c r="Y14" s="28">
        <v>1951.5286967043201</v>
      </c>
      <c r="Z14" s="28">
        <v>80959.410418139596</v>
      </c>
      <c r="AA14" s="28">
        <v>642.82664512316205</v>
      </c>
      <c r="AB14" s="28">
        <v>257.90231983609101</v>
      </c>
      <c r="AC14" s="28">
        <v>183.42997098709901</v>
      </c>
      <c r="AD14" s="28">
        <v>110.92882609148501</v>
      </c>
      <c r="AE14" s="28">
        <v>831.15492459316999</v>
      </c>
      <c r="AF14" s="28">
        <v>831.15492459316999</v>
      </c>
      <c r="AG14" s="28">
        <v>1863239.17942923</v>
      </c>
      <c r="AH14" s="28">
        <v>0</v>
      </c>
      <c r="AI14" s="28">
        <v>254.44163416228901</v>
      </c>
      <c r="AJ14" s="28">
        <v>44.612857174121999</v>
      </c>
      <c r="AK14" s="28">
        <v>220.451326556889</v>
      </c>
      <c r="AL14" s="28">
        <v>762.33538644011799</v>
      </c>
      <c r="AM14" s="28">
        <v>160.80457532351301</v>
      </c>
      <c r="AN14" s="28">
        <v>1331.1683239891499</v>
      </c>
      <c r="AO14" s="28">
        <v>0</v>
      </c>
      <c r="AP14" s="28">
        <v>1106.1087074495199</v>
      </c>
      <c r="AQ14" s="28">
        <v>122.901159422322</v>
      </c>
      <c r="AR14" s="28">
        <v>1229.0098668718499</v>
      </c>
      <c r="AS14" s="28">
        <v>105.945881609629</v>
      </c>
      <c r="AT14" s="28">
        <v>1029.32770250165</v>
      </c>
      <c r="AU14" s="28">
        <v>3.2708858364611402</v>
      </c>
      <c r="AV14" s="28">
        <v>6224.2028089575697</v>
      </c>
      <c r="AW14" s="28">
        <v>5.4544094200190596</v>
      </c>
      <c r="AX14" s="28">
        <v>21.409749726461499</v>
      </c>
      <c r="AY14" s="28">
        <v>771.49603316082096</v>
      </c>
      <c r="AZ14" s="28">
        <v>3.1465289921570498</v>
      </c>
      <c r="BA14" s="28">
        <v>0</v>
      </c>
      <c r="BB14" s="28">
        <v>12.7795183802642</v>
      </c>
      <c r="BC14" s="28">
        <v>8346.9925629761201</v>
      </c>
      <c r="BD14" s="28">
        <v>7073.7293798547098</v>
      </c>
      <c r="BE14" s="28">
        <v>1273.2631831214101</v>
      </c>
      <c r="BF14" s="28">
        <v>3.6158231044384502E-2</v>
      </c>
      <c r="BG14" s="28">
        <v>0.76727529202202305</v>
      </c>
      <c r="BH14" s="28">
        <v>88.559307236010198</v>
      </c>
      <c r="BI14" s="28">
        <v>10.0542502445476</v>
      </c>
      <c r="BJ14" s="28">
        <v>2481.7511647899801</v>
      </c>
      <c r="BK14" s="28">
        <v>24.7409777950473</v>
      </c>
      <c r="BL14" s="28">
        <v>74.6086901461113</v>
      </c>
      <c r="BM14" s="28">
        <v>3545.6669161725499</v>
      </c>
      <c r="BN14" s="28">
        <v>94.816726893999601</v>
      </c>
      <c r="BO14" s="28">
        <v>0.90526067163808899</v>
      </c>
      <c r="BP14" s="28">
        <v>24.4140965826154</v>
      </c>
      <c r="BQ14" s="28">
        <v>4.6681571769550798</v>
      </c>
      <c r="BR14" s="28">
        <v>646.42823718646105</v>
      </c>
      <c r="BS14" s="28">
        <v>250.87552264488801</v>
      </c>
      <c r="BT14" s="28">
        <v>0</v>
      </c>
      <c r="BU14" s="28">
        <v>300.24397469999099</v>
      </c>
      <c r="BV14" s="28">
        <v>908.84021944035601</v>
      </c>
      <c r="BW14" s="28">
        <v>5215.2536489531303</v>
      </c>
      <c r="BX14" s="28">
        <v>19135.543149798501</v>
      </c>
      <c r="BY14" s="28">
        <v>734.59746343773804</v>
      </c>
      <c r="BZ14" s="28"/>
      <c r="CA14" s="52">
        <f t="shared" si="0"/>
        <v>-2.6041265374809016E-7</v>
      </c>
      <c r="CB14" s="52">
        <f t="shared" si="1"/>
        <v>-3.3287353262786814E-7</v>
      </c>
      <c r="CC14" s="52">
        <f t="shared" si="2"/>
        <v>-4.6242744071865232E-7</v>
      </c>
      <c r="CD14" s="52">
        <f t="shared" si="3"/>
        <v>4.5513696987533597E-6</v>
      </c>
      <c r="CE14" s="52">
        <f t="shared" si="4"/>
        <v>5.4201341980115956E-6</v>
      </c>
      <c r="CF14" s="52">
        <f t="shared" si="5"/>
        <v>-7.5397877664480466E-7</v>
      </c>
      <c r="CG14" s="52">
        <f t="shared" si="6"/>
        <v>-3.2276060614248506E-7</v>
      </c>
      <c r="CH14" s="106">
        <f t="shared" si="7"/>
        <v>-6.8646784562951589E-7</v>
      </c>
      <c r="CI14" s="106">
        <f t="shared" si="8"/>
        <v>-3.3414971832787994E-7</v>
      </c>
      <c r="CJ14" s="106">
        <f t="shared" si="9"/>
        <v>-2.0699726285970094E-7</v>
      </c>
      <c r="CK14" s="106">
        <f t="shared" si="10"/>
        <v>2.6870399283135113E-6</v>
      </c>
      <c r="CL14" s="105">
        <f t="shared" si="12"/>
        <v>3.4625481619942202E-7</v>
      </c>
      <c r="CM14" s="105">
        <f t="shared" si="13"/>
        <v>4.098123036923287E-9</v>
      </c>
      <c r="CN14" s="106">
        <f t="shared" si="11"/>
        <v>-7.0766895929755745E-7</v>
      </c>
    </row>
    <row r="15" spans="1:92" x14ac:dyDescent="0.4">
      <c r="A15" s="30" t="s">
        <v>14</v>
      </c>
      <c r="B15" s="28">
        <v>37911.674736000001</v>
      </c>
      <c r="C15" s="28">
        <v>623.09851588000004</v>
      </c>
      <c r="D15" s="28">
        <v>562.12319496999999</v>
      </c>
      <c r="E15" s="28">
        <v>3896.7460514999998</v>
      </c>
      <c r="F15" s="28">
        <v>3302.3278193000001</v>
      </c>
      <c r="G15" s="28">
        <v>298.61282818000001</v>
      </c>
      <c r="H15" s="28">
        <v>8957.0530295000008</v>
      </c>
      <c r="I15" s="97">
        <v>257.03837578000002</v>
      </c>
      <c r="J15" s="97">
        <v>69.013884059999995</v>
      </c>
      <c r="K15" s="97">
        <v>385.2508358</v>
      </c>
      <c r="L15" s="97">
        <v>353.35108484</v>
      </c>
      <c r="M15" s="97">
        <v>78.522463650000006</v>
      </c>
      <c r="N15" s="97">
        <v>41.715058560000003</v>
      </c>
      <c r="O15" s="97">
        <v>74.534994620000006</v>
      </c>
      <c r="Q15" s="30" t="s">
        <v>14</v>
      </c>
      <c r="R15" s="28">
        <v>125.404635711712</v>
      </c>
      <c r="S15" s="101">
        <v>78.522420653889498</v>
      </c>
      <c r="T15" s="28">
        <v>257.03816192750799</v>
      </c>
      <c r="U15" s="28">
        <v>257.03816192750799</v>
      </c>
      <c r="V15" s="28">
        <v>353.89076293679199</v>
      </c>
      <c r="W15" s="28">
        <v>69.013855508628495</v>
      </c>
      <c r="X15" s="101">
        <v>41.714889219281503</v>
      </c>
      <c r="Y15" s="28">
        <v>914.79451719767906</v>
      </c>
      <c r="Z15" s="28">
        <v>37911.641737440499</v>
      </c>
      <c r="AA15" s="28">
        <v>301.33002459283199</v>
      </c>
      <c r="AB15" s="28">
        <v>120.89375056651301</v>
      </c>
      <c r="AC15" s="28">
        <v>85.984218096330693</v>
      </c>
      <c r="AD15" s="28">
        <v>51.998836821071301</v>
      </c>
      <c r="AE15" s="28">
        <v>385.25066851537201</v>
      </c>
      <c r="AF15" s="28">
        <v>385.25066851537201</v>
      </c>
      <c r="AG15" s="28">
        <v>948837.37979816098</v>
      </c>
      <c r="AH15" s="28">
        <v>0</v>
      </c>
      <c r="AI15" s="28">
        <v>119.27129576195701</v>
      </c>
      <c r="AJ15" s="28">
        <v>20.912882041928</v>
      </c>
      <c r="AK15" s="28">
        <v>103.33833696144799</v>
      </c>
      <c r="AL15" s="28">
        <v>353.35201025651202</v>
      </c>
      <c r="AM15" s="28">
        <v>74.534732979627293</v>
      </c>
      <c r="AN15" s="28">
        <v>623.09794239206997</v>
      </c>
      <c r="AO15" s="28">
        <v>0</v>
      </c>
      <c r="AP15" s="28">
        <v>505.91038318673702</v>
      </c>
      <c r="AQ15" s="28">
        <v>56.212306109911403</v>
      </c>
      <c r="AR15" s="28">
        <v>562.12268929664799</v>
      </c>
      <c r="AS15" s="28">
        <v>49.6629707808493</v>
      </c>
      <c r="AT15" s="28">
        <v>482.50548337610297</v>
      </c>
      <c r="AU15" s="28">
        <v>1.5587392233392201</v>
      </c>
      <c r="AV15" s="28">
        <v>2917.64410358855</v>
      </c>
      <c r="AW15" s="28">
        <v>3.2216176770228699</v>
      </c>
      <c r="AX15" s="28">
        <v>18.410928368083599</v>
      </c>
      <c r="AY15" s="28">
        <v>357.07134138836</v>
      </c>
      <c r="AZ15" s="28">
        <v>1.46657654994736</v>
      </c>
      <c r="BA15" s="28">
        <v>0</v>
      </c>
      <c r="BB15" s="28">
        <v>12.001999335306399</v>
      </c>
      <c r="BC15" s="28">
        <v>3896.7706170042402</v>
      </c>
      <c r="BD15" s="28">
        <v>3302.35289629931</v>
      </c>
      <c r="BE15" s="28">
        <v>594.41772070492698</v>
      </c>
      <c r="BF15" s="28">
        <v>8.4447985036128201E-2</v>
      </c>
      <c r="BG15" s="28">
        <v>0.33797539857625503</v>
      </c>
      <c r="BH15" s="28">
        <v>41.601792946311903</v>
      </c>
      <c r="BI15" s="28">
        <v>5.6370529328527201</v>
      </c>
      <c r="BJ15" s="28">
        <v>1152.5494522291399</v>
      </c>
      <c r="BK15" s="28">
        <v>12.708246939841301</v>
      </c>
      <c r="BL15" s="28">
        <v>32.812995473548398</v>
      </c>
      <c r="BM15" s="28">
        <v>1646.65225364705</v>
      </c>
      <c r="BN15" s="28">
        <v>44.446044680114099</v>
      </c>
      <c r="BO15" s="28">
        <v>0.79241179603939604</v>
      </c>
      <c r="BP15" s="28">
        <v>13.398848157520201</v>
      </c>
      <c r="BQ15" s="28">
        <v>2.0462162513315301</v>
      </c>
      <c r="BR15" s="28">
        <v>298.612514497924</v>
      </c>
      <c r="BS15" s="28">
        <v>117.59984334923899</v>
      </c>
      <c r="BT15" s="28">
        <v>0</v>
      </c>
      <c r="BU15" s="28">
        <v>140.74186905179101</v>
      </c>
      <c r="BV15" s="28">
        <v>426.02580213467098</v>
      </c>
      <c r="BW15" s="28">
        <v>2444.69125504462</v>
      </c>
      <c r="BX15" s="28">
        <v>8957.0449248896293</v>
      </c>
      <c r="BY15" s="28">
        <v>344.34846098915602</v>
      </c>
      <c r="BZ15" s="28"/>
      <c r="CA15" s="52">
        <f t="shared" si="0"/>
        <v>-8.7040627277765613E-7</v>
      </c>
      <c r="CB15" s="52">
        <f t="shared" si="1"/>
        <v>-9.2038083136663348E-7</v>
      </c>
      <c r="CC15" s="52">
        <f t="shared" si="2"/>
        <v>-8.9957745298522297E-7</v>
      </c>
      <c r="CD15" s="52">
        <f t="shared" si="3"/>
        <v>6.3041070461708549E-6</v>
      </c>
      <c r="CE15" s="52">
        <f t="shared" si="4"/>
        <v>7.5937340815687819E-6</v>
      </c>
      <c r="CF15" s="52">
        <f t="shared" si="5"/>
        <v>-1.0504641676774087E-6</v>
      </c>
      <c r="CG15" s="52">
        <f t="shared" si="6"/>
        <v>-9.0483000879358042E-7</v>
      </c>
      <c r="CH15" s="106">
        <f t="shared" si="7"/>
        <v>-8.3198662997057834E-7</v>
      </c>
      <c r="CI15" s="106">
        <f t="shared" si="8"/>
        <v>-4.1370474780273801E-7</v>
      </c>
      <c r="CJ15" s="106">
        <f t="shared" si="9"/>
        <v>-4.3422262185173553E-7</v>
      </c>
      <c r="CK15" s="106">
        <f t="shared" si="10"/>
        <v>2.6189717584631412E-6</v>
      </c>
      <c r="CL15" s="105">
        <f t="shared" si="12"/>
        <v>-5.475644612991912E-7</v>
      </c>
      <c r="CM15" s="105">
        <f t="shared" si="13"/>
        <v>-4.0594625621008852E-6</v>
      </c>
      <c r="CN15" s="106">
        <f t="shared" si="11"/>
        <v>-3.5103024297118481E-6</v>
      </c>
    </row>
    <row r="16" spans="1:92" x14ac:dyDescent="0.4">
      <c r="A16" s="30" t="s">
        <v>15</v>
      </c>
      <c r="B16" s="28">
        <v>103492.05581000001</v>
      </c>
      <c r="C16" s="28">
        <v>1700.1533238</v>
      </c>
      <c r="D16" s="28">
        <v>1493.4878779000001</v>
      </c>
      <c r="E16" s="28">
        <v>10600.795308999999</v>
      </c>
      <c r="F16" s="28">
        <v>8983.7268999000007</v>
      </c>
      <c r="G16" s="28">
        <v>802.61974998999995</v>
      </c>
      <c r="H16" s="28">
        <v>24439.692889000002</v>
      </c>
      <c r="I16" s="97">
        <v>877.38161355</v>
      </c>
      <c r="J16" s="97">
        <v>235.57382242</v>
      </c>
      <c r="K16" s="97">
        <v>1315.0254242000001</v>
      </c>
      <c r="L16" s="97">
        <v>1206.1379686</v>
      </c>
      <c r="M16" s="97">
        <v>268.03066022000002</v>
      </c>
      <c r="N16" s="97">
        <v>142.39128725</v>
      </c>
      <c r="O16" s="97">
        <v>254.41972931999999</v>
      </c>
      <c r="Q16" s="30" t="s">
        <v>15</v>
      </c>
      <c r="R16" s="28">
        <v>342.59408151758703</v>
      </c>
      <c r="S16" s="101">
        <v>268.01563499802302</v>
      </c>
      <c r="T16" s="28">
        <v>694.77215858377394</v>
      </c>
      <c r="U16" s="28">
        <v>694.77215858377394</v>
      </c>
      <c r="V16" s="28">
        <v>966.851894480596</v>
      </c>
      <c r="W16" s="28">
        <v>186.54371802012</v>
      </c>
      <c r="X16" s="101">
        <v>142.38321713649401</v>
      </c>
      <c r="Y16" s="28">
        <v>2499.2602410122599</v>
      </c>
      <c r="Z16" s="28">
        <v>103483.705995729</v>
      </c>
      <c r="AA16" s="28">
        <v>823.21054349334099</v>
      </c>
      <c r="AB16" s="28">
        <v>330.31112090377098</v>
      </c>
      <c r="AC16" s="28">
        <v>234.91045851851001</v>
      </c>
      <c r="AD16" s="28">
        <v>142.061107396084</v>
      </c>
      <c r="AE16" s="28">
        <v>1041.30992973356</v>
      </c>
      <c r="AF16" s="28">
        <v>1041.30992973356</v>
      </c>
      <c r="AG16" s="28">
        <v>2249176.3714844198</v>
      </c>
      <c r="AH16" s="28">
        <v>0</v>
      </c>
      <c r="AI16" s="28">
        <v>325.84167766128797</v>
      </c>
      <c r="AJ16" s="28">
        <v>57.134596098251798</v>
      </c>
      <c r="AK16" s="28">
        <v>282.32240263802902</v>
      </c>
      <c r="AL16" s="28">
        <v>955.08011245626699</v>
      </c>
      <c r="AM16" s="28">
        <v>201.46717574111599</v>
      </c>
      <c r="AN16" s="28">
        <v>1700.0165373269999</v>
      </c>
      <c r="AO16" s="28">
        <v>0</v>
      </c>
      <c r="AP16" s="28">
        <v>1344.0559930854199</v>
      </c>
      <c r="AQ16" s="28">
        <v>149.339556375954</v>
      </c>
      <c r="AR16" s="28">
        <v>1493.3955494613699</v>
      </c>
      <c r="AS16" s="28">
        <v>135.680027921391</v>
      </c>
      <c r="AT16" s="28">
        <v>1318.1446660459301</v>
      </c>
      <c r="AU16" s="28">
        <v>4.1723711023440604</v>
      </c>
      <c r="AV16" s="28">
        <v>7971.0763010096298</v>
      </c>
      <c r="AW16" s="28">
        <v>7.3224857726924499</v>
      </c>
      <c r="AX16" s="28">
        <v>32.121912235541799</v>
      </c>
      <c r="AY16" s="28">
        <v>977.92237607852803</v>
      </c>
      <c r="AZ16" s="28">
        <v>3.9944557207625699</v>
      </c>
      <c r="BA16" s="28">
        <v>0</v>
      </c>
      <c r="BB16" s="28">
        <v>19.767132548487901</v>
      </c>
      <c r="BC16" s="28">
        <v>10600.0223623565</v>
      </c>
      <c r="BD16" s="28">
        <v>8983.0803924582397</v>
      </c>
      <c r="BE16" s="28">
        <v>1616.9419698983099</v>
      </c>
      <c r="BF16" s="28">
        <v>8.5524849029360001E-2</v>
      </c>
      <c r="BG16" s="28">
        <v>0.96252484456312604</v>
      </c>
      <c r="BH16" s="28">
        <v>112.6146531509</v>
      </c>
      <c r="BI16" s="28">
        <v>13.321027611567599</v>
      </c>
      <c r="BJ16" s="28">
        <v>3148.0825516387499</v>
      </c>
      <c r="BK16" s="28">
        <v>32.097881032424397</v>
      </c>
      <c r="BL16" s="28">
        <v>93.564323884543896</v>
      </c>
      <c r="BM16" s="28">
        <v>4497.6575855068104</v>
      </c>
      <c r="BN16" s="28">
        <v>121.42726737066501</v>
      </c>
      <c r="BO16" s="28">
        <v>1.36637021185315</v>
      </c>
      <c r="BP16" s="28">
        <v>32.177050761311001</v>
      </c>
      <c r="BQ16" s="28">
        <v>5.8501655081289901</v>
      </c>
      <c r="BR16" s="28">
        <v>802.56404595331605</v>
      </c>
      <c r="BS16" s="28">
        <v>321.31174183444602</v>
      </c>
      <c r="BT16" s="28">
        <v>0</v>
      </c>
      <c r="BU16" s="28">
        <v>384.47990545139299</v>
      </c>
      <c r="BV16" s="28">
        <v>1163.9311423213801</v>
      </c>
      <c r="BW16" s="28">
        <v>6678.9569816046896</v>
      </c>
      <c r="BX16" s="28">
        <v>24437.729717570201</v>
      </c>
      <c r="BY16" s="28">
        <v>940.77258633314796</v>
      </c>
      <c r="BZ16" s="28"/>
      <c r="CA16" s="52">
        <f t="shared" si="0"/>
        <v>-8.0680726705542659E-5</v>
      </c>
      <c r="CB16" s="52">
        <f t="shared" si="1"/>
        <v>-8.0455374868367049E-5</v>
      </c>
      <c r="CC16" s="52">
        <f t="shared" si="2"/>
        <v>-6.1820681638187071E-5</v>
      </c>
      <c r="CD16" s="52">
        <f t="shared" si="3"/>
        <v>-7.2914023992440915E-5</v>
      </c>
      <c r="CE16" s="52">
        <f t="shared" si="4"/>
        <v>-7.1964280411090389E-5</v>
      </c>
      <c r="CF16" s="52">
        <f t="shared" si="5"/>
        <v>-6.9402773461014295E-5</v>
      </c>
      <c r="CG16" s="52">
        <f t="shared" si="6"/>
        <v>-8.0327172633365982E-5</v>
      </c>
      <c r="CH16" s="106">
        <f t="shared" si="7"/>
        <v>-0.20813002249655593</v>
      </c>
      <c r="CI16" s="106">
        <f t="shared" si="8"/>
        <v>-0.20813052951386585</v>
      </c>
      <c r="CJ16" s="106">
        <f t="shared" si="9"/>
        <v>-0.20814464072658959</v>
      </c>
      <c r="CK16" s="106">
        <f t="shared" si="10"/>
        <v>-0.20815019730714829</v>
      </c>
      <c r="CL16" s="105">
        <f t="shared" si="12"/>
        <v>-5.605784787705054E-5</v>
      </c>
      <c r="CM16" s="105">
        <f t="shared" si="13"/>
        <v>-5.6675613107036916E-5</v>
      </c>
      <c r="CN16" s="106">
        <f t="shared" si="11"/>
        <v>-0.20813068907986368</v>
      </c>
    </row>
    <row r="17" spans="1:92" x14ac:dyDescent="0.4">
      <c r="A17" s="30" t="s">
        <v>16</v>
      </c>
      <c r="B17" s="28">
        <v>955963.97013999999</v>
      </c>
      <c r="C17" s="28">
        <v>33740.699475000001</v>
      </c>
      <c r="D17" s="28">
        <v>21443.013062000002</v>
      </c>
      <c r="E17" s="28">
        <v>126357.97792</v>
      </c>
      <c r="F17" s="28">
        <v>100329.56944000001</v>
      </c>
      <c r="G17" s="28">
        <v>7627.1872257000005</v>
      </c>
      <c r="H17" s="28">
        <v>166147.92563000001</v>
      </c>
      <c r="I17" s="97">
        <v>7961.2365476000004</v>
      </c>
      <c r="J17" s="97">
        <v>2750.3362179999999</v>
      </c>
      <c r="K17" s="97">
        <v>14203.655554000001</v>
      </c>
      <c r="L17" s="97">
        <v>7204.9176791</v>
      </c>
      <c r="M17" s="97">
        <v>2399.8099391000001</v>
      </c>
      <c r="N17" s="97">
        <v>1517.4340189</v>
      </c>
      <c r="O17" s="97">
        <v>1519.7873282999999</v>
      </c>
      <c r="Q17" s="30" t="s">
        <v>16</v>
      </c>
      <c r="R17" s="28">
        <v>1969.2409317204499</v>
      </c>
      <c r="S17" s="101">
        <v>2399.6431912339499</v>
      </c>
      <c r="T17" s="28">
        <v>7960.6660801302496</v>
      </c>
      <c r="U17" s="28">
        <v>7960.6660801302496</v>
      </c>
      <c r="V17" s="28">
        <v>8879.6409203786498</v>
      </c>
      <c r="W17" s="28">
        <v>2750.0484035026002</v>
      </c>
      <c r="X17" s="101">
        <v>1517.2922392881301</v>
      </c>
      <c r="Y17" s="28">
        <v>14365.117582257501</v>
      </c>
      <c r="Z17" s="28">
        <v>955894.83533489902</v>
      </c>
      <c r="AA17" s="28">
        <v>5928.1994353556101</v>
      </c>
      <c r="AB17" s="28">
        <v>1898.4081639410299</v>
      </c>
      <c r="AC17" s="28">
        <v>1529.4818799658001</v>
      </c>
      <c r="AD17" s="28">
        <v>816.54185196372896</v>
      </c>
      <c r="AE17" s="28">
        <v>14202.3026228525</v>
      </c>
      <c r="AF17" s="28">
        <v>14202.3026228525</v>
      </c>
      <c r="AG17" s="28">
        <v>103073206.23128501</v>
      </c>
      <c r="AH17" s="28">
        <v>0</v>
      </c>
      <c r="AI17" s="28">
        <v>2267.2857648280001</v>
      </c>
      <c r="AJ17" s="28">
        <v>411.14471724678202</v>
      </c>
      <c r="AK17" s="28">
        <v>1718.4306833820699</v>
      </c>
      <c r="AL17" s="28">
        <v>7204.9818894540704</v>
      </c>
      <c r="AM17" s="28">
        <v>1519.79603839684</v>
      </c>
      <c r="AN17" s="28">
        <v>33735.604904753003</v>
      </c>
      <c r="AO17" s="28">
        <v>0</v>
      </c>
      <c r="AP17" s="28">
        <v>19297.130810989998</v>
      </c>
      <c r="AQ17" s="28">
        <v>2144.1257886339299</v>
      </c>
      <c r="AR17" s="28">
        <v>21441.256599623899</v>
      </c>
      <c r="AS17" s="28">
        <v>779.86315481176996</v>
      </c>
      <c r="AT17" s="28">
        <v>8204.8800889938193</v>
      </c>
      <c r="AU17" s="28">
        <v>43.6086935885386</v>
      </c>
      <c r="AV17" s="28">
        <v>47967.241171886199</v>
      </c>
      <c r="AW17" s="28">
        <v>150.024304078342</v>
      </c>
      <c r="AX17" s="28">
        <v>5275.0760197069203</v>
      </c>
      <c r="AY17" s="28">
        <v>10516.6539481002</v>
      </c>
      <c r="AZ17" s="28">
        <v>29.222781465859999</v>
      </c>
      <c r="BA17" s="28">
        <v>0</v>
      </c>
      <c r="BB17" s="28">
        <v>4002.9230062315801</v>
      </c>
      <c r="BC17" s="28">
        <v>126344.673361302</v>
      </c>
      <c r="BD17" s="28">
        <v>100319.667287052</v>
      </c>
      <c r="BE17" s="28">
        <v>26025.006074250101</v>
      </c>
      <c r="BF17" s="28">
        <v>44.738450115812903</v>
      </c>
      <c r="BG17" s="28">
        <v>3.3835657313929399</v>
      </c>
      <c r="BH17" s="28">
        <v>1788.8152766979599</v>
      </c>
      <c r="BI17" s="28">
        <v>495.33115210451399</v>
      </c>
      <c r="BJ17" s="28">
        <v>30912.213572977202</v>
      </c>
      <c r="BK17" s="28">
        <v>1142.7948527557501</v>
      </c>
      <c r="BL17" s="28">
        <v>475.13451330434202</v>
      </c>
      <c r="BM17" s="28">
        <v>44166.515058085402</v>
      </c>
      <c r="BN17" s="28">
        <v>996.06584189722196</v>
      </c>
      <c r="BO17" s="28">
        <v>64.161788995796897</v>
      </c>
      <c r="BP17" s="28">
        <v>1189.4130427478401</v>
      </c>
      <c r="BQ17" s="28">
        <v>19.6572603647876</v>
      </c>
      <c r="BR17" s="28">
        <v>7626.8887246860504</v>
      </c>
      <c r="BS17" s="28">
        <v>2528.9004995303799</v>
      </c>
      <c r="BT17" s="28">
        <v>0</v>
      </c>
      <c r="BU17" s="28">
        <v>2211.8073582298998</v>
      </c>
      <c r="BV17" s="28">
        <v>7091.2511970258902</v>
      </c>
      <c r="BW17" s="28">
        <v>38455.095446863001</v>
      </c>
      <c r="BX17" s="28">
        <v>166145.01973783501</v>
      </c>
      <c r="BY17" s="28">
        <v>5543.3620183323901</v>
      </c>
      <c r="BZ17" s="28"/>
      <c r="CA17" s="52">
        <f t="shared" si="0"/>
        <v>-7.2319467323486315E-5</v>
      </c>
      <c r="CB17" s="52">
        <f t="shared" si="1"/>
        <v>-1.5099183852939509E-4</v>
      </c>
      <c r="CC17" s="52">
        <f t="shared" si="2"/>
        <v>-8.1913039507279555E-5</v>
      </c>
      <c r="CD17" s="52">
        <f t="shared" si="3"/>
        <v>-1.0529258949066141E-4</v>
      </c>
      <c r="CE17" s="52">
        <f t="shared" si="4"/>
        <v>-9.8696256779318774E-5</v>
      </c>
      <c r="CF17" s="52">
        <f t="shared" si="5"/>
        <v>-3.9136447699125289E-5</v>
      </c>
      <c r="CG17" s="52">
        <f t="shared" si="6"/>
        <v>-1.7489789017713095E-5</v>
      </c>
      <c r="CH17" s="106">
        <f t="shared" si="7"/>
        <v>-7.1655636199229831E-5</v>
      </c>
      <c r="CI17" s="106">
        <f t="shared" si="8"/>
        <v>-1.046470229770731E-4</v>
      </c>
      <c r="CJ17" s="106">
        <f t="shared" si="9"/>
        <v>-9.5252320246549862E-5</v>
      </c>
      <c r="CK17" s="106">
        <f t="shared" si="10"/>
        <v>8.9120177259823611E-6</v>
      </c>
      <c r="CL17" s="105">
        <f t="shared" si="12"/>
        <v>-6.9483780083312886E-5</v>
      </c>
      <c r="CM17" s="105">
        <f t="shared" si="13"/>
        <v>-9.3433790269613202E-5</v>
      </c>
      <c r="CN17" s="106">
        <f t="shared" si="11"/>
        <v>5.7311287427613424E-6</v>
      </c>
    </row>
    <row r="18" spans="1:92" x14ac:dyDescent="0.4">
      <c r="A18" s="30" t="s">
        <v>17</v>
      </c>
      <c r="B18" s="28">
        <v>359021.46928999998</v>
      </c>
      <c r="C18" s="28">
        <v>5923.8924559999996</v>
      </c>
      <c r="D18" s="28">
        <v>6516.4581019999996</v>
      </c>
      <c r="E18" s="28">
        <v>37967.541611000001</v>
      </c>
      <c r="F18" s="28">
        <v>32175.883063000001</v>
      </c>
      <c r="G18" s="28">
        <v>3192.705395</v>
      </c>
      <c r="H18" s="28">
        <v>85155.950805999993</v>
      </c>
      <c r="I18" s="97">
        <v>2831.6031005999998</v>
      </c>
      <c r="J18" s="97">
        <v>1556.7209419000001</v>
      </c>
      <c r="K18" s="97">
        <v>6182.4072894999999</v>
      </c>
      <c r="L18" s="97">
        <v>3973.9342559000002</v>
      </c>
      <c r="M18" s="97">
        <v>978.04143446</v>
      </c>
      <c r="N18" s="97">
        <v>395.93108426999999</v>
      </c>
      <c r="O18" s="97">
        <v>834.34122345000003</v>
      </c>
      <c r="Q18" s="30" t="s">
        <v>17</v>
      </c>
      <c r="R18" s="28">
        <v>1198.10092482556</v>
      </c>
      <c r="S18" s="101">
        <v>978.13410793662297</v>
      </c>
      <c r="T18" s="28">
        <v>2831.84032917065</v>
      </c>
      <c r="U18" s="28">
        <v>2831.84032917065</v>
      </c>
      <c r="V18" s="28">
        <v>3064.1427065784001</v>
      </c>
      <c r="W18" s="28">
        <v>1556.8444065395299</v>
      </c>
      <c r="X18" s="101">
        <v>395.982022422407</v>
      </c>
      <c r="Y18" s="28">
        <v>7415.3811310732599</v>
      </c>
      <c r="Z18" s="28">
        <v>359052.03930653603</v>
      </c>
      <c r="AA18" s="28">
        <v>3062.6889020281501</v>
      </c>
      <c r="AB18" s="28">
        <v>1209.2135012384001</v>
      </c>
      <c r="AC18" s="28">
        <v>713.07983860887396</v>
      </c>
      <c r="AD18" s="28">
        <v>52.9117721880516</v>
      </c>
      <c r="AE18" s="28">
        <v>6182.95596510824</v>
      </c>
      <c r="AF18" s="28">
        <v>6182.95596510824</v>
      </c>
      <c r="AG18" s="28">
        <v>10316620.790415499</v>
      </c>
      <c r="AH18" s="28">
        <v>0</v>
      </c>
      <c r="AI18" s="28">
        <v>1028.25883803479</v>
      </c>
      <c r="AJ18" s="28">
        <v>248.95322301059801</v>
      </c>
      <c r="AK18" s="28">
        <v>714.09698621349798</v>
      </c>
      <c r="AL18" s="28">
        <v>3974.2886931682201</v>
      </c>
      <c r="AM18" s="28">
        <v>834.41266866596004</v>
      </c>
      <c r="AN18" s="28">
        <v>5924.3985692695496</v>
      </c>
      <c r="AO18" s="28">
        <v>0</v>
      </c>
      <c r="AP18" s="28">
        <v>5865.3785985863897</v>
      </c>
      <c r="AQ18" s="28">
        <v>651.70891210963498</v>
      </c>
      <c r="AR18" s="28">
        <v>6517.0875106960302</v>
      </c>
      <c r="AS18" s="28">
        <v>435.39461131511899</v>
      </c>
      <c r="AT18" s="28">
        <v>3810.0041192870399</v>
      </c>
      <c r="AU18" s="28">
        <v>18.217735504356799</v>
      </c>
      <c r="AV18" s="28">
        <v>24715.369851933301</v>
      </c>
      <c r="AW18" s="28">
        <v>95.832951994907305</v>
      </c>
      <c r="AX18" s="28">
        <v>982.54772528381704</v>
      </c>
      <c r="AY18" s="28">
        <v>3183.6797113423299</v>
      </c>
      <c r="AZ18" s="28">
        <v>14.0647890549557</v>
      </c>
      <c r="BA18" s="28">
        <v>0</v>
      </c>
      <c r="BB18" s="28">
        <v>692.97393493675497</v>
      </c>
      <c r="BC18" s="28">
        <v>37971.9868969659</v>
      </c>
      <c r="BD18" s="28">
        <v>32179.8249982698</v>
      </c>
      <c r="BE18" s="28">
        <v>5792.1618986961803</v>
      </c>
      <c r="BF18" s="28">
        <v>7.2710607140439896</v>
      </c>
      <c r="BG18" s="28">
        <v>1.36296848128088</v>
      </c>
      <c r="BH18" s="28">
        <v>430.02099233133202</v>
      </c>
      <c r="BI18" s="28">
        <v>144.946617466117</v>
      </c>
      <c r="BJ18" s="28">
        <v>10653.679209058701</v>
      </c>
      <c r="BK18" s="28">
        <v>234.34463099433901</v>
      </c>
      <c r="BL18" s="28">
        <v>127.175755064887</v>
      </c>
      <c r="BM18" s="28">
        <v>15221.914719116799</v>
      </c>
      <c r="BN18" s="28">
        <v>442.85433082011201</v>
      </c>
      <c r="BO18" s="28">
        <v>43.011880113019899</v>
      </c>
      <c r="BP18" s="28">
        <v>321.54274146364799</v>
      </c>
      <c r="BQ18" s="28">
        <v>7.2375753483732597</v>
      </c>
      <c r="BR18" s="28">
        <v>3193.0000673855898</v>
      </c>
      <c r="BS18" s="28">
        <v>1002.38711737379</v>
      </c>
      <c r="BT18" s="28">
        <v>0</v>
      </c>
      <c r="BU18" s="28">
        <v>3551.5962402996001</v>
      </c>
      <c r="BV18" s="28">
        <v>3816.03989653793</v>
      </c>
      <c r="BW18" s="28">
        <v>22222.7092022693</v>
      </c>
      <c r="BX18" s="28">
        <v>85163.222487827705</v>
      </c>
      <c r="BY18" s="28">
        <v>2877.32316962193</v>
      </c>
      <c r="BZ18" s="28"/>
      <c r="CA18" s="52">
        <f t="shared" si="0"/>
        <v>8.5148157285696435E-5</v>
      </c>
      <c r="CB18" s="52">
        <f t="shared" si="1"/>
        <v>8.543593140983279E-5</v>
      </c>
      <c r="CC18" s="52">
        <f t="shared" si="2"/>
        <v>9.6587545899734707E-5</v>
      </c>
      <c r="CD18" s="52">
        <f t="shared" si="3"/>
        <v>1.1708121667302357E-4</v>
      </c>
      <c r="CE18" s="52">
        <f t="shared" si="4"/>
        <v>1.2251210827937317E-4</v>
      </c>
      <c r="CF18" s="52">
        <f t="shared" si="5"/>
        <v>9.2295514033739995E-5</v>
      </c>
      <c r="CG18" s="52">
        <f t="shared" si="6"/>
        <v>8.5392526991771156E-5</v>
      </c>
      <c r="CH18" s="106">
        <f t="shared" si="7"/>
        <v>8.3778892105275729E-5</v>
      </c>
      <c r="CI18" s="106">
        <f t="shared" si="8"/>
        <v>7.9310707659117446E-5</v>
      </c>
      <c r="CJ18" s="106">
        <f t="shared" si="9"/>
        <v>8.8747890999012468E-5</v>
      </c>
      <c r="CK18" s="106">
        <f t="shared" si="10"/>
        <v>8.9190521381608058E-5</v>
      </c>
      <c r="CL18" s="105">
        <f t="shared" si="12"/>
        <v>9.4754141652628573E-5</v>
      </c>
      <c r="CM18" s="105">
        <f t="shared" si="13"/>
        <v>1.2865408761964493E-4</v>
      </c>
      <c r="CN18" s="106">
        <f t="shared" si="11"/>
        <v>8.5630691558767193E-5</v>
      </c>
    </row>
    <row r="19" spans="1:92" x14ac:dyDescent="0.4">
      <c r="A19" s="30" t="s">
        <v>18</v>
      </c>
      <c r="B19" s="28">
        <v>472742.95052000001</v>
      </c>
      <c r="C19" s="28">
        <v>7745.7036926999999</v>
      </c>
      <c r="D19" s="28">
        <v>5769.3341840000003</v>
      </c>
      <c r="E19" s="28">
        <v>47483.341225999997</v>
      </c>
      <c r="F19" s="28">
        <v>40240.119492999998</v>
      </c>
      <c r="G19" s="28">
        <v>3344.3707841</v>
      </c>
      <c r="H19" s="28">
        <v>111344.48781000001</v>
      </c>
      <c r="I19" s="97">
        <v>3456.1671987</v>
      </c>
      <c r="J19" s="97">
        <v>1568.2992013999999</v>
      </c>
      <c r="K19" s="97">
        <v>8891.6774817999994</v>
      </c>
      <c r="L19" s="97">
        <v>5263.5492120999997</v>
      </c>
      <c r="M19" s="97">
        <v>1679.4787259</v>
      </c>
      <c r="N19" s="97">
        <v>1288.2046141000001</v>
      </c>
      <c r="O19" s="97">
        <v>1066.7868833</v>
      </c>
      <c r="Q19" s="30" t="s">
        <v>18</v>
      </c>
      <c r="R19" s="28">
        <v>2595.3355277861701</v>
      </c>
      <c r="S19" s="101">
        <v>1679.72622250002</v>
      </c>
      <c r="T19" s="28">
        <v>3456.6605361808402</v>
      </c>
      <c r="U19" s="28">
        <v>3456.6605361808402</v>
      </c>
      <c r="V19" s="28">
        <v>4042.0741129824701</v>
      </c>
      <c r="W19" s="28">
        <v>1568.5172264995999</v>
      </c>
      <c r="X19" s="101">
        <v>1288.40303510013</v>
      </c>
      <c r="Y19" s="28">
        <v>9877.6813286169599</v>
      </c>
      <c r="Z19" s="28">
        <v>472825.57794388098</v>
      </c>
      <c r="AA19" s="28">
        <v>4554.6167662717398</v>
      </c>
      <c r="AB19" s="28">
        <v>1284.51800364359</v>
      </c>
      <c r="AC19" s="28">
        <v>1449.54372999613</v>
      </c>
      <c r="AD19" s="28">
        <v>54.068797855628702</v>
      </c>
      <c r="AE19" s="28">
        <v>8892.9706625363906</v>
      </c>
      <c r="AF19" s="28">
        <v>8892.9706625363906</v>
      </c>
      <c r="AG19" s="28">
        <v>15809995.3043692</v>
      </c>
      <c r="AH19" s="28">
        <v>0</v>
      </c>
      <c r="AI19" s="28">
        <v>2088.9560396178799</v>
      </c>
      <c r="AJ19" s="28">
        <v>555.74040912512396</v>
      </c>
      <c r="AK19" s="28">
        <v>979.846953838643</v>
      </c>
      <c r="AL19" s="28">
        <v>5264.3241407322903</v>
      </c>
      <c r="AM19" s="28">
        <v>1066.93975735392</v>
      </c>
      <c r="AN19" s="28">
        <v>7747.0614167732001</v>
      </c>
      <c r="AO19" s="28">
        <v>0</v>
      </c>
      <c r="AP19" s="28">
        <v>5193.5035816853197</v>
      </c>
      <c r="AQ19" s="28">
        <v>577.055878747664</v>
      </c>
      <c r="AR19" s="28">
        <v>5770.5594604329899</v>
      </c>
      <c r="AS19" s="28">
        <v>593.62334486536599</v>
      </c>
      <c r="AT19" s="28">
        <v>5373.4536435539003</v>
      </c>
      <c r="AU19" s="28">
        <v>19.126247755904199</v>
      </c>
      <c r="AV19" s="28">
        <v>32562.551828828698</v>
      </c>
      <c r="AW19" s="28">
        <v>42.008177270126801</v>
      </c>
      <c r="AX19" s="28">
        <v>258.59004796507799</v>
      </c>
      <c r="AY19" s="28">
        <v>4339.2379331867196</v>
      </c>
      <c r="AZ19" s="28">
        <v>17.864379135490498</v>
      </c>
      <c r="BA19" s="28">
        <v>0</v>
      </c>
      <c r="BB19" s="28">
        <v>170.80767761184299</v>
      </c>
      <c r="BC19" s="28">
        <v>47492.212973661699</v>
      </c>
      <c r="BD19" s="28">
        <v>40247.695343573097</v>
      </c>
      <c r="BE19" s="28">
        <v>7244.5176300886696</v>
      </c>
      <c r="BF19" s="28">
        <v>1.3038423543048001</v>
      </c>
      <c r="BG19" s="28">
        <v>4.0368840173823397</v>
      </c>
      <c r="BH19" s="28">
        <v>508.07430718618502</v>
      </c>
      <c r="BI19" s="28">
        <v>72.535774109801196</v>
      </c>
      <c r="BJ19" s="28">
        <v>14022.2011674807</v>
      </c>
      <c r="BK19" s="28">
        <v>159.58929682115499</v>
      </c>
      <c r="BL19" s="28">
        <v>391.70958494772299</v>
      </c>
      <c r="BM19" s="28">
        <v>20033.6188651333</v>
      </c>
      <c r="BN19" s="28">
        <v>429.34672418345099</v>
      </c>
      <c r="BO19" s="28">
        <v>11.1605708785969</v>
      </c>
      <c r="BP19" s="28">
        <v>171.433116218301</v>
      </c>
      <c r="BQ19" s="28">
        <v>24.397471500427098</v>
      </c>
      <c r="BR19" s="28">
        <v>3345.02184040168</v>
      </c>
      <c r="BS19" s="28">
        <v>1469.75856870998</v>
      </c>
      <c r="BT19" s="28">
        <v>0</v>
      </c>
      <c r="BU19" s="28">
        <v>2471.7315700670401</v>
      </c>
      <c r="BV19" s="28">
        <v>5172.54203165745</v>
      </c>
      <c r="BW19" s="28">
        <v>28047.293121821</v>
      </c>
      <c r="BX19" s="28">
        <v>111364.00968607199</v>
      </c>
      <c r="BY19" s="28">
        <v>4054.0439798683901</v>
      </c>
      <c r="BZ19" s="28"/>
      <c r="CA19" s="52">
        <f t="shared" si="0"/>
        <v>1.7478298468561802E-4</v>
      </c>
      <c r="CB19" s="52">
        <f t="shared" si="1"/>
        <v>1.7528737569444931E-4</v>
      </c>
      <c r="CC19" s="52">
        <f t="shared" si="2"/>
        <v>2.1237744147109208E-4</v>
      </c>
      <c r="CD19" s="52">
        <f t="shared" si="3"/>
        <v>1.868391615382846E-4</v>
      </c>
      <c r="CE19" s="52">
        <f t="shared" si="4"/>
        <v>1.8826610528373364E-4</v>
      </c>
      <c r="CF19" s="52">
        <f t="shared" si="5"/>
        <v>1.9467228477634417E-4</v>
      </c>
      <c r="CG19" s="52">
        <f t="shared" si="6"/>
        <v>1.7532862610405685E-4</v>
      </c>
      <c r="CH19" s="106">
        <f t="shared" si="7"/>
        <v>1.4274120795595359E-4</v>
      </c>
      <c r="CI19" s="106">
        <f t="shared" si="8"/>
        <v>1.3902009221543866E-4</v>
      </c>
      <c r="CJ19" s="106">
        <f t="shared" si="9"/>
        <v>1.454372067630779E-4</v>
      </c>
      <c r="CK19" s="106">
        <f t="shared" si="10"/>
        <v>1.4722549387571237E-4</v>
      </c>
      <c r="CL19" s="105">
        <f t="shared" si="12"/>
        <v>1.4736512955075215E-4</v>
      </c>
      <c r="CM19" s="105">
        <f t="shared" si="13"/>
        <v>1.5402910217683825E-4</v>
      </c>
      <c r="CN19" s="106">
        <f t="shared" si="11"/>
        <v>1.4330327482754389E-4</v>
      </c>
    </row>
    <row r="20" spans="1:92" x14ac:dyDescent="0.4">
      <c r="A20" s="30" t="s">
        <v>19</v>
      </c>
      <c r="B20" s="28">
        <v>7838.2693079000001</v>
      </c>
      <c r="C20" s="28">
        <v>128.34836756000001</v>
      </c>
      <c r="D20" s="28">
        <v>91.660360460000007</v>
      </c>
      <c r="E20" s="28">
        <v>783.72450365999998</v>
      </c>
      <c r="F20" s="28">
        <v>664.17234096000004</v>
      </c>
      <c r="G20" s="28">
        <v>54.226500899999998</v>
      </c>
      <c r="H20" s="28">
        <v>1845.0205223</v>
      </c>
      <c r="I20" s="97">
        <v>45.424906780000001</v>
      </c>
      <c r="J20" s="97">
        <v>22.898774320000001</v>
      </c>
      <c r="K20" s="97">
        <v>107.59171307</v>
      </c>
      <c r="L20" s="97">
        <v>66.332936009999997</v>
      </c>
      <c r="M20" s="97">
        <v>18.7265184</v>
      </c>
      <c r="N20" s="97">
        <v>11.38407026</v>
      </c>
      <c r="O20" s="97">
        <v>13.6872948</v>
      </c>
      <c r="Q20" s="30" t="s">
        <v>19</v>
      </c>
      <c r="R20" s="28">
        <v>36.673359509881998</v>
      </c>
      <c r="S20" s="101">
        <v>18.7264762177523</v>
      </c>
      <c r="T20" s="28">
        <v>45.424728648522503</v>
      </c>
      <c r="U20" s="28">
        <v>45.424728648522503</v>
      </c>
      <c r="V20" s="28">
        <v>70.151764539588896</v>
      </c>
      <c r="W20" s="28">
        <v>22.898696233499201</v>
      </c>
      <c r="X20" s="101">
        <v>11.384052078703</v>
      </c>
      <c r="Y20" s="28">
        <v>170.64218818356599</v>
      </c>
      <c r="Z20" s="28">
        <v>7838.2457314880603</v>
      </c>
      <c r="AA20" s="28">
        <v>74.804352697485399</v>
      </c>
      <c r="AB20" s="28">
        <v>24.8550585477455</v>
      </c>
      <c r="AC20" s="28">
        <v>20.960577320560301</v>
      </c>
      <c r="AD20" s="28">
        <v>1.0681087843929</v>
      </c>
      <c r="AE20" s="28">
        <v>107.591371269512</v>
      </c>
      <c r="AF20" s="28">
        <v>107.591371269512</v>
      </c>
      <c r="AG20" s="28">
        <v>88925.159560423694</v>
      </c>
      <c r="AH20" s="28">
        <v>0</v>
      </c>
      <c r="AI20" s="28">
        <v>30.213401238967801</v>
      </c>
      <c r="AJ20" s="28">
        <v>7.77025440136212</v>
      </c>
      <c r="AK20" s="28">
        <v>16.693531935882302</v>
      </c>
      <c r="AL20" s="28">
        <v>66.332861485644699</v>
      </c>
      <c r="AM20" s="28">
        <v>13.687248534279201</v>
      </c>
      <c r="AN20" s="28">
        <v>128.34800254567699</v>
      </c>
      <c r="AO20" s="28">
        <v>0</v>
      </c>
      <c r="AP20" s="28">
        <v>82.493997575797593</v>
      </c>
      <c r="AQ20" s="28">
        <v>9.1660014442919504</v>
      </c>
      <c r="AR20" s="28">
        <v>91.6599990200896</v>
      </c>
      <c r="AS20" s="28">
        <v>10.1436361778978</v>
      </c>
      <c r="AT20" s="28">
        <v>90.392741448778395</v>
      </c>
      <c r="AU20" s="28">
        <v>0.34459474165688297</v>
      </c>
      <c r="AV20" s="28">
        <v>565.47257810411202</v>
      </c>
      <c r="AW20" s="28">
        <v>1.30953609781907</v>
      </c>
      <c r="AX20" s="28">
        <v>11.948567413813</v>
      </c>
      <c r="AY20" s="28">
        <v>68.778895715647806</v>
      </c>
      <c r="AZ20" s="28">
        <v>0.29264207174942197</v>
      </c>
      <c r="BA20" s="28">
        <v>0</v>
      </c>
      <c r="BB20" s="28">
        <v>8.3277670584279893</v>
      </c>
      <c r="BC20" s="28">
        <v>783.73666599091405</v>
      </c>
      <c r="BD20" s="28">
        <v>664.18487600981803</v>
      </c>
      <c r="BE20" s="28">
        <v>119.551789981095</v>
      </c>
      <c r="BF20" s="28">
        <v>8.3186345855586194E-2</v>
      </c>
      <c r="BG20" s="28">
        <v>4.8155755903812297E-2</v>
      </c>
      <c r="BH20" s="28">
        <v>8.6200392377519393</v>
      </c>
      <c r="BI20" s="28">
        <v>2.0579267271835402</v>
      </c>
      <c r="BJ20" s="28">
        <v>225.87863550213001</v>
      </c>
      <c r="BK20" s="28">
        <v>3.69051226861114</v>
      </c>
      <c r="BL20" s="28">
        <v>4.6224239593247196</v>
      </c>
      <c r="BM20" s="28">
        <v>322.723602688536</v>
      </c>
      <c r="BN20" s="28">
        <v>8.7285149342571895</v>
      </c>
      <c r="BO20" s="28">
        <v>0.52169004511758899</v>
      </c>
      <c r="BP20" s="28">
        <v>4.6555624225488703</v>
      </c>
      <c r="BQ20" s="28">
        <v>0.28113795774070299</v>
      </c>
      <c r="BR20" s="28">
        <v>54.226357051317997</v>
      </c>
      <c r="BS20" s="28">
        <v>24.292166644583101</v>
      </c>
      <c r="BT20" s="28">
        <v>0</v>
      </c>
      <c r="BU20" s="28">
        <v>61.151806111725499</v>
      </c>
      <c r="BV20" s="28">
        <v>88.628432281812593</v>
      </c>
      <c r="BW20" s="28">
        <v>497.22814171131103</v>
      </c>
      <c r="BX20" s="28">
        <v>1845.0149808660799</v>
      </c>
      <c r="BY20" s="28">
        <v>68.228392350110198</v>
      </c>
      <c r="BZ20" s="28"/>
      <c r="CA20" s="52">
        <f t="shared" si="0"/>
        <v>-3.0078593900818317E-6</v>
      </c>
      <c r="CB20" s="52">
        <f t="shared" si="1"/>
        <v>-2.843934285744028E-6</v>
      </c>
      <c r="CC20" s="52">
        <f t="shared" si="2"/>
        <v>-3.9432521167569751E-6</v>
      </c>
      <c r="CD20" s="52">
        <f t="shared" si="3"/>
        <v>1.5518630408093335E-5</v>
      </c>
      <c r="CE20" s="52">
        <f t="shared" si="4"/>
        <v>1.8873188546011842E-5</v>
      </c>
      <c r="CF20" s="52">
        <f t="shared" si="5"/>
        <v>-2.6527376764721348E-6</v>
      </c>
      <c r="CG20" s="52">
        <f t="shared" si="6"/>
        <v>-3.0034538115789881E-6</v>
      </c>
      <c r="CH20" s="106">
        <f t="shared" si="7"/>
        <v>-3.9214494893751599E-6</v>
      </c>
      <c r="CI20" s="106">
        <f t="shared" si="8"/>
        <v>-3.4100733824628887E-6</v>
      </c>
      <c r="CJ20" s="106">
        <f t="shared" si="9"/>
        <v>-3.1768291279034734E-6</v>
      </c>
      <c r="CK20" s="106">
        <f t="shared" si="10"/>
        <v>-1.1234894726684065E-6</v>
      </c>
      <c r="CL20" s="105">
        <f t="shared" si="12"/>
        <v>-2.2525408513811035E-6</v>
      </c>
      <c r="CM20" s="105">
        <f t="shared" si="13"/>
        <v>-1.5970822899231265E-6</v>
      </c>
      <c r="CN20" s="106">
        <f t="shared" si="11"/>
        <v>-3.3801946604784478E-6</v>
      </c>
    </row>
    <row r="21" spans="1:92" x14ac:dyDescent="0.4">
      <c r="A21" s="30" t="s">
        <v>20</v>
      </c>
      <c r="B21" s="28">
        <v>5738.3777497999999</v>
      </c>
      <c r="C21" s="28">
        <v>94.316165920000003</v>
      </c>
      <c r="D21" s="28">
        <v>85.234288239999998</v>
      </c>
      <c r="E21" s="28">
        <v>589.952674</v>
      </c>
      <c r="F21" s="28">
        <v>499.96000999</v>
      </c>
      <c r="G21" s="28">
        <v>45.244249510000003</v>
      </c>
      <c r="H21" s="28">
        <v>1355.7973012</v>
      </c>
      <c r="I21" s="97">
        <v>43.870753129999997</v>
      </c>
      <c r="J21" s="97">
        <v>19.910318849999999</v>
      </c>
      <c r="K21" s="97">
        <v>112.85341880999999</v>
      </c>
      <c r="L21" s="97">
        <v>66.808766419999998</v>
      </c>
      <c r="M21" s="97">
        <v>21.313785169999999</v>
      </c>
      <c r="N21" s="97">
        <v>16.344118219999999</v>
      </c>
      <c r="O21" s="97">
        <v>13.5407656</v>
      </c>
      <c r="Q21" s="30" t="s">
        <v>20</v>
      </c>
      <c r="R21" s="28">
        <v>31.944583216915099</v>
      </c>
      <c r="S21" s="101">
        <v>21.3137781319077</v>
      </c>
      <c r="T21" s="28">
        <v>43.870748111924598</v>
      </c>
      <c r="U21" s="28">
        <v>43.870748111924598</v>
      </c>
      <c r="V21" s="28">
        <v>48.771974739425197</v>
      </c>
      <c r="W21" s="28">
        <v>19.910316628629801</v>
      </c>
      <c r="X21" s="101">
        <v>16.344127510190301</v>
      </c>
      <c r="Y21" s="28">
        <v>119.24414921404301</v>
      </c>
      <c r="Z21" s="28">
        <v>5738.3779717270399</v>
      </c>
      <c r="AA21" s="28">
        <v>55.275253035472801</v>
      </c>
      <c r="AB21" s="28">
        <v>15.3065342865861</v>
      </c>
      <c r="AC21" s="28">
        <v>17.805746559671299</v>
      </c>
      <c r="AD21" s="28">
        <v>0.642646637657593</v>
      </c>
      <c r="AE21" s="28">
        <v>112.853427635465</v>
      </c>
      <c r="AF21" s="28">
        <v>112.853427635465</v>
      </c>
      <c r="AG21" s="28">
        <v>130154.468683664</v>
      </c>
      <c r="AH21" s="28">
        <v>0</v>
      </c>
      <c r="AI21" s="28">
        <v>25.659584485261</v>
      </c>
      <c r="AJ21" s="28">
        <v>6.8465374450405001</v>
      </c>
      <c r="AK21" s="28">
        <v>11.846351227404901</v>
      </c>
      <c r="AL21" s="28">
        <v>66.8089873909923</v>
      </c>
      <c r="AM21" s="28">
        <v>13.5407968199357</v>
      </c>
      <c r="AN21" s="28">
        <v>94.316171269586704</v>
      </c>
      <c r="AO21" s="28">
        <v>0</v>
      </c>
      <c r="AP21" s="28">
        <v>76.710866324068405</v>
      </c>
      <c r="AQ21" s="28">
        <v>8.5234259558083494</v>
      </c>
      <c r="AR21" s="28">
        <v>85.234292279876698</v>
      </c>
      <c r="AS21" s="28">
        <v>7.1746507578651801</v>
      </c>
      <c r="AT21" s="28">
        <v>65.051898435638194</v>
      </c>
      <c r="AU21" s="28">
        <v>0.23601804472075699</v>
      </c>
      <c r="AV21" s="28">
        <v>392.87694921638899</v>
      </c>
      <c r="AW21" s="28">
        <v>0.48839190433042801</v>
      </c>
      <c r="AX21" s="28">
        <v>2.7954565424913298</v>
      </c>
      <c r="AY21" s="28">
        <v>54.056324427762704</v>
      </c>
      <c r="AZ21" s="28">
        <v>0.22203216984518001</v>
      </c>
      <c r="BA21" s="28">
        <v>0</v>
      </c>
      <c r="BB21" s="28">
        <v>1.8228755106180099</v>
      </c>
      <c r="BC21" s="28">
        <v>589.95696935385502</v>
      </c>
      <c r="BD21" s="28">
        <v>499.96429628948499</v>
      </c>
      <c r="BE21" s="28">
        <v>89.992673064369399</v>
      </c>
      <c r="BF21" s="28">
        <v>1.2850224288320399E-2</v>
      </c>
      <c r="BG21" s="28">
        <v>5.1148627461873798E-2</v>
      </c>
      <c r="BH21" s="28">
        <v>6.2986096351901697</v>
      </c>
      <c r="BI21" s="28">
        <v>0.854338457646455</v>
      </c>
      <c r="BJ21" s="28">
        <v>174.48598694312599</v>
      </c>
      <c r="BK21" s="28">
        <v>1.92509867832911</v>
      </c>
      <c r="BL21" s="28">
        <v>4.9658246509917996</v>
      </c>
      <c r="BM21" s="28">
        <v>249.28888987362001</v>
      </c>
      <c r="BN21" s="28">
        <v>5.0845301686823401</v>
      </c>
      <c r="BO21" s="28">
        <v>0.120324272799925</v>
      </c>
      <c r="BP21" s="28">
        <v>2.0304650556391399</v>
      </c>
      <c r="BQ21" s="28">
        <v>0.30966127062396298</v>
      </c>
      <c r="BR21" s="28">
        <v>45.244272152118903</v>
      </c>
      <c r="BS21" s="28">
        <v>17.825606648192299</v>
      </c>
      <c r="BT21" s="28">
        <v>0</v>
      </c>
      <c r="BU21" s="28">
        <v>28.452083556246201</v>
      </c>
      <c r="BV21" s="28">
        <v>62.498247980239803</v>
      </c>
      <c r="BW21" s="28">
        <v>337.63480786008301</v>
      </c>
      <c r="BX21" s="28">
        <v>1355.7973941257801</v>
      </c>
      <c r="BY21" s="28">
        <v>49.0765300675451</v>
      </c>
      <c r="BZ21" s="28"/>
      <c r="CA21" s="52">
        <f t="shared" si="0"/>
        <v>3.8674177559962165E-8</v>
      </c>
      <c r="CB21" s="52">
        <f t="shared" si="1"/>
        <v>5.6719721890189608E-8</v>
      </c>
      <c r="CC21" s="52">
        <f t="shared" si="2"/>
        <v>4.7397318417908533E-8</v>
      </c>
      <c r="CD21" s="52">
        <f t="shared" si="3"/>
        <v>7.2808447936853877E-6</v>
      </c>
      <c r="CE21" s="52">
        <f t="shared" si="4"/>
        <v>8.573284661455441E-6</v>
      </c>
      <c r="CF21" s="52">
        <f t="shared" si="5"/>
        <v>5.0044191571332478E-7</v>
      </c>
      <c r="CG21" s="52">
        <f t="shared" si="6"/>
        <v>6.8539581858402716E-8</v>
      </c>
      <c r="CH21" s="106">
        <f t="shared" si="7"/>
        <v>-1.1438316055109143E-7</v>
      </c>
      <c r="CI21" s="106">
        <f t="shared" si="8"/>
        <v>-1.1156879081803409E-7</v>
      </c>
      <c r="CJ21" s="106">
        <f t="shared" si="9"/>
        <v>7.8202903336216911E-8</v>
      </c>
      <c r="CK21" s="106">
        <f t="shared" si="10"/>
        <v>3.3075149287006907E-6</v>
      </c>
      <c r="CL21" s="105">
        <f t="shared" si="12"/>
        <v>-3.3021315749627889E-7</v>
      </c>
      <c r="CM21" s="105">
        <f t="shared" si="13"/>
        <v>5.6841183949660016E-7</v>
      </c>
      <c r="CN21" s="106">
        <f t="shared" si="11"/>
        <v>2.3056255917883007E-6</v>
      </c>
    </row>
    <row r="22" spans="1:92" x14ac:dyDescent="0.4">
      <c r="A22" s="30" t="s">
        <v>129</v>
      </c>
      <c r="B22" s="28">
        <v>8405.5845800000006</v>
      </c>
      <c r="C22" s="28">
        <v>138.125382</v>
      </c>
      <c r="D22" s="28">
        <v>123.562836</v>
      </c>
      <c r="E22" s="28">
        <v>863.01638600000001</v>
      </c>
      <c r="F22" s="28">
        <v>731.37517300000002</v>
      </c>
      <c r="G22" s="28">
        <v>65.874714999999995</v>
      </c>
      <c r="H22" s="28">
        <v>1985.618927</v>
      </c>
      <c r="I22" s="97">
        <v>58.525240670000002</v>
      </c>
      <c r="J22" s="97">
        <v>32.20280451</v>
      </c>
      <c r="K22" s="97">
        <v>127.66979924</v>
      </c>
      <c r="L22" s="97">
        <v>82.101283870000003</v>
      </c>
      <c r="M22" s="97">
        <v>20.174371480000001</v>
      </c>
      <c r="N22" s="97">
        <v>8.1164386700000009</v>
      </c>
      <c r="O22" s="97">
        <v>17.24063267</v>
      </c>
      <c r="Q22" s="30" t="s">
        <v>129</v>
      </c>
      <c r="R22" s="28">
        <v>27.4162203692633</v>
      </c>
      <c r="S22" s="101">
        <v>20.172520104294001</v>
      </c>
      <c r="T22" s="28">
        <v>58.519218989747003</v>
      </c>
      <c r="U22" s="28">
        <v>58.519218989747003</v>
      </c>
      <c r="V22" s="28">
        <v>73.180398337943998</v>
      </c>
      <c r="W22" s="28">
        <v>32.199300570788203</v>
      </c>
      <c r="X22" s="101">
        <v>8.1159883372086199</v>
      </c>
      <c r="Y22" s="28">
        <v>176.98740297768401</v>
      </c>
      <c r="Z22" s="28">
        <v>8404.78400192154</v>
      </c>
      <c r="AA22" s="28">
        <v>72.538471242524906</v>
      </c>
      <c r="AB22" s="28">
        <v>29.246042129915999</v>
      </c>
      <c r="AC22" s="28">
        <v>16.429747373252301</v>
      </c>
      <c r="AD22" s="28">
        <v>1.28224604351038</v>
      </c>
      <c r="AE22" s="28">
        <v>127.657355250211</v>
      </c>
      <c r="AF22" s="28">
        <v>127.657355250211</v>
      </c>
      <c r="AG22" s="28">
        <v>76090.539741755303</v>
      </c>
      <c r="AH22" s="28">
        <v>0</v>
      </c>
      <c r="AI22" s="28">
        <v>23.693177697641001</v>
      </c>
      <c r="AJ22" s="28">
        <v>5.67739508403921</v>
      </c>
      <c r="AK22" s="28">
        <v>17.0100001074352</v>
      </c>
      <c r="AL22" s="28">
        <v>82.093332688125201</v>
      </c>
      <c r="AM22" s="28">
        <v>17.238863951654402</v>
      </c>
      <c r="AN22" s="28">
        <v>138.11227454078201</v>
      </c>
      <c r="AO22" s="28">
        <v>0</v>
      </c>
      <c r="AP22" s="28">
        <v>111.19622336520101</v>
      </c>
      <c r="AQ22" s="28">
        <v>12.355125709695301</v>
      </c>
      <c r="AR22" s="28">
        <v>123.551349074896</v>
      </c>
      <c r="AS22" s="28">
        <v>10.375711085267699</v>
      </c>
      <c r="AT22" s="28">
        <v>90.583555631805993</v>
      </c>
      <c r="AU22" s="28">
        <v>0.41678985835965099</v>
      </c>
      <c r="AV22" s="28">
        <v>590.32118612063005</v>
      </c>
      <c r="AW22" s="28">
        <v>2.23677935928173</v>
      </c>
      <c r="AX22" s="28">
        <v>23.0631402344615</v>
      </c>
      <c r="AY22" s="28">
        <v>72.083582393998995</v>
      </c>
      <c r="AZ22" s="28">
        <v>0.31943587132503198</v>
      </c>
      <c r="BA22" s="28">
        <v>0</v>
      </c>
      <c r="BB22" s="28">
        <v>16.274779123761899</v>
      </c>
      <c r="BC22" s="28">
        <v>862.96131124544797</v>
      </c>
      <c r="BD22" s="28">
        <v>731.33259483148595</v>
      </c>
      <c r="BE22" s="28">
        <v>131.628716413961</v>
      </c>
      <c r="BF22" s="28">
        <v>0.17113308663988</v>
      </c>
      <c r="BG22" s="28">
        <v>2.9212824016898401E-2</v>
      </c>
      <c r="BH22" s="28">
        <v>9.7953316446149294</v>
      </c>
      <c r="BI22" s="28">
        <v>3.3763111038872902</v>
      </c>
      <c r="BJ22" s="28">
        <v>241.59295122141501</v>
      </c>
      <c r="BK22" s="28">
        <v>5.4267199557422101</v>
      </c>
      <c r="BL22" s="28">
        <v>2.7144172898107799</v>
      </c>
      <c r="BM22" s="28">
        <v>345.1874953542</v>
      </c>
      <c r="BN22" s="28">
        <v>10.7593811819739</v>
      </c>
      <c r="BO22" s="28">
        <v>1.00973032174363</v>
      </c>
      <c r="BP22" s="28">
        <v>7.4818988048854402</v>
      </c>
      <c r="BQ22" s="28">
        <v>0.152886383340222</v>
      </c>
      <c r="BR22" s="28">
        <v>65.8685173512348</v>
      </c>
      <c r="BS22" s="28">
        <v>23.765806058074201</v>
      </c>
      <c r="BT22" s="28">
        <v>0</v>
      </c>
      <c r="BU22" s="28">
        <v>87.434583766173702</v>
      </c>
      <c r="BV22" s="28">
        <v>90.974286066430395</v>
      </c>
      <c r="BW22" s="28">
        <v>532.23766055299404</v>
      </c>
      <c r="BX22" s="28">
        <v>1985.43003010334</v>
      </c>
      <c r="BY22" s="28">
        <v>68.413619413258303</v>
      </c>
      <c r="BZ22" s="28"/>
      <c r="CA22" s="52">
        <f t="shared" si="0"/>
        <v>-9.5243593213668315E-5</v>
      </c>
      <c r="CB22" s="52">
        <f t="shared" si="1"/>
        <v>-9.4895369903783431E-5</v>
      </c>
      <c r="CC22" s="52">
        <f t="shared" si="2"/>
        <v>-9.296423970075485E-5</v>
      </c>
      <c r="CD22" s="52">
        <f t="shared" si="3"/>
        <v>-6.3816580363328156E-5</v>
      </c>
      <c r="CE22" s="52">
        <f t="shared" si="4"/>
        <v>-5.8216589906134465E-5</v>
      </c>
      <c r="CF22" s="52">
        <f t="shared" si="5"/>
        <v>-9.4082361725507063E-5</v>
      </c>
      <c r="CG22" s="52">
        <f t="shared" si="6"/>
        <v>-9.5132502058400235E-5</v>
      </c>
      <c r="CH22" s="106">
        <f t="shared" si="7"/>
        <v>-1.0289031166831282E-4</v>
      </c>
      <c r="CI22" s="106">
        <f t="shared" si="8"/>
        <v>-1.0880851109438331E-4</v>
      </c>
      <c r="CJ22" s="106">
        <f t="shared" si="9"/>
        <v>-9.7470113238079111E-5</v>
      </c>
      <c r="CK22" s="106">
        <f t="shared" si="10"/>
        <v>-9.6846011414287824E-5</v>
      </c>
      <c r="CL22" s="105">
        <f t="shared" si="12"/>
        <v>-9.1768693157815969E-5</v>
      </c>
      <c r="CM22" s="105">
        <f t="shared" si="13"/>
        <v>-5.5484037974127694E-5</v>
      </c>
      <c r="CN22" s="106">
        <f t="shared" si="11"/>
        <v>-1.0259010672363743E-4</v>
      </c>
    </row>
    <row r="23" spans="1:92" x14ac:dyDescent="0.4">
      <c r="A23" s="30" t="s">
        <v>22</v>
      </c>
      <c r="B23" s="28">
        <v>50250.927585999998</v>
      </c>
      <c r="C23" s="28">
        <v>823.00738035999996</v>
      </c>
      <c r="D23" s="28">
        <v>597.40247313999998</v>
      </c>
      <c r="E23" s="28">
        <v>5033.1395046999996</v>
      </c>
      <c r="F23" s="28">
        <v>4265.3670720999999</v>
      </c>
      <c r="G23" s="28">
        <v>350.65777473999998</v>
      </c>
      <c r="H23" s="28">
        <v>11831.111831</v>
      </c>
      <c r="I23" s="97">
        <v>345.71785498999998</v>
      </c>
      <c r="J23" s="97">
        <v>179.15003687000001</v>
      </c>
      <c r="K23" s="97">
        <v>799.09063902000003</v>
      </c>
      <c r="L23" s="97">
        <v>498.77661286</v>
      </c>
      <c r="M23" s="97">
        <v>135.38913679999999</v>
      </c>
      <c r="N23" s="97">
        <v>74.818891219999998</v>
      </c>
      <c r="O23" s="97">
        <v>103.45954426</v>
      </c>
      <c r="Q23" s="30" t="s">
        <v>22</v>
      </c>
      <c r="R23" s="28">
        <v>194.58417185015401</v>
      </c>
      <c r="S23" s="101">
        <v>135.38512955969301</v>
      </c>
      <c r="T23" s="28">
        <v>305.29777566368199</v>
      </c>
      <c r="U23" s="28">
        <v>305.29777566368199</v>
      </c>
      <c r="V23" s="28">
        <v>446.22264123930597</v>
      </c>
      <c r="W23" s="28">
        <v>161.30915859014999</v>
      </c>
      <c r="X23" s="101">
        <v>74.817929820210395</v>
      </c>
      <c r="Y23" s="28">
        <v>1081.7587937799999</v>
      </c>
      <c r="Z23" s="28">
        <v>50249.112579942899</v>
      </c>
      <c r="AA23" s="28">
        <v>456.212039073011</v>
      </c>
      <c r="AB23" s="28">
        <v>169.92085765753799</v>
      </c>
      <c r="AC23" s="28">
        <v>113.951917429975</v>
      </c>
      <c r="AD23" s="28">
        <v>7.3933657427666297</v>
      </c>
      <c r="AE23" s="28">
        <v>693.07921235902597</v>
      </c>
      <c r="AF23" s="28">
        <v>693.07921235902597</v>
      </c>
      <c r="AG23" s="28">
        <v>572428.23994684499</v>
      </c>
      <c r="AH23" s="28">
        <v>0</v>
      </c>
      <c r="AI23" s="28">
        <v>164.258180421053</v>
      </c>
      <c r="AJ23" s="28">
        <v>40.7624040604097</v>
      </c>
      <c r="AK23" s="28">
        <v>104.740905934064</v>
      </c>
      <c r="AL23" s="28">
        <v>436.58839704737198</v>
      </c>
      <c r="AM23" s="28">
        <v>90.909577884454706</v>
      </c>
      <c r="AN23" s="28">
        <v>822.97765786019295</v>
      </c>
      <c r="AO23" s="28">
        <v>0</v>
      </c>
      <c r="AP23" s="28">
        <v>537.64054742549695</v>
      </c>
      <c r="AQ23" s="28">
        <v>59.737833649784697</v>
      </c>
      <c r="AR23" s="28">
        <v>597.37838107528205</v>
      </c>
      <c r="AS23" s="28">
        <v>63.786592106407603</v>
      </c>
      <c r="AT23" s="28">
        <v>561.72300862037196</v>
      </c>
      <c r="AU23" s="28">
        <v>2.3365014281651399</v>
      </c>
      <c r="AV23" s="28">
        <v>3598.3525067420401</v>
      </c>
      <c r="AW23" s="28">
        <v>11.0383301536621</v>
      </c>
      <c r="AX23" s="28">
        <v>109.493873406085</v>
      </c>
      <c r="AY23" s="28">
        <v>429.62614137744799</v>
      </c>
      <c r="AZ23" s="28">
        <v>1.87008720216934</v>
      </c>
      <c r="BA23" s="28">
        <v>0</v>
      </c>
      <c r="BB23" s="28">
        <v>76.976735708923698</v>
      </c>
      <c r="BC23" s="28">
        <v>5033.0851275348596</v>
      </c>
      <c r="BD23" s="28">
        <v>4265.3407261107895</v>
      </c>
      <c r="BE23" s="28">
        <v>767.74440142407502</v>
      </c>
      <c r="BF23" s="28">
        <v>0.79724557826022202</v>
      </c>
      <c r="BG23" s="28">
        <v>0.23050870850708499</v>
      </c>
      <c r="BH23" s="28">
        <v>56.361878213484502</v>
      </c>
      <c r="BI23" s="28">
        <v>16.8877092572077</v>
      </c>
      <c r="BJ23" s="28">
        <v>1427.02303966247</v>
      </c>
      <c r="BK23" s="28">
        <v>28.207987563727301</v>
      </c>
      <c r="BL23" s="28">
        <v>21.8296285314131</v>
      </c>
      <c r="BM23" s="28">
        <v>2038.89614800399</v>
      </c>
      <c r="BN23" s="28">
        <v>61.419539801594702</v>
      </c>
      <c r="BO23" s="28">
        <v>4.7897807498911398</v>
      </c>
      <c r="BP23" s="28">
        <v>37.687806031184302</v>
      </c>
      <c r="BQ23" s="28">
        <v>1.2873245341997499</v>
      </c>
      <c r="BR23" s="28">
        <v>350.644310406366</v>
      </c>
      <c r="BS23" s="28">
        <v>148.90585798664901</v>
      </c>
      <c r="BT23" s="28">
        <v>0</v>
      </c>
      <c r="BU23" s="28">
        <v>473.31192191110802</v>
      </c>
      <c r="BV23" s="28">
        <v>558.460845083614</v>
      </c>
      <c r="BW23" s="28">
        <v>3211.02144357323</v>
      </c>
      <c r="BX23" s="28">
        <v>11830.6833357981</v>
      </c>
      <c r="BY23" s="28">
        <v>424.13396152325203</v>
      </c>
      <c r="BZ23" s="28"/>
      <c r="CA23" s="52">
        <f t="shared" si="0"/>
        <v>-3.6118856791102559E-5</v>
      </c>
      <c r="CB23" s="52">
        <f t="shared" si="1"/>
        <v>-3.6114499719317935E-5</v>
      </c>
      <c r="CC23" s="52">
        <f t="shared" si="2"/>
        <v>-4.0328029764094663E-5</v>
      </c>
      <c r="CD23" s="52">
        <f t="shared" si="3"/>
        <v>-1.0803826337277069E-5</v>
      </c>
      <c r="CE23" s="52">
        <f t="shared" si="4"/>
        <v>-6.1767226044021856E-6</v>
      </c>
      <c r="CF23" s="52">
        <f t="shared" si="5"/>
        <v>-3.8397362339847395E-5</v>
      </c>
      <c r="CG23" s="52">
        <f t="shared" si="6"/>
        <v>-3.6217661367878556E-5</v>
      </c>
      <c r="CH23" s="106">
        <f t="shared" si="7"/>
        <v>-0.11691637774244305</v>
      </c>
      <c r="CI23" s="106">
        <f t="shared" si="8"/>
        <v>-9.9586238392996962E-2</v>
      </c>
      <c r="CJ23" s="106">
        <f t="shared" si="9"/>
        <v>-0.13266508388958959</v>
      </c>
      <c r="CK23" s="106">
        <f t="shared" si="10"/>
        <v>-0.12468149911047137</v>
      </c>
      <c r="CL23" s="105">
        <f t="shared" si="12"/>
        <v>-2.9597945608408265E-5</v>
      </c>
      <c r="CM23" s="105">
        <f t="shared" si="13"/>
        <v>-1.2849693091221995E-5</v>
      </c>
      <c r="CN23" s="106">
        <f t="shared" si="11"/>
        <v>-0.12130312834170699</v>
      </c>
    </row>
    <row r="24" spans="1:92" x14ac:dyDescent="0.4">
      <c r="A24" s="30" t="s">
        <v>23</v>
      </c>
      <c r="B24" s="28">
        <v>243735.59440999999</v>
      </c>
      <c r="C24" s="28">
        <v>3981.2012239999999</v>
      </c>
      <c r="D24" s="28">
        <v>2340.9346577000001</v>
      </c>
      <c r="E24" s="28">
        <v>23915.500042</v>
      </c>
      <c r="F24" s="28">
        <v>20267.372736000001</v>
      </c>
      <c r="G24" s="28">
        <v>1530.5331920000001</v>
      </c>
      <c r="H24" s="28">
        <v>57229.789852000002</v>
      </c>
      <c r="I24" s="97">
        <v>3383.0207667999998</v>
      </c>
      <c r="J24" s="97">
        <v>1558.8931288000001</v>
      </c>
      <c r="K24" s="97">
        <v>8607.0272789999999</v>
      </c>
      <c r="L24" s="97">
        <v>5122.5373823999998</v>
      </c>
      <c r="M24" s="97">
        <v>1609.1139548000001</v>
      </c>
      <c r="N24" s="97">
        <v>1203.2353392</v>
      </c>
      <c r="O24" s="97">
        <v>1040.7384843</v>
      </c>
      <c r="Q24" s="30" t="s">
        <v>23</v>
      </c>
      <c r="R24" s="28">
        <v>1163.66936512397</v>
      </c>
      <c r="S24" s="101">
        <v>1607.22710955975</v>
      </c>
      <c r="T24" s="28">
        <v>1328.74886683215</v>
      </c>
      <c r="U24" s="28">
        <v>1328.74886683215</v>
      </c>
      <c r="V24" s="28">
        <v>2192.19336797182</v>
      </c>
      <c r="W24" s="28">
        <v>652.23840575037696</v>
      </c>
      <c r="X24" s="101">
        <v>1201.7338590622801</v>
      </c>
      <c r="Y24" s="28">
        <v>5333.1696665945901</v>
      </c>
      <c r="Z24" s="28">
        <v>243593.42926127301</v>
      </c>
      <c r="AA24" s="28">
        <v>2346.8686192539899</v>
      </c>
      <c r="AB24" s="28">
        <v>770.322705026579</v>
      </c>
      <c r="AC24" s="28">
        <v>665.13569489347503</v>
      </c>
      <c r="AD24" s="28">
        <v>33.084771030883601</v>
      </c>
      <c r="AE24" s="28">
        <v>3218.85396533414</v>
      </c>
      <c r="AF24" s="28">
        <v>3218.85396533414</v>
      </c>
      <c r="AG24" s="28">
        <v>5058106.7291649198</v>
      </c>
      <c r="AH24" s="28">
        <v>0</v>
      </c>
      <c r="AI24" s="28">
        <v>956.97419944518299</v>
      </c>
      <c r="AJ24" s="28">
        <v>246.95945857118099</v>
      </c>
      <c r="AK24" s="28">
        <v>522.26701186675302</v>
      </c>
      <c r="AL24" s="28">
        <v>1961.74186009662</v>
      </c>
      <c r="AM24" s="28">
        <v>402.89379669547299</v>
      </c>
      <c r="AN24" s="28">
        <v>3978.87813479639</v>
      </c>
      <c r="AO24" s="28">
        <v>0</v>
      </c>
      <c r="AP24" s="28">
        <v>2105.5674648131699</v>
      </c>
      <c r="AQ24" s="28">
        <v>233.95198211234501</v>
      </c>
      <c r="AR24" s="28">
        <v>2339.5194469255198</v>
      </c>
      <c r="AS24" s="28">
        <v>317.28296605484002</v>
      </c>
      <c r="AT24" s="28">
        <v>2830.6001076111102</v>
      </c>
      <c r="AU24" s="28">
        <v>10.396214852360799</v>
      </c>
      <c r="AV24" s="28">
        <v>17666.142032651998</v>
      </c>
      <c r="AW24" s="28">
        <v>37.532394869844602</v>
      </c>
      <c r="AX24" s="28">
        <v>334.42496161742099</v>
      </c>
      <c r="AY24" s="28">
        <v>2108.6193401723999</v>
      </c>
      <c r="AZ24" s="28">
        <v>8.9332621060081401</v>
      </c>
      <c r="BA24" s="28">
        <v>0</v>
      </c>
      <c r="BB24" s="28">
        <v>232.476682434894</v>
      </c>
      <c r="BC24" s="28">
        <v>23901.918608205098</v>
      </c>
      <c r="BD24" s="28">
        <v>20255.925898281399</v>
      </c>
      <c r="BE24" s="28">
        <v>3645.9927099236602</v>
      </c>
      <c r="BF24" s="28">
        <v>2.2963058388906301</v>
      </c>
      <c r="BG24" s="28">
        <v>1.54067575018511</v>
      </c>
      <c r="BH24" s="28">
        <v>261.969617171734</v>
      </c>
      <c r="BI24" s="28">
        <v>59.401801900648699</v>
      </c>
      <c r="BJ24" s="28">
        <v>6910.2643196956496</v>
      </c>
      <c r="BK24" s="28">
        <v>108.426605122174</v>
      </c>
      <c r="BL24" s="28">
        <v>148.15930683419799</v>
      </c>
      <c r="BM24" s="28">
        <v>9872.9885111085296</v>
      </c>
      <c r="BN24" s="28">
        <v>269.86104953742</v>
      </c>
      <c r="BO24" s="28">
        <v>14.5930716652061</v>
      </c>
      <c r="BP24" s="28">
        <v>134.85476992320201</v>
      </c>
      <c r="BQ24" s="28">
        <v>9.0480572181054502</v>
      </c>
      <c r="BR24" s="28">
        <v>1529.62513525086</v>
      </c>
      <c r="BS24" s="28">
        <v>762.16214792017399</v>
      </c>
      <c r="BT24" s="28">
        <v>0</v>
      </c>
      <c r="BU24" s="28">
        <v>1870.25580080597</v>
      </c>
      <c r="BV24" s="28">
        <v>2771.70413285111</v>
      </c>
      <c r="BW24" s="28">
        <v>15511.2032927535</v>
      </c>
      <c r="BX24" s="28">
        <v>57196.397730263103</v>
      </c>
      <c r="BY24" s="28">
        <v>2136.4194790331399</v>
      </c>
      <c r="BZ24" s="28"/>
      <c r="CA24" s="52">
        <f t="shared" si="0"/>
        <v>-5.8327610733720507E-4</v>
      </c>
      <c r="CB24" s="52">
        <f t="shared" si="1"/>
        <v>-5.8351464116045517E-4</v>
      </c>
      <c r="CC24" s="52">
        <f t="shared" si="2"/>
        <v>-6.0454945627179207E-4</v>
      </c>
      <c r="CD24" s="52">
        <f t="shared" si="3"/>
        <v>-5.6789252873867997E-4</v>
      </c>
      <c r="CE24" s="52">
        <f t="shared" si="4"/>
        <v>-5.6479139490387385E-4</v>
      </c>
      <c r="CF24" s="52">
        <f t="shared" si="5"/>
        <v>-5.9329438517664434E-4</v>
      </c>
      <c r="CG24" s="52">
        <f t="shared" si="6"/>
        <v>-5.8347447759729792E-4</v>
      </c>
      <c r="CH24" s="106">
        <f t="shared" si="7"/>
        <v>-0.60723005904305649</v>
      </c>
      <c r="CI24" s="106">
        <f t="shared" si="8"/>
        <v>-0.58160159044869553</v>
      </c>
      <c r="CJ24" s="106">
        <f t="shared" si="9"/>
        <v>-0.62602024357611663</v>
      </c>
      <c r="CK24" s="106">
        <f t="shared" si="10"/>
        <v>-0.61703708266985657</v>
      </c>
      <c r="CL24" s="105">
        <f t="shared" si="12"/>
        <v>-1.1725988918445415E-3</v>
      </c>
      <c r="CM24" s="105">
        <f t="shared" si="13"/>
        <v>-1.2478690483926482E-3</v>
      </c>
      <c r="CN24" s="106">
        <f t="shared" si="11"/>
        <v>-0.61287700726618266</v>
      </c>
    </row>
    <row r="25" spans="1:92" x14ac:dyDescent="0.4">
      <c r="A25" s="30" t="s">
        <v>24</v>
      </c>
      <c r="B25" s="28">
        <v>234070.3535</v>
      </c>
      <c r="C25" s="28">
        <v>3867.0820137999999</v>
      </c>
      <c r="D25" s="28">
        <v>4500.5045864000003</v>
      </c>
      <c r="E25" s="28">
        <v>24978.644285999999</v>
      </c>
      <c r="F25" s="28">
        <v>21168.340849</v>
      </c>
      <c r="G25" s="28">
        <v>2158.5933657</v>
      </c>
      <c r="H25" s="28">
        <v>55589.282241000001</v>
      </c>
      <c r="I25" s="97">
        <v>1529.5969852999999</v>
      </c>
      <c r="J25" s="97">
        <v>722.14841870999999</v>
      </c>
      <c r="K25" s="97">
        <v>3821.3664626999998</v>
      </c>
      <c r="L25" s="97">
        <v>2294.5475580000002</v>
      </c>
      <c r="M25" s="97">
        <v>702.20114790000002</v>
      </c>
      <c r="N25" s="97">
        <v>502.03106780000002</v>
      </c>
      <c r="O25" s="97">
        <v>468.03272048999997</v>
      </c>
      <c r="Q25" s="30" t="s">
        <v>24</v>
      </c>
      <c r="R25" s="28">
        <v>1277.0490046632201</v>
      </c>
      <c r="S25" s="101">
        <v>702.22218135033802</v>
      </c>
      <c r="T25" s="28">
        <v>1529.64736848352</v>
      </c>
      <c r="U25" s="28">
        <v>1529.64736848352</v>
      </c>
      <c r="V25" s="28">
        <v>2071.99554531581</v>
      </c>
      <c r="W25" s="28">
        <v>722.17349169608997</v>
      </c>
      <c r="X25" s="101">
        <v>502.044155678187</v>
      </c>
      <c r="Y25" s="28">
        <v>5058.3408701419703</v>
      </c>
      <c r="Z25" s="28">
        <v>234079.119400717</v>
      </c>
      <c r="AA25" s="28">
        <v>2307.6900123833102</v>
      </c>
      <c r="AB25" s="28">
        <v>674.77793646282896</v>
      </c>
      <c r="AC25" s="28">
        <v>716.30112753069704</v>
      </c>
      <c r="AD25" s="28">
        <v>28.5427489655744</v>
      </c>
      <c r="AE25" s="28">
        <v>3821.4872340983202</v>
      </c>
      <c r="AF25" s="28">
        <v>3821.4872340983202</v>
      </c>
      <c r="AG25" s="28">
        <v>8269274.1811311999</v>
      </c>
      <c r="AH25" s="28">
        <v>0</v>
      </c>
      <c r="AI25" s="28">
        <v>1032.31428945176</v>
      </c>
      <c r="AJ25" s="28">
        <v>272.92853936925599</v>
      </c>
      <c r="AK25" s="28">
        <v>500.28750578398001</v>
      </c>
      <c r="AL25" s="28">
        <v>2294.6286553203299</v>
      </c>
      <c r="AM25" s="28">
        <v>468.04837554782699</v>
      </c>
      <c r="AN25" s="28">
        <v>3867.2261191902398</v>
      </c>
      <c r="AO25" s="28">
        <v>0</v>
      </c>
      <c r="AP25" s="28">
        <v>4050.5626788145701</v>
      </c>
      <c r="AQ25" s="28">
        <v>450.06246265579699</v>
      </c>
      <c r="AR25" s="28">
        <v>4500.6251414703702</v>
      </c>
      <c r="AS25" s="28">
        <v>303.28264574892501</v>
      </c>
      <c r="AT25" s="28">
        <v>2736.2079106092601</v>
      </c>
      <c r="AU25" s="28">
        <v>10.2816542248824</v>
      </c>
      <c r="AV25" s="28">
        <v>16693.9357311973</v>
      </c>
      <c r="AW25" s="28">
        <v>26.812334746936902</v>
      </c>
      <c r="AX25" s="28">
        <v>194.802422512607</v>
      </c>
      <c r="AY25" s="28">
        <v>2260.68607401687</v>
      </c>
      <c r="AZ25" s="28">
        <v>9.37968925267724</v>
      </c>
      <c r="BA25" s="28">
        <v>0</v>
      </c>
      <c r="BB25" s="28">
        <v>132.00560916869199</v>
      </c>
      <c r="BC25" s="28">
        <v>24979.800467969599</v>
      </c>
      <c r="BD25" s="28">
        <v>21169.360571180099</v>
      </c>
      <c r="BE25" s="28">
        <v>3810.4398967895199</v>
      </c>
      <c r="BF25" s="28">
        <v>1.1577959517738901</v>
      </c>
      <c r="BG25" s="28">
        <v>1.98199746855713</v>
      </c>
      <c r="BH25" s="28">
        <v>269.03841909610497</v>
      </c>
      <c r="BI25" s="28">
        <v>44.741336036089599</v>
      </c>
      <c r="BJ25" s="28">
        <v>7333.0922940932596</v>
      </c>
      <c r="BK25" s="28">
        <v>92.029555807690699</v>
      </c>
      <c r="BL25" s="28">
        <v>191.934025782172</v>
      </c>
      <c r="BM25" s="28">
        <v>10476.9117639423</v>
      </c>
      <c r="BN25" s="28">
        <v>228.22420502104401</v>
      </c>
      <c r="BO25" s="28">
        <v>8.4534446125101201</v>
      </c>
      <c r="BP25" s="28">
        <v>104.149427030429</v>
      </c>
      <c r="BQ25" s="28">
        <v>11.902727436578999</v>
      </c>
      <c r="BR25" s="28">
        <v>2158.6599223717299</v>
      </c>
      <c r="BS25" s="28">
        <v>745.65870546760698</v>
      </c>
      <c r="BT25" s="28">
        <v>0</v>
      </c>
      <c r="BU25" s="28">
        <v>1383.35404322369</v>
      </c>
      <c r="BV25" s="28">
        <v>2644.1972549065299</v>
      </c>
      <c r="BW25" s="28">
        <v>14443.8722811561</v>
      </c>
      <c r="BX25" s="28">
        <v>55591.352301735496</v>
      </c>
      <c r="BY25" s="28">
        <v>2064.5497720110102</v>
      </c>
      <c r="BZ25" s="28"/>
      <c r="CA25" s="52">
        <f t="shared" si="0"/>
        <v>3.7449854652355526E-5</v>
      </c>
      <c r="CB25" s="52">
        <f t="shared" si="1"/>
        <v>3.726463253835244E-5</v>
      </c>
      <c r="CC25" s="52">
        <f t="shared" si="2"/>
        <v>2.678701200175414E-5</v>
      </c>
      <c r="CD25" s="52">
        <f t="shared" si="3"/>
        <v>4.6286818306142903E-5</v>
      </c>
      <c r="CE25" s="52">
        <f t="shared" si="4"/>
        <v>4.8172040849730742E-5</v>
      </c>
      <c r="CF25" s="52">
        <f t="shared" si="5"/>
        <v>3.0833353232432475E-5</v>
      </c>
      <c r="CG25" s="52">
        <f t="shared" si="6"/>
        <v>3.72384864859591E-5</v>
      </c>
      <c r="CH25" s="106">
        <f t="shared" si="7"/>
        <v>3.2938861676851259E-5</v>
      </c>
      <c r="CI25" s="106">
        <f t="shared" si="8"/>
        <v>3.4719990296135762E-5</v>
      </c>
      <c r="CJ25" s="106">
        <f t="shared" si="9"/>
        <v>3.1604244057510805E-5</v>
      </c>
      <c r="CK25" s="106">
        <f t="shared" si="10"/>
        <v>3.5343490723027348E-5</v>
      </c>
      <c r="CL25" s="105">
        <f t="shared" si="12"/>
        <v>2.9953597200599817E-5</v>
      </c>
      <c r="CM25" s="105">
        <f t="shared" si="13"/>
        <v>2.6069857079430035E-5</v>
      </c>
      <c r="CN25" s="106">
        <f t="shared" si="11"/>
        <v>3.3448639681919355E-5</v>
      </c>
    </row>
    <row r="26" spans="1:92" x14ac:dyDescent="0.4">
      <c r="A26" s="30" t="s">
        <v>25</v>
      </c>
      <c r="B26" s="28">
        <v>693516.89913000003</v>
      </c>
      <c r="C26" s="28">
        <v>11425.581052</v>
      </c>
      <c r="D26" s="28">
        <v>11685.674429999999</v>
      </c>
      <c r="E26" s="28">
        <v>72535.785411000004</v>
      </c>
      <c r="F26" s="28">
        <v>61471.006280000001</v>
      </c>
      <c r="G26" s="28">
        <v>5891.4595644999999</v>
      </c>
      <c r="H26" s="28">
        <v>164242.70895999999</v>
      </c>
      <c r="I26" s="97">
        <v>5046.7631781999999</v>
      </c>
      <c r="J26" s="97">
        <v>1355.0378499999999</v>
      </c>
      <c r="K26" s="97">
        <v>7564.1223871000002</v>
      </c>
      <c r="L26" s="97">
        <v>6937.7937857999996</v>
      </c>
      <c r="M26" s="97">
        <v>1541.7319487</v>
      </c>
      <c r="N26" s="97">
        <v>819.04509833999998</v>
      </c>
      <c r="O26" s="97">
        <v>1463.4408739999999</v>
      </c>
      <c r="Q26" s="30" t="s">
        <v>25</v>
      </c>
      <c r="R26" s="28">
        <v>2275.84006827443</v>
      </c>
      <c r="S26" s="101">
        <v>1541.76134031276</v>
      </c>
      <c r="T26" s="28">
        <v>5046.8641902380105</v>
      </c>
      <c r="U26" s="28">
        <v>5046.8641902380105</v>
      </c>
      <c r="V26" s="28">
        <v>6422.40628870408</v>
      </c>
      <c r="W26" s="28">
        <v>1355.0666520063401</v>
      </c>
      <c r="X26" s="101">
        <v>819.06161256256303</v>
      </c>
      <c r="Y26" s="28">
        <v>16601.679608065799</v>
      </c>
      <c r="Z26" s="28">
        <v>693530.71943353</v>
      </c>
      <c r="AA26" s="28">
        <v>5468.5341421590801</v>
      </c>
      <c r="AB26" s="28">
        <v>2193.97832720837</v>
      </c>
      <c r="AC26" s="28">
        <v>1560.44168120316</v>
      </c>
      <c r="AD26" s="28">
        <v>943.67248723344596</v>
      </c>
      <c r="AE26" s="28">
        <v>7564.2754499126804</v>
      </c>
      <c r="AF26" s="28">
        <v>7564.2754499126804</v>
      </c>
      <c r="AG26" s="28">
        <v>17548262.447603598</v>
      </c>
      <c r="AH26" s="28">
        <v>0</v>
      </c>
      <c r="AI26" s="28">
        <v>2164.5384558750102</v>
      </c>
      <c r="AJ26" s="28">
        <v>379.52583961960102</v>
      </c>
      <c r="AK26" s="28">
        <v>1875.38303928493</v>
      </c>
      <c r="AL26" s="28">
        <v>6937.9556947761903</v>
      </c>
      <c r="AM26" s="28">
        <v>1463.47120968327</v>
      </c>
      <c r="AN26" s="28">
        <v>11425.8087781781</v>
      </c>
      <c r="AO26" s="28">
        <v>0</v>
      </c>
      <c r="AP26" s="28">
        <v>10517.320819517599</v>
      </c>
      <c r="AQ26" s="28">
        <v>1168.5906117080799</v>
      </c>
      <c r="AR26" s="28">
        <v>11685.911431225601</v>
      </c>
      <c r="AS26" s="28">
        <v>901.28299741679302</v>
      </c>
      <c r="AT26" s="28">
        <v>8756.5057773491299</v>
      </c>
      <c r="AU26" s="28">
        <v>29.356777522205501</v>
      </c>
      <c r="AV26" s="28">
        <v>52949.374577177201</v>
      </c>
      <c r="AW26" s="28">
        <v>67.227085976031304</v>
      </c>
      <c r="AX26" s="28">
        <v>433.16527478639898</v>
      </c>
      <c r="AY26" s="28">
        <v>6613.5214856951998</v>
      </c>
      <c r="AZ26" s="28">
        <v>27.274617906366402</v>
      </c>
      <c r="BA26" s="28">
        <v>0</v>
      </c>
      <c r="BB26" s="28">
        <v>288.28586891701201</v>
      </c>
      <c r="BC26" s="28">
        <v>72537.853496316893</v>
      </c>
      <c r="BD26" s="28">
        <v>61472.853102778303</v>
      </c>
      <c r="BE26" s="28">
        <v>11065.000393538499</v>
      </c>
      <c r="BF26" s="28">
        <v>2.2981706955957102</v>
      </c>
      <c r="BG26" s="28">
        <v>6.0739569297154601</v>
      </c>
      <c r="BH26" s="28">
        <v>777.18576399982396</v>
      </c>
      <c r="BI26" s="28">
        <v>115.070412575097</v>
      </c>
      <c r="BJ26" s="28">
        <v>21389.531343602299</v>
      </c>
      <c r="BK26" s="28">
        <v>249.00757538973801</v>
      </c>
      <c r="BL26" s="28">
        <v>589.12251741699799</v>
      </c>
      <c r="BM26" s="28">
        <v>30559.422494718801</v>
      </c>
      <c r="BN26" s="28">
        <v>806.60550883533006</v>
      </c>
      <c r="BO26" s="28">
        <v>18.724960009598899</v>
      </c>
      <c r="BP26" s="28">
        <v>270.92523138775402</v>
      </c>
      <c r="BQ26" s="28">
        <v>36.659565249596</v>
      </c>
      <c r="BR26" s="28">
        <v>5891.5771566882604</v>
      </c>
      <c r="BS26" s="28">
        <v>2134.2004911367599</v>
      </c>
      <c r="BT26" s="28">
        <v>0</v>
      </c>
      <c r="BU26" s="28">
        <v>2554.18122240809</v>
      </c>
      <c r="BV26" s="28">
        <v>7731.51190109461</v>
      </c>
      <c r="BW26" s="28">
        <v>44366.230107310497</v>
      </c>
      <c r="BX26" s="28">
        <v>164245.988692774</v>
      </c>
      <c r="BY26" s="28">
        <v>6249.2302839793101</v>
      </c>
      <c r="BZ26" s="28"/>
      <c r="CA26" s="52">
        <f t="shared" si="0"/>
        <v>1.9927854025336446E-5</v>
      </c>
      <c r="CB26" s="52">
        <f t="shared" si="1"/>
        <v>1.9931255755276765E-5</v>
      </c>
      <c r="CC26" s="52">
        <f t="shared" si="2"/>
        <v>2.02813476467433E-5</v>
      </c>
      <c r="CD26" s="52">
        <f t="shared" si="3"/>
        <v>2.8511241798384546E-5</v>
      </c>
      <c r="CE26" s="52">
        <f t="shared" si="4"/>
        <v>3.0043802600028461E-5</v>
      </c>
      <c r="CF26" s="52">
        <f t="shared" si="5"/>
        <v>1.9959771763355842E-5</v>
      </c>
      <c r="CG26" s="52">
        <f t="shared" si="6"/>
        <v>1.996881806674623E-5</v>
      </c>
      <c r="CH26" s="106">
        <f t="shared" si="7"/>
        <v>2.0015212611308212E-5</v>
      </c>
      <c r="CI26" s="106">
        <f t="shared" si="8"/>
        <v>2.1255499497766122E-5</v>
      </c>
      <c r="CJ26" s="106">
        <f t="shared" si="9"/>
        <v>2.0235369663142252E-5</v>
      </c>
      <c r="CK26" s="106">
        <f t="shared" si="10"/>
        <v>2.3337242528324359E-5</v>
      </c>
      <c r="CL26" s="105">
        <f t="shared" si="12"/>
        <v>1.906402263040609E-5</v>
      </c>
      <c r="CM26" s="105">
        <f t="shared" si="13"/>
        <v>2.0162775647539237E-5</v>
      </c>
      <c r="CN26" s="106">
        <f t="shared" si="11"/>
        <v>2.0729011884969135E-5</v>
      </c>
    </row>
    <row r="27" spans="1:92" x14ac:dyDescent="0.4">
      <c r="A27" s="30" t="s">
        <v>26</v>
      </c>
      <c r="B27" s="28">
        <v>338222.67992999998</v>
      </c>
      <c r="C27" s="28">
        <v>5540.9367199999997</v>
      </c>
      <c r="D27" s="28">
        <v>4091.4562639999999</v>
      </c>
      <c r="E27" s="28">
        <v>33939.502959999998</v>
      </c>
      <c r="F27" s="28">
        <v>28762.29017</v>
      </c>
      <c r="G27" s="28">
        <v>2381.6490239999998</v>
      </c>
      <c r="H27" s="28">
        <v>79651.005287000007</v>
      </c>
      <c r="I27" s="97">
        <v>2724.8463148999999</v>
      </c>
      <c r="J27" s="97">
        <v>730.52180005000002</v>
      </c>
      <c r="K27" s="97">
        <v>5442.3874159999996</v>
      </c>
      <c r="L27" s="97">
        <v>6124.2077660000004</v>
      </c>
      <c r="M27" s="97">
        <v>832.79485328999999</v>
      </c>
      <c r="N27" s="97">
        <v>440.74815288000002</v>
      </c>
      <c r="O27" s="97">
        <v>791.39861529999996</v>
      </c>
      <c r="Q27" s="30" t="s">
        <v>26</v>
      </c>
      <c r="R27" s="28">
        <v>973.59597755190805</v>
      </c>
      <c r="S27" s="101">
        <v>833.02978775005795</v>
      </c>
      <c r="T27" s="28">
        <v>2725.61539341157</v>
      </c>
      <c r="U27" s="28">
        <v>2725.61539341157</v>
      </c>
      <c r="V27" s="28">
        <v>2918.7925368322899</v>
      </c>
      <c r="W27" s="28">
        <v>730.72794834677495</v>
      </c>
      <c r="X27" s="101">
        <v>440.87256975421298</v>
      </c>
      <c r="Y27" s="28">
        <v>8940.5800674299207</v>
      </c>
      <c r="Z27" s="28">
        <v>338323.99339668697</v>
      </c>
      <c r="AA27" s="28">
        <v>2312.2044965364298</v>
      </c>
      <c r="AB27" s="28">
        <v>1291.9869823338599</v>
      </c>
      <c r="AC27" s="28">
        <v>489.79094376594099</v>
      </c>
      <c r="AD27" s="28">
        <v>403.90620621073703</v>
      </c>
      <c r="AE27" s="28">
        <v>5443.9232292696197</v>
      </c>
      <c r="AF27" s="28">
        <v>5443.9232292696197</v>
      </c>
      <c r="AG27" s="28">
        <v>8087436.8093389403</v>
      </c>
      <c r="AH27" s="28">
        <v>0</v>
      </c>
      <c r="AI27" s="28">
        <v>926.20407987899898</v>
      </c>
      <c r="AJ27" s="28">
        <v>162.64491489801401</v>
      </c>
      <c r="AK27" s="28">
        <v>802.89305412558599</v>
      </c>
      <c r="AL27" s="28">
        <v>6125.9548649974704</v>
      </c>
      <c r="AM27" s="28">
        <v>791.62197103452195</v>
      </c>
      <c r="AN27" s="28">
        <v>5542.5935205932601</v>
      </c>
      <c r="AO27" s="28">
        <v>0</v>
      </c>
      <c r="AP27" s="28">
        <v>3683.2909961404298</v>
      </c>
      <c r="AQ27" s="28">
        <v>409.25457403256598</v>
      </c>
      <c r="AR27" s="28">
        <v>4092.5455701730002</v>
      </c>
      <c r="AS27" s="28">
        <v>388.16750883391398</v>
      </c>
      <c r="AT27" s="28">
        <v>3722.7546128946501</v>
      </c>
      <c r="AU27" s="28">
        <v>16.261915191382101</v>
      </c>
      <c r="AV27" s="28">
        <v>24150.459640700199</v>
      </c>
      <c r="AW27" s="28">
        <v>85.120441548460306</v>
      </c>
      <c r="AX27" s="28">
        <v>871.47012486923802</v>
      </c>
      <c r="AY27" s="28">
        <v>2849.0978083168202</v>
      </c>
      <c r="AZ27" s="28">
        <v>12.577238651499901</v>
      </c>
      <c r="BA27" s="28">
        <v>0</v>
      </c>
      <c r="BB27" s="28">
        <v>614.54913370346696</v>
      </c>
      <c r="BC27" s="28">
        <v>33950.563436122196</v>
      </c>
      <c r="BD27" s="28">
        <v>28771.818558464001</v>
      </c>
      <c r="BE27" s="28">
        <v>5178.7448776581396</v>
      </c>
      <c r="BF27" s="28">
        <v>6.4446513894927699</v>
      </c>
      <c r="BG27" s="28">
        <v>1.2354978249178701</v>
      </c>
      <c r="BH27" s="28">
        <v>384.26426541989701</v>
      </c>
      <c r="BI27" s="28">
        <v>128.809142359904</v>
      </c>
      <c r="BJ27" s="28">
        <v>9530.4477369529905</v>
      </c>
      <c r="BK27" s="28">
        <v>208.56031299286201</v>
      </c>
      <c r="BL27" s="28">
        <v>115.390590805415</v>
      </c>
      <c r="BM27" s="28">
        <v>13617.039112442801</v>
      </c>
      <c r="BN27" s="28">
        <v>575.01860695067001</v>
      </c>
      <c r="BO27" s="28">
        <v>38.148205264229397</v>
      </c>
      <c r="BP27" s="28">
        <v>285.82026391886899</v>
      </c>
      <c r="BQ27" s="28">
        <v>6.5821168117598896</v>
      </c>
      <c r="BR27" s="28">
        <v>2382.3209996948299</v>
      </c>
      <c r="BS27" s="28">
        <v>912.67350609007201</v>
      </c>
      <c r="BT27" s="28">
        <v>0</v>
      </c>
      <c r="BU27" s="28">
        <v>1094.2286433107399</v>
      </c>
      <c r="BV27" s="28">
        <v>3494.6643302652201</v>
      </c>
      <c r="BW27" s="28">
        <v>20380.134854003001</v>
      </c>
      <c r="BX27" s="28">
        <v>79674.827541510196</v>
      </c>
      <c r="BY27" s="28">
        <v>2832.7301081320302</v>
      </c>
      <c r="BZ27" s="28"/>
      <c r="CA27" s="52">
        <f t="shared" si="0"/>
        <v>2.995466380550131E-4</v>
      </c>
      <c r="CB27" s="52">
        <f t="shared" si="1"/>
        <v>2.9901092125455891E-4</v>
      </c>
      <c r="CC27" s="52">
        <f t="shared" si="2"/>
        <v>2.662392318805673E-4</v>
      </c>
      <c r="CD27" s="52">
        <f t="shared" si="3"/>
        <v>3.2588798177845949E-4</v>
      </c>
      <c r="CE27" s="52">
        <f t="shared" si="4"/>
        <v>3.3128059023406972E-4</v>
      </c>
      <c r="CF27" s="52">
        <f t="shared" si="5"/>
        <v>2.8214723834558292E-4</v>
      </c>
      <c r="CG27" s="52">
        <f t="shared" si="6"/>
        <v>2.9908291081012908E-4</v>
      </c>
      <c r="CH27" s="106">
        <f t="shared" si="7"/>
        <v>2.8224656464646863E-4</v>
      </c>
      <c r="CI27" s="106">
        <f t="shared" si="8"/>
        <v>2.8219321690443379E-4</v>
      </c>
      <c r="CJ27" s="106">
        <f t="shared" si="9"/>
        <v>2.8219477082888378E-4</v>
      </c>
      <c r="CK27" s="106">
        <f t="shared" si="10"/>
        <v>2.8527755168095121E-4</v>
      </c>
      <c r="CL27" s="105">
        <f t="shared" si="12"/>
        <v>2.82103640686342E-4</v>
      </c>
      <c r="CM27" s="105">
        <f t="shared" si="13"/>
        <v>2.8228563954260931E-4</v>
      </c>
      <c r="CN27" s="106">
        <f t="shared" si="11"/>
        <v>2.8222911969250683E-4</v>
      </c>
    </row>
    <row r="28" spans="1:92" x14ac:dyDescent="0.4">
      <c r="A28" s="30" t="s">
        <v>27</v>
      </c>
      <c r="B28" s="28">
        <v>79208.003247000001</v>
      </c>
      <c r="C28" s="28">
        <v>1305.333513</v>
      </c>
      <c r="D28" s="28">
        <v>1354.9775299999999</v>
      </c>
      <c r="E28" s="28">
        <v>8302.6213270000007</v>
      </c>
      <c r="F28" s="28">
        <v>7036.1196950000003</v>
      </c>
      <c r="G28" s="28">
        <v>679.09197400000005</v>
      </c>
      <c r="H28" s="28">
        <v>18764.17884</v>
      </c>
      <c r="I28" s="97">
        <v>776.76166793000004</v>
      </c>
      <c r="J28" s="97">
        <v>208.24709614</v>
      </c>
      <c r="K28" s="97">
        <v>1551.4408639999999</v>
      </c>
      <c r="L28" s="97">
        <v>1745.8048216</v>
      </c>
      <c r="M28" s="97">
        <v>237.40168929999999</v>
      </c>
      <c r="N28" s="97">
        <v>125.64241443</v>
      </c>
      <c r="O28" s="97">
        <v>225.60102082</v>
      </c>
      <c r="Q28" s="30" t="s">
        <v>27</v>
      </c>
      <c r="R28" s="28">
        <v>219.34610271678301</v>
      </c>
      <c r="S28" s="101">
        <v>237.39782902776801</v>
      </c>
      <c r="T28" s="28">
        <v>776.74870811713595</v>
      </c>
      <c r="U28" s="28">
        <v>776.74870811713595</v>
      </c>
      <c r="V28" s="28">
        <v>663.42412199658202</v>
      </c>
      <c r="W28" s="28">
        <v>208.243684355818</v>
      </c>
      <c r="X28" s="101">
        <v>125.640088425161</v>
      </c>
      <c r="Y28" s="28">
        <v>1881.14662267005</v>
      </c>
      <c r="Z28" s="28">
        <v>79206.076244291893</v>
      </c>
      <c r="AA28" s="28">
        <v>524.26218414935795</v>
      </c>
      <c r="AB28" s="28">
        <v>260.29816761361297</v>
      </c>
      <c r="AC28" s="28">
        <v>116.971074685248</v>
      </c>
      <c r="AD28" s="28">
        <v>90.900367618851405</v>
      </c>
      <c r="AE28" s="28">
        <v>1551.41500296412</v>
      </c>
      <c r="AF28" s="28">
        <v>1551.41500296412</v>
      </c>
      <c r="AG28" s="28">
        <v>2084257.3793047001</v>
      </c>
      <c r="AH28" s="28">
        <v>0</v>
      </c>
      <c r="AI28" s="28">
        <v>207.98172054852799</v>
      </c>
      <c r="AJ28" s="28">
        <v>36.532387064695797</v>
      </c>
      <c r="AK28" s="28">
        <v>180.56187530055701</v>
      </c>
      <c r="AL28" s="28">
        <v>1745.78092374681</v>
      </c>
      <c r="AM28" s="28">
        <v>225.59696735354001</v>
      </c>
      <c r="AN28" s="28">
        <v>1305.3020950698699</v>
      </c>
      <c r="AO28" s="28">
        <v>0</v>
      </c>
      <c r="AP28" s="28">
        <v>1219.4649017013001</v>
      </c>
      <c r="AQ28" s="28">
        <v>135.49619802411999</v>
      </c>
      <c r="AR28" s="28">
        <v>1354.9610997254199</v>
      </c>
      <c r="AS28" s="28">
        <v>87.135781632161297</v>
      </c>
      <c r="AT28" s="28">
        <v>885.34227443560201</v>
      </c>
      <c r="AU28" s="28">
        <v>3.3773192849568701</v>
      </c>
      <c r="AV28" s="28">
        <v>5340.4989690805696</v>
      </c>
      <c r="AW28" s="28">
        <v>8.0608536101467703</v>
      </c>
      <c r="AX28" s="28">
        <v>54.143200694389698</v>
      </c>
      <c r="AY28" s="28">
        <v>755.28697828568602</v>
      </c>
      <c r="AZ28" s="28">
        <v>3.1205034494375399</v>
      </c>
      <c r="BA28" s="28">
        <v>0</v>
      </c>
      <c r="BB28" s="28">
        <v>36.2699520240634</v>
      </c>
      <c r="BC28" s="28">
        <v>8302.5102144002594</v>
      </c>
      <c r="BD28" s="28">
        <v>7036.0370855548799</v>
      </c>
      <c r="BE28" s="28">
        <v>1266.47312884538</v>
      </c>
      <c r="BF28" s="28">
        <v>0.29968703406526698</v>
      </c>
      <c r="BG28" s="28">
        <v>0.68424015363962098</v>
      </c>
      <c r="BH28" s="28">
        <v>89.094818749780799</v>
      </c>
      <c r="BI28" s="28">
        <v>13.6822362128805</v>
      </c>
      <c r="BJ28" s="28">
        <v>2444.9140403681699</v>
      </c>
      <c r="BK28" s="28">
        <v>29.128827413471299</v>
      </c>
      <c r="BL28" s="28">
        <v>66.335215009341994</v>
      </c>
      <c r="BM28" s="28">
        <v>3493.0769140897301</v>
      </c>
      <c r="BN28" s="28">
        <v>99.541799100734707</v>
      </c>
      <c r="BO28" s="28">
        <v>2.3437611515258698</v>
      </c>
      <c r="BP28" s="28">
        <v>32.094748543009402</v>
      </c>
      <c r="BQ28" s="28">
        <v>4.1237894805804398</v>
      </c>
      <c r="BR28" s="28">
        <v>679.08051662476703</v>
      </c>
      <c r="BS28" s="28">
        <v>205.323445379541</v>
      </c>
      <c r="BT28" s="28">
        <v>0</v>
      </c>
      <c r="BU28" s="28">
        <v>246.05195305352501</v>
      </c>
      <c r="BV28" s="28">
        <v>773.50678656249499</v>
      </c>
      <c r="BW28" s="28">
        <v>4605.1194181644496</v>
      </c>
      <c r="BX28" s="28">
        <v>18763.7270658905</v>
      </c>
      <c r="BY28" s="28">
        <v>627.81980700164502</v>
      </c>
      <c r="BZ28" s="28"/>
      <c r="CA28" s="52">
        <f t="shared" si="0"/>
        <v>-2.432838386417033E-5</v>
      </c>
      <c r="CB28" s="52">
        <f t="shared" si="1"/>
        <v>-2.4068891066728085E-5</v>
      </c>
      <c r="CC28" s="52">
        <f t="shared" si="2"/>
        <v>-1.2125864980202802E-5</v>
      </c>
      <c r="CD28" s="52">
        <f t="shared" si="3"/>
        <v>-1.3382833609426669E-5</v>
      </c>
      <c r="CE28" s="52">
        <f t="shared" si="4"/>
        <v>-1.1740767454411125E-5</v>
      </c>
      <c r="CF28" s="52">
        <f t="shared" si="5"/>
        <v>-1.6871610432288208E-5</v>
      </c>
      <c r="CG28" s="52">
        <f t="shared" si="6"/>
        <v>-2.4076412474682405E-5</v>
      </c>
      <c r="CH28" s="106">
        <f t="shared" si="7"/>
        <v>-1.6684413506955302E-5</v>
      </c>
      <c r="CI28" s="106">
        <f t="shared" si="8"/>
        <v>-1.6383345771594305E-5</v>
      </c>
      <c r="CJ28" s="106">
        <f t="shared" si="9"/>
        <v>-1.666904390618819E-5</v>
      </c>
      <c r="CK28" s="106">
        <f t="shared" si="10"/>
        <v>-1.3688731348595294E-5</v>
      </c>
      <c r="CL28" s="105">
        <f t="shared" si="12"/>
        <v>-1.6260508690386811E-5</v>
      </c>
      <c r="CM28" s="105">
        <f t="shared" si="13"/>
        <v>-1.8512895104396401E-5</v>
      </c>
      <c r="CN28" s="106">
        <f t="shared" si="11"/>
        <v>-1.7967411872782678E-5</v>
      </c>
    </row>
    <row r="29" spans="1:92" x14ac:dyDescent="0.4">
      <c r="A29" s="30" t="s">
        <v>28</v>
      </c>
      <c r="B29" s="28">
        <v>114045.974</v>
      </c>
      <c r="C29" s="28">
        <v>1877.9456070000001</v>
      </c>
      <c r="D29" s="28">
        <v>1873.132157</v>
      </c>
      <c r="E29" s="28">
        <v>11884.870754</v>
      </c>
      <c r="F29" s="28">
        <v>10071.924449</v>
      </c>
      <c r="G29" s="28">
        <v>953.98549500000001</v>
      </c>
      <c r="H29" s="28">
        <v>26995.482737999999</v>
      </c>
      <c r="I29" s="97">
        <v>817.05774167000004</v>
      </c>
      <c r="J29" s="97">
        <v>219.37707878000001</v>
      </c>
      <c r="K29" s="97">
        <v>1224.6116039000001</v>
      </c>
      <c r="L29" s="97">
        <v>1123.2106438999999</v>
      </c>
      <c r="M29" s="97">
        <v>249.60236578999999</v>
      </c>
      <c r="N29" s="97">
        <v>132.60125653</v>
      </c>
      <c r="O29" s="97">
        <v>236.92724511</v>
      </c>
      <c r="Q29" s="30" t="s">
        <v>28</v>
      </c>
      <c r="R29" s="28">
        <v>374.94570854262599</v>
      </c>
      <c r="S29" s="101">
        <v>249.606053081206</v>
      </c>
      <c r="T29" s="28">
        <v>817.06975602412604</v>
      </c>
      <c r="U29" s="28">
        <v>817.06975602412604</v>
      </c>
      <c r="V29" s="28">
        <v>1058.0941611589601</v>
      </c>
      <c r="W29" s="28">
        <v>219.38028976478401</v>
      </c>
      <c r="X29" s="101">
        <v>132.603189906447</v>
      </c>
      <c r="Y29" s="28">
        <v>2735.1342646100602</v>
      </c>
      <c r="Z29" s="28">
        <v>114047.134024853</v>
      </c>
      <c r="AA29" s="28">
        <v>900.94368749507896</v>
      </c>
      <c r="AB29" s="28">
        <v>361.458887790223</v>
      </c>
      <c r="AC29" s="28">
        <v>257.08333445562198</v>
      </c>
      <c r="AD29" s="28">
        <v>155.47046306520099</v>
      </c>
      <c r="AE29" s="28">
        <v>1224.62929178432</v>
      </c>
      <c r="AF29" s="28">
        <v>1224.62929178432</v>
      </c>
      <c r="AG29" s="28">
        <v>5361749.4080153201</v>
      </c>
      <c r="AH29" s="28">
        <v>0</v>
      </c>
      <c r="AI29" s="28">
        <v>356.60838101581197</v>
      </c>
      <c r="AJ29" s="28">
        <v>62.527007232349199</v>
      </c>
      <c r="AK29" s="28">
        <v>308.970135696846</v>
      </c>
      <c r="AL29" s="28">
        <v>1123.2307845396399</v>
      </c>
      <c r="AM29" s="28">
        <v>236.930703120283</v>
      </c>
      <c r="AN29" s="28">
        <v>1877.9650759707199</v>
      </c>
      <c r="AO29" s="28">
        <v>0</v>
      </c>
      <c r="AP29" s="28">
        <v>1685.8489422386799</v>
      </c>
      <c r="AQ29" s="28">
        <v>187.31653490983601</v>
      </c>
      <c r="AR29" s="28">
        <v>1873.16547714851</v>
      </c>
      <c r="AS29" s="28">
        <v>148.486760229217</v>
      </c>
      <c r="AT29" s="28">
        <v>1442.6382403227001</v>
      </c>
      <c r="AU29" s="28">
        <v>6.0984236980880402</v>
      </c>
      <c r="AV29" s="28">
        <v>8723.4351519520005</v>
      </c>
      <c r="AW29" s="28">
        <v>38.425159072967404</v>
      </c>
      <c r="AX29" s="28">
        <v>412.59595749643103</v>
      </c>
      <c r="AY29" s="28">
        <v>957.82206592822797</v>
      </c>
      <c r="AZ29" s="28">
        <v>4.3727801686337404</v>
      </c>
      <c r="BA29" s="28">
        <v>0</v>
      </c>
      <c r="BB29" s="28">
        <v>292.24948264631701</v>
      </c>
      <c r="BC29" s="28">
        <v>11885.477680038101</v>
      </c>
      <c r="BD29" s="28">
        <v>10072.5110089585</v>
      </c>
      <c r="BE29" s="28">
        <v>1812.96667107965</v>
      </c>
      <c r="BF29" s="28">
        <v>3.1193170494198998</v>
      </c>
      <c r="BG29" s="28">
        <v>0.174115945267723</v>
      </c>
      <c r="BH29" s="28">
        <v>137.821429442175</v>
      </c>
      <c r="BI29" s="28">
        <v>57.143513311176797</v>
      </c>
      <c r="BJ29" s="28">
        <v>3259.15818010979</v>
      </c>
      <c r="BK29" s="28">
        <v>87.806169065295293</v>
      </c>
      <c r="BL29" s="28">
        <v>14.6184801466955</v>
      </c>
      <c r="BM29" s="28">
        <v>4656.7977844309498</v>
      </c>
      <c r="BN29" s="28">
        <v>132.88863795830699</v>
      </c>
      <c r="BO29" s="28">
        <v>18.079007368926899</v>
      </c>
      <c r="BP29" s="28">
        <v>125.625136462573</v>
      </c>
      <c r="BQ29" s="28">
        <v>0.60400661557234703</v>
      </c>
      <c r="BR29" s="28">
        <v>953.99969363937896</v>
      </c>
      <c r="BS29" s="28">
        <v>351.61052440464499</v>
      </c>
      <c r="BT29" s="28">
        <v>0</v>
      </c>
      <c r="BU29" s="28">
        <v>420.80234657546799</v>
      </c>
      <c r="BV29" s="28">
        <v>1273.7708652287899</v>
      </c>
      <c r="BW29" s="28">
        <v>7309.3563646010098</v>
      </c>
      <c r="BX29" s="28">
        <v>26995.7702782673</v>
      </c>
      <c r="BY29" s="28">
        <v>1029.5636393472901</v>
      </c>
      <c r="BZ29" s="28"/>
      <c r="CA29" s="52">
        <f t="shared" si="0"/>
        <v>1.0171554613591465E-5</v>
      </c>
      <c r="CB29" s="52">
        <f t="shared" si="1"/>
        <v>1.0367164334914345E-5</v>
      </c>
      <c r="CC29" s="52">
        <f t="shared" si="2"/>
        <v>1.7788466438691843E-5</v>
      </c>
      <c r="CD29" s="52">
        <f t="shared" si="3"/>
        <v>5.1067113026590444E-5</v>
      </c>
      <c r="CE29" s="52">
        <f t="shared" si="4"/>
        <v>5.8237128511992523E-5</v>
      </c>
      <c r="CF29" s="52">
        <f t="shared" si="5"/>
        <v>1.4883496083917512E-5</v>
      </c>
      <c r="CG29" s="52">
        <f t="shared" si="6"/>
        <v>1.0651421576429568E-5</v>
      </c>
      <c r="CH29" s="106">
        <f t="shared" si="7"/>
        <v>1.4704412568735438E-5</v>
      </c>
      <c r="CI29" s="106">
        <f t="shared" si="8"/>
        <v>1.4636828978951007E-5</v>
      </c>
      <c r="CJ29" s="106">
        <f t="shared" si="9"/>
        <v>1.444366872205168E-5</v>
      </c>
      <c r="CK29" s="106">
        <f t="shared" si="10"/>
        <v>1.7931311236549569E-5</v>
      </c>
      <c r="CL29" s="105">
        <f t="shared" si="12"/>
        <v>1.4772661286025039E-5</v>
      </c>
      <c r="CM29" s="105">
        <f t="shared" si="13"/>
        <v>1.4580378026521035E-5</v>
      </c>
      <c r="CN29" s="106">
        <f t="shared" si="11"/>
        <v>1.4595241173687185E-5</v>
      </c>
    </row>
    <row r="30" spans="1:92" x14ac:dyDescent="0.4">
      <c r="A30" s="30" t="s">
        <v>29</v>
      </c>
      <c r="B30" s="28">
        <v>4203.5613050000002</v>
      </c>
      <c r="C30" s="28">
        <v>69.012155000000007</v>
      </c>
      <c r="D30" s="28">
        <v>58.450265000000002</v>
      </c>
      <c r="E30" s="28">
        <v>428.60081000000002</v>
      </c>
      <c r="F30" s="28">
        <v>363.22091599999999</v>
      </c>
      <c r="G30" s="28">
        <v>31.923707</v>
      </c>
      <c r="H30" s="28">
        <v>992.05532900000003</v>
      </c>
      <c r="I30" s="97">
        <v>29.418599059999998</v>
      </c>
      <c r="J30" s="97">
        <v>16.510652109999999</v>
      </c>
      <c r="K30" s="97">
        <v>62.86344107</v>
      </c>
      <c r="L30" s="97">
        <v>40.866773299999998</v>
      </c>
      <c r="M30" s="97">
        <v>9.6674784999999996</v>
      </c>
      <c r="N30" s="97">
        <v>3.29518836</v>
      </c>
      <c r="O30" s="97">
        <v>8.6190689799999998</v>
      </c>
      <c r="Q30" s="30" t="s">
        <v>29</v>
      </c>
      <c r="R30" s="28">
        <v>12.401028605485299</v>
      </c>
      <c r="S30" s="101">
        <v>9.6674278235052693</v>
      </c>
      <c r="T30" s="28">
        <v>29.418397927843799</v>
      </c>
      <c r="U30" s="28">
        <v>29.418397927843799</v>
      </c>
      <c r="V30" s="28">
        <v>36.5340339683925</v>
      </c>
      <c r="W30" s="28">
        <v>16.5105464925762</v>
      </c>
      <c r="X30" s="101">
        <v>3.2951735023460502</v>
      </c>
      <c r="Y30" s="28">
        <v>88.236637528221195</v>
      </c>
      <c r="Z30" s="28">
        <v>4203.5359147358004</v>
      </c>
      <c r="AA30" s="28">
        <v>35.561627112408203</v>
      </c>
      <c r="AB30" s="28">
        <v>14.994206842919301</v>
      </c>
      <c r="AC30" s="28">
        <v>7.5573907123622899</v>
      </c>
      <c r="AD30" s="28">
        <v>0.66007016435496502</v>
      </c>
      <c r="AE30" s="28">
        <v>62.863040287810399</v>
      </c>
      <c r="AF30" s="28">
        <v>62.863040287810399</v>
      </c>
      <c r="AG30" s="28">
        <v>55878.480060767601</v>
      </c>
      <c r="AH30" s="28">
        <v>0</v>
      </c>
      <c r="AI30" s="28">
        <v>10.900133511207599</v>
      </c>
      <c r="AJ30" s="28">
        <v>2.5462582457157898</v>
      </c>
      <c r="AK30" s="28">
        <v>8.4439822207688806</v>
      </c>
      <c r="AL30" s="28">
        <v>40.866659527865203</v>
      </c>
      <c r="AM30" s="28">
        <v>8.6189885651516001</v>
      </c>
      <c r="AN30" s="28">
        <v>69.011736714484897</v>
      </c>
      <c r="AO30" s="28">
        <v>0</v>
      </c>
      <c r="AP30" s="28">
        <v>52.604895816178598</v>
      </c>
      <c r="AQ30" s="28">
        <v>5.8449872762093698</v>
      </c>
      <c r="AR30" s="28">
        <v>58.4498830923879</v>
      </c>
      <c r="AS30" s="28">
        <v>5.1554702483206203</v>
      </c>
      <c r="AT30" s="28">
        <v>44.781935721676902</v>
      </c>
      <c r="AU30" s="28">
        <v>0.21167558585514501</v>
      </c>
      <c r="AV30" s="28">
        <v>294.75918317171897</v>
      </c>
      <c r="AW30" s="28">
        <v>1.21025966699184</v>
      </c>
      <c r="AX30" s="28">
        <v>12.692587191036001</v>
      </c>
      <c r="AY30" s="28">
        <v>35.346116179059401</v>
      </c>
      <c r="AZ30" s="28">
        <v>0.15830672476947899</v>
      </c>
      <c r="BA30" s="28">
        <v>0</v>
      </c>
      <c r="BB30" s="28">
        <v>8.9709662143884596</v>
      </c>
      <c r="BC30" s="28">
        <v>428.612869674406</v>
      </c>
      <c r="BD30" s="28">
        <v>363.23337411142802</v>
      </c>
      <c r="BE30" s="28">
        <v>65.379495562977695</v>
      </c>
      <c r="BF30" s="28">
        <v>9.4934441888920099E-2</v>
      </c>
      <c r="BG30" s="28">
        <v>1.15341424595534E-2</v>
      </c>
      <c r="BH30" s="28">
        <v>4.9030413368056101</v>
      </c>
      <c r="BI30" s="28">
        <v>1.8156499966599899</v>
      </c>
      <c r="BJ30" s="28">
        <v>119.102986350303</v>
      </c>
      <c r="BK30" s="28">
        <v>2.86561536028483</v>
      </c>
      <c r="BL30" s="28">
        <v>1.0514033993408101</v>
      </c>
      <c r="BM30" s="28">
        <v>170.175668072554</v>
      </c>
      <c r="BN30" s="28">
        <v>5.5676436493387103</v>
      </c>
      <c r="BO30" s="28">
        <v>0.55589209445813104</v>
      </c>
      <c r="BP30" s="28">
        <v>4.0103777354784302</v>
      </c>
      <c r="BQ30" s="28">
        <v>5.6359619094120801E-2</v>
      </c>
      <c r="BR30" s="28">
        <v>31.923498508639302</v>
      </c>
      <c r="BS30" s="28">
        <v>11.677783239516801</v>
      </c>
      <c r="BT30" s="28">
        <v>0</v>
      </c>
      <c r="BU30" s="28">
        <v>46.454953095997197</v>
      </c>
      <c r="BV30" s="28">
        <v>45.241648628066798</v>
      </c>
      <c r="BW30" s="28">
        <v>267.31692599445699</v>
      </c>
      <c r="BX30" s="28">
        <v>992.04939094782196</v>
      </c>
      <c r="BY30" s="28">
        <v>33.826816077877297</v>
      </c>
      <c r="BZ30" s="28"/>
      <c r="CA30" s="52">
        <f t="shared" si="0"/>
        <v>-6.0401793521157715E-6</v>
      </c>
      <c r="CB30" s="52">
        <f t="shared" si="1"/>
        <v>-6.061041205133043E-6</v>
      </c>
      <c r="CC30" s="52">
        <f t="shared" si="2"/>
        <v>-6.5338901731563378E-6</v>
      </c>
      <c r="CD30" s="52">
        <f t="shared" si="3"/>
        <v>2.8137311280338757E-5</v>
      </c>
      <c r="CE30" s="52">
        <f t="shared" si="4"/>
        <v>3.4298992374194033E-5</v>
      </c>
      <c r="CF30" s="52">
        <f t="shared" si="5"/>
        <v>-6.530925769321196E-6</v>
      </c>
      <c r="CG30" s="52">
        <f t="shared" si="6"/>
        <v>-5.9856058472589029E-6</v>
      </c>
      <c r="CH30" s="106">
        <f t="shared" si="7"/>
        <v>-6.8369046326516356E-6</v>
      </c>
      <c r="CI30" s="106">
        <f t="shared" si="8"/>
        <v>-6.3969262446518931E-6</v>
      </c>
      <c r="CJ30" s="106">
        <f t="shared" si="9"/>
        <v>-6.3754414772612364E-6</v>
      </c>
      <c r="CK30" s="106">
        <f t="shared" si="10"/>
        <v>-2.783976458349567E-6</v>
      </c>
      <c r="CL30" s="105">
        <f t="shared" si="12"/>
        <v>-5.2419557726804902E-6</v>
      </c>
      <c r="CM30" s="105">
        <f t="shared" si="13"/>
        <v>-4.508893673628409E-6</v>
      </c>
      <c r="CN30" s="106">
        <f t="shared" si="11"/>
        <v>-9.3298764154585607E-6</v>
      </c>
    </row>
    <row r="31" spans="1:92" x14ac:dyDescent="0.4">
      <c r="A31" s="30" t="s">
        <v>30</v>
      </c>
      <c r="B31" s="28">
        <v>17319.709046</v>
      </c>
      <c r="C31" s="28">
        <v>283.72969023000002</v>
      </c>
      <c r="D31" s="28">
        <v>209.08233906999999</v>
      </c>
      <c r="E31" s="28">
        <v>1737.5894122</v>
      </c>
      <c r="F31" s="28">
        <v>1472.5341834999999</v>
      </c>
      <c r="G31" s="28">
        <v>121.82445439</v>
      </c>
      <c r="H31" s="28">
        <v>4078.6513540999999</v>
      </c>
      <c r="I31" s="97">
        <v>120.70843195</v>
      </c>
      <c r="J31" s="97">
        <v>60.223388360000001</v>
      </c>
      <c r="K31" s="97">
        <v>288.44404492000001</v>
      </c>
      <c r="L31" s="97">
        <v>177.04704502999999</v>
      </c>
      <c r="M31" s="97">
        <v>50.678652919999998</v>
      </c>
      <c r="N31" s="97">
        <v>31.76968797</v>
      </c>
      <c r="O31" s="97">
        <v>36.462834209999997</v>
      </c>
      <c r="Q31" s="30" t="s">
        <v>30</v>
      </c>
      <c r="R31" s="28">
        <v>72.873201052803694</v>
      </c>
      <c r="S31" s="101">
        <v>50.676945360432597</v>
      </c>
      <c r="T31" s="28">
        <v>120.704180941063</v>
      </c>
      <c r="U31" s="28">
        <v>120.704180941063</v>
      </c>
      <c r="V31" s="28">
        <v>149.68453216800799</v>
      </c>
      <c r="W31" s="28">
        <v>60.221205772397497</v>
      </c>
      <c r="X31" s="101">
        <v>31.7686945718958</v>
      </c>
      <c r="Y31" s="28">
        <v>363.596489446264</v>
      </c>
      <c r="Z31" s="28">
        <v>17319.071136537699</v>
      </c>
      <c r="AA31" s="28">
        <v>156.88569932656901</v>
      </c>
      <c r="AB31" s="28">
        <v>54.679797896214701</v>
      </c>
      <c r="AC31" s="28">
        <v>42.027533367269903</v>
      </c>
      <c r="AD31" s="28">
        <v>2.36240185923723</v>
      </c>
      <c r="AE31" s="28">
        <v>288.43406893949202</v>
      </c>
      <c r="AF31" s="28">
        <v>288.43406893949202</v>
      </c>
      <c r="AG31" s="28">
        <v>270364.91667562799</v>
      </c>
      <c r="AH31" s="28">
        <v>0</v>
      </c>
      <c r="AI31" s="28">
        <v>60.585477592689102</v>
      </c>
      <c r="AJ31" s="28">
        <v>15.3749244383965</v>
      </c>
      <c r="AK31" s="28">
        <v>35.418861570961496</v>
      </c>
      <c r="AL31" s="28">
        <v>177.041379723658</v>
      </c>
      <c r="AM31" s="28">
        <v>36.461593834936998</v>
      </c>
      <c r="AN31" s="28">
        <v>283.71922482569698</v>
      </c>
      <c r="AO31" s="28">
        <v>0</v>
      </c>
      <c r="AP31" s="28">
        <v>188.16449193163399</v>
      </c>
      <c r="AQ31" s="28">
        <v>20.9071409838125</v>
      </c>
      <c r="AR31" s="28">
        <v>209.071632915447</v>
      </c>
      <c r="AS31" s="28">
        <v>21.541604463854501</v>
      </c>
      <c r="AT31" s="28">
        <v>191.03195412409201</v>
      </c>
      <c r="AU31" s="28">
        <v>0.77694658543736905</v>
      </c>
      <c r="AV31" s="28">
        <v>1206.7787268970501</v>
      </c>
      <c r="AW31" s="28">
        <v>3.1792819842700202</v>
      </c>
      <c r="AX31" s="28">
        <v>29.930281801837499</v>
      </c>
      <c r="AY31" s="28">
        <v>151.217457283795</v>
      </c>
      <c r="AZ31" s="28">
        <v>0.647824118443316</v>
      </c>
      <c r="BA31" s="28">
        <v>0</v>
      </c>
      <c r="BB31" s="28">
        <v>20.930065842137999</v>
      </c>
      <c r="BC31" s="28">
        <v>1737.55875223008</v>
      </c>
      <c r="BD31" s="28">
        <v>1472.5137071819299</v>
      </c>
      <c r="BE31" s="28">
        <v>265.04504504814298</v>
      </c>
      <c r="BF31" s="28">
        <v>0.212044845318209</v>
      </c>
      <c r="BG31" s="28">
        <v>9.8494224453115897E-2</v>
      </c>
      <c r="BH31" s="28">
        <v>19.2163320436294</v>
      </c>
      <c r="BI31" s="28">
        <v>4.9480307502879697</v>
      </c>
      <c r="BJ31" s="28">
        <v>498.30539559075601</v>
      </c>
      <c r="BK31" s="28">
        <v>8.6552863059905008</v>
      </c>
      <c r="BL31" s="28">
        <v>9.4232044243456397</v>
      </c>
      <c r="BM31" s="28">
        <v>711.95693746479401</v>
      </c>
      <c r="BN31" s="28">
        <v>19.444777469354399</v>
      </c>
      <c r="BO31" s="28">
        <v>1.30775429366667</v>
      </c>
      <c r="BP31" s="28">
        <v>11.1394842782894</v>
      </c>
      <c r="BQ31" s="28">
        <v>0.56888534448541295</v>
      </c>
      <c r="BR31" s="28">
        <v>121.819019310945</v>
      </c>
      <c r="BS31" s="28">
        <v>51.051335281344997</v>
      </c>
      <c r="BT31" s="28">
        <v>0</v>
      </c>
      <c r="BU31" s="28">
        <v>142.209735168142</v>
      </c>
      <c r="BV31" s="28">
        <v>188.37425193156099</v>
      </c>
      <c r="BW31" s="28">
        <v>1067.6662043526401</v>
      </c>
      <c r="BX31" s="28">
        <v>4078.50029963017</v>
      </c>
      <c r="BY31" s="28">
        <v>144.21119417083</v>
      </c>
      <c r="BZ31" s="28"/>
      <c r="CA31" s="52">
        <f t="shared" si="0"/>
        <v>-3.6831419084841158E-5</v>
      </c>
      <c r="CB31" s="52">
        <f t="shared" si="1"/>
        <v>-3.6885122225136489E-5</v>
      </c>
      <c r="CC31" s="52">
        <f t="shared" si="2"/>
        <v>-5.1205446622668782E-5</v>
      </c>
      <c r="CD31" s="52">
        <f t="shared" si="3"/>
        <v>-1.7645117830876449E-5</v>
      </c>
      <c r="CE31" s="52">
        <f t="shared" si="4"/>
        <v>-1.3905495912717204E-5</v>
      </c>
      <c r="CF31" s="52">
        <f t="shared" si="5"/>
        <v>-4.4614023368454026E-5</v>
      </c>
      <c r="CG31" s="52">
        <f t="shared" si="6"/>
        <v>-3.703539643760973E-5</v>
      </c>
      <c r="CH31" s="106">
        <f t="shared" si="7"/>
        <v>-3.5217166425994905E-5</v>
      </c>
      <c r="CI31" s="106">
        <f t="shared" si="8"/>
        <v>-3.6241527784153093E-5</v>
      </c>
      <c r="CJ31" s="106">
        <f t="shared" si="9"/>
        <v>-3.4585496506801739E-5</v>
      </c>
      <c r="CK31" s="106">
        <f t="shared" si="10"/>
        <v>-3.1998875445991403E-5</v>
      </c>
      <c r="CL31" s="105">
        <f t="shared" si="12"/>
        <v>-3.3693862583435388E-5</v>
      </c>
      <c r="CM31" s="105">
        <f t="shared" si="13"/>
        <v>-3.1268739722520718E-5</v>
      </c>
      <c r="CN31" s="106">
        <f t="shared" si="11"/>
        <v>-3.4017516462239006E-5</v>
      </c>
    </row>
    <row r="32" spans="1:92" x14ac:dyDescent="0.4">
      <c r="A32" s="30" t="s">
        <v>31</v>
      </c>
      <c r="B32" s="28">
        <v>167918.28674000001</v>
      </c>
      <c r="C32" s="28">
        <v>2760.8309359999998</v>
      </c>
      <c r="D32" s="28">
        <v>2541.4029580000001</v>
      </c>
      <c r="E32" s="28">
        <v>17305.584169000002</v>
      </c>
      <c r="F32" s="28">
        <v>14665.749782000001</v>
      </c>
      <c r="G32" s="28">
        <v>1338.4054430000001</v>
      </c>
      <c r="H32" s="28">
        <v>39686.973167999997</v>
      </c>
      <c r="I32" s="97">
        <v>1146.4989358</v>
      </c>
      <c r="J32" s="97">
        <v>307.83085996</v>
      </c>
      <c r="K32" s="97">
        <v>1718.3802682</v>
      </c>
      <c r="L32" s="97">
        <v>1576.0940038000001</v>
      </c>
      <c r="M32" s="97">
        <v>350.24311258</v>
      </c>
      <c r="N32" s="97">
        <v>186.06665344999999</v>
      </c>
      <c r="O32" s="97">
        <v>332.45732886000002</v>
      </c>
      <c r="Q32" s="30" t="s">
        <v>31</v>
      </c>
      <c r="R32" s="28">
        <v>555.10251612923298</v>
      </c>
      <c r="S32" s="101">
        <v>350.24309904579701</v>
      </c>
      <c r="T32" s="28">
        <v>1146.49887150173</v>
      </c>
      <c r="U32" s="28">
        <v>1146.49887150173</v>
      </c>
      <c r="V32" s="28">
        <v>1566.4960069602</v>
      </c>
      <c r="W32" s="28">
        <v>307.83085345435802</v>
      </c>
      <c r="X32" s="101">
        <v>186.06662751659599</v>
      </c>
      <c r="Y32" s="28">
        <v>4049.3336406311901</v>
      </c>
      <c r="Z32" s="28">
        <v>167918.26748167901</v>
      </c>
      <c r="AA32" s="28">
        <v>1333.8362371957301</v>
      </c>
      <c r="AB32" s="28">
        <v>535.13566867659097</v>
      </c>
      <c r="AC32" s="28">
        <v>380.60882930449998</v>
      </c>
      <c r="AD32" s="28">
        <v>230.172283072856</v>
      </c>
      <c r="AE32" s="28">
        <v>1718.38032313086</v>
      </c>
      <c r="AF32" s="28">
        <v>1718.38032313086</v>
      </c>
      <c r="AG32" s="28">
        <v>5882923.0085720103</v>
      </c>
      <c r="AH32" s="28">
        <v>0</v>
      </c>
      <c r="AI32" s="28">
        <v>527.95450139529498</v>
      </c>
      <c r="AJ32" s="28">
        <v>92.570522014921806</v>
      </c>
      <c r="AK32" s="28">
        <v>457.42650521206701</v>
      </c>
      <c r="AL32" s="28">
        <v>1576.0988232787299</v>
      </c>
      <c r="AM32" s="28">
        <v>332.45727309983999</v>
      </c>
      <c r="AN32" s="28">
        <v>2760.8307819715901</v>
      </c>
      <c r="AO32" s="28">
        <v>0</v>
      </c>
      <c r="AP32" s="28">
        <v>2287.26244624326</v>
      </c>
      <c r="AQ32" s="28">
        <v>254.140294010394</v>
      </c>
      <c r="AR32" s="28">
        <v>2541.4027402536599</v>
      </c>
      <c r="AS32" s="28">
        <v>219.832918989147</v>
      </c>
      <c r="AT32" s="28">
        <v>2135.80861741536</v>
      </c>
      <c r="AU32" s="28">
        <v>8.6172947182989095</v>
      </c>
      <c r="AV32" s="28">
        <v>12914.939653670999</v>
      </c>
      <c r="AW32" s="28">
        <v>50.365122605267899</v>
      </c>
      <c r="AX32" s="28">
        <v>531.16461738520798</v>
      </c>
      <c r="AY32" s="28">
        <v>1420.3011365582499</v>
      </c>
      <c r="AZ32" s="28">
        <v>6.3867218958977396</v>
      </c>
      <c r="BA32" s="28">
        <v>0</v>
      </c>
      <c r="BB32" s="28">
        <v>375.615282550968</v>
      </c>
      <c r="BC32" s="28">
        <v>17306.195435048499</v>
      </c>
      <c r="BD32" s="28">
        <v>14666.3611568872</v>
      </c>
      <c r="BE32" s="28">
        <v>2639.8342781613401</v>
      </c>
      <c r="BF32" s="28">
        <v>3.9831157266125401</v>
      </c>
      <c r="BG32" s="28">
        <v>0.42083504826633999</v>
      </c>
      <c r="BH32" s="28">
        <v>198.54394957356999</v>
      </c>
      <c r="BI32" s="28">
        <v>75.403813905873605</v>
      </c>
      <c r="BJ32" s="28">
        <v>4795.6264245023804</v>
      </c>
      <c r="BK32" s="28">
        <v>118.274964140721</v>
      </c>
      <c r="BL32" s="28">
        <v>37.9755041406328</v>
      </c>
      <c r="BM32" s="28">
        <v>6852.06793161923</v>
      </c>
      <c r="BN32" s="28">
        <v>196.74004375401501</v>
      </c>
      <c r="BO32" s="28">
        <v>23.265889444743902</v>
      </c>
      <c r="BP32" s="28">
        <v>166.36822403346599</v>
      </c>
      <c r="BQ32" s="28">
        <v>1.98032903782139</v>
      </c>
      <c r="BR32" s="28">
        <v>1338.40542175737</v>
      </c>
      <c r="BS32" s="28">
        <v>520.555015000764</v>
      </c>
      <c r="BT32" s="28">
        <v>0</v>
      </c>
      <c r="BU32" s="28">
        <v>622.99295949632904</v>
      </c>
      <c r="BV32" s="28">
        <v>1885.8023184543399</v>
      </c>
      <c r="BW32" s="28">
        <v>10821.415690509701</v>
      </c>
      <c r="BX32" s="28">
        <v>39686.970020042201</v>
      </c>
      <c r="BY32" s="28">
        <v>1524.2564246587499</v>
      </c>
      <c r="BZ32" s="28"/>
      <c r="CA32" s="52">
        <f t="shared" si="0"/>
        <v>-1.1468864633415795E-7</v>
      </c>
      <c r="CB32" s="52">
        <f t="shared" si="1"/>
        <v>-5.579059829998962E-8</v>
      </c>
      <c r="CC32" s="52">
        <f t="shared" si="2"/>
        <v>-8.5679580861025371E-8</v>
      </c>
      <c r="CD32" s="52">
        <f t="shared" si="3"/>
        <v>3.5321896246227911E-5</v>
      </c>
      <c r="CE32" s="52">
        <f t="shared" si="4"/>
        <v>4.1687257473176598E-5</v>
      </c>
      <c r="CF32" s="52">
        <f t="shared" si="5"/>
        <v>-1.5871595685811219E-8</v>
      </c>
      <c r="CG32" s="52">
        <f t="shared" si="6"/>
        <v>-7.9319674550763117E-8</v>
      </c>
      <c r="CH32" s="106">
        <f t="shared" si="7"/>
        <v>-5.608227620834048E-8</v>
      </c>
      <c r="CI32" s="106">
        <f t="shared" si="8"/>
        <v>-2.1133819974948125E-8</v>
      </c>
      <c r="CJ32" s="106">
        <f t="shared" si="9"/>
        <v>3.1966649627420771E-8</v>
      </c>
      <c r="CK32" s="106">
        <f t="shared" si="10"/>
        <v>3.0578624867517329E-6</v>
      </c>
      <c r="CL32" s="105">
        <f t="shared" si="12"/>
        <v>-3.8642310172518961E-8</v>
      </c>
      <c r="CM32" s="105">
        <f t="shared" si="13"/>
        <v>-1.3937695725138217E-7</v>
      </c>
      <c r="CN32" s="106">
        <f t="shared" si="11"/>
        <v>-1.6772125377627403E-7</v>
      </c>
    </row>
    <row r="33" spans="1:92" x14ac:dyDescent="0.4">
      <c r="A33" s="30" t="s">
        <v>32</v>
      </c>
      <c r="B33" s="28">
        <v>43909.000185999997</v>
      </c>
      <c r="C33" s="28">
        <v>720.19193328999995</v>
      </c>
      <c r="D33" s="28">
        <v>575.61529275999999</v>
      </c>
      <c r="E33" s="28">
        <v>4445.8204447999997</v>
      </c>
      <c r="F33" s="28">
        <v>3767.6439638000002</v>
      </c>
      <c r="G33" s="28">
        <v>322.76058325000002</v>
      </c>
      <c r="H33" s="28">
        <v>10352.918893</v>
      </c>
      <c r="I33" s="97">
        <v>282.96668574</v>
      </c>
      <c r="J33" s="97">
        <v>154.45571662</v>
      </c>
      <c r="K33" s="97">
        <v>622.31957219000003</v>
      </c>
      <c r="L33" s="97">
        <v>398.50362252999997</v>
      </c>
      <c r="M33" s="97">
        <v>99.362135109999997</v>
      </c>
      <c r="N33" s="97">
        <v>42.258863699999999</v>
      </c>
      <c r="O33" s="97">
        <v>83.539038680000004</v>
      </c>
      <c r="Q33" s="30" t="s">
        <v>32</v>
      </c>
      <c r="R33" s="28">
        <v>151.52375114186199</v>
      </c>
      <c r="S33" s="101">
        <v>99.363512848888405</v>
      </c>
      <c r="T33" s="28">
        <v>282.97141820712102</v>
      </c>
      <c r="U33" s="28">
        <v>282.97141820712102</v>
      </c>
      <c r="V33" s="28">
        <v>386.90954163621501</v>
      </c>
      <c r="W33" s="28">
        <v>154.458551462706</v>
      </c>
      <c r="X33" s="101">
        <v>42.259209998026897</v>
      </c>
      <c r="Y33" s="28">
        <v>936.36418189462199</v>
      </c>
      <c r="Z33" s="28">
        <v>43909.7184780268</v>
      </c>
      <c r="AA33" s="28">
        <v>386.84751027115499</v>
      </c>
      <c r="AB33" s="28">
        <v>152.61434527838799</v>
      </c>
      <c r="AC33" s="28">
        <v>90.160822913898997</v>
      </c>
      <c r="AD33" s="28">
        <v>6.6774803192891499</v>
      </c>
      <c r="AE33" s="28">
        <v>622.32922447379997</v>
      </c>
      <c r="AF33" s="28">
        <v>622.32922447379997</v>
      </c>
      <c r="AG33" s="28">
        <v>527491.21036358504</v>
      </c>
      <c r="AH33" s="28">
        <v>0</v>
      </c>
      <c r="AI33" s="28">
        <v>130.011136331057</v>
      </c>
      <c r="AJ33" s="28">
        <v>31.489022288404001</v>
      </c>
      <c r="AK33" s="28">
        <v>90.178007251935398</v>
      </c>
      <c r="AL33" s="28">
        <v>398.51120990905503</v>
      </c>
      <c r="AM33" s="28">
        <v>83.540378764485297</v>
      </c>
      <c r="AN33" s="28">
        <v>720.20390235751199</v>
      </c>
      <c r="AO33" s="28">
        <v>0</v>
      </c>
      <c r="AP33" s="28">
        <v>518.06148274343104</v>
      </c>
      <c r="AQ33" s="28">
        <v>57.562335445603701</v>
      </c>
      <c r="AR33" s="28">
        <v>575.62381818903498</v>
      </c>
      <c r="AS33" s="28">
        <v>54.981904006151801</v>
      </c>
      <c r="AT33" s="28">
        <v>481.17178947269298</v>
      </c>
      <c r="AU33" s="28">
        <v>2.1255703583502799</v>
      </c>
      <c r="AV33" s="28">
        <v>3120.8041805110201</v>
      </c>
      <c r="AW33" s="28">
        <v>11.0614307418001</v>
      </c>
      <c r="AX33" s="28">
        <v>113.057360870274</v>
      </c>
      <c r="AY33" s="28">
        <v>373.49875607345803</v>
      </c>
      <c r="AZ33" s="28">
        <v>1.64735888770206</v>
      </c>
      <c r="BA33" s="28">
        <v>0</v>
      </c>
      <c r="BB33" s="28">
        <v>79.713711711833795</v>
      </c>
      <c r="BC33" s="28">
        <v>4446.02408510442</v>
      </c>
      <c r="BD33" s="28">
        <v>3767.8366952992501</v>
      </c>
      <c r="BE33" s="28">
        <v>678.18738980516605</v>
      </c>
      <c r="BF33" s="28">
        <v>0.83540054061299496</v>
      </c>
      <c r="BG33" s="28">
        <v>0.164359673890661</v>
      </c>
      <c r="BH33" s="28">
        <v>50.288918992267199</v>
      </c>
      <c r="BI33" s="28">
        <v>16.7487572123657</v>
      </c>
      <c r="BJ33" s="28">
        <v>1248.8342423679801</v>
      </c>
      <c r="BK33" s="28">
        <v>27.165412085296801</v>
      </c>
      <c r="BL33" s="28">
        <v>15.3668341973908</v>
      </c>
      <c r="BM33" s="28">
        <v>1784.32471591681</v>
      </c>
      <c r="BN33" s="28">
        <v>55.882792911111999</v>
      </c>
      <c r="BO33" s="28">
        <v>4.9488564948053497</v>
      </c>
      <c r="BP33" s="28">
        <v>37.176171989175302</v>
      </c>
      <c r="BQ33" s="28">
        <v>0.87883718522682697</v>
      </c>
      <c r="BR33" s="28">
        <v>322.76540643119</v>
      </c>
      <c r="BS33" s="28">
        <v>126.60623636090401</v>
      </c>
      <c r="BT33" s="28">
        <v>0</v>
      </c>
      <c r="BU33" s="28">
        <v>447.93838946952098</v>
      </c>
      <c r="BV33" s="28">
        <v>481.88523816151002</v>
      </c>
      <c r="BW33" s="28">
        <v>2805.7672095560001</v>
      </c>
      <c r="BX33" s="28">
        <v>10353.0879174203</v>
      </c>
      <c r="BY33" s="28">
        <v>363.38115450081602</v>
      </c>
      <c r="BZ33" s="28"/>
      <c r="CA33" s="52">
        <f t="shared" si="0"/>
        <v>1.6358651387179494E-5</v>
      </c>
      <c r="CB33" s="52">
        <f t="shared" si="1"/>
        <v>1.6619274611093672E-5</v>
      </c>
      <c r="CC33" s="52">
        <f t="shared" si="2"/>
        <v>1.4810984249760135E-5</v>
      </c>
      <c r="CD33" s="52">
        <f t="shared" si="3"/>
        <v>4.5804887297803032E-5</v>
      </c>
      <c r="CE33" s="52">
        <f t="shared" si="4"/>
        <v>5.1154382181999974E-5</v>
      </c>
      <c r="CF33" s="52">
        <f t="shared" si="5"/>
        <v>1.4943526069417651E-5</v>
      </c>
      <c r="CG33" s="52">
        <f t="shared" si="6"/>
        <v>1.6326257555666867E-5</v>
      </c>
      <c r="CH33" s="106">
        <f t="shared" si="7"/>
        <v>1.6724467435592868E-5</v>
      </c>
      <c r="CI33" s="106">
        <f t="shared" si="8"/>
        <v>1.8353757102874387E-5</v>
      </c>
      <c r="CJ33" s="106">
        <f t="shared" si="9"/>
        <v>1.5510172315439226E-5</v>
      </c>
      <c r="CK33" s="106">
        <f t="shared" si="10"/>
        <v>1.9039673985603342E-5</v>
      </c>
      <c r="CL33" s="105">
        <f t="shared" si="12"/>
        <v>1.3865834171968364E-5</v>
      </c>
      <c r="CM33" s="105">
        <f t="shared" si="13"/>
        <v>8.1946838267159657E-6</v>
      </c>
      <c r="CN33" s="106">
        <f t="shared" si="11"/>
        <v>1.6041416162636125E-5</v>
      </c>
    </row>
    <row r="34" spans="1:92" x14ac:dyDescent="0.4">
      <c r="A34" s="30" t="s">
        <v>33</v>
      </c>
      <c r="B34" s="28">
        <v>404045.76873000001</v>
      </c>
      <c r="C34" s="28">
        <v>6639.7207779</v>
      </c>
      <c r="D34" s="28">
        <v>5940.2484519999998</v>
      </c>
      <c r="E34" s="28">
        <v>41484.601541999997</v>
      </c>
      <c r="F34" s="28">
        <v>35156.440087000003</v>
      </c>
      <c r="G34" s="28">
        <v>3166.9904047</v>
      </c>
      <c r="H34" s="28">
        <v>95446.151448999997</v>
      </c>
      <c r="I34" s="97">
        <v>2927.7237212</v>
      </c>
      <c r="J34" s="97">
        <v>1620.0000551999999</v>
      </c>
      <c r="K34" s="97">
        <v>6349.9512034999998</v>
      </c>
      <c r="L34" s="97">
        <v>4095.8397888999998</v>
      </c>
      <c r="M34" s="97">
        <v>995.96529767000004</v>
      </c>
      <c r="N34" s="97">
        <v>384.05448426999999</v>
      </c>
      <c r="O34" s="97">
        <v>861.14072629999998</v>
      </c>
      <c r="Q34" s="30" t="s">
        <v>33</v>
      </c>
      <c r="R34" s="28">
        <v>1241.97862432631</v>
      </c>
      <c r="S34" s="101">
        <v>996.07172194416398</v>
      </c>
      <c r="T34" s="28">
        <v>2944.7711641247201</v>
      </c>
      <c r="U34" s="28">
        <v>2944.7711641247201</v>
      </c>
      <c r="V34" s="28">
        <v>3485.9382356010101</v>
      </c>
      <c r="W34" s="28">
        <v>1627.59093636229</v>
      </c>
      <c r="X34" s="101">
        <v>384.07924689660399</v>
      </c>
      <c r="Y34" s="28">
        <v>8424.6894525422595</v>
      </c>
      <c r="Z34" s="28">
        <v>404085.72180036397</v>
      </c>
      <c r="AA34" s="28">
        <v>3422.9403657307298</v>
      </c>
      <c r="AB34" s="28">
        <v>1412.66547875592</v>
      </c>
      <c r="AC34" s="28">
        <v>750.61051498713198</v>
      </c>
      <c r="AD34" s="28">
        <v>62.070456659770599</v>
      </c>
      <c r="AE34" s="28">
        <v>6394.4130400243303</v>
      </c>
      <c r="AF34" s="28">
        <v>6394.4130400243303</v>
      </c>
      <c r="AG34" s="28">
        <v>10096682.6913468</v>
      </c>
      <c r="AH34" s="28">
        <v>0</v>
      </c>
      <c r="AI34" s="28">
        <v>1082.4374779023301</v>
      </c>
      <c r="AJ34" s="28">
        <v>256.11808793502001</v>
      </c>
      <c r="AK34" s="28">
        <v>807.87973386755596</v>
      </c>
      <c r="AL34" s="28">
        <v>4121.9683814482696</v>
      </c>
      <c r="AM34" s="28">
        <v>866.42140536915804</v>
      </c>
      <c r="AN34" s="28">
        <v>6640.3800667990899</v>
      </c>
      <c r="AO34" s="28">
        <v>0</v>
      </c>
      <c r="AP34" s="28">
        <v>5346.8870279823996</v>
      </c>
      <c r="AQ34" s="28">
        <v>594.09870617375202</v>
      </c>
      <c r="AR34" s="28">
        <v>5940.9857341561601</v>
      </c>
      <c r="AS34" s="28">
        <v>493.02866300893402</v>
      </c>
      <c r="AT34" s="28">
        <v>4293.0191569157596</v>
      </c>
      <c r="AU34" s="28">
        <v>20.2547065329661</v>
      </c>
      <c r="AV34" s="28">
        <v>28122.241876816399</v>
      </c>
      <c r="AW34" s="28">
        <v>112.138678054012</v>
      </c>
      <c r="AX34" s="28">
        <v>1166.1437722565399</v>
      </c>
      <c r="AY34" s="28">
        <v>3444.5660626300801</v>
      </c>
      <c r="AZ34" s="28">
        <v>15.341863326656499</v>
      </c>
      <c r="BA34" s="28">
        <v>0</v>
      </c>
      <c r="BB34" s="28">
        <v>823.56485696568996</v>
      </c>
      <c r="BC34" s="28">
        <v>41490.189197844797</v>
      </c>
      <c r="BD34" s="28">
        <v>35161.381623980997</v>
      </c>
      <c r="BE34" s="28">
        <v>6328.8075738637599</v>
      </c>
      <c r="BF34" s="28">
        <v>8.6878768056083295</v>
      </c>
      <c r="BG34" s="28">
        <v>1.2667733495915801</v>
      </c>
      <c r="BH34" s="28">
        <v>472.70242984387897</v>
      </c>
      <c r="BI34" s="28">
        <v>168.75050973768799</v>
      </c>
      <c r="BJ34" s="28">
        <v>11574.2355366467</v>
      </c>
      <c r="BK34" s="28">
        <v>268.79324223773898</v>
      </c>
      <c r="BL34" s="28">
        <v>116.765660745706</v>
      </c>
      <c r="BM34" s="28">
        <v>16537.3168857854</v>
      </c>
      <c r="BN34" s="28">
        <v>522.27420876416897</v>
      </c>
      <c r="BO34" s="28">
        <v>51.064159907011202</v>
      </c>
      <c r="BP34" s="28">
        <v>373.34429948353397</v>
      </c>
      <c r="BQ34" s="28">
        <v>6.4443096721049598</v>
      </c>
      <c r="BR34" s="28">
        <v>3167.3494885464702</v>
      </c>
      <c r="BS34" s="28">
        <v>1122.8087298027799</v>
      </c>
      <c r="BT34" s="28">
        <v>0</v>
      </c>
      <c r="BU34" s="28">
        <v>4304.3748315591802</v>
      </c>
      <c r="BV34" s="28">
        <v>4324.79271804564</v>
      </c>
      <c r="BW34" s="28">
        <v>25432.757999093799</v>
      </c>
      <c r="BX34" s="28">
        <v>95455.635837342299</v>
      </c>
      <c r="BY34" s="28">
        <v>3242.5719454022801</v>
      </c>
      <c r="BZ34" s="28"/>
      <c r="CA34" s="52">
        <f t="shared" si="0"/>
        <v>9.8882536227373397E-5</v>
      </c>
      <c r="CB34" s="52">
        <f t="shared" si="1"/>
        <v>9.929467234289848E-5</v>
      </c>
      <c r="CC34" s="52">
        <f t="shared" si="2"/>
        <v>1.2411638370311896E-4</v>
      </c>
      <c r="CD34" s="52">
        <f t="shared" si="3"/>
        <v>1.3469228670649777E-4</v>
      </c>
      <c r="CE34" s="52">
        <f t="shared" si="4"/>
        <v>1.4055851413753487E-4</v>
      </c>
      <c r="CF34" s="52">
        <f t="shared" si="5"/>
        <v>1.1338330736249882E-4</v>
      </c>
      <c r="CG34" s="52">
        <f t="shared" si="6"/>
        <v>9.9368997055576897E-5</v>
      </c>
      <c r="CH34" s="106">
        <f t="shared" si="7"/>
        <v>5.8227635351237404E-3</v>
      </c>
      <c r="CI34" s="106">
        <f t="shared" si="8"/>
        <v>4.6857289528628712E-3</v>
      </c>
      <c r="CJ34" s="106">
        <f t="shared" si="9"/>
        <v>7.0019178257344329E-3</v>
      </c>
      <c r="CK34" s="106">
        <f t="shared" si="10"/>
        <v>6.3793004353051219E-3</v>
      </c>
      <c r="CL34" s="105">
        <f t="shared" si="12"/>
        <v>1.0685540391107495E-4</v>
      </c>
      <c r="CM34" s="105">
        <f t="shared" si="13"/>
        <v>6.4476858409997825E-5</v>
      </c>
      <c r="CN34" s="106">
        <f t="shared" si="11"/>
        <v>6.132190602396846E-3</v>
      </c>
    </row>
    <row r="35" spans="1:92" x14ac:dyDescent="0.4">
      <c r="A35" s="30" t="s">
        <v>34</v>
      </c>
      <c r="B35" s="28">
        <v>119270.55507</v>
      </c>
      <c r="C35" s="28">
        <v>1959.0233049999999</v>
      </c>
      <c r="D35" s="28">
        <v>1703.974577</v>
      </c>
      <c r="E35" s="28">
        <v>12201.631024</v>
      </c>
      <c r="F35" s="28">
        <v>10340.366851000001</v>
      </c>
      <c r="G35" s="28">
        <v>919.72313199999996</v>
      </c>
      <c r="H35" s="28">
        <v>28160.987011000001</v>
      </c>
      <c r="I35" s="97">
        <v>1052.2999124999999</v>
      </c>
      <c r="J35" s="97">
        <v>282.11793626999997</v>
      </c>
      <c r="K35" s="97">
        <v>2101.7786385999998</v>
      </c>
      <c r="L35" s="97">
        <v>2365.0887176000001</v>
      </c>
      <c r="M35" s="97">
        <v>321.61445126000001</v>
      </c>
      <c r="N35" s="97">
        <v>170.21115368</v>
      </c>
      <c r="O35" s="97">
        <v>305.62776846999998</v>
      </c>
      <c r="Q35" s="30" t="s">
        <v>34</v>
      </c>
      <c r="R35" s="28">
        <v>339.139305775781</v>
      </c>
      <c r="S35" s="101">
        <v>321.64874292639399</v>
      </c>
      <c r="T35" s="28">
        <v>1052.4118748252799</v>
      </c>
      <c r="U35" s="28">
        <v>1052.4118748252799</v>
      </c>
      <c r="V35" s="28">
        <v>1025.1242411406099</v>
      </c>
      <c r="W35" s="28">
        <v>282.14766498615103</v>
      </c>
      <c r="X35" s="101">
        <v>170.22953798797499</v>
      </c>
      <c r="Y35" s="28">
        <v>2922.69051079056</v>
      </c>
      <c r="Z35" s="28">
        <v>119279.63110177001</v>
      </c>
      <c r="AA35" s="28">
        <v>810.22690721928598</v>
      </c>
      <c r="AB35" s="28">
        <v>405.73479148299703</v>
      </c>
      <c r="AC35" s="28">
        <v>180.14806079797</v>
      </c>
      <c r="AD35" s="28">
        <v>140.555043211612</v>
      </c>
      <c r="AE35" s="28">
        <v>2102.0024556516501</v>
      </c>
      <c r="AF35" s="28">
        <v>2102.0024556516501</v>
      </c>
      <c r="AG35" s="28">
        <v>2335852.9230907201</v>
      </c>
      <c r="AH35" s="28">
        <v>0</v>
      </c>
      <c r="AI35" s="28">
        <v>321.64182832380499</v>
      </c>
      <c r="AJ35" s="28">
        <v>56.4959228693046</v>
      </c>
      <c r="AK35" s="28">
        <v>279.20848199194501</v>
      </c>
      <c r="AL35" s="28">
        <v>2365.3472244546901</v>
      </c>
      <c r="AM35" s="28">
        <v>305.659879712649</v>
      </c>
      <c r="AN35" s="28">
        <v>1959.17409746468</v>
      </c>
      <c r="AO35" s="28">
        <v>0</v>
      </c>
      <c r="AP35" s="28">
        <v>1533.7757101995701</v>
      </c>
      <c r="AQ35" s="28">
        <v>170.41948681924799</v>
      </c>
      <c r="AR35" s="28">
        <v>1704.19519701882</v>
      </c>
      <c r="AS35" s="28">
        <v>134.75769820947801</v>
      </c>
      <c r="AT35" s="28">
        <v>1363.8963556287299</v>
      </c>
      <c r="AU35" s="28">
        <v>5.0327792480475297</v>
      </c>
      <c r="AV35" s="28">
        <v>8267.8528259840496</v>
      </c>
      <c r="AW35" s="28">
        <v>13.313490839464899</v>
      </c>
      <c r="AX35" s="28">
        <v>97.848073657523003</v>
      </c>
      <c r="AY35" s="28">
        <v>1103.36877588837</v>
      </c>
      <c r="AZ35" s="28">
        <v>4.5812775418905698</v>
      </c>
      <c r="BA35" s="28">
        <v>0</v>
      </c>
      <c r="BB35" s="28">
        <v>66.411895767566705</v>
      </c>
      <c r="BC35" s="28">
        <v>12202.771697095201</v>
      </c>
      <c r="BD35" s="28">
        <v>10341.3537508054</v>
      </c>
      <c r="BE35" s="28">
        <v>1861.41794628978</v>
      </c>
      <c r="BF35" s="28">
        <v>0.58715418266836406</v>
      </c>
      <c r="BG35" s="28">
        <v>0.96176139678466899</v>
      </c>
      <c r="BH35" s="28">
        <v>131.509178748436</v>
      </c>
      <c r="BI35" s="28">
        <v>22.157438284914299</v>
      </c>
      <c r="BJ35" s="28">
        <v>3580.3266856810901</v>
      </c>
      <c r="BK35" s="28">
        <v>45.326538053428997</v>
      </c>
      <c r="BL35" s="28">
        <v>93.116847247408202</v>
      </c>
      <c r="BM35" s="28">
        <v>5115.2759134366197</v>
      </c>
      <c r="BN35" s="28">
        <v>157.10106913590499</v>
      </c>
      <c r="BO35" s="28">
        <v>4.2475790673346596</v>
      </c>
      <c r="BP35" s="28">
        <v>51.516290553745897</v>
      </c>
      <c r="BQ35" s="28">
        <v>5.7720712101103899</v>
      </c>
      <c r="BR35" s="28">
        <v>919.82076952471596</v>
      </c>
      <c r="BS35" s="28">
        <v>317.490829513839</v>
      </c>
      <c r="BT35" s="28">
        <v>0</v>
      </c>
      <c r="BU35" s="28">
        <v>380.48052465512097</v>
      </c>
      <c r="BV35" s="28">
        <v>1197.42102436238</v>
      </c>
      <c r="BW35" s="28">
        <v>7118.7072806938004</v>
      </c>
      <c r="BX35" s="28">
        <v>28163.153617186101</v>
      </c>
      <c r="BY35" s="28">
        <v>971.80221921109501</v>
      </c>
      <c r="BZ35" s="28"/>
      <c r="CA35" s="52">
        <f t="shared" ref="CA35:CA51" si="14">(Z35-B35)/(B35+1E-50)</f>
        <v>7.6096164427820939E-5</v>
      </c>
      <c r="CB35" s="52">
        <f t="shared" ref="CB35:CB51" si="15">(AN35-C35)/(C35+1E-50)</f>
        <v>7.6973287808886095E-5</v>
      </c>
      <c r="CC35" s="52">
        <f t="shared" ref="CC35:CC51" si="16">(AR35-D35)/(D35+1E-50)</f>
        <v>1.2947377372755253E-4</v>
      </c>
      <c r="CD35" s="52">
        <f t="shared" ref="CD35:CD51" si="17">(BC35-E35)/(E35+1E-50)</f>
        <v>9.3485296593273477E-5</v>
      </c>
      <c r="CE35" s="52">
        <f t="shared" ref="CE35:CE51" si="18">(BD35-F35)/(F35+1E-50)</f>
        <v>9.5441469303721355E-5</v>
      </c>
      <c r="CF35" s="52">
        <f t="shared" ref="CF35:CF51" si="19">(BR35-G35)/(G35+1E-50)</f>
        <v>1.0615969232357221E-4</v>
      </c>
      <c r="CG35" s="52">
        <f t="shared" ref="CG35:CG51" si="20">(BX35-H35)/(H35+1E-50)</f>
        <v>7.6936443500839281E-5</v>
      </c>
      <c r="CH35" s="106">
        <f t="shared" ref="CH35:CH51" si="21">(U35-I35)/(I35+1E-50)</f>
        <v>1.063977331462969E-4</v>
      </c>
      <c r="CI35" s="106">
        <f t="shared" ref="CI35:CI51" si="22">(W35-J35)/(J35+1E-50)</f>
        <v>1.0537690918950846E-4</v>
      </c>
      <c r="CJ35" s="106">
        <f t="shared" ref="CJ35:CJ51" si="23">(AF35-K35)/(K35+1E-50)</f>
        <v>1.0648935503471616E-4</v>
      </c>
      <c r="CK35" s="106">
        <f t="shared" ref="CK35:CK51" si="24">(AL35-L35)/(L35+1E-50)</f>
        <v>1.0930112378717145E-4</v>
      </c>
      <c r="CL35" s="105">
        <f t="shared" si="12"/>
        <v>1.0662352471923303E-4</v>
      </c>
      <c r="CM35" s="105">
        <f t="shared" si="13"/>
        <v>1.0800883242681328E-4</v>
      </c>
      <c r="CN35" s="106">
        <f t="shared" ref="CN35:CN51" si="25">(AM35-O35)/(O35+1E-50)</f>
        <v>1.0506650887703974E-4</v>
      </c>
    </row>
    <row r="36" spans="1:92" x14ac:dyDescent="0.4">
      <c r="A36" s="30" t="s">
        <v>35</v>
      </c>
      <c r="B36" s="28">
        <v>29509.007291999998</v>
      </c>
      <c r="C36" s="28">
        <v>485.60375900000003</v>
      </c>
      <c r="D36" s="28">
        <v>468.793924</v>
      </c>
      <c r="E36" s="28">
        <v>3060.994807</v>
      </c>
      <c r="F36" s="28">
        <v>2594.0634730000002</v>
      </c>
      <c r="G36" s="28">
        <v>241.98684600000001</v>
      </c>
      <c r="H36" s="28">
        <v>6980.5570420000004</v>
      </c>
      <c r="I36" s="97">
        <v>207.29783021</v>
      </c>
      <c r="J36" s="97">
        <v>55.658725490000002</v>
      </c>
      <c r="K36" s="97">
        <v>310.69937311000001</v>
      </c>
      <c r="L36" s="97">
        <v>284.97267338</v>
      </c>
      <c r="M36" s="97">
        <v>63.327261049999997</v>
      </c>
      <c r="N36" s="97">
        <v>33.642607150000003</v>
      </c>
      <c r="O36" s="97">
        <v>60.111423610000003</v>
      </c>
      <c r="Q36" s="30" t="s">
        <v>35</v>
      </c>
      <c r="R36" s="28">
        <v>97.234158019370398</v>
      </c>
      <c r="S36" s="101">
        <v>63.325722568956301</v>
      </c>
      <c r="T36" s="28">
        <v>207.29282649717501</v>
      </c>
      <c r="U36" s="28">
        <v>207.29282649717501</v>
      </c>
      <c r="V36" s="28">
        <v>274.39433064693799</v>
      </c>
      <c r="W36" s="28">
        <v>55.6573099473827</v>
      </c>
      <c r="X36" s="101">
        <v>33.6418009618002</v>
      </c>
      <c r="Y36" s="28">
        <v>709.29910946802295</v>
      </c>
      <c r="Z36" s="28">
        <v>29508.3726472214</v>
      </c>
      <c r="AA36" s="28">
        <v>233.64062752277701</v>
      </c>
      <c r="AB36" s="28">
        <v>93.736774403628502</v>
      </c>
      <c r="AC36" s="28">
        <v>66.669116677183396</v>
      </c>
      <c r="AD36" s="28">
        <v>40.317944493650003</v>
      </c>
      <c r="AE36" s="28">
        <v>310.691988062755</v>
      </c>
      <c r="AF36" s="28">
        <v>310.691988062755</v>
      </c>
      <c r="AG36" s="28">
        <v>774076.60477255902</v>
      </c>
      <c r="AH36" s="28">
        <v>0</v>
      </c>
      <c r="AI36" s="28">
        <v>92.478850871316695</v>
      </c>
      <c r="AJ36" s="28">
        <v>16.215140271149998</v>
      </c>
      <c r="AK36" s="28">
        <v>80.124882209154904</v>
      </c>
      <c r="AL36" s="28">
        <v>284.966820634491</v>
      </c>
      <c r="AM36" s="28">
        <v>60.110067419916298</v>
      </c>
      <c r="AN36" s="28">
        <v>485.59324052741101</v>
      </c>
      <c r="AO36" s="28">
        <v>0</v>
      </c>
      <c r="AP36" s="28">
        <v>421.90378674166698</v>
      </c>
      <c r="AQ36" s="28">
        <v>46.878230148154998</v>
      </c>
      <c r="AR36" s="28">
        <v>468.78201688982199</v>
      </c>
      <c r="AS36" s="28">
        <v>38.5069021109313</v>
      </c>
      <c r="AT36" s="28">
        <v>374.11759723490701</v>
      </c>
      <c r="AU36" s="28">
        <v>1.2376577066474801</v>
      </c>
      <c r="AV36" s="28">
        <v>2262.23765593902</v>
      </c>
      <c r="AW36" s="28">
        <v>2.8126042701764198</v>
      </c>
      <c r="AX36" s="28">
        <v>17.976543087352599</v>
      </c>
      <c r="AY36" s="28">
        <v>279.18873477217898</v>
      </c>
      <c r="AZ36" s="28">
        <v>1.1510193766486401</v>
      </c>
      <c r="BA36" s="28">
        <v>0</v>
      </c>
      <c r="BB36" s="28">
        <v>11.948371420823699</v>
      </c>
      <c r="BC36" s="28">
        <v>3060.9531396628499</v>
      </c>
      <c r="BD36" s="28">
        <v>2594.0320999870401</v>
      </c>
      <c r="BE36" s="28">
        <v>466.92103967580999</v>
      </c>
      <c r="BF36" s="28">
        <v>9.4552284204434595E-2</v>
      </c>
      <c r="BG36" s="28">
        <v>0.25703659619845998</v>
      </c>
      <c r="BH36" s="28">
        <v>32.786427405986601</v>
      </c>
      <c r="BI36" s="28">
        <v>4.8218760688834097</v>
      </c>
      <c r="BJ36" s="28">
        <v>902.81290002998196</v>
      </c>
      <c r="BK36" s="28">
        <v>10.4660489335251</v>
      </c>
      <c r="BL36" s="28">
        <v>24.9322486015663</v>
      </c>
      <c r="BM36" s="28">
        <v>1289.8568089891201</v>
      </c>
      <c r="BN36" s="28">
        <v>34.461826070700603</v>
      </c>
      <c r="BO36" s="28">
        <v>0.77687624216670204</v>
      </c>
      <c r="BP36" s="28">
        <v>11.3606536559577</v>
      </c>
      <c r="BQ36" s="28">
        <v>1.5517405456214499</v>
      </c>
      <c r="BR36" s="28">
        <v>241.98102140119099</v>
      </c>
      <c r="BS36" s="28">
        <v>91.182637725310897</v>
      </c>
      <c r="BT36" s="28">
        <v>0</v>
      </c>
      <c r="BU36" s="28">
        <v>109.126243408977</v>
      </c>
      <c r="BV36" s="28">
        <v>330.32544748035798</v>
      </c>
      <c r="BW36" s="28">
        <v>1895.5268595443499</v>
      </c>
      <c r="BX36" s="28">
        <v>6980.4064343006003</v>
      </c>
      <c r="BY36" s="28">
        <v>266.99551368124901</v>
      </c>
      <c r="BZ36" s="28"/>
      <c r="CA36" s="52">
        <f t="shared" si="14"/>
        <v>-2.1506815607796223E-5</v>
      </c>
      <c r="CB36" s="52">
        <f t="shared" si="15"/>
        <v>-2.1660607839348742E-5</v>
      </c>
      <c r="CC36" s="52">
        <f t="shared" si="16"/>
        <v>-2.5399455002354182E-5</v>
      </c>
      <c r="CD36" s="52">
        <f t="shared" si="17"/>
        <v>-1.3612351466528298E-5</v>
      </c>
      <c r="CE36" s="52">
        <f t="shared" si="18"/>
        <v>-1.2094157790140796E-5</v>
      </c>
      <c r="CF36" s="52">
        <f t="shared" si="19"/>
        <v>-2.4069898448231139E-5</v>
      </c>
      <c r="CG36" s="52">
        <f t="shared" si="20"/>
        <v>-2.1575312470614398E-5</v>
      </c>
      <c r="CH36" s="106">
        <f t="shared" si="21"/>
        <v>-2.4137796425162618E-5</v>
      </c>
      <c r="CI36" s="106">
        <f t="shared" si="22"/>
        <v>-2.5432537393552946E-5</v>
      </c>
      <c r="CJ36" s="106">
        <f t="shared" si="23"/>
        <v>-2.3769108933458932E-5</v>
      </c>
      <c r="CK36" s="106">
        <f t="shared" si="24"/>
        <v>-2.0537918389102993E-5</v>
      </c>
      <c r="CL36" s="105">
        <f t="shared" si="12"/>
        <v>-2.4294135230021657E-5</v>
      </c>
      <c r="CM36" s="105">
        <f t="shared" si="13"/>
        <v>-2.3963309270552755E-5</v>
      </c>
      <c r="CN36" s="106">
        <f t="shared" si="25"/>
        <v>-2.2561270425128918E-5</v>
      </c>
    </row>
    <row r="37" spans="1:92" x14ac:dyDescent="0.4">
      <c r="A37" s="30" t="s">
        <v>36</v>
      </c>
      <c r="B37" s="28">
        <v>906710.69837</v>
      </c>
      <c r="C37" s="28">
        <v>14980.626281000001</v>
      </c>
      <c r="D37" s="28">
        <v>17476.746153</v>
      </c>
      <c r="E37" s="28">
        <v>96797.605750000002</v>
      </c>
      <c r="F37" s="28">
        <v>82031.873170999999</v>
      </c>
      <c r="G37" s="28">
        <v>8374.9088771000006</v>
      </c>
      <c r="H37" s="28">
        <v>215346.45709000001</v>
      </c>
      <c r="I37" s="97">
        <v>7175.8571241</v>
      </c>
      <c r="J37" s="97">
        <v>1926.6919475</v>
      </c>
      <c r="K37" s="97">
        <v>10755.222616999999</v>
      </c>
      <c r="L37" s="97">
        <v>9864.6627843999995</v>
      </c>
      <c r="M37" s="97">
        <v>2192.1472887</v>
      </c>
      <c r="N37" s="97">
        <v>1164.5782436</v>
      </c>
      <c r="O37" s="97">
        <v>2080.8273098</v>
      </c>
      <c r="Q37" s="30" t="s">
        <v>36</v>
      </c>
      <c r="R37" s="28">
        <v>2944.10572996466</v>
      </c>
      <c r="S37" s="101">
        <v>2192.0876505747501</v>
      </c>
      <c r="T37" s="28">
        <v>7175.6605089657496</v>
      </c>
      <c r="U37" s="28">
        <v>7175.6605089657496</v>
      </c>
      <c r="V37" s="28">
        <v>8308.2488527538299</v>
      </c>
      <c r="W37" s="28">
        <v>1926.6399897852</v>
      </c>
      <c r="X37" s="101">
        <v>1164.5467511122499</v>
      </c>
      <c r="Y37" s="28">
        <v>21476.513202542599</v>
      </c>
      <c r="Z37" s="28">
        <v>906688.73881055706</v>
      </c>
      <c r="AA37" s="28">
        <v>7074.2877971291</v>
      </c>
      <c r="AB37" s="28">
        <v>2838.20765851743</v>
      </c>
      <c r="AC37" s="28">
        <v>2018.64092847295</v>
      </c>
      <c r="AD37" s="28">
        <v>1220.7681051838199</v>
      </c>
      <c r="AE37" s="28">
        <v>10754.9292959943</v>
      </c>
      <c r="AF37" s="28">
        <v>10754.9292959943</v>
      </c>
      <c r="AG37" s="28">
        <v>35429393.628011301</v>
      </c>
      <c r="AH37" s="28">
        <v>0</v>
      </c>
      <c r="AI37" s="28">
        <v>2800.12066770723</v>
      </c>
      <c r="AJ37" s="28">
        <v>490.96736487214002</v>
      </c>
      <c r="AK37" s="28">
        <v>2426.0601319861398</v>
      </c>
      <c r="AL37" s="28">
        <v>9864.4236917579692</v>
      </c>
      <c r="AM37" s="28">
        <v>2080.7710013447499</v>
      </c>
      <c r="AN37" s="28">
        <v>14980.262429349799</v>
      </c>
      <c r="AO37" s="28">
        <v>0</v>
      </c>
      <c r="AP37" s="28">
        <v>15728.610021033801</v>
      </c>
      <c r="AQ37" s="28">
        <v>1747.6238208872901</v>
      </c>
      <c r="AR37" s="28">
        <v>17476.233841921101</v>
      </c>
      <c r="AS37" s="28">
        <v>1165.93124783601</v>
      </c>
      <c r="AT37" s="28">
        <v>11327.7212925882</v>
      </c>
      <c r="AU37" s="28">
        <v>43.616977482542097</v>
      </c>
      <c r="AV37" s="28">
        <v>68497.162940116599</v>
      </c>
      <c r="AW37" s="28">
        <v>184.225248359706</v>
      </c>
      <c r="AX37" s="28">
        <v>1756.0114095542799</v>
      </c>
      <c r="AY37" s="28">
        <v>8391.4940942431804</v>
      </c>
      <c r="AZ37" s="28">
        <v>36.0645222064297</v>
      </c>
      <c r="BA37" s="28">
        <v>0</v>
      </c>
      <c r="BB37" s="28">
        <v>1229.55612362693</v>
      </c>
      <c r="BC37" s="28">
        <v>96797.289521996005</v>
      </c>
      <c r="BD37" s="28">
        <v>82031.925660169596</v>
      </c>
      <c r="BE37" s="28">
        <v>14765.363861826399</v>
      </c>
      <c r="BF37" s="28">
        <v>12.524356467512099</v>
      </c>
      <c r="BG37" s="28">
        <v>5.27395034587322</v>
      </c>
      <c r="BH37" s="28">
        <v>1073.2365661991701</v>
      </c>
      <c r="BI37" s="28">
        <v>285.582659853172</v>
      </c>
      <c r="BJ37" s="28">
        <v>27696.264690766398</v>
      </c>
      <c r="BK37" s="28">
        <v>494.370818904413</v>
      </c>
      <c r="BL37" s="28">
        <v>503.70353888909102</v>
      </c>
      <c r="BM37" s="28">
        <v>39571.319836855699</v>
      </c>
      <c r="BN37" s="28">
        <v>1043.4531242237599</v>
      </c>
      <c r="BO37" s="28">
        <v>76.747905032380302</v>
      </c>
      <c r="BP37" s="28">
        <v>641.64276289863699</v>
      </c>
      <c r="BQ37" s="28">
        <v>30.290198484026899</v>
      </c>
      <c r="BR37" s="28">
        <v>8374.67925660322</v>
      </c>
      <c r="BS37" s="28">
        <v>2760.8763316630798</v>
      </c>
      <c r="BT37" s="28">
        <v>0</v>
      </c>
      <c r="BU37" s="28">
        <v>3304.1773329339899</v>
      </c>
      <c r="BV37" s="28">
        <v>10001.759886312</v>
      </c>
      <c r="BW37" s="28">
        <v>57393.7088869523</v>
      </c>
      <c r="BX37" s="28">
        <v>215341.22441450099</v>
      </c>
      <c r="BY37" s="28">
        <v>8084.2221941538701</v>
      </c>
      <c r="BZ37" s="28"/>
      <c r="CA37" s="52">
        <f t="shared" si="14"/>
        <v>-2.4218926149672603E-5</v>
      </c>
      <c r="CB37" s="52">
        <f t="shared" si="15"/>
        <v>-2.4288146795500995E-5</v>
      </c>
      <c r="CC37" s="52">
        <f t="shared" si="16"/>
        <v>-2.931387080947747E-5</v>
      </c>
      <c r="CD37" s="52">
        <f t="shared" si="17"/>
        <v>-3.2668990265580135E-6</v>
      </c>
      <c r="CE37" s="52">
        <f t="shared" si="18"/>
        <v>6.3986311134690575E-7</v>
      </c>
      <c r="CF37" s="52">
        <f t="shared" si="19"/>
        <v>-2.7417671063680558E-5</v>
      </c>
      <c r="CG37" s="52">
        <f t="shared" si="20"/>
        <v>-2.4298869689943142E-5</v>
      </c>
      <c r="CH37" s="106">
        <f t="shared" si="21"/>
        <v>-2.7399533024427435E-5</v>
      </c>
      <c r="CI37" s="106">
        <f t="shared" si="22"/>
        <v>-2.6967318188774737E-5</v>
      </c>
      <c r="CJ37" s="106">
        <f t="shared" si="23"/>
        <v>-2.7272425327233813E-5</v>
      </c>
      <c r="CK37" s="106">
        <f t="shared" si="24"/>
        <v>-2.4237284867801259E-5</v>
      </c>
      <c r="CL37" s="105">
        <f t="shared" si="12"/>
        <v>-2.7205345898652109E-5</v>
      </c>
      <c r="CM37" s="105">
        <f t="shared" si="13"/>
        <v>-2.7041968131465174E-5</v>
      </c>
      <c r="CN37" s="106">
        <f t="shared" si="25"/>
        <v>-2.7060609491630863E-5</v>
      </c>
    </row>
    <row r="38" spans="1:92" x14ac:dyDescent="0.4">
      <c r="A38" s="30" t="s">
        <v>37</v>
      </c>
      <c r="B38" s="28">
        <v>816594.37727000006</v>
      </c>
      <c r="C38" s="28">
        <v>13348.844326</v>
      </c>
      <c r="D38" s="28">
        <v>8383.9851581000003</v>
      </c>
      <c r="E38" s="28">
        <v>80607.998489999998</v>
      </c>
      <c r="F38" s="28">
        <v>68311.864163999999</v>
      </c>
      <c r="G38" s="28">
        <v>5293.2442831999997</v>
      </c>
      <c r="H38" s="28">
        <v>191889.68960000001</v>
      </c>
      <c r="I38" s="97">
        <v>6162.2172578999998</v>
      </c>
      <c r="J38" s="97">
        <v>1652.0689699</v>
      </c>
      <c r="K38" s="97">
        <v>12307.913822</v>
      </c>
      <c r="L38" s="97">
        <v>13849.844858</v>
      </c>
      <c r="M38" s="97">
        <v>1883.3586230999999</v>
      </c>
      <c r="N38" s="97">
        <v>996.74828071000002</v>
      </c>
      <c r="O38" s="97">
        <v>1789.7413801</v>
      </c>
      <c r="Q38" s="30" t="s">
        <v>37</v>
      </c>
      <c r="R38" s="28">
        <v>2399.15368638872</v>
      </c>
      <c r="S38" s="101">
        <v>1888.39146938663</v>
      </c>
      <c r="T38" s="28">
        <v>6178.6844970421898</v>
      </c>
      <c r="U38" s="28">
        <v>6178.6844970421898</v>
      </c>
      <c r="V38" s="28">
        <v>7228.7155002632999</v>
      </c>
      <c r="W38" s="28">
        <v>1656.4837010308299</v>
      </c>
      <c r="X38" s="101">
        <v>999.41197877976401</v>
      </c>
      <c r="Y38" s="28">
        <v>21206.420001668899</v>
      </c>
      <c r="Z38" s="28">
        <v>818787.35980978096</v>
      </c>
      <c r="AA38" s="28">
        <v>5718.4486511544201</v>
      </c>
      <c r="AB38" s="28">
        <v>2992.9530599895202</v>
      </c>
      <c r="AC38" s="28">
        <v>1248.0090593079001</v>
      </c>
      <c r="AD38" s="28">
        <v>994.70854781796299</v>
      </c>
      <c r="AE38" s="28">
        <v>12340.804937453</v>
      </c>
      <c r="AF38" s="28">
        <v>12340.804937453</v>
      </c>
      <c r="AG38" s="28">
        <v>13519398.108797099</v>
      </c>
      <c r="AH38" s="28">
        <v>0</v>
      </c>
      <c r="AI38" s="28">
        <v>2278.11009307317</v>
      </c>
      <c r="AJ38" s="28">
        <v>400.10645671892701</v>
      </c>
      <c r="AK38" s="28">
        <v>1976.48580474035</v>
      </c>
      <c r="AL38" s="28">
        <v>13886.899455635699</v>
      </c>
      <c r="AM38" s="28">
        <v>1794.52399138331</v>
      </c>
      <c r="AN38" s="28">
        <v>13384.6826879746</v>
      </c>
      <c r="AO38" s="28">
        <v>0</v>
      </c>
      <c r="AP38" s="28">
        <v>7565.3902398991304</v>
      </c>
      <c r="AQ38" s="28">
        <v>840.59906492365496</v>
      </c>
      <c r="AR38" s="28">
        <v>8405.9893048227896</v>
      </c>
      <c r="AS38" s="28">
        <v>954.569186554834</v>
      </c>
      <c r="AT38" s="28">
        <v>9462.6859068528702</v>
      </c>
      <c r="AU38" s="28">
        <v>35.4913990168521</v>
      </c>
      <c r="AV38" s="28">
        <v>58889.253159291497</v>
      </c>
      <c r="AW38" s="28">
        <v>134.068533659319</v>
      </c>
      <c r="AX38" s="28">
        <v>1219.9990629082199</v>
      </c>
      <c r="AY38" s="28">
        <v>7097.5760457564802</v>
      </c>
      <c r="AZ38" s="28">
        <v>30.183151618064599</v>
      </c>
      <c r="BA38" s="28">
        <v>0</v>
      </c>
      <c r="BB38" s="28">
        <v>850.05217664566806</v>
      </c>
      <c r="BC38" s="28">
        <v>80825.508973008793</v>
      </c>
      <c r="BD38" s="28">
        <v>68496.422425887402</v>
      </c>
      <c r="BE38" s="28">
        <v>12329.0865471213</v>
      </c>
      <c r="BF38" s="28">
        <v>8.4806195679370795</v>
      </c>
      <c r="BG38" s="28">
        <v>4.9956588380229601</v>
      </c>
      <c r="BH38" s="28">
        <v>888.59667784667897</v>
      </c>
      <c r="BI38" s="28">
        <v>210.859226135055</v>
      </c>
      <c r="BJ38" s="28">
        <v>23303.333946578201</v>
      </c>
      <c r="BK38" s="28">
        <v>378.91308459462999</v>
      </c>
      <c r="BL38" s="28">
        <v>479.63856933908397</v>
      </c>
      <c r="BM38" s="28">
        <v>33294.573097412802</v>
      </c>
      <c r="BN38" s="28">
        <v>1230.97708593579</v>
      </c>
      <c r="BO38" s="28">
        <v>53.263328944286897</v>
      </c>
      <c r="BP38" s="28">
        <v>477.21090274950501</v>
      </c>
      <c r="BQ38" s="28">
        <v>29.186944276524802</v>
      </c>
      <c r="BR38" s="28">
        <v>5307.3032572727298</v>
      </c>
      <c r="BS38" s="28">
        <v>2247.1875136899798</v>
      </c>
      <c r="BT38" s="28">
        <v>0</v>
      </c>
      <c r="BU38" s="28">
        <v>2693.4933047269301</v>
      </c>
      <c r="BV38" s="28">
        <v>8525.9398793763794</v>
      </c>
      <c r="BW38" s="28">
        <v>50305.3099464966</v>
      </c>
      <c r="BX38" s="28">
        <v>192404.86948946299</v>
      </c>
      <c r="BY38" s="28">
        <v>6916.13185461391</v>
      </c>
      <c r="BZ38" s="28"/>
      <c r="CA38" s="52">
        <f t="shared" si="14"/>
        <v>2.6855224586683781E-3</v>
      </c>
      <c r="CB38" s="52">
        <f t="shared" si="15"/>
        <v>2.684753908231325E-3</v>
      </c>
      <c r="CC38" s="52">
        <f t="shared" si="16"/>
        <v>2.624545047235739E-3</v>
      </c>
      <c r="CD38" s="52">
        <f t="shared" si="17"/>
        <v>2.6983734503193075E-3</v>
      </c>
      <c r="CE38" s="52">
        <f t="shared" si="18"/>
        <v>2.701701441558148E-3</v>
      </c>
      <c r="CF38" s="52">
        <f t="shared" si="19"/>
        <v>2.6560221521140116E-3</v>
      </c>
      <c r="CG38" s="52">
        <f t="shared" si="20"/>
        <v>2.6847710814316495E-3</v>
      </c>
      <c r="CH38" s="106">
        <f t="shared" si="21"/>
        <v>2.6722912310627981E-3</v>
      </c>
      <c r="CI38" s="106">
        <f t="shared" si="22"/>
        <v>2.6722438416703644E-3</v>
      </c>
      <c r="CJ38" s="106">
        <f t="shared" si="23"/>
        <v>2.6723550334101175E-3</v>
      </c>
      <c r="CK38" s="106">
        <f t="shared" si="24"/>
        <v>2.6754521812780642E-3</v>
      </c>
      <c r="CL38" s="105">
        <f t="shared" si="12"/>
        <v>2.6722718790253576E-3</v>
      </c>
      <c r="CM38" s="105">
        <f t="shared" si="13"/>
        <v>2.6723879251305056E-3</v>
      </c>
      <c r="CN38" s="106">
        <f t="shared" si="25"/>
        <v>2.6722359646412924E-3</v>
      </c>
    </row>
    <row r="39" spans="1:92" x14ac:dyDescent="0.4">
      <c r="A39" s="30" t="s">
        <v>130</v>
      </c>
      <c r="B39" s="28">
        <v>65319.397481</v>
      </c>
      <c r="C39" s="28">
        <v>1072.268143</v>
      </c>
      <c r="D39" s="28">
        <v>902.04562599999997</v>
      </c>
      <c r="E39" s="28">
        <v>6654.4970020000001</v>
      </c>
      <c r="F39" s="28">
        <v>5639.4048199999997</v>
      </c>
      <c r="G39" s="28">
        <v>494.167958</v>
      </c>
      <c r="H39" s="28">
        <v>15413.873806</v>
      </c>
      <c r="I39" s="97">
        <v>406.52067467000001</v>
      </c>
      <c r="J39" s="97">
        <v>213.74156307000001</v>
      </c>
      <c r="K39" s="97">
        <v>927.12350031999995</v>
      </c>
      <c r="L39" s="97">
        <v>582.65917616000002</v>
      </c>
      <c r="M39" s="97">
        <v>154.68629218999999</v>
      </c>
      <c r="N39" s="97">
        <v>80.496313630000003</v>
      </c>
      <c r="O39" s="97">
        <v>121.20541892999999</v>
      </c>
      <c r="Q39" s="30" t="s">
        <v>130</v>
      </c>
      <c r="R39" s="28">
        <v>268.638732263279</v>
      </c>
      <c r="S39" s="101">
        <v>154.68151195694199</v>
      </c>
      <c r="T39" s="28">
        <v>406.50506986325701</v>
      </c>
      <c r="U39" s="28">
        <v>406.50506986325701</v>
      </c>
      <c r="V39" s="28">
        <v>579.65557702846002</v>
      </c>
      <c r="W39" s="28">
        <v>213.732572390211</v>
      </c>
      <c r="X39" s="101">
        <v>80.495134128845706</v>
      </c>
      <c r="Y39" s="28">
        <v>1406.7539070647899</v>
      </c>
      <c r="Z39" s="28">
        <v>65317.326162945297</v>
      </c>
      <c r="AA39" s="28">
        <v>600.66627370370395</v>
      </c>
      <c r="AB39" s="28">
        <v>215.89968038934899</v>
      </c>
      <c r="AC39" s="28">
        <v>155.95087574532201</v>
      </c>
      <c r="AD39" s="28">
        <v>9.3587161640089001</v>
      </c>
      <c r="AE39" s="28">
        <v>927.09118429610805</v>
      </c>
      <c r="AF39" s="28">
        <v>927.09118429610805</v>
      </c>
      <c r="AG39" s="28">
        <v>1525984.49327118</v>
      </c>
      <c r="AH39" s="28">
        <v>0</v>
      </c>
      <c r="AI39" s="28">
        <v>224.82768791303499</v>
      </c>
      <c r="AJ39" s="28">
        <v>56.501298648062601</v>
      </c>
      <c r="AK39" s="28">
        <v>136.65420995741701</v>
      </c>
      <c r="AL39" s="28">
        <v>582.63960467776701</v>
      </c>
      <c r="AM39" s="28">
        <v>121.200833526911</v>
      </c>
      <c r="AN39" s="28">
        <v>1072.2341066333699</v>
      </c>
      <c r="AO39" s="28">
        <v>0</v>
      </c>
      <c r="AP39" s="28">
        <v>811.81414676543397</v>
      </c>
      <c r="AQ39" s="28">
        <v>90.201580096628504</v>
      </c>
      <c r="AR39" s="28">
        <v>902.01572686206202</v>
      </c>
      <c r="AS39" s="28">
        <v>83.1626039468497</v>
      </c>
      <c r="AT39" s="28">
        <v>735.12974844518806</v>
      </c>
      <c r="AU39" s="28">
        <v>3.0425743358631299</v>
      </c>
      <c r="AV39" s="28">
        <v>4673.8127859711103</v>
      </c>
      <c r="AW39" s="28">
        <v>13.6025741002772</v>
      </c>
      <c r="AX39" s="28">
        <v>132.40718040234299</v>
      </c>
      <c r="AY39" s="28">
        <v>572.57840438598498</v>
      </c>
      <c r="AZ39" s="28">
        <v>2.4760048789607398</v>
      </c>
      <c r="BA39" s="28">
        <v>0</v>
      </c>
      <c r="BB39" s="28">
        <v>92.910091466900298</v>
      </c>
      <c r="BC39" s="28">
        <v>6654.4425375662604</v>
      </c>
      <c r="BD39" s="28">
        <v>5639.3826562429304</v>
      </c>
      <c r="BE39" s="28">
        <v>1015.05988132332</v>
      </c>
      <c r="BF39" s="28">
        <v>0.95484154166018997</v>
      </c>
      <c r="BG39" s="28">
        <v>0.33447057128645202</v>
      </c>
      <c r="BH39" s="28">
        <v>74.139388341187299</v>
      </c>
      <c r="BI39" s="28">
        <v>20.9427216189641</v>
      </c>
      <c r="BJ39" s="28">
        <v>1895.6105343967299</v>
      </c>
      <c r="BK39" s="28">
        <v>35.594337675115803</v>
      </c>
      <c r="BL39" s="28">
        <v>31.825228120239998</v>
      </c>
      <c r="BM39" s="28">
        <v>2708.3873395294199</v>
      </c>
      <c r="BN39" s="28">
        <v>77.369738321662297</v>
      </c>
      <c r="BO39" s="28">
        <v>5.7897022013811901</v>
      </c>
      <c r="BP39" s="28">
        <v>46.889776763394401</v>
      </c>
      <c r="BQ39" s="28">
        <v>1.8974859132216699</v>
      </c>
      <c r="BR39" s="28">
        <v>494.15190272184799</v>
      </c>
      <c r="BS39" s="28">
        <v>195.726335298576</v>
      </c>
      <c r="BT39" s="28">
        <v>0</v>
      </c>
      <c r="BU39" s="28">
        <v>580.29137212834803</v>
      </c>
      <c r="BV39" s="28">
        <v>727.62953195290504</v>
      </c>
      <c r="BW39" s="28">
        <v>4151.4975717181496</v>
      </c>
      <c r="BX39" s="28">
        <v>15413.3857910922</v>
      </c>
      <c r="BY39" s="28">
        <v>555.00605153709103</v>
      </c>
      <c r="BZ39" s="28"/>
      <c r="CA39" s="52">
        <f t="shared" si="14"/>
        <v>-3.1710611772027086E-5</v>
      </c>
      <c r="CB39" s="52">
        <f t="shared" si="15"/>
        <v>-3.174240217081766E-5</v>
      </c>
      <c r="CC39" s="52">
        <f t="shared" si="16"/>
        <v>-3.3145926410096966E-5</v>
      </c>
      <c r="CD39" s="52">
        <f t="shared" si="17"/>
        <v>-8.1846056468728394E-6</v>
      </c>
      <c r="CE39" s="52">
        <f t="shared" si="18"/>
        <v>-3.9301589044981681E-6</v>
      </c>
      <c r="CF39" s="52">
        <f t="shared" si="19"/>
        <v>-3.2489516756587398E-5</v>
      </c>
      <c r="CG39" s="52">
        <f t="shared" si="20"/>
        <v>-3.1660756662605794E-5</v>
      </c>
      <c r="CH39" s="106">
        <f t="shared" si="21"/>
        <v>-3.8386256137321207E-5</v>
      </c>
      <c r="CI39" s="106">
        <f t="shared" si="22"/>
        <v>-4.2063320113662656E-5</v>
      </c>
      <c r="CJ39" s="106">
        <f t="shared" si="23"/>
        <v>-3.4856223448915363E-5</v>
      </c>
      <c r="CK39" s="106">
        <f t="shared" si="24"/>
        <v>-3.3589932217304089E-5</v>
      </c>
      <c r="CL39" s="105">
        <f t="shared" si="12"/>
        <v>-3.0902758029316979E-5</v>
      </c>
      <c r="CM39" s="105">
        <f t="shared" si="13"/>
        <v>-1.4652859256621008E-5</v>
      </c>
      <c r="CN39" s="106">
        <f t="shared" si="25"/>
        <v>-3.7831667341901551E-5</v>
      </c>
    </row>
    <row r="40" spans="1:92" x14ac:dyDescent="0.4">
      <c r="A40" s="30" t="s">
        <v>39</v>
      </c>
      <c r="B40" s="28">
        <v>231.14149399999999</v>
      </c>
      <c r="C40" s="28">
        <v>3.7931659999999998</v>
      </c>
      <c r="D40" s="28">
        <v>3.135094</v>
      </c>
      <c r="E40" s="28">
        <v>23.497143000000001</v>
      </c>
      <c r="F40" s="28">
        <v>19.912815999999999</v>
      </c>
      <c r="G40" s="28">
        <v>1.7309829999999999</v>
      </c>
      <c r="H40" s="28">
        <v>54.528143999999998</v>
      </c>
      <c r="I40" s="97">
        <v>1.6863059199999999</v>
      </c>
      <c r="J40" s="97">
        <v>0.97320916000000002</v>
      </c>
      <c r="K40" s="97">
        <v>3.4947054500000001</v>
      </c>
      <c r="L40" s="97">
        <v>2.3091597899999998</v>
      </c>
      <c r="M40" s="97">
        <v>0.51491602999999997</v>
      </c>
      <c r="N40" s="97">
        <v>0.12386316</v>
      </c>
      <c r="O40" s="97">
        <v>0.49014342999999999</v>
      </c>
      <c r="Q40" s="30" t="s">
        <v>39</v>
      </c>
      <c r="R40" s="28">
        <v>0.525186521943517</v>
      </c>
      <c r="S40" s="101">
        <v>0.51491802414076504</v>
      </c>
      <c r="T40" s="28">
        <v>1.6863079419123299</v>
      </c>
      <c r="U40" s="28">
        <v>1.6863079419123299</v>
      </c>
      <c r="V40" s="28">
        <v>1.9908650700739099</v>
      </c>
      <c r="W40" s="28">
        <v>0.97320861397465697</v>
      </c>
      <c r="X40" s="101">
        <v>0.123862647317087</v>
      </c>
      <c r="Y40" s="28">
        <v>4.7941294871566402</v>
      </c>
      <c r="Z40" s="28">
        <v>231.14146051797499</v>
      </c>
      <c r="AA40" s="28">
        <v>1.8615394269157799</v>
      </c>
      <c r="AB40" s="28">
        <v>0.86317610307280201</v>
      </c>
      <c r="AC40" s="28">
        <v>0.33631990589579802</v>
      </c>
      <c r="AD40" s="28">
        <v>3.8304039425395703E-2</v>
      </c>
      <c r="AE40" s="28">
        <v>3.4947032378458598</v>
      </c>
      <c r="AF40" s="28">
        <v>3.4947032378458598</v>
      </c>
      <c r="AG40" s="28">
        <v>285.76494660956598</v>
      </c>
      <c r="AH40" s="28">
        <v>0</v>
      </c>
      <c r="AI40" s="28">
        <v>0.48529046514040602</v>
      </c>
      <c r="AJ40" s="28">
        <v>0.105021360735054</v>
      </c>
      <c r="AK40" s="28">
        <v>0.45452519702816901</v>
      </c>
      <c r="AL40" s="28">
        <v>2.30916839473955</v>
      </c>
      <c r="AM40" s="28">
        <v>0.490144862435754</v>
      </c>
      <c r="AN40" s="28">
        <v>3.7931675452085298</v>
      </c>
      <c r="AO40" s="28">
        <v>0</v>
      </c>
      <c r="AP40" s="28">
        <v>2.8215835841641899</v>
      </c>
      <c r="AQ40" s="28">
        <v>0.31350940150024498</v>
      </c>
      <c r="AR40" s="28">
        <v>3.1350929856644401</v>
      </c>
      <c r="AS40" s="28">
        <v>0.278080299172902</v>
      </c>
      <c r="AT40" s="28">
        <v>2.38876226509477</v>
      </c>
      <c r="AU40" s="28">
        <v>1.20970788758632E-2</v>
      </c>
      <c r="AV40" s="28">
        <v>16.068515565181301</v>
      </c>
      <c r="AW40" s="28">
        <v>7.6823788863352005E-2</v>
      </c>
      <c r="AX40" s="28">
        <v>0.82638133445769002</v>
      </c>
      <c r="AY40" s="28">
        <v>1.88972518725508</v>
      </c>
      <c r="AZ40" s="28">
        <v>8.64215828083577E-3</v>
      </c>
      <c r="BA40" s="28">
        <v>0</v>
      </c>
      <c r="BB40" s="28">
        <v>0.58543638375854901</v>
      </c>
      <c r="BC40" s="28">
        <v>23.498081729900701</v>
      </c>
      <c r="BD40" s="28">
        <v>19.913756025661701</v>
      </c>
      <c r="BE40" s="28">
        <v>3.58432570423893</v>
      </c>
      <c r="BF40" s="28">
        <v>6.2526555884411597E-3</v>
      </c>
      <c r="BG40" s="28">
        <v>3.1860391981789799E-4</v>
      </c>
      <c r="BH40" s="28">
        <v>0.27280600946885097</v>
      </c>
      <c r="BI40" s="28">
        <v>0.11417005869806</v>
      </c>
      <c r="BJ40" s="28">
        <v>6.4358199485220702</v>
      </c>
      <c r="BK40" s="28">
        <v>0.17506334242739899</v>
      </c>
      <c r="BL40" s="28">
        <v>2.6344569960922999E-2</v>
      </c>
      <c r="BM40" s="28">
        <v>9.1957365190121099</v>
      </c>
      <c r="BN40" s="28">
        <v>0.32637963312850099</v>
      </c>
      <c r="BO40" s="28">
        <v>3.6211423469303297E-2</v>
      </c>
      <c r="BP40" s="28">
        <v>0.25090144634225597</v>
      </c>
      <c r="BQ40" s="28">
        <v>1.0255167611898301E-3</v>
      </c>
      <c r="BR40" s="28">
        <v>1.7309787653014499</v>
      </c>
      <c r="BS40" s="28">
        <v>0.61448285794191004</v>
      </c>
      <c r="BT40" s="28">
        <v>0</v>
      </c>
      <c r="BU40" s="28">
        <v>2.8599314080420202</v>
      </c>
      <c r="BV40" s="28">
        <v>2.4448195327334501</v>
      </c>
      <c r="BW40" s="28">
        <v>14.7551718363597</v>
      </c>
      <c r="BX40" s="28">
        <v>54.528130116789796</v>
      </c>
      <c r="BY40" s="28">
        <v>1.8050014997784301</v>
      </c>
      <c r="BZ40" s="28"/>
      <c r="CA40" s="52">
        <f t="shared" si="14"/>
        <v>-1.448551033558488E-7</v>
      </c>
      <c r="CB40" s="52">
        <f t="shared" si="15"/>
        <v>4.0736644007097811E-7</v>
      </c>
      <c r="CC40" s="52">
        <f t="shared" si="16"/>
        <v>-3.235423116468237E-7</v>
      </c>
      <c r="CD40" s="52">
        <f t="shared" si="17"/>
        <v>3.9950810219759138E-5</v>
      </c>
      <c r="CE40" s="52">
        <f t="shared" si="18"/>
        <v>4.7207068136522605E-5</v>
      </c>
      <c r="CF40" s="52">
        <f t="shared" si="19"/>
        <v>-2.4464125586692607E-6</v>
      </c>
      <c r="CG40" s="52">
        <f t="shared" si="20"/>
        <v>-2.5460632221437014E-7</v>
      </c>
      <c r="CH40" s="106">
        <f t="shared" si="21"/>
        <v>1.1990186988183233E-6</v>
      </c>
      <c r="CI40" s="106">
        <f t="shared" si="22"/>
        <v>-5.6105651846839232E-7</v>
      </c>
      <c r="CJ40" s="106">
        <f t="shared" si="23"/>
        <v>-6.3300159969506464E-7</v>
      </c>
      <c r="CK40" s="106">
        <f t="shared" si="24"/>
        <v>3.726350851719104E-6</v>
      </c>
      <c r="CL40" s="105">
        <f t="shared" si="12"/>
        <v>3.8727494365856669E-6</v>
      </c>
      <c r="CM40" s="105">
        <f t="shared" si="13"/>
        <v>-4.1391073261662959E-6</v>
      </c>
      <c r="CN40" s="106">
        <f t="shared" si="25"/>
        <v>2.9224828210221294E-6</v>
      </c>
    </row>
    <row r="41" spans="1:92" x14ac:dyDescent="0.4">
      <c r="A41" s="30" t="s">
        <v>40</v>
      </c>
      <c r="B41" s="28">
        <v>163688.39614999999</v>
      </c>
      <c r="C41" s="28">
        <v>2697.2020379999999</v>
      </c>
      <c r="D41" s="28">
        <v>2781.9138257999998</v>
      </c>
      <c r="E41" s="28">
        <v>17141.612505000001</v>
      </c>
      <c r="F41" s="28">
        <v>14526.789402</v>
      </c>
      <c r="G41" s="28">
        <v>1397.8122031</v>
      </c>
      <c r="H41" s="28">
        <v>38772.284212999999</v>
      </c>
      <c r="I41" s="97">
        <v>1055.3858577999999</v>
      </c>
      <c r="J41" s="97">
        <v>506.63635173</v>
      </c>
      <c r="K41" s="97">
        <v>2602.7027072000001</v>
      </c>
      <c r="L41" s="97">
        <v>1572.7615072000001</v>
      </c>
      <c r="M41" s="97">
        <v>472.2477303</v>
      </c>
      <c r="N41" s="97">
        <v>326.08087561999997</v>
      </c>
      <c r="O41" s="97">
        <v>321.71001211999999</v>
      </c>
      <c r="Q41" s="30" t="s">
        <v>40</v>
      </c>
      <c r="R41" s="28">
        <v>878.14022589616297</v>
      </c>
      <c r="S41" s="101">
        <v>472.177333507637</v>
      </c>
      <c r="T41" s="28">
        <v>1055.2213987541199</v>
      </c>
      <c r="U41" s="28">
        <v>1055.2213987541199</v>
      </c>
      <c r="V41" s="28">
        <v>1448.9045339080501</v>
      </c>
      <c r="W41" s="28">
        <v>506.55508794872799</v>
      </c>
      <c r="X41" s="101">
        <v>326.03534136610398</v>
      </c>
      <c r="Y41" s="28">
        <v>3535.7935294026502</v>
      </c>
      <c r="Z41" s="28">
        <v>163666.74951826499</v>
      </c>
      <c r="AA41" s="28">
        <v>1606.18017958529</v>
      </c>
      <c r="AB41" s="28">
        <v>476.41139197416402</v>
      </c>
      <c r="AC41" s="28">
        <v>493.43608340565601</v>
      </c>
      <c r="AD41" s="28">
        <v>20.189914892023999</v>
      </c>
      <c r="AE41" s="28">
        <v>2602.3061429900399</v>
      </c>
      <c r="AF41" s="28">
        <v>2602.3061429900399</v>
      </c>
      <c r="AG41" s="28">
        <v>5524843.0166725302</v>
      </c>
      <c r="AH41" s="28">
        <v>0</v>
      </c>
      <c r="AI41" s="28">
        <v>711.13989184303603</v>
      </c>
      <c r="AJ41" s="28">
        <v>187.52138068040301</v>
      </c>
      <c r="AK41" s="28">
        <v>349.28613434479502</v>
      </c>
      <c r="AL41" s="28">
        <v>1572.5239524860001</v>
      </c>
      <c r="AM41" s="28">
        <v>321.66049785417198</v>
      </c>
      <c r="AN41" s="28">
        <v>2696.8431541375699</v>
      </c>
      <c r="AO41" s="28">
        <v>0</v>
      </c>
      <c r="AP41" s="28">
        <v>2503.2886007996099</v>
      </c>
      <c r="AQ41" s="28">
        <v>278.14332730706502</v>
      </c>
      <c r="AR41" s="28">
        <v>2781.4319281066801</v>
      </c>
      <c r="AS41" s="28">
        <v>211.796964803599</v>
      </c>
      <c r="AT41" s="28">
        <v>1908.2818124329899</v>
      </c>
      <c r="AU41" s="28">
        <v>7.1296936126368902</v>
      </c>
      <c r="AV41" s="28">
        <v>11674.330572058199</v>
      </c>
      <c r="AW41" s="28">
        <v>19.995224636562501</v>
      </c>
      <c r="AX41" s="28">
        <v>153.581962223912</v>
      </c>
      <c r="AY41" s="28">
        <v>1543.79254673523</v>
      </c>
      <c r="AZ41" s="28">
        <v>6.4300947704602596</v>
      </c>
      <c r="BA41" s="28">
        <v>0</v>
      </c>
      <c r="BB41" s="28">
        <v>104.86134134074</v>
      </c>
      <c r="BC41" s="28">
        <v>17139.446017356899</v>
      </c>
      <c r="BD41" s="28">
        <v>14524.9841250519</v>
      </c>
      <c r="BE41" s="28">
        <v>2614.4618923049802</v>
      </c>
      <c r="BF41" s="28">
        <v>0.95434611899998301</v>
      </c>
      <c r="BG41" s="28">
        <v>1.3120302527557199</v>
      </c>
      <c r="BH41" s="28">
        <v>185.20695586964001</v>
      </c>
      <c r="BI41" s="28">
        <v>32.931309252357501</v>
      </c>
      <c r="BJ41" s="28">
        <v>5017.1511059494997</v>
      </c>
      <c r="BK41" s="28">
        <v>65.885606165445793</v>
      </c>
      <c r="BL41" s="28">
        <v>126.915482270385</v>
      </c>
      <c r="BM41" s="28">
        <v>7168.1116488466996</v>
      </c>
      <c r="BN41" s="28">
        <v>161.86220285436099</v>
      </c>
      <c r="BO41" s="28">
        <v>6.6755471834631299</v>
      </c>
      <c r="BP41" s="28">
        <v>76.197443275517102</v>
      </c>
      <c r="BQ41" s="28">
        <v>7.8517865476391204</v>
      </c>
      <c r="BR41" s="28">
        <v>1397.59240885861</v>
      </c>
      <c r="BS41" s="28">
        <v>519.26288469034205</v>
      </c>
      <c r="BT41" s="28">
        <v>0</v>
      </c>
      <c r="BU41" s="28">
        <v>999.79317358482797</v>
      </c>
      <c r="BV41" s="28">
        <v>1847.0016838986501</v>
      </c>
      <c r="BW41" s="28">
        <v>10118.8919290382</v>
      </c>
      <c r="BX41" s="28">
        <v>38767.124900809598</v>
      </c>
      <c r="BY41" s="28">
        <v>1439.91021254729</v>
      </c>
      <c r="BZ41" s="28"/>
      <c r="CA41" s="52">
        <f t="shared" si="14"/>
        <v>-1.3224292157620158E-4</v>
      </c>
      <c r="CB41" s="52">
        <f t="shared" si="15"/>
        <v>-1.3305783451660283E-4</v>
      </c>
      <c r="CC41" s="52">
        <f t="shared" si="16"/>
        <v>-1.7322524114533696E-4</v>
      </c>
      <c r="CD41" s="52">
        <f t="shared" si="17"/>
        <v>-1.2638762207874913E-4</v>
      </c>
      <c r="CE41" s="52">
        <f t="shared" si="18"/>
        <v>-1.2427225990152565E-4</v>
      </c>
      <c r="CF41" s="52">
        <f t="shared" si="19"/>
        <v>-1.5724161006932258E-4</v>
      </c>
      <c r="CG41" s="52">
        <f t="shared" si="20"/>
        <v>-1.3306701668793603E-4</v>
      </c>
      <c r="CH41" s="106">
        <f t="shared" si="21"/>
        <v>-1.5582835857097453E-4</v>
      </c>
      <c r="CI41" s="106">
        <f t="shared" si="22"/>
        <v>-1.6039863897354467E-4</v>
      </c>
      <c r="CJ41" s="106">
        <f t="shared" si="23"/>
        <v>-1.5236631093636761E-4</v>
      </c>
      <c r="CK41" s="106">
        <f t="shared" si="24"/>
        <v>-1.5104306209968136E-4</v>
      </c>
      <c r="CL41" s="105">
        <f t="shared" si="12"/>
        <v>-1.490675081027465E-4</v>
      </c>
      <c r="CM41" s="105">
        <f t="shared" si="13"/>
        <v>-1.3964098265320394E-4</v>
      </c>
      <c r="CN41" s="106">
        <f t="shared" si="25"/>
        <v>-1.5390962034945814E-4</v>
      </c>
    </row>
    <row r="42" spans="1:92" x14ac:dyDescent="0.4">
      <c r="A42" s="30" t="s">
        <v>41</v>
      </c>
      <c r="B42" s="28">
        <v>292620.80022999999</v>
      </c>
      <c r="C42" s="28">
        <v>4798.5979520000001</v>
      </c>
      <c r="D42" s="28">
        <v>3783.5061740000001</v>
      </c>
      <c r="E42" s="28">
        <v>29581.137450999999</v>
      </c>
      <c r="F42" s="28">
        <v>25068.760313999999</v>
      </c>
      <c r="G42" s="28">
        <v>2135.054979</v>
      </c>
      <c r="H42" s="28">
        <v>68979.867654000001</v>
      </c>
      <c r="I42" s="97">
        <v>2442.2523738999998</v>
      </c>
      <c r="J42" s="97">
        <v>654.75934921999999</v>
      </c>
      <c r="K42" s="97">
        <v>4877.9571512000002</v>
      </c>
      <c r="L42" s="97">
        <v>5489.0658774000003</v>
      </c>
      <c r="M42" s="97">
        <v>746.42565850999995</v>
      </c>
      <c r="N42" s="97">
        <v>395.03814038000002</v>
      </c>
      <c r="O42" s="97">
        <v>709.32262854999999</v>
      </c>
      <c r="Q42" s="30" t="s">
        <v>41</v>
      </c>
      <c r="R42" s="28">
        <v>834.24980843691401</v>
      </c>
      <c r="S42" s="101">
        <v>746.35655596839104</v>
      </c>
      <c r="T42" s="28">
        <v>2442.0264596583502</v>
      </c>
      <c r="U42" s="28">
        <v>2442.0264596583502</v>
      </c>
      <c r="V42" s="28">
        <v>2497.3044503617498</v>
      </c>
      <c r="W42" s="28">
        <v>654.69889490749904</v>
      </c>
      <c r="X42" s="101">
        <v>395.00167836312198</v>
      </c>
      <c r="Y42" s="28">
        <v>7746.1739265597298</v>
      </c>
      <c r="Z42" s="28">
        <v>292592.35277087498</v>
      </c>
      <c r="AA42" s="28">
        <v>1979.13488380167</v>
      </c>
      <c r="AB42" s="28">
        <v>1126.7744943886501</v>
      </c>
      <c r="AC42" s="28">
        <v>415.44945613921197</v>
      </c>
      <c r="AD42" s="28">
        <v>346.15950448170599</v>
      </c>
      <c r="AE42" s="28">
        <v>4877.5060917262699</v>
      </c>
      <c r="AF42" s="28">
        <v>4877.5060917262699</v>
      </c>
      <c r="AG42" s="28">
        <v>10588049.8532669</v>
      </c>
      <c r="AH42" s="28">
        <v>0</v>
      </c>
      <c r="AI42" s="28">
        <v>794.08055519017501</v>
      </c>
      <c r="AJ42" s="28">
        <v>139.43718658664801</v>
      </c>
      <c r="AK42" s="28">
        <v>688.187340664565</v>
      </c>
      <c r="AL42" s="28">
        <v>5488.5754729725404</v>
      </c>
      <c r="AM42" s="28">
        <v>709.25702326042801</v>
      </c>
      <c r="AN42" s="28">
        <v>4798.1322399398196</v>
      </c>
      <c r="AO42" s="28">
        <v>0</v>
      </c>
      <c r="AP42" s="28">
        <v>3404.8544190759899</v>
      </c>
      <c r="AQ42" s="28">
        <v>378.31722251014298</v>
      </c>
      <c r="AR42" s="28">
        <v>3783.1716415861401</v>
      </c>
      <c r="AS42" s="28">
        <v>332.81342816632099</v>
      </c>
      <c r="AT42" s="28">
        <v>3160.0874039677101</v>
      </c>
      <c r="AU42" s="28">
        <v>14.482836328759801</v>
      </c>
      <c r="AV42" s="28">
        <v>20758.235439111399</v>
      </c>
      <c r="AW42" s="28">
        <v>80.857046066877203</v>
      </c>
      <c r="AX42" s="28">
        <v>842.72279801087905</v>
      </c>
      <c r="AY42" s="28">
        <v>2451.5257441687099</v>
      </c>
      <c r="AZ42" s="28">
        <v>10.9343512207884</v>
      </c>
      <c r="BA42" s="28">
        <v>0</v>
      </c>
      <c r="BB42" s="28">
        <v>595.28021606053903</v>
      </c>
      <c r="BC42" s="28">
        <v>29579.265815801398</v>
      </c>
      <c r="BD42" s="28">
        <v>25067.323457534101</v>
      </c>
      <c r="BE42" s="28">
        <v>4511.9423582672698</v>
      </c>
      <c r="BF42" s="28">
        <v>6.2849307009063198</v>
      </c>
      <c r="BG42" s="28">
        <v>0.87582154351448704</v>
      </c>
      <c r="BH42" s="28">
        <v>337.34817438661298</v>
      </c>
      <c r="BI42" s="28">
        <v>121.578410408593</v>
      </c>
      <c r="BJ42" s="28">
        <v>8243.3662277620297</v>
      </c>
      <c r="BK42" s="28">
        <v>193.190758775387</v>
      </c>
      <c r="BL42" s="28">
        <v>80.5226540442291</v>
      </c>
      <c r="BM42" s="28">
        <v>11778.1701314159</v>
      </c>
      <c r="BN42" s="28">
        <v>511.92761584904599</v>
      </c>
      <c r="BO42" s="28">
        <v>36.903621832715402</v>
      </c>
      <c r="BP42" s="28">
        <v>268.86499771188898</v>
      </c>
      <c r="BQ42" s="28">
        <v>4.41473709576172</v>
      </c>
      <c r="BR42" s="28">
        <v>2134.8577404545199</v>
      </c>
      <c r="BS42" s="28">
        <v>782.23700648327804</v>
      </c>
      <c r="BT42" s="28">
        <v>0</v>
      </c>
      <c r="BU42" s="28">
        <v>937.91924421118404</v>
      </c>
      <c r="BV42" s="28">
        <v>3003.3383025549801</v>
      </c>
      <c r="BW42" s="28">
        <v>17454.530287683399</v>
      </c>
      <c r="BX42" s="28">
        <v>68973.171621868896</v>
      </c>
      <c r="BY42" s="28">
        <v>2433.9388853301498</v>
      </c>
      <c r="BZ42" s="28"/>
      <c r="CA42" s="52">
        <f t="shared" si="14"/>
        <v>-9.7216121009369489E-5</v>
      </c>
      <c r="CB42" s="52">
        <f t="shared" si="15"/>
        <v>-9.7051694023755081E-5</v>
      </c>
      <c r="CC42" s="52">
        <f t="shared" si="16"/>
        <v>-8.8418625072913859E-5</v>
      </c>
      <c r="CD42" s="52">
        <f t="shared" si="17"/>
        <v>-6.3271238359265469E-5</v>
      </c>
      <c r="CE42" s="52">
        <f t="shared" si="18"/>
        <v>-5.7316614300053166E-5</v>
      </c>
      <c r="CF42" s="52">
        <f t="shared" si="19"/>
        <v>-9.23810147373747E-5</v>
      </c>
      <c r="CG42" s="52">
        <f t="shared" si="20"/>
        <v>-9.7072267008285905E-5</v>
      </c>
      <c r="CH42" s="106">
        <f t="shared" si="21"/>
        <v>-9.2502414600544397E-5</v>
      </c>
      <c r="CI42" s="106">
        <f t="shared" si="22"/>
        <v>-9.2330583095864458E-5</v>
      </c>
      <c r="CJ42" s="106">
        <f t="shared" si="23"/>
        <v>-9.2468929051446895E-5</v>
      </c>
      <c r="CK42" s="106">
        <f t="shared" si="24"/>
        <v>-8.9342055353905974E-5</v>
      </c>
      <c r="CL42" s="105">
        <f t="shared" si="12"/>
        <v>-9.2577928988741339E-5</v>
      </c>
      <c r="CM42" s="105">
        <f t="shared" si="13"/>
        <v>-9.2299991193152666E-5</v>
      </c>
      <c r="CN42" s="106">
        <f t="shared" si="25"/>
        <v>-9.2490055908814488E-5</v>
      </c>
    </row>
    <row r="43" spans="1:92" x14ac:dyDescent="0.4">
      <c r="A43" s="30" t="s">
        <v>42</v>
      </c>
      <c r="B43" s="28">
        <v>333920.48340000003</v>
      </c>
      <c r="C43" s="28">
        <v>5517.1872227000003</v>
      </c>
      <c r="D43" s="28">
        <v>6445.1055097999997</v>
      </c>
      <c r="E43" s="28">
        <v>35656.192306999998</v>
      </c>
      <c r="F43" s="28">
        <v>30217.112658999999</v>
      </c>
      <c r="G43" s="28">
        <v>3086.9835868999999</v>
      </c>
      <c r="H43" s="28">
        <v>79309.561111999996</v>
      </c>
      <c r="I43" s="97">
        <v>2637.1618367000001</v>
      </c>
      <c r="J43" s="97">
        <v>1417.7889041999999</v>
      </c>
      <c r="K43" s="97">
        <v>5887.7950221999999</v>
      </c>
      <c r="L43" s="97">
        <v>3740.9356767999998</v>
      </c>
      <c r="M43" s="97">
        <v>957.77758795</v>
      </c>
      <c r="N43" s="97">
        <v>446.46230093000003</v>
      </c>
      <c r="O43" s="97">
        <v>781.72311706999994</v>
      </c>
      <c r="Q43" s="30" t="s">
        <v>42</v>
      </c>
      <c r="R43" s="28">
        <v>1242.9956896622</v>
      </c>
      <c r="S43" s="101">
        <v>957.86696560120004</v>
      </c>
      <c r="T43" s="28">
        <v>2637.4545514987099</v>
      </c>
      <c r="U43" s="28">
        <v>2637.4545514987099</v>
      </c>
      <c r="V43" s="28">
        <v>2852.73700168084</v>
      </c>
      <c r="W43" s="28">
        <v>1417.9579050125001</v>
      </c>
      <c r="X43" s="101">
        <v>446.48401114896302</v>
      </c>
      <c r="Y43" s="28">
        <v>6915.7921077963501</v>
      </c>
      <c r="Z43" s="28">
        <v>333952.56440673402</v>
      </c>
      <c r="AA43" s="28">
        <v>2916.04586302914</v>
      </c>
      <c r="AB43" s="28">
        <v>1086.7445399518299</v>
      </c>
      <c r="AC43" s="28">
        <v>727.84274692235897</v>
      </c>
      <c r="AD43" s="28">
        <v>47.284114124891701</v>
      </c>
      <c r="AE43" s="28">
        <v>5888.40226612076</v>
      </c>
      <c r="AF43" s="28">
        <v>5888.40226612076</v>
      </c>
      <c r="AG43" s="28">
        <v>12828015.9016014</v>
      </c>
      <c r="AH43" s="28">
        <v>0</v>
      </c>
      <c r="AI43" s="28">
        <v>1049.38670531359</v>
      </c>
      <c r="AJ43" s="28">
        <v>260.350543985711</v>
      </c>
      <c r="AK43" s="28">
        <v>669.58574061095806</v>
      </c>
      <c r="AL43" s="28">
        <v>3741.3482143294</v>
      </c>
      <c r="AM43" s="28">
        <v>781.80812855266004</v>
      </c>
      <c r="AN43" s="28">
        <v>5517.7173975195701</v>
      </c>
      <c r="AO43" s="28">
        <v>0</v>
      </c>
      <c r="AP43" s="28">
        <v>5801.1633823740403</v>
      </c>
      <c r="AQ43" s="28">
        <v>644.57380333777496</v>
      </c>
      <c r="AR43" s="28">
        <v>6445.7371857118196</v>
      </c>
      <c r="AS43" s="28">
        <v>407.777423021571</v>
      </c>
      <c r="AT43" s="28">
        <v>3590.8129221577401</v>
      </c>
      <c r="AU43" s="28">
        <v>16.648470940083801</v>
      </c>
      <c r="AV43" s="28">
        <v>23005.044579097201</v>
      </c>
      <c r="AW43" s="28">
        <v>80.205047275351703</v>
      </c>
      <c r="AX43" s="28">
        <v>800.66679648120203</v>
      </c>
      <c r="AY43" s="28">
        <v>3034.8424037165501</v>
      </c>
      <c r="AZ43" s="28">
        <v>13.243026556907299</v>
      </c>
      <c r="BA43" s="28">
        <v>0</v>
      </c>
      <c r="BB43" s="28">
        <v>563.24063941136501</v>
      </c>
      <c r="BC43" s="28">
        <v>35660.573102107403</v>
      </c>
      <c r="BD43" s="28">
        <v>30220.969031194301</v>
      </c>
      <c r="BE43" s="28">
        <v>5439.6040709130903</v>
      </c>
      <c r="BF43" s="28">
        <v>5.8483872503535599</v>
      </c>
      <c r="BG43" s="28">
        <v>1.5734124621161001</v>
      </c>
      <c r="BH43" s="28">
        <v>400.10083487237898</v>
      </c>
      <c r="BI43" s="28">
        <v>122.441661704062</v>
      </c>
      <c r="BJ43" s="28">
        <v>10092.9202031527</v>
      </c>
      <c r="BK43" s="28">
        <v>203.283107356713</v>
      </c>
      <c r="BL43" s="28">
        <v>148.70352091815801</v>
      </c>
      <c r="BM43" s="28">
        <v>14420.5514141889</v>
      </c>
      <c r="BN43" s="28">
        <v>392.83814217476601</v>
      </c>
      <c r="BO43" s="28">
        <v>35.029825990894899</v>
      </c>
      <c r="BP43" s="28">
        <v>272.94270077745898</v>
      </c>
      <c r="BQ43" s="28">
        <v>8.7275781390763694</v>
      </c>
      <c r="BR43" s="28">
        <v>3087.2842107588599</v>
      </c>
      <c r="BS43" s="28">
        <v>951.76267633614498</v>
      </c>
      <c r="BT43" s="28">
        <v>0</v>
      </c>
      <c r="BU43" s="28">
        <v>3028.3633185553799</v>
      </c>
      <c r="BV43" s="28">
        <v>3570.1791533259898</v>
      </c>
      <c r="BW43" s="28">
        <v>20530.1332382693</v>
      </c>
      <c r="BX43" s="28">
        <v>79317.185196353501</v>
      </c>
      <c r="BY43" s="28">
        <v>2711.2872351464698</v>
      </c>
      <c r="BZ43" s="28"/>
      <c r="CA43" s="52">
        <f t="shared" si="14"/>
        <v>9.607379100359696E-5</v>
      </c>
      <c r="CB43" s="52">
        <f t="shared" si="15"/>
        <v>9.6095129305818379E-5</v>
      </c>
      <c r="CC43" s="52">
        <f t="shared" si="16"/>
        <v>9.8008622335107954E-5</v>
      </c>
      <c r="CD43" s="52">
        <f t="shared" si="17"/>
        <v>1.2286211241195708E-4</v>
      </c>
      <c r="CE43" s="52">
        <f t="shared" si="18"/>
        <v>1.2762212716423198E-4</v>
      </c>
      <c r="CF43" s="52">
        <f t="shared" si="19"/>
        <v>9.7384339889518767E-5</v>
      </c>
      <c r="CG43" s="52">
        <f t="shared" si="20"/>
        <v>9.6130709168072806E-5</v>
      </c>
      <c r="CH43" s="106">
        <f t="shared" si="21"/>
        <v>1.1099614541519916E-4</v>
      </c>
      <c r="CI43" s="106">
        <f t="shared" si="22"/>
        <v>1.1920026458064595E-4</v>
      </c>
      <c r="CJ43" s="106">
        <f t="shared" si="23"/>
        <v>1.0313604982348458E-4</v>
      </c>
      <c r="CK43" s="106">
        <f t="shared" si="24"/>
        <v>1.1027656314932471E-4</v>
      </c>
      <c r="CL43" s="105">
        <f t="shared" si="12"/>
        <v>9.3317751766712346E-5</v>
      </c>
      <c r="CM43" s="105">
        <f t="shared" si="13"/>
        <v>4.8627216492346084E-5</v>
      </c>
      <c r="CN43" s="106">
        <f t="shared" si="25"/>
        <v>1.0874884061088927E-4</v>
      </c>
    </row>
    <row r="44" spans="1:92" x14ac:dyDescent="0.4">
      <c r="A44" s="30" t="s">
        <v>43</v>
      </c>
      <c r="B44" s="28">
        <v>535904.70334999997</v>
      </c>
      <c r="C44" s="28">
        <v>8853.8361387000004</v>
      </c>
      <c r="D44" s="28">
        <v>10311.705829</v>
      </c>
      <c r="E44" s="28">
        <v>57195.643677</v>
      </c>
      <c r="F44" s="28">
        <v>48470.879506999998</v>
      </c>
      <c r="G44" s="28">
        <v>4944.4782562999999</v>
      </c>
      <c r="H44" s="28">
        <v>127273.97778</v>
      </c>
      <c r="I44" s="97">
        <v>4795.3123536000003</v>
      </c>
      <c r="J44" s="97">
        <v>1287.5242048</v>
      </c>
      <c r="K44" s="97">
        <v>7187.2461898000001</v>
      </c>
      <c r="L44" s="97">
        <v>6592.1239068000004</v>
      </c>
      <c r="M44" s="97">
        <v>1464.9164349</v>
      </c>
      <c r="N44" s="97">
        <v>778.23685032000003</v>
      </c>
      <c r="O44" s="97">
        <v>1390.5261362000001</v>
      </c>
      <c r="Q44" s="30" t="s">
        <v>43</v>
      </c>
      <c r="R44" s="28">
        <v>1700.5707653701099</v>
      </c>
      <c r="S44" s="101">
        <v>1464.8477153584399</v>
      </c>
      <c r="T44" s="28">
        <v>4795.0891419782001</v>
      </c>
      <c r="U44" s="28">
        <v>4795.0891419782001</v>
      </c>
      <c r="V44" s="28">
        <v>4798.9999441002201</v>
      </c>
      <c r="W44" s="28">
        <v>1287.4637617354499</v>
      </c>
      <c r="X44" s="101">
        <v>778.20031423232194</v>
      </c>
      <c r="Y44" s="28">
        <v>12405.2377937977</v>
      </c>
      <c r="Z44" s="28">
        <v>535876.221738767</v>
      </c>
      <c r="AA44" s="28">
        <v>4086.2414768900398</v>
      </c>
      <c r="AB44" s="28">
        <v>1639.40135575366</v>
      </c>
      <c r="AC44" s="28">
        <v>1166.00476239879</v>
      </c>
      <c r="AD44" s="28">
        <v>705.13846232855201</v>
      </c>
      <c r="AE44" s="28">
        <v>7186.9106974499</v>
      </c>
      <c r="AF44" s="28">
        <v>7186.9106974499</v>
      </c>
      <c r="AG44" s="28">
        <v>20245793.3111852</v>
      </c>
      <c r="AH44" s="28">
        <v>0</v>
      </c>
      <c r="AI44" s="28">
        <v>1617.40153251637</v>
      </c>
      <c r="AJ44" s="28">
        <v>283.59194563910199</v>
      </c>
      <c r="AK44" s="28">
        <v>1401.3380388519799</v>
      </c>
      <c r="AL44" s="28">
        <v>6591.8369965471502</v>
      </c>
      <c r="AM44" s="28">
        <v>1390.4625213558299</v>
      </c>
      <c r="AN44" s="28">
        <v>8853.3661655487795</v>
      </c>
      <c r="AO44" s="28">
        <v>0</v>
      </c>
      <c r="AP44" s="28">
        <v>9280.0461830534005</v>
      </c>
      <c r="AQ44" s="28">
        <v>1031.11655023145</v>
      </c>
      <c r="AR44" s="28">
        <v>10311.1627332848</v>
      </c>
      <c r="AS44" s="28">
        <v>673.46374645003004</v>
      </c>
      <c r="AT44" s="28">
        <v>6543.1040454785798</v>
      </c>
      <c r="AU44" s="28">
        <v>24.175186285705401</v>
      </c>
      <c r="AV44" s="28">
        <v>39565.246962186699</v>
      </c>
      <c r="AW44" s="28">
        <v>74.888200224923196</v>
      </c>
      <c r="AX44" s="28">
        <v>614.26140308667902</v>
      </c>
      <c r="AY44" s="28">
        <v>5114.0710556451404</v>
      </c>
      <c r="AZ44" s="28">
        <v>21.428220574057701</v>
      </c>
      <c r="BA44" s="28">
        <v>0</v>
      </c>
      <c r="BB44" s="28">
        <v>422.90451502248101</v>
      </c>
      <c r="BC44" s="28">
        <v>57193.394258056498</v>
      </c>
      <c r="BD44" s="28">
        <v>48469.093243783602</v>
      </c>
      <c r="BE44" s="28">
        <v>8724.3010142728308</v>
      </c>
      <c r="BF44" s="28">
        <v>4.0016514771777496</v>
      </c>
      <c r="BG44" s="28">
        <v>4.1335677548382597</v>
      </c>
      <c r="BH44" s="28">
        <v>621.14679331304001</v>
      </c>
      <c r="BI44" s="28">
        <v>121.29600091616101</v>
      </c>
      <c r="BJ44" s="28">
        <v>16668.807113252398</v>
      </c>
      <c r="BK44" s="28">
        <v>233.85936800849501</v>
      </c>
      <c r="BL44" s="28">
        <v>399.10938575437501</v>
      </c>
      <c r="BM44" s="28">
        <v>23815.2060194066</v>
      </c>
      <c r="BN44" s="28">
        <v>602.71811200709101</v>
      </c>
      <c r="BO44" s="28">
        <v>26.7475815089436</v>
      </c>
      <c r="BP44" s="28">
        <v>278.465658735153</v>
      </c>
      <c r="BQ44" s="28">
        <v>24.591522817493701</v>
      </c>
      <c r="BR44" s="28">
        <v>4944.2172291737597</v>
      </c>
      <c r="BS44" s="28">
        <v>1594.7334343540499</v>
      </c>
      <c r="BT44" s="28">
        <v>0</v>
      </c>
      <c r="BU44" s="28">
        <v>1908.55510153404</v>
      </c>
      <c r="BV44" s="28">
        <v>5777.2022917917402</v>
      </c>
      <c r="BW44" s="28">
        <v>33151.684347962801</v>
      </c>
      <c r="BX44" s="28">
        <v>127267.217093539</v>
      </c>
      <c r="BY44" s="28">
        <v>4669.5998919897002</v>
      </c>
      <c r="BZ44" s="28"/>
      <c r="CA44" s="52">
        <f t="shared" si="14"/>
        <v>-5.3146783476483881E-5</v>
      </c>
      <c r="CB44" s="52">
        <f t="shared" si="15"/>
        <v>-5.3081302145037141E-5</v>
      </c>
      <c r="CC44" s="52">
        <f t="shared" si="16"/>
        <v>-5.266788290962329E-5</v>
      </c>
      <c r="CD44" s="52">
        <f t="shared" si="17"/>
        <v>-3.9328501243994323E-5</v>
      </c>
      <c r="CE44" s="52">
        <f t="shared" si="18"/>
        <v>-3.6852296359468181E-5</v>
      </c>
      <c r="CF44" s="52">
        <f t="shared" si="19"/>
        <v>-5.2791642051932132E-5</v>
      </c>
      <c r="CG44" s="52">
        <f t="shared" si="20"/>
        <v>-5.3119157418691313E-5</v>
      </c>
      <c r="CH44" s="106">
        <f t="shared" si="21"/>
        <v>-4.6547879541689114E-5</v>
      </c>
      <c r="CI44" s="106">
        <f t="shared" si="22"/>
        <v>-4.6945186991252545E-5</v>
      </c>
      <c r="CJ44" s="106">
        <f t="shared" si="23"/>
        <v>-4.6678844892813558E-5</v>
      </c>
      <c r="CK44" s="106">
        <f t="shared" si="24"/>
        <v>-4.3523188718326485E-5</v>
      </c>
      <c r="CL44" s="105">
        <f t="shared" si="12"/>
        <v>-4.6910212707645974E-5</v>
      </c>
      <c r="CM44" s="105">
        <f t="shared" si="13"/>
        <v>-4.6947259903027969E-5</v>
      </c>
      <c r="CN44" s="106">
        <f t="shared" si="25"/>
        <v>-4.5748758339779213E-5</v>
      </c>
    </row>
    <row r="45" spans="1:92" x14ac:dyDescent="0.4">
      <c r="A45" s="30" t="s">
        <v>44</v>
      </c>
      <c r="B45" s="28">
        <v>104847.64104</v>
      </c>
      <c r="C45" s="28">
        <v>1721.5213819999999</v>
      </c>
      <c r="D45" s="28">
        <v>1466.815229</v>
      </c>
      <c r="E45" s="28">
        <v>10698.361328999999</v>
      </c>
      <c r="F45" s="28">
        <v>9066.4077280000001</v>
      </c>
      <c r="G45" s="28">
        <v>798.99022000000002</v>
      </c>
      <c r="H45" s="28">
        <v>24746.904104000001</v>
      </c>
      <c r="I45" s="97">
        <v>913.98458158999995</v>
      </c>
      <c r="J45" s="97">
        <v>245.03608134000001</v>
      </c>
      <c r="K45" s="97">
        <v>1825.5188020000001</v>
      </c>
      <c r="L45" s="97">
        <v>2054.2191432999998</v>
      </c>
      <c r="M45" s="97">
        <v>279.34113273999998</v>
      </c>
      <c r="N45" s="97">
        <v>147.83843575</v>
      </c>
      <c r="O45" s="97">
        <v>265.45575366999998</v>
      </c>
      <c r="Q45" s="30" t="s">
        <v>44</v>
      </c>
      <c r="R45" s="28">
        <v>295.84318631191701</v>
      </c>
      <c r="S45" s="101">
        <v>279.34110207386999</v>
      </c>
      <c r="T45" s="28">
        <v>913.98427615947003</v>
      </c>
      <c r="U45" s="28">
        <v>913.98427615947003</v>
      </c>
      <c r="V45" s="28">
        <v>885.19628464867105</v>
      </c>
      <c r="W45" s="28">
        <v>245.03603798339</v>
      </c>
      <c r="X45" s="101">
        <v>147.83835499288699</v>
      </c>
      <c r="Y45" s="28">
        <v>2756.14039790068</v>
      </c>
      <c r="Z45" s="28">
        <v>104847.609283889</v>
      </c>
      <c r="AA45" s="28">
        <v>701.61449252755597</v>
      </c>
      <c r="AB45" s="28">
        <v>401.70112227951699</v>
      </c>
      <c r="AC45" s="28">
        <v>146.870739209275</v>
      </c>
      <c r="AD45" s="28">
        <v>122.76243192300301</v>
      </c>
      <c r="AE45" s="28">
        <v>1825.5184677206</v>
      </c>
      <c r="AF45" s="28">
        <v>1825.5184677206</v>
      </c>
      <c r="AG45" s="28">
        <v>2664170.5510681299</v>
      </c>
      <c r="AH45" s="28">
        <v>0</v>
      </c>
      <c r="AI45" s="28">
        <v>281.64566879528599</v>
      </c>
      <c r="AJ45" s="28">
        <v>49.455130688213302</v>
      </c>
      <c r="AK45" s="28">
        <v>244.06869588619699</v>
      </c>
      <c r="AL45" s="28">
        <v>2054.22488327872</v>
      </c>
      <c r="AM45" s="28">
        <v>265.45569969473098</v>
      </c>
      <c r="AN45" s="28">
        <v>1721.5209281483901</v>
      </c>
      <c r="AO45" s="28">
        <v>0</v>
      </c>
      <c r="AP45" s="28">
        <v>1320.1332634392299</v>
      </c>
      <c r="AQ45" s="28">
        <v>146.681462231968</v>
      </c>
      <c r="AR45" s="28">
        <v>1466.8147256712</v>
      </c>
      <c r="AS45" s="28">
        <v>118.044712021286</v>
      </c>
      <c r="AT45" s="28">
        <v>1117.42118300886</v>
      </c>
      <c r="AU45" s="28">
        <v>5.2915686113526998</v>
      </c>
      <c r="AV45" s="28">
        <v>7368.2508144313497</v>
      </c>
      <c r="AW45" s="28">
        <v>30.3770834609258</v>
      </c>
      <c r="AX45" s="28">
        <v>318.91058282753698</v>
      </c>
      <c r="AY45" s="28">
        <v>881.51591098011897</v>
      </c>
      <c r="AZ45" s="28">
        <v>3.9509477621256899</v>
      </c>
      <c r="BA45" s="28">
        <v>0</v>
      </c>
      <c r="BB45" s="28">
        <v>225.42387934169901</v>
      </c>
      <c r="BC45" s="28">
        <v>10698.7268623541</v>
      </c>
      <c r="BD45" s="28">
        <v>9066.7736662427396</v>
      </c>
      <c r="BE45" s="28">
        <v>1631.9531961113701</v>
      </c>
      <c r="BF45" s="28">
        <v>2.3864478772135702</v>
      </c>
      <c r="BG45" s="28">
        <v>0.28289006076356998</v>
      </c>
      <c r="BH45" s="28">
        <v>122.450244525317</v>
      </c>
      <c r="BI45" s="28">
        <v>45.554910642922898</v>
      </c>
      <c r="BJ45" s="28">
        <v>2971.46389016474</v>
      </c>
      <c r="BK45" s="28">
        <v>71.816652577919598</v>
      </c>
      <c r="BL45" s="28">
        <v>25.743921181754502</v>
      </c>
      <c r="BM45" s="28">
        <v>4245.6628945535904</v>
      </c>
      <c r="BN45" s="28">
        <v>183.609683460458</v>
      </c>
      <c r="BO45" s="28">
        <v>13.9674999161141</v>
      </c>
      <c r="BP45" s="28">
        <v>100.600544005467</v>
      </c>
      <c r="BQ45" s="28">
        <v>1.3737977531819801</v>
      </c>
      <c r="BR45" s="28">
        <v>798.98996872196903</v>
      </c>
      <c r="BS45" s="28">
        <v>277.41875711502303</v>
      </c>
      <c r="BT45" s="28">
        <v>0</v>
      </c>
      <c r="BU45" s="28">
        <v>332.63921146280597</v>
      </c>
      <c r="BV45" s="28">
        <v>1066.0022523109301</v>
      </c>
      <c r="BW45" s="28">
        <v>6188.8198090913302</v>
      </c>
      <c r="BX45" s="28">
        <v>24746.897062310301</v>
      </c>
      <c r="BY45" s="28">
        <v>863.84351979343796</v>
      </c>
      <c r="BZ45" s="28"/>
      <c r="CA45" s="52">
        <f t="shared" si="14"/>
        <v>-3.0287864069893883E-7</v>
      </c>
      <c r="CB45" s="52">
        <f t="shared" si="15"/>
        <v>-2.6363402426270015E-7</v>
      </c>
      <c r="CC45" s="52">
        <f t="shared" si="16"/>
        <v>-3.4314396939659802E-7</v>
      </c>
      <c r="CD45" s="52">
        <f t="shared" si="17"/>
        <v>3.4167228312820201E-5</v>
      </c>
      <c r="CE45" s="52">
        <f t="shared" si="18"/>
        <v>4.0361988310912528E-5</v>
      </c>
      <c r="CF45" s="52">
        <f t="shared" si="19"/>
        <v>-3.1449450155613068E-7</v>
      </c>
      <c r="CG45" s="52">
        <f t="shared" si="20"/>
        <v>-2.8454830834989697E-7</v>
      </c>
      <c r="CH45" s="106">
        <f t="shared" si="21"/>
        <v>-3.3417470718031257E-7</v>
      </c>
      <c r="CI45" s="106">
        <f t="shared" si="22"/>
        <v>-1.7693969708459094E-7</v>
      </c>
      <c r="CJ45" s="106">
        <f t="shared" si="23"/>
        <v>-1.8311473957738063E-7</v>
      </c>
      <c r="CK45" s="106">
        <f t="shared" si="24"/>
        <v>2.7942387446241674E-6</v>
      </c>
      <c r="CL45" s="105">
        <f t="shared" si="12"/>
        <v>-1.0978021634898141E-7</v>
      </c>
      <c r="CM45" s="105">
        <f t="shared" si="13"/>
        <v>-5.4625248570402189E-7</v>
      </c>
      <c r="CN45" s="106">
        <f t="shared" si="25"/>
        <v>-2.033305673401166E-7</v>
      </c>
    </row>
    <row r="46" spans="1:92" x14ac:dyDescent="0.4">
      <c r="A46" s="30" t="s">
        <v>45</v>
      </c>
      <c r="B46" s="28">
        <v>2931.6897368999998</v>
      </c>
      <c r="C46" s="28">
        <v>48.069471110000002</v>
      </c>
      <c r="D46" s="28">
        <v>37.58447005</v>
      </c>
      <c r="E46" s="28">
        <v>296.07870584</v>
      </c>
      <c r="F46" s="28">
        <v>250.91396234000001</v>
      </c>
      <c r="G46" s="28">
        <v>21.29208513</v>
      </c>
      <c r="H46" s="28">
        <v>691.00108248000004</v>
      </c>
      <c r="I46" s="97">
        <v>17.620004980000001</v>
      </c>
      <c r="J46" s="97">
        <v>8.7998456300000001</v>
      </c>
      <c r="K46" s="97">
        <v>42.068384870000003</v>
      </c>
      <c r="L46" s="97">
        <v>25.832712409999999</v>
      </c>
      <c r="M46" s="97">
        <v>7.3845569800000002</v>
      </c>
      <c r="N46" s="97">
        <v>4.61578278</v>
      </c>
      <c r="O46" s="97">
        <v>5.3212345299999999</v>
      </c>
      <c r="Q46" s="30" t="s">
        <v>45</v>
      </c>
      <c r="R46" s="28">
        <v>13.9108052296283</v>
      </c>
      <c r="S46" s="101">
        <v>7.3845112914621396</v>
      </c>
      <c r="T46" s="28">
        <v>17.6198578281798</v>
      </c>
      <c r="U46" s="28">
        <v>17.6198578281798</v>
      </c>
      <c r="V46" s="28">
        <v>26.1165786863506</v>
      </c>
      <c r="W46" s="28">
        <v>8.7997298467404992</v>
      </c>
      <c r="X46" s="101">
        <v>4.6157578754742596</v>
      </c>
      <c r="Y46" s="28">
        <v>63.552136050718602</v>
      </c>
      <c r="Z46" s="28">
        <v>2931.67057657434</v>
      </c>
      <c r="AA46" s="28">
        <v>27.979386742971599</v>
      </c>
      <c r="AB46" s="28">
        <v>9.1743211396658992</v>
      </c>
      <c r="AC46" s="28">
        <v>7.9326050192912199</v>
      </c>
      <c r="AD46" s="28">
        <v>0.39365028866177798</v>
      </c>
      <c r="AE46" s="28">
        <v>42.068079813319997</v>
      </c>
      <c r="AF46" s="28">
        <v>42.068079813319997</v>
      </c>
      <c r="AG46" s="28">
        <v>39672.043481791698</v>
      </c>
      <c r="AH46" s="28">
        <v>0</v>
      </c>
      <c r="AI46" s="28">
        <v>11.434107506476201</v>
      </c>
      <c r="AJ46" s="28">
        <v>2.9505090364184698</v>
      </c>
      <c r="AK46" s="28">
        <v>6.22439541852874</v>
      </c>
      <c r="AL46" s="28">
        <v>25.832579856145699</v>
      </c>
      <c r="AM46" s="28">
        <v>5.32117959008293</v>
      </c>
      <c r="AN46" s="28">
        <v>48.069158728594502</v>
      </c>
      <c r="AO46" s="28">
        <v>0</v>
      </c>
      <c r="AP46" s="28">
        <v>33.825759423491299</v>
      </c>
      <c r="AQ46" s="28">
        <v>3.7584248484928602</v>
      </c>
      <c r="AR46" s="28">
        <v>37.584184271984199</v>
      </c>
      <c r="AS46" s="28">
        <v>3.78123776034476</v>
      </c>
      <c r="AT46" s="28">
        <v>33.740301141013099</v>
      </c>
      <c r="AU46" s="28">
        <v>0.12920329546895001</v>
      </c>
      <c r="AV46" s="28">
        <v>210.50767543690199</v>
      </c>
      <c r="AW46" s="28">
        <v>0.47389555691507201</v>
      </c>
      <c r="AX46" s="28">
        <v>4.2544120439601603</v>
      </c>
      <c r="AY46" s="28">
        <v>26.079069084916501</v>
      </c>
      <c r="AZ46" s="28">
        <v>0.110627760070988</v>
      </c>
      <c r="BA46" s="28">
        <v>0</v>
      </c>
      <c r="BB46" s="28">
        <v>2.9599361258177699</v>
      </c>
      <c r="BC46" s="28">
        <v>296.081967217147</v>
      </c>
      <c r="BD46" s="28">
        <v>250.917521612668</v>
      </c>
      <c r="BE46" s="28">
        <v>45.164445604479702</v>
      </c>
      <c r="BF46" s="28">
        <v>2.93424090014715E-2</v>
      </c>
      <c r="BG46" s="28">
        <v>1.8816317444953299E-2</v>
      </c>
      <c r="BH46" s="28">
        <v>3.2485411953460401</v>
      </c>
      <c r="BI46" s="28">
        <v>0.74835838908271102</v>
      </c>
      <c r="BJ46" s="28">
        <v>85.519610819182404</v>
      </c>
      <c r="BK46" s="28">
        <v>1.3585000465175201</v>
      </c>
      <c r="BL46" s="28">
        <v>1.80850416928189</v>
      </c>
      <c r="BM46" s="28">
        <v>122.18563750282399</v>
      </c>
      <c r="BN46" s="28">
        <v>3.2101808512146</v>
      </c>
      <c r="BO46" s="28">
        <v>0.185680344251723</v>
      </c>
      <c r="BP46" s="28">
        <v>1.6970727987125001</v>
      </c>
      <c r="BQ46" s="28">
        <v>0.110313753872694</v>
      </c>
      <c r="BR46" s="28">
        <v>21.291909976112901</v>
      </c>
      <c r="BS46" s="28">
        <v>9.0811128604665701</v>
      </c>
      <c r="BT46" s="28">
        <v>0</v>
      </c>
      <c r="BU46" s="28">
        <v>22.203843244502899</v>
      </c>
      <c r="BV46" s="28">
        <v>33.0304588030397</v>
      </c>
      <c r="BW46" s="28">
        <v>184.789535337892</v>
      </c>
      <c r="BX46" s="28">
        <v>690.99655645452594</v>
      </c>
      <c r="BY46" s="28">
        <v>25.466154762167498</v>
      </c>
      <c r="BZ46" s="28"/>
      <c r="CA46" s="52">
        <f t="shared" si="14"/>
        <v>-6.5355912048621428E-6</v>
      </c>
      <c r="CB46" s="52">
        <f t="shared" si="15"/>
        <v>-6.4985405141097186E-6</v>
      </c>
      <c r="CC46" s="52">
        <f t="shared" si="16"/>
        <v>-7.6036196711249342E-6</v>
      </c>
      <c r="CD46" s="52">
        <f t="shared" si="17"/>
        <v>1.1015237106449306E-5</v>
      </c>
      <c r="CE46" s="52">
        <f t="shared" si="18"/>
        <v>1.418523160206681E-5</v>
      </c>
      <c r="CF46" s="52">
        <f t="shared" si="19"/>
        <v>-8.226243978909916E-6</v>
      </c>
      <c r="CG46" s="52">
        <f t="shared" si="20"/>
        <v>-6.5499542458725743E-6</v>
      </c>
      <c r="CH46" s="106">
        <f t="shared" si="21"/>
        <v>-8.3514062775806733E-6</v>
      </c>
      <c r="CI46" s="106">
        <f t="shared" si="22"/>
        <v>-1.3157419387696825E-5</v>
      </c>
      <c r="CJ46" s="106">
        <f t="shared" si="23"/>
        <v>-7.2514473980464368E-6</v>
      </c>
      <c r="CK46" s="106">
        <f t="shared" si="24"/>
        <v>-5.1312402738121657E-6</v>
      </c>
      <c r="CL46" s="105">
        <f t="shared" si="12"/>
        <v>-6.1870384349824029E-6</v>
      </c>
      <c r="CM46" s="105">
        <f t="shared" si="13"/>
        <v>-5.3955151113788801E-6</v>
      </c>
      <c r="CN46" s="106">
        <f t="shared" si="25"/>
        <v>-1.0324656197769882E-5</v>
      </c>
    </row>
    <row r="47" spans="1:92" x14ac:dyDescent="0.4">
      <c r="A47" s="30" t="s">
        <v>46</v>
      </c>
      <c r="B47" s="28">
        <v>171462.35404999999</v>
      </c>
      <c r="C47" s="28">
        <v>2826.4499037999999</v>
      </c>
      <c r="D47" s="28">
        <v>2973.3295113999998</v>
      </c>
      <c r="E47" s="28">
        <v>18008.662871</v>
      </c>
      <c r="F47" s="28">
        <v>15261.578678</v>
      </c>
      <c r="G47" s="28">
        <v>1482.3312530999999</v>
      </c>
      <c r="H47" s="28">
        <v>40630.228111999997</v>
      </c>
      <c r="I47" s="97">
        <v>1278.1275578</v>
      </c>
      <c r="J47" s="97">
        <v>690.64455906000001</v>
      </c>
      <c r="K47" s="97">
        <v>2839.3910135000001</v>
      </c>
      <c r="L47" s="97">
        <v>1808.7269596000001</v>
      </c>
      <c r="M47" s="97">
        <v>459.07502094</v>
      </c>
      <c r="N47" s="97">
        <v>207.89458804</v>
      </c>
      <c r="O47" s="97">
        <v>378.35959988000002</v>
      </c>
      <c r="Q47" s="30" t="s">
        <v>46</v>
      </c>
      <c r="R47" s="28">
        <v>619.29112493520699</v>
      </c>
      <c r="S47" s="101">
        <v>459.074121793698</v>
      </c>
      <c r="T47" s="28">
        <v>1278.16461610596</v>
      </c>
      <c r="U47" s="28">
        <v>1278.16461610596</v>
      </c>
      <c r="V47" s="28">
        <v>1478.52919872354</v>
      </c>
      <c r="W47" s="28">
        <v>690.67427497910501</v>
      </c>
      <c r="X47" s="101">
        <v>207.877184221877</v>
      </c>
      <c r="Y47" s="28">
        <v>3581.9974952778898</v>
      </c>
      <c r="Z47" s="28">
        <v>171458.54661847599</v>
      </c>
      <c r="AA47" s="28">
        <v>1498.70125354896</v>
      </c>
      <c r="AB47" s="28">
        <v>570.87436608962105</v>
      </c>
      <c r="AC47" s="28">
        <v>364.726727963325</v>
      </c>
      <c r="AD47" s="28">
        <v>24.893078656282501</v>
      </c>
      <c r="AE47" s="28">
        <v>2839.4339639759501</v>
      </c>
      <c r="AF47" s="28">
        <v>2839.4339639759501</v>
      </c>
      <c r="AG47" s="28">
        <v>5959882.7761312304</v>
      </c>
      <c r="AH47" s="28">
        <v>0</v>
      </c>
      <c r="AI47" s="28">
        <v>525.88309690841095</v>
      </c>
      <c r="AJ47" s="28">
        <v>129.35013790546</v>
      </c>
      <c r="AK47" s="28">
        <v>346.10595696077098</v>
      </c>
      <c r="AL47" s="28">
        <v>1808.7728620822099</v>
      </c>
      <c r="AM47" s="28">
        <v>378.36911122876199</v>
      </c>
      <c r="AN47" s="28">
        <v>2826.3895952614898</v>
      </c>
      <c r="AO47" s="28">
        <v>0</v>
      </c>
      <c r="AP47" s="28">
        <v>2676.0556050851801</v>
      </c>
      <c r="AQ47" s="28">
        <v>297.33951161725503</v>
      </c>
      <c r="AR47" s="28">
        <v>2973.3951167024302</v>
      </c>
      <c r="AS47" s="28">
        <v>210.87124626868101</v>
      </c>
      <c r="AT47" s="28">
        <v>1852.5252642560799</v>
      </c>
      <c r="AU47" s="28">
        <v>8.4816759914350399</v>
      </c>
      <c r="AV47" s="28">
        <v>11924.1593622863</v>
      </c>
      <c r="AW47" s="28">
        <v>42.0800870234957</v>
      </c>
      <c r="AX47" s="28">
        <v>423.984164802934</v>
      </c>
      <c r="AY47" s="28">
        <v>1525.3863180334699</v>
      </c>
      <c r="AZ47" s="28">
        <v>6.6823037365586897</v>
      </c>
      <c r="BA47" s="28">
        <v>0</v>
      </c>
      <c r="BB47" s="28">
        <v>298.52774960514103</v>
      </c>
      <c r="BC47" s="28">
        <v>18008.877254367198</v>
      </c>
      <c r="BD47" s="28">
        <v>15261.836372491</v>
      </c>
      <c r="BE47" s="28">
        <v>2747.0408818762398</v>
      </c>
      <c r="BF47" s="28">
        <v>3.1111745591119702</v>
      </c>
      <c r="BG47" s="28">
        <v>0.74737597988304405</v>
      </c>
      <c r="BH47" s="28">
        <v>202.65656930030801</v>
      </c>
      <c r="BI47" s="28">
        <v>64.035390291439995</v>
      </c>
      <c r="BJ47" s="28">
        <v>5082.88776118432</v>
      </c>
      <c r="BK47" s="28">
        <v>105.36212833622599</v>
      </c>
      <c r="BL47" s="28">
        <v>70.387161390940093</v>
      </c>
      <c r="BM47" s="28">
        <v>7262.3475977115904</v>
      </c>
      <c r="BN47" s="28">
        <v>207.406268260601</v>
      </c>
      <c r="BO47" s="28">
        <v>18.5533721346142</v>
      </c>
      <c r="BP47" s="28">
        <v>142.50866509763699</v>
      </c>
      <c r="BQ47" s="28">
        <v>4.0968773118845601</v>
      </c>
      <c r="BR47" s="28">
        <v>1482.3385916633099</v>
      </c>
      <c r="BS47" s="28">
        <v>489.66070319041398</v>
      </c>
      <c r="BT47" s="28">
        <v>0</v>
      </c>
      <c r="BU47" s="28">
        <v>1623.9343674929301</v>
      </c>
      <c r="BV47" s="28">
        <v>1846.96321156368</v>
      </c>
      <c r="BW47" s="28">
        <v>10671.5993218269</v>
      </c>
      <c r="BX47" s="28">
        <v>40629.361126192503</v>
      </c>
      <c r="BY47" s="28">
        <v>1398.8690901314501</v>
      </c>
      <c r="BZ47" s="28"/>
      <c r="CA47" s="52">
        <f t="shared" si="14"/>
        <v>-2.2205641262209649E-5</v>
      </c>
      <c r="CB47" s="52">
        <f t="shared" si="15"/>
        <v>-2.1337204112123077E-5</v>
      </c>
      <c r="CC47" s="52">
        <f t="shared" si="16"/>
        <v>2.2064591959578145E-5</v>
      </c>
      <c r="CD47" s="52">
        <f t="shared" si="17"/>
        <v>1.190445780087615E-5</v>
      </c>
      <c r="CE47" s="52">
        <f t="shared" si="18"/>
        <v>1.6885179209617739E-5</v>
      </c>
      <c r="CF47" s="52">
        <f t="shared" si="19"/>
        <v>4.9506905387300688E-6</v>
      </c>
      <c r="CG47" s="52">
        <f t="shared" si="20"/>
        <v>-2.1338443020888649E-5</v>
      </c>
      <c r="CH47" s="106">
        <f t="shared" si="21"/>
        <v>2.89942155881782E-5</v>
      </c>
      <c r="CI47" s="106">
        <f t="shared" si="22"/>
        <v>4.3026356633354431E-5</v>
      </c>
      <c r="CJ47" s="106">
        <f t="shared" si="23"/>
        <v>1.5126650660566035E-5</v>
      </c>
      <c r="CK47" s="106">
        <f t="shared" si="24"/>
        <v>2.5378336938147522E-5</v>
      </c>
      <c r="CL47" s="105">
        <f t="shared" si="12"/>
        <v>-1.9586042825042847E-6</v>
      </c>
      <c r="CM47" s="105">
        <f t="shared" si="13"/>
        <v>-8.3714628105911566E-5</v>
      </c>
      <c r="CN47" s="106">
        <f t="shared" si="25"/>
        <v>2.5138383603831313E-5</v>
      </c>
    </row>
    <row r="48" spans="1:92" x14ac:dyDescent="0.4">
      <c r="A48" s="30" t="s">
        <v>47</v>
      </c>
      <c r="B48" s="28">
        <v>492002.42605000001</v>
      </c>
      <c r="C48" s="28">
        <v>8057.9395593999998</v>
      </c>
      <c r="D48" s="28">
        <v>5833.4319820999999</v>
      </c>
      <c r="E48" s="28">
        <v>49265.143697</v>
      </c>
      <c r="F48" s="28">
        <v>41750.120868999998</v>
      </c>
      <c r="G48" s="28">
        <v>3428.3451091000002</v>
      </c>
      <c r="H48" s="28">
        <v>115832.91062</v>
      </c>
      <c r="I48" s="97">
        <v>4125.0754986000002</v>
      </c>
      <c r="J48" s="97">
        <v>1105.9183644</v>
      </c>
      <c r="K48" s="97">
        <v>8239.0918160000001</v>
      </c>
      <c r="L48" s="97">
        <v>9271.2822907999998</v>
      </c>
      <c r="M48" s="97">
        <v>1260.7469366</v>
      </c>
      <c r="N48" s="97">
        <v>667.23741359999997</v>
      </c>
      <c r="O48" s="97">
        <v>1198.0782257000001</v>
      </c>
      <c r="Q48" s="30" t="s">
        <v>47</v>
      </c>
      <c r="R48" s="28">
        <v>1404.8731570295199</v>
      </c>
      <c r="S48" s="101">
        <v>1262.3566277080499</v>
      </c>
      <c r="T48" s="28">
        <v>4130.3423866508201</v>
      </c>
      <c r="U48" s="28">
        <v>4130.3423866508201</v>
      </c>
      <c r="V48" s="28">
        <v>4217.4486025016304</v>
      </c>
      <c r="W48" s="28">
        <v>1107.33043545395</v>
      </c>
      <c r="X48" s="101">
        <v>668.08927047495297</v>
      </c>
      <c r="Y48" s="28">
        <v>12770.8303786997</v>
      </c>
      <c r="Z48" s="28">
        <v>492655.48458704998</v>
      </c>
      <c r="AA48" s="28">
        <v>3339.7118943135902</v>
      </c>
      <c r="AB48" s="28">
        <v>1834.20027280915</v>
      </c>
      <c r="AC48" s="28">
        <v>713.23371313443897</v>
      </c>
      <c r="AD48" s="28">
        <v>582.73064339648101</v>
      </c>
      <c r="AE48" s="28">
        <v>8249.6115527450893</v>
      </c>
      <c r="AF48" s="28">
        <v>8249.6115527450893</v>
      </c>
      <c r="AG48" s="28">
        <v>11986040.2447125</v>
      </c>
      <c r="AH48" s="28">
        <v>0</v>
      </c>
      <c r="AI48" s="28">
        <v>1335.8160943703101</v>
      </c>
      <c r="AJ48" s="28">
        <v>234.58418805439601</v>
      </c>
      <c r="AK48" s="28">
        <v>1158.23502805009</v>
      </c>
      <c r="AL48" s="28">
        <v>9283.1485204539295</v>
      </c>
      <c r="AM48" s="28">
        <v>1199.6078373916801</v>
      </c>
      <c r="AN48" s="28">
        <v>8068.6008820171601</v>
      </c>
      <c r="AO48" s="28">
        <v>0</v>
      </c>
      <c r="AP48" s="28">
        <v>5255.4683735628496</v>
      </c>
      <c r="AQ48" s="28">
        <v>583.941062210312</v>
      </c>
      <c r="AR48" s="28">
        <v>5839.4094357731701</v>
      </c>
      <c r="AS48" s="28">
        <v>559.80616126901396</v>
      </c>
      <c r="AT48" s="28">
        <v>5417.4374668172604</v>
      </c>
      <c r="AU48" s="28">
        <v>23.1212466512345</v>
      </c>
      <c r="AV48" s="28">
        <v>34750.218612539502</v>
      </c>
      <c r="AW48" s="28">
        <v>112.88506541468701</v>
      </c>
      <c r="AX48" s="28">
        <v>1131.7034864058801</v>
      </c>
      <c r="AY48" s="28">
        <v>4189.3016256001802</v>
      </c>
      <c r="AZ48" s="28">
        <v>18.312671932526801</v>
      </c>
      <c r="BA48" s="28">
        <v>0</v>
      </c>
      <c r="BB48" s="28">
        <v>796.44471117605497</v>
      </c>
      <c r="BC48" s="28">
        <v>49330.290310088603</v>
      </c>
      <c r="BD48" s="28">
        <v>41805.532185459902</v>
      </c>
      <c r="BE48" s="28">
        <v>7524.75812462871</v>
      </c>
      <c r="BF48" s="28">
        <v>8.2838800526257597</v>
      </c>
      <c r="BG48" s="28">
        <v>2.1185733827417201</v>
      </c>
      <c r="BH48" s="28">
        <v>554.21066900325695</v>
      </c>
      <c r="BI48" s="28">
        <v>172.080212994226</v>
      </c>
      <c r="BJ48" s="28">
        <v>13944.4871821452</v>
      </c>
      <c r="BK48" s="28">
        <v>284.52589673248502</v>
      </c>
      <c r="BL48" s="28">
        <v>199.92297465858701</v>
      </c>
      <c r="BM48" s="28">
        <v>19923.62031966</v>
      </c>
      <c r="BN48" s="28">
        <v>800.38968353209702</v>
      </c>
      <c r="BO48" s="28">
        <v>49.517519193924002</v>
      </c>
      <c r="BP48" s="28">
        <v>383.30446639490299</v>
      </c>
      <c r="BQ48" s="28">
        <v>11.6916840614068</v>
      </c>
      <c r="BR48" s="28">
        <v>3432.35618235627</v>
      </c>
      <c r="BS48" s="28">
        <v>1316.6735969455101</v>
      </c>
      <c r="BT48" s="28">
        <v>0</v>
      </c>
      <c r="BU48" s="28">
        <v>1578.48201752419</v>
      </c>
      <c r="BV48" s="28">
        <v>5029.19071709748</v>
      </c>
      <c r="BW48" s="28">
        <v>29421.283979088301</v>
      </c>
      <c r="BX48" s="28">
        <v>115986.16804579301</v>
      </c>
      <c r="BY48" s="28">
        <v>4077.4037746213398</v>
      </c>
      <c r="BZ48" s="28"/>
      <c r="CA48" s="52">
        <f t="shared" si="14"/>
        <v>1.3273482049529738E-3</v>
      </c>
      <c r="CB48" s="52">
        <f t="shared" si="15"/>
        <v>1.3230829715920758E-3</v>
      </c>
      <c r="CC48" s="52">
        <f t="shared" si="16"/>
        <v>1.0246890152335942E-3</v>
      </c>
      <c r="CD48" s="52">
        <f t="shared" si="17"/>
        <v>1.3223672600912535E-3</v>
      </c>
      <c r="CE48" s="52">
        <f t="shared" si="18"/>
        <v>1.3272133183462832E-3</v>
      </c>
      <c r="CF48" s="52">
        <f t="shared" si="19"/>
        <v>1.1699735961887415E-3</v>
      </c>
      <c r="CG48" s="52">
        <f t="shared" si="20"/>
        <v>1.3230905186850086E-3</v>
      </c>
      <c r="CH48" s="106">
        <f t="shared" si="21"/>
        <v>1.2767979768145965E-3</v>
      </c>
      <c r="CI48" s="106">
        <f t="shared" si="22"/>
        <v>1.2768311833904274E-3</v>
      </c>
      <c r="CJ48" s="106">
        <f t="shared" si="23"/>
        <v>1.2768078060084549E-3</v>
      </c>
      <c r="CK48" s="106">
        <f t="shared" si="24"/>
        <v>1.2798908804345886E-3</v>
      </c>
      <c r="CL48" s="105">
        <f t="shared" si="12"/>
        <v>1.2767757440608491E-3</v>
      </c>
      <c r="CM48" s="105">
        <f t="shared" si="13"/>
        <v>1.2766923100983023E-3</v>
      </c>
      <c r="CN48" s="106">
        <f t="shared" si="25"/>
        <v>1.2767210511536256E-3</v>
      </c>
    </row>
    <row r="49" spans="1:92" x14ac:dyDescent="0.4">
      <c r="A49" s="30" t="s">
        <v>48</v>
      </c>
      <c r="B49" s="28">
        <v>118546.56692</v>
      </c>
      <c r="C49" s="28">
        <v>1953.464878</v>
      </c>
      <c r="D49" s="28">
        <v>2019.6253300000001</v>
      </c>
      <c r="E49" s="28">
        <v>12418.695161</v>
      </c>
      <c r="F49" s="28">
        <v>10524.317965</v>
      </c>
      <c r="G49" s="28">
        <v>1013.825514</v>
      </c>
      <c r="H49" s="28">
        <v>28081.068932999999</v>
      </c>
      <c r="I49" s="97">
        <v>846.28449455999998</v>
      </c>
      <c r="J49" s="97">
        <v>449.05849458</v>
      </c>
      <c r="K49" s="97">
        <v>1913.4474074</v>
      </c>
      <c r="L49" s="97">
        <v>1207.8646292999999</v>
      </c>
      <c r="M49" s="97">
        <v>316.02475184999997</v>
      </c>
      <c r="N49" s="97">
        <v>157.63624313</v>
      </c>
      <c r="O49" s="97">
        <v>251.72457804999999</v>
      </c>
      <c r="Q49" s="30" t="s">
        <v>48</v>
      </c>
      <c r="R49" s="28">
        <v>477.56471225845098</v>
      </c>
      <c r="S49" s="101">
        <v>316.07512665992601</v>
      </c>
      <c r="T49" s="28">
        <v>846.38454993541905</v>
      </c>
      <c r="U49" s="28">
        <v>846.38454993541905</v>
      </c>
      <c r="V49" s="28">
        <v>1031.2095207039099</v>
      </c>
      <c r="W49" s="28">
        <v>449.10301930630101</v>
      </c>
      <c r="X49" s="101">
        <v>157.67672639279101</v>
      </c>
      <c r="Y49" s="28">
        <v>2502.5885516789199</v>
      </c>
      <c r="Z49" s="28">
        <v>118562.821884791</v>
      </c>
      <c r="AA49" s="28">
        <v>1068.4130875232399</v>
      </c>
      <c r="AB49" s="28">
        <v>384.19212301373898</v>
      </c>
      <c r="AC49" s="28">
        <v>277.26434566177898</v>
      </c>
      <c r="AD49" s="28">
        <v>16.654503329103399</v>
      </c>
      <c r="AE49" s="28">
        <v>1913.7100443320801</v>
      </c>
      <c r="AF49" s="28">
        <v>1913.7100443320801</v>
      </c>
      <c r="AG49" s="28">
        <v>2724510.2028876301</v>
      </c>
      <c r="AH49" s="28">
        <v>0</v>
      </c>
      <c r="AI49" s="28">
        <v>399.72061015342501</v>
      </c>
      <c r="AJ49" s="28">
        <v>100.438686435653</v>
      </c>
      <c r="AK49" s="28">
        <v>243.09555310895999</v>
      </c>
      <c r="AL49" s="28">
        <v>1208.02234804111</v>
      </c>
      <c r="AM49" s="28">
        <v>251.75562889623299</v>
      </c>
      <c r="AN49" s="28">
        <v>1953.73344675044</v>
      </c>
      <c r="AO49" s="28">
        <v>0</v>
      </c>
      <c r="AP49" s="28">
        <v>1817.95282306387</v>
      </c>
      <c r="AQ49" s="28">
        <v>201.99471075868701</v>
      </c>
      <c r="AR49" s="28">
        <v>2019.94753382256</v>
      </c>
      <c r="AS49" s="28">
        <v>147.94007571994999</v>
      </c>
      <c r="AT49" s="28">
        <v>1307.6810300823699</v>
      </c>
      <c r="AU49" s="28">
        <v>5.7009679696533704</v>
      </c>
      <c r="AV49" s="28">
        <v>8314.7466018849591</v>
      </c>
      <c r="AW49" s="28">
        <v>25.855597211880699</v>
      </c>
      <c r="AX49" s="28">
        <v>252.94966309506799</v>
      </c>
      <c r="AY49" s="28">
        <v>1066.59774735671</v>
      </c>
      <c r="AZ49" s="28">
        <v>4.6199092454857604</v>
      </c>
      <c r="BA49" s="28">
        <v>0</v>
      </c>
      <c r="BB49" s="28">
        <v>177.58478416519199</v>
      </c>
      <c r="BC49" s="28">
        <v>12420.7380925626</v>
      </c>
      <c r="BD49" s="28">
        <v>10526.094900795901</v>
      </c>
      <c r="BE49" s="28">
        <v>1894.6431917667201</v>
      </c>
      <c r="BF49" s="28">
        <v>1.82886844060693</v>
      </c>
      <c r="BG49" s="28">
        <v>0.61034142684799597</v>
      </c>
      <c r="BH49" s="28">
        <v>138.56173885194301</v>
      </c>
      <c r="BI49" s="28">
        <v>39.741163036976999</v>
      </c>
      <c r="BJ49" s="28">
        <v>3534.0453865753898</v>
      </c>
      <c r="BK49" s="28">
        <v>67.237074922645306</v>
      </c>
      <c r="BL49" s="28">
        <v>58.010432561142402</v>
      </c>
      <c r="BM49" s="28">
        <v>5049.3372795471696</v>
      </c>
      <c r="BN49" s="28">
        <v>137.693743772391</v>
      </c>
      <c r="BO49" s="28">
        <v>11.0618443880134</v>
      </c>
      <c r="BP49" s="28">
        <v>88.902224506577994</v>
      </c>
      <c r="BQ49" s="28">
        <v>3.4498774945848898</v>
      </c>
      <c r="BR49" s="28">
        <v>1013.97814598786</v>
      </c>
      <c r="BS49" s="28">
        <v>348.14784206233702</v>
      </c>
      <c r="BT49" s="28">
        <v>0</v>
      </c>
      <c r="BU49" s="28">
        <v>1033.0927354477101</v>
      </c>
      <c r="BV49" s="28">
        <v>1294.4089307131701</v>
      </c>
      <c r="BW49" s="28">
        <v>7385.9624075212996</v>
      </c>
      <c r="BX49" s="28">
        <v>28084.9304084414</v>
      </c>
      <c r="BY49" s="28">
        <v>987.27040579916797</v>
      </c>
      <c r="BZ49" s="28"/>
      <c r="CA49" s="52">
        <f t="shared" si="14"/>
        <v>1.3711881510642971E-4</v>
      </c>
      <c r="CB49" s="52">
        <f t="shared" si="15"/>
        <v>1.3748327572437363E-4</v>
      </c>
      <c r="CC49" s="52">
        <f t="shared" si="16"/>
        <v>1.5953643370075651E-4</v>
      </c>
      <c r="CD49" s="52">
        <f t="shared" si="17"/>
        <v>1.6450452612898651E-4</v>
      </c>
      <c r="CE49" s="52">
        <f t="shared" si="18"/>
        <v>1.6884094549498907E-4</v>
      </c>
      <c r="CF49" s="52">
        <f t="shared" si="19"/>
        <v>1.5055054913521408E-4</v>
      </c>
      <c r="CG49" s="52">
        <f t="shared" si="20"/>
        <v>1.3751169695905841E-4</v>
      </c>
      <c r="CH49" s="106">
        <f t="shared" si="21"/>
        <v>1.1822900698550702E-4</v>
      </c>
      <c r="CI49" s="106">
        <f t="shared" si="22"/>
        <v>9.9151283938297502E-5</v>
      </c>
      <c r="CJ49" s="106">
        <f t="shared" si="23"/>
        <v>1.3725850580705812E-4</v>
      </c>
      <c r="CK49" s="106">
        <f t="shared" si="24"/>
        <v>1.3057650442293832E-4</v>
      </c>
      <c r="CL49" s="105">
        <f t="shared" si="12"/>
        <v>1.5940146976193442E-4</v>
      </c>
      <c r="CM49" s="105">
        <f t="shared" si="13"/>
        <v>2.5681443548250521E-4</v>
      </c>
      <c r="CN49" s="106">
        <f t="shared" si="25"/>
        <v>1.2335246114438997E-4</v>
      </c>
    </row>
    <row r="50" spans="1:92" x14ac:dyDescent="0.4">
      <c r="A50" s="30" t="s">
        <v>49</v>
      </c>
      <c r="B50" s="28">
        <v>48877.810509000003</v>
      </c>
      <c r="C50" s="28">
        <v>802.80454077000002</v>
      </c>
      <c r="D50" s="28">
        <v>697.55255559</v>
      </c>
      <c r="E50" s="28">
        <v>4999.6385903</v>
      </c>
      <c r="F50" s="28">
        <v>4236.9817013000002</v>
      </c>
      <c r="G50" s="28">
        <v>376.67824191</v>
      </c>
      <c r="H50" s="28">
        <v>11540.337267999999</v>
      </c>
      <c r="I50" s="97">
        <v>528.63559994000002</v>
      </c>
      <c r="J50" s="97">
        <v>146.3440817</v>
      </c>
      <c r="K50" s="97">
        <v>1056.9761467999999</v>
      </c>
      <c r="L50" s="97">
        <v>1175.0056884000001</v>
      </c>
      <c r="M50" s="97">
        <v>161.56275067000001</v>
      </c>
      <c r="N50" s="97">
        <v>84.187919460000003</v>
      </c>
      <c r="O50" s="97">
        <v>153.53914528000001</v>
      </c>
      <c r="Q50" s="30" t="s">
        <v>49</v>
      </c>
      <c r="R50" s="28">
        <v>137.283392901063</v>
      </c>
      <c r="S50" s="101">
        <v>161.56349491409</v>
      </c>
      <c r="T50" s="28">
        <v>436.96483719049598</v>
      </c>
      <c r="U50" s="28">
        <v>436.96483719049598</v>
      </c>
      <c r="V50" s="28">
        <v>419.95546076562903</v>
      </c>
      <c r="W50" s="28">
        <v>121.766010957448</v>
      </c>
      <c r="X50" s="101">
        <v>84.188455041935399</v>
      </c>
      <c r="Y50" s="28">
        <v>1159.98392300411</v>
      </c>
      <c r="Z50" s="28">
        <v>48877.904117175603</v>
      </c>
      <c r="AA50" s="28">
        <v>334.41158747083</v>
      </c>
      <c r="AB50" s="28">
        <v>160.53973779428301</v>
      </c>
      <c r="AC50" s="28">
        <v>74.747056171511304</v>
      </c>
      <c r="AD50" s="28">
        <v>55.162293233998298</v>
      </c>
      <c r="AE50" s="28">
        <v>873.86704514929897</v>
      </c>
      <c r="AF50" s="28">
        <v>873.86704514929897</v>
      </c>
      <c r="AG50" s="28">
        <v>1088646.4361729</v>
      </c>
      <c r="AH50" s="28">
        <v>0</v>
      </c>
      <c r="AI50" s="28">
        <v>129.94017480336399</v>
      </c>
      <c r="AJ50" s="28">
        <v>23.015308017487801</v>
      </c>
      <c r="AK50" s="28">
        <v>113.170462473501</v>
      </c>
      <c r="AL50" s="28">
        <v>968.97005339942802</v>
      </c>
      <c r="AM50" s="28">
        <v>126.91401597557299</v>
      </c>
      <c r="AN50" s="28">
        <v>802.80611702210604</v>
      </c>
      <c r="AO50" s="28">
        <v>0</v>
      </c>
      <c r="AP50" s="28">
        <v>627.80220787446797</v>
      </c>
      <c r="AQ50" s="28">
        <v>69.755755439893704</v>
      </c>
      <c r="AR50" s="28">
        <v>697.55796331436204</v>
      </c>
      <c r="AS50" s="28">
        <v>55.151089774704502</v>
      </c>
      <c r="AT50" s="28">
        <v>563.72771602251396</v>
      </c>
      <c r="AU50" s="28">
        <v>1.9764253610123601</v>
      </c>
      <c r="AV50" s="28">
        <v>3358.5947135824699</v>
      </c>
      <c r="AW50" s="28">
        <v>3.63372069610939</v>
      </c>
      <c r="AX50" s="28">
        <v>17.3936252442445</v>
      </c>
      <c r="AY50" s="28">
        <v>460.42762913242598</v>
      </c>
      <c r="AZ50" s="28">
        <v>1.8834187372255899</v>
      </c>
      <c r="BA50" s="28">
        <v>0</v>
      </c>
      <c r="BB50" s="28">
        <v>10.932045076362501</v>
      </c>
      <c r="BC50" s="28">
        <v>4999.6811181204603</v>
      </c>
      <c r="BD50" s="28">
        <v>4237.0222071048502</v>
      </c>
      <c r="BE50" s="28">
        <v>762.65891101561397</v>
      </c>
      <c r="BF50" s="28">
        <v>5.8345663668380697E-2</v>
      </c>
      <c r="BG50" s="28">
        <v>0.44860215288910099</v>
      </c>
      <c r="BH50" s="28">
        <v>53.185391804648397</v>
      </c>
      <c r="BI50" s="28">
        <v>6.5344607103292001</v>
      </c>
      <c r="BJ50" s="28">
        <v>1483.2342551743</v>
      </c>
      <c r="BK50" s="28">
        <v>15.4481095129438</v>
      </c>
      <c r="BL50" s="28">
        <v>43.593442669279099</v>
      </c>
      <c r="BM50" s="28">
        <v>2119.09570195164</v>
      </c>
      <c r="BN50" s="28">
        <v>58.604575205178399</v>
      </c>
      <c r="BO50" s="28">
        <v>0.74302277577340803</v>
      </c>
      <c r="BP50" s="28">
        <v>15.710152037566701</v>
      </c>
      <c r="BQ50" s="28">
        <v>2.7238584044290799</v>
      </c>
      <c r="BR50" s="28">
        <v>376.68042174982997</v>
      </c>
      <c r="BS50" s="28">
        <v>129.63906523486099</v>
      </c>
      <c r="BT50" s="28">
        <v>0</v>
      </c>
      <c r="BU50" s="28">
        <v>175.632051395411</v>
      </c>
      <c r="BV50" s="28">
        <v>487.70398084081398</v>
      </c>
      <c r="BW50" s="28">
        <v>2919.8766783043402</v>
      </c>
      <c r="BX50" s="28">
        <v>11540.3604204368</v>
      </c>
      <c r="BY50" s="28">
        <v>394.25702034664198</v>
      </c>
      <c r="BZ50" s="28"/>
      <c r="CA50" s="52">
        <f t="shared" si="14"/>
        <v>1.9151466611538248E-6</v>
      </c>
      <c r="CB50" s="52">
        <f t="shared" si="15"/>
        <v>1.9634319762414337E-6</v>
      </c>
      <c r="CC50" s="52">
        <f t="shared" si="16"/>
        <v>7.7524257042827868E-6</v>
      </c>
      <c r="CD50" s="52">
        <f t="shared" si="17"/>
        <v>8.5061789351627001E-6</v>
      </c>
      <c r="CE50" s="52">
        <f t="shared" si="18"/>
        <v>9.5600613138290088E-6</v>
      </c>
      <c r="CF50" s="52">
        <f t="shared" si="19"/>
        <v>5.7870075503292996E-6</v>
      </c>
      <c r="CG50" s="52">
        <f t="shared" si="20"/>
        <v>2.0062183854153812E-6</v>
      </c>
      <c r="CH50" s="106">
        <f t="shared" si="21"/>
        <v>-0.17341011986311297</v>
      </c>
      <c r="CI50" s="106">
        <f t="shared" si="22"/>
        <v>-0.16794714522816265</v>
      </c>
      <c r="CJ50" s="106">
        <f t="shared" si="23"/>
        <v>-0.17323863192661876</v>
      </c>
      <c r="CK50" s="106">
        <f t="shared" si="24"/>
        <v>-0.17534862769994741</v>
      </c>
      <c r="CL50" s="105">
        <f t="shared" si="12"/>
        <v>4.6065326747665924E-6</v>
      </c>
      <c r="CM50" s="105">
        <f t="shared" si="13"/>
        <v>6.3617433336100805E-6</v>
      </c>
      <c r="CN50" s="106">
        <f t="shared" si="25"/>
        <v>-0.17340938856910001</v>
      </c>
    </row>
    <row r="51" spans="1:92" x14ac:dyDescent="0.4">
      <c r="A51" s="30" t="s">
        <v>50</v>
      </c>
      <c r="B51" s="28">
        <v>601846.84531999996</v>
      </c>
      <c r="C51" s="28">
        <v>9859.4135150000002</v>
      </c>
      <c r="D51" s="28">
        <v>7262.3598199999997</v>
      </c>
      <c r="E51" s="28">
        <v>60377.093401999999</v>
      </c>
      <c r="F51" s="28">
        <v>51167.028860999999</v>
      </c>
      <c r="G51" s="28">
        <v>4232.4577419999996</v>
      </c>
      <c r="H51" s="28">
        <v>141729.09481000001</v>
      </c>
      <c r="I51" s="97">
        <v>4841.8003431999996</v>
      </c>
      <c r="J51" s="97">
        <v>1298.0697964000001</v>
      </c>
      <c r="K51" s="97">
        <v>9670.6199873999994</v>
      </c>
      <c r="L51" s="97">
        <v>10882.151796</v>
      </c>
      <c r="M51" s="97">
        <v>1479.7995675</v>
      </c>
      <c r="N51" s="97">
        <v>783.1687776</v>
      </c>
      <c r="O51" s="97">
        <v>1406.2422792</v>
      </c>
      <c r="Q51" s="30" t="s">
        <v>50</v>
      </c>
      <c r="R51" s="28">
        <v>1726.3788965745</v>
      </c>
      <c r="S51" s="101">
        <v>1479.7869428587401</v>
      </c>
      <c r="T51" s="28">
        <v>4841.75941142183</v>
      </c>
      <c r="U51" s="28">
        <v>4841.75941142183</v>
      </c>
      <c r="V51" s="28">
        <v>5157.8024984006597</v>
      </c>
      <c r="W51" s="28">
        <v>1298.0588464827999</v>
      </c>
      <c r="X51" s="101">
        <v>783.16215767792903</v>
      </c>
      <c r="Y51" s="28">
        <v>16259.3992637256</v>
      </c>
      <c r="Z51" s="28">
        <v>601843.88674755802</v>
      </c>
      <c r="AA51" s="28">
        <v>4089.82802777906</v>
      </c>
      <c r="AB51" s="28">
        <v>2384.8190979701799</v>
      </c>
      <c r="AC51" s="28">
        <v>848.29630780172295</v>
      </c>
      <c r="AD51" s="28">
        <v>716.50357831644897</v>
      </c>
      <c r="AE51" s="28">
        <v>9670.5391727854094</v>
      </c>
      <c r="AF51" s="28">
        <v>9670.5391727854094</v>
      </c>
      <c r="AG51" s="28">
        <v>14970219.7138502</v>
      </c>
      <c r="AH51" s="28">
        <v>0</v>
      </c>
      <c r="AI51" s="28">
        <v>1644.4391003262799</v>
      </c>
      <c r="AJ51" s="28">
        <v>288.73947050385499</v>
      </c>
      <c r="AK51" s="28">
        <v>1424.68222087197</v>
      </c>
      <c r="AL51" s="28">
        <v>10882.093960660501</v>
      </c>
      <c r="AM51" s="28">
        <v>1406.2303449656699</v>
      </c>
      <c r="AN51" s="28">
        <v>9859.3651127475605</v>
      </c>
      <c r="AO51" s="28">
        <v>0</v>
      </c>
      <c r="AP51" s="28">
        <v>6536.0466539909703</v>
      </c>
      <c r="AQ51" s="28">
        <v>726.22746055086805</v>
      </c>
      <c r="AR51" s="28">
        <v>7262.2741145418404</v>
      </c>
      <c r="AS51" s="28">
        <v>689.26281742581602</v>
      </c>
      <c r="AT51" s="28">
        <v>6458.9901621356803</v>
      </c>
      <c r="AU51" s="28">
        <v>30.5628249123166</v>
      </c>
      <c r="AV51" s="28">
        <v>43129.975225203001</v>
      </c>
      <c r="AW51" s="28">
        <v>186.31784549766499</v>
      </c>
      <c r="AX51" s="28">
        <v>1985.28275237564</v>
      </c>
      <c r="AY51" s="28">
        <v>4906.5846306397198</v>
      </c>
      <c r="AZ51" s="28">
        <v>22.245217105033699</v>
      </c>
      <c r="BA51" s="28">
        <v>0</v>
      </c>
      <c r="BB51" s="28">
        <v>1405.22934865876</v>
      </c>
      <c r="BC51" s="28">
        <v>60379.035927108896</v>
      </c>
      <c r="BD51" s="28">
        <v>51169.022728525801</v>
      </c>
      <c r="BE51" s="28">
        <v>9210.0131985830794</v>
      </c>
      <c r="BF51" s="28">
        <v>14.957306676874</v>
      </c>
      <c r="BG51" s="28">
        <v>1.15067688477906</v>
      </c>
      <c r="BH51" s="28">
        <v>696.74591180001801</v>
      </c>
      <c r="BI51" s="28">
        <v>277.881948193477</v>
      </c>
      <c r="BJ51" s="28">
        <v>16636.339198199901</v>
      </c>
      <c r="BK51" s="28">
        <v>430.824910172015</v>
      </c>
      <c r="BL51" s="28">
        <v>100.81325768553199</v>
      </c>
      <c r="BM51" s="28">
        <v>23770.437044590599</v>
      </c>
      <c r="BN51" s="28">
        <v>1111.1342809110499</v>
      </c>
      <c r="BO51" s="28">
        <v>86.9769623175427</v>
      </c>
      <c r="BP51" s="28">
        <v>611.85325713795896</v>
      </c>
      <c r="BQ51" s="28">
        <v>4.8196356779102301</v>
      </c>
      <c r="BR51" s="28">
        <v>4232.4221439675403</v>
      </c>
      <c r="BS51" s="28">
        <v>1619.2567815247301</v>
      </c>
      <c r="BT51" s="28">
        <v>0</v>
      </c>
      <c r="BU51" s="28">
        <v>1941.7253438750899</v>
      </c>
      <c r="BV51" s="28">
        <v>6238.8894577753699</v>
      </c>
      <c r="BW51" s="28">
        <v>36096.602871930001</v>
      </c>
      <c r="BX51" s="28">
        <v>141728.389943385</v>
      </c>
      <c r="BY51" s="28">
        <v>5054.6467586135304</v>
      </c>
      <c r="BZ51" s="28"/>
      <c r="CA51" s="52">
        <f t="shared" si="14"/>
        <v>-4.9158227960334151E-6</v>
      </c>
      <c r="CB51" s="52">
        <f t="shared" si="15"/>
        <v>-4.9092425595155223E-6</v>
      </c>
      <c r="CC51" s="52">
        <f t="shared" si="16"/>
        <v>-1.1801323575741252E-5</v>
      </c>
      <c r="CD51" s="52">
        <f t="shared" si="17"/>
        <v>3.2173213373558641E-5</v>
      </c>
      <c r="CE51" s="52">
        <f t="shared" si="18"/>
        <v>3.896781912466108E-5</v>
      </c>
      <c r="CF51" s="52">
        <f t="shared" si="19"/>
        <v>-8.4107236573438305E-6</v>
      </c>
      <c r="CG51" s="52">
        <f t="shared" si="20"/>
        <v>-4.9733374502431243E-6</v>
      </c>
      <c r="CH51" s="106">
        <f t="shared" si="21"/>
        <v>-8.4538343732130808E-6</v>
      </c>
      <c r="CI51" s="106">
        <f t="shared" si="22"/>
        <v>-8.4355380816336149E-6</v>
      </c>
      <c r="CJ51" s="106">
        <f t="shared" si="23"/>
        <v>-8.3567149464406924E-6</v>
      </c>
      <c r="CK51" s="106">
        <f t="shared" si="24"/>
        <v>-5.3146969996037498E-6</v>
      </c>
      <c r="CL51" s="105">
        <f t="shared" si="12"/>
        <v>-8.5313183874073998E-6</v>
      </c>
      <c r="CM51" s="105">
        <f t="shared" si="13"/>
        <v>-8.4527400227244869E-6</v>
      </c>
      <c r="CN51" s="106">
        <f t="shared" si="25"/>
        <v>-8.4866132291550822E-6</v>
      </c>
    </row>
    <row r="52" spans="1:92" x14ac:dyDescent="0.4">
      <c r="I52" s="96"/>
      <c r="J52" s="96"/>
      <c r="K52" s="96"/>
      <c r="L52" s="96"/>
      <c r="M52" s="96"/>
      <c r="N52" s="96"/>
      <c r="O52" s="96"/>
      <c r="CL52" s="96"/>
      <c r="CM52" s="96"/>
    </row>
    <row r="53" spans="1:92" x14ac:dyDescent="0.4">
      <c r="I53" s="96"/>
      <c r="J53" s="96"/>
      <c r="K53" s="96"/>
      <c r="L53" s="96"/>
      <c r="M53" s="96"/>
      <c r="N53" s="96"/>
      <c r="O53" s="96"/>
      <c r="CL53" s="96"/>
      <c r="CM53" s="96"/>
    </row>
    <row r="54" spans="1:92" x14ac:dyDescent="0.4">
      <c r="A54" s="30" t="s">
        <v>230</v>
      </c>
      <c r="I54" s="96"/>
      <c r="J54" s="96"/>
      <c r="K54" s="96"/>
      <c r="L54" s="96"/>
      <c r="M54" s="96"/>
      <c r="N54" s="96"/>
      <c r="O54" s="96"/>
      <c r="CL54" s="96"/>
      <c r="CM54" s="96"/>
    </row>
    <row r="55" spans="1:92" x14ac:dyDescent="0.4">
      <c r="A55" s="30" t="s">
        <v>1</v>
      </c>
      <c r="B55" s="28">
        <v>6027706.3287000004</v>
      </c>
      <c r="C55" s="28">
        <v>98400.195850999997</v>
      </c>
      <c r="D55" s="28">
        <v>54958.457574</v>
      </c>
      <c r="E55" s="28">
        <v>588822.28191999998</v>
      </c>
      <c r="F55" s="28">
        <v>499001.93436999997</v>
      </c>
      <c r="G55" s="28">
        <v>36953.708446999997</v>
      </c>
      <c r="H55" s="28">
        <v>1414502.8071000001</v>
      </c>
      <c r="I55" s="97">
        <v>36017.263937000003</v>
      </c>
      <c r="J55" s="97">
        <v>20721.262896</v>
      </c>
      <c r="K55" s="97">
        <v>74626.443125999998</v>
      </c>
      <c r="L55" s="97">
        <v>49505.868028999997</v>
      </c>
      <c r="M55" s="97">
        <v>10997.985099</v>
      </c>
      <c r="N55" s="97">
        <v>2664.1778341999998</v>
      </c>
      <c r="O55" s="97">
        <v>10468.769405999999</v>
      </c>
      <c r="Q55" s="101" t="s">
        <v>1</v>
      </c>
      <c r="R55" s="101">
        <v>1.3811596383317599</v>
      </c>
      <c r="S55" s="101">
        <v>1.01461913435517</v>
      </c>
      <c r="T55" s="101">
        <v>3.3227873641429202</v>
      </c>
      <c r="U55" s="101">
        <v>3.3227873641429202</v>
      </c>
      <c r="V55" s="101">
        <v>5.2356904380032701</v>
      </c>
      <c r="W55" s="101">
        <v>1.9176626210530301</v>
      </c>
      <c r="X55" s="101">
        <v>0.24406669351896201</v>
      </c>
      <c r="Y55" s="101">
        <v>12.607853568786901</v>
      </c>
      <c r="Z55" s="101">
        <v>586.641350992355</v>
      </c>
      <c r="AA55" s="101">
        <v>4.8955737340233796</v>
      </c>
      <c r="AB55" s="101">
        <v>2.27003159212288</v>
      </c>
      <c r="AC55" s="101">
        <v>0.88446614295871295</v>
      </c>
      <c r="AD55" s="101">
        <v>0.10073160337527599</v>
      </c>
      <c r="AE55" s="101">
        <v>6.8861559589278896</v>
      </c>
      <c r="AF55" s="101">
        <v>6.8861559589278896</v>
      </c>
      <c r="AG55" s="101">
        <v>3836.1171844772498</v>
      </c>
      <c r="AH55" s="101">
        <v>0</v>
      </c>
      <c r="AI55" s="101">
        <v>1.27624527852643</v>
      </c>
      <c r="AJ55" s="101">
        <v>0.27618926801038302</v>
      </c>
      <c r="AK55" s="101">
        <v>1.1953381592508601</v>
      </c>
      <c r="AL55" s="101">
        <v>4.5501063406030697</v>
      </c>
      <c r="AM55" s="101">
        <v>0.96580159609120497</v>
      </c>
      <c r="AN55" s="101">
        <v>9.56501551502725</v>
      </c>
      <c r="AO55" s="101">
        <v>0</v>
      </c>
      <c r="AP55" s="101">
        <v>4.2713318672597103</v>
      </c>
      <c r="AQ55" s="101">
        <v>0.47459581011590801</v>
      </c>
      <c r="AR55" s="101">
        <v>4.7459276773756098</v>
      </c>
      <c r="AS55" s="101">
        <v>0.731309530768255</v>
      </c>
      <c r="AT55" s="101">
        <v>6.2820973120146304</v>
      </c>
      <c r="AU55" s="101">
        <v>2.922601233486E-2</v>
      </c>
      <c r="AV55" s="101">
        <v>42.2578180128639</v>
      </c>
      <c r="AW55" s="101">
        <v>0.18560326724978901</v>
      </c>
      <c r="AX55" s="101">
        <v>1.9965098629276199</v>
      </c>
      <c r="AY55" s="101">
        <v>4.5655135391347903</v>
      </c>
      <c r="AZ55" s="101">
        <v>2.0879203249612802E-2</v>
      </c>
      <c r="BA55" s="101">
        <v>0</v>
      </c>
      <c r="BB55" s="101">
        <v>1.4143950792837101</v>
      </c>
      <c r="BC55" s="101">
        <v>56.770531490269299</v>
      </c>
      <c r="BD55" s="101">
        <v>48.1109595176287</v>
      </c>
      <c r="BE55" s="101">
        <v>8.6595719726406397</v>
      </c>
      <c r="BF55" s="101">
        <v>1.5106069875493899E-2</v>
      </c>
      <c r="BG55" s="101">
        <v>7.6974376780921197E-4</v>
      </c>
      <c r="BH55" s="101">
        <v>0.65908893996263096</v>
      </c>
      <c r="BI55" s="101">
        <v>0.27583105981690598</v>
      </c>
      <c r="BJ55" s="101">
        <v>15.548722697134499</v>
      </c>
      <c r="BK55" s="101">
        <v>0.42294735913843301</v>
      </c>
      <c r="BL55" s="101">
        <v>6.3647767544657299E-2</v>
      </c>
      <c r="BM55" s="101">
        <v>22.2165864735417</v>
      </c>
      <c r="BN55" s="101">
        <v>0.85832591676449599</v>
      </c>
      <c r="BO55" s="101">
        <v>8.7485573504852907E-2</v>
      </c>
      <c r="BP55" s="101">
        <v>0.60616930394572199</v>
      </c>
      <c r="BQ55" s="101">
        <v>2.4775652154742402E-3</v>
      </c>
      <c r="BR55" s="101">
        <v>3.41214107376114</v>
      </c>
      <c r="BS55" s="101">
        <v>1.6160003753368899</v>
      </c>
      <c r="BT55" s="101">
        <v>0</v>
      </c>
      <c r="BU55" s="101">
        <v>7.52118122080942</v>
      </c>
      <c r="BV55" s="101">
        <v>6.4294943227676802</v>
      </c>
      <c r="BW55" s="101">
        <v>38.8039168637047</v>
      </c>
      <c r="BX55" s="101">
        <v>137.496938331211</v>
      </c>
      <c r="BY55" s="101">
        <v>4.7468780673181303</v>
      </c>
      <c r="CA55" s="52">
        <f>(Z55-B55)/(B55+1E-50)</f>
        <v>-0.99990267585728276</v>
      </c>
      <c r="CB55" s="52">
        <f>(AN55-C55)/(C55+1E-50)</f>
        <v>-0.99990279475124721</v>
      </c>
      <c r="CC55" s="52">
        <f>(AR55-D55)/(D55+1E-50)</f>
        <v>-0.99991364518061698</v>
      </c>
      <c r="CD55" s="52">
        <f>(BC55-E55)/(E55+1E-50)</f>
        <v>-0.99990358630569298</v>
      </c>
      <c r="CE55" s="52">
        <f>(BD55-F55)/(F55+1E-50)</f>
        <v>-0.99990358562521731</v>
      </c>
      <c r="CF55" s="52">
        <f>(BR55-G55)/(G55+1E-50)</f>
        <v>-0.99990766444784129</v>
      </c>
      <c r="CG55" s="52">
        <f>(BX55-H55)/(H55+1E-50)</f>
        <v>-0.99990279486357958</v>
      </c>
      <c r="CH55" s="106">
        <f>(U55-I55)/(I55+1E-50)</f>
        <v>-0.99990774459242782</v>
      </c>
      <c r="CI55" s="106">
        <f>(W55-J55)/(J55+1E-50)</f>
        <v>-0.99990745435591066</v>
      </c>
      <c r="CJ55" s="106">
        <f>(AF55-K55)/(K55+1E-50)</f>
        <v>-0.99990772498767899</v>
      </c>
      <c r="CK55" s="106">
        <f>(AL55-L55)/(L55+1E-50)</f>
        <v>-0.999908089555405</v>
      </c>
      <c r="CL55" s="105">
        <f t="shared" ref="CL55" si="26">(S55-M55)/(M55+1E-50)</f>
        <v>-0.99990774499826807</v>
      </c>
      <c r="CM55" s="105">
        <f t="shared" ref="CM55" si="27">(X55-N55)/(N55+1E-50)</f>
        <v>-0.99990838948872485</v>
      </c>
      <c r="CN55" s="106">
        <f>(AM55-O55)/(O55+1E-50)</f>
        <v>-0.99990774449616426</v>
      </c>
    </row>
    <row r="56" spans="1:92" x14ac:dyDescent="0.4">
      <c r="A56" s="30" t="s">
        <v>11</v>
      </c>
      <c r="B56" s="28"/>
      <c r="C56" s="28"/>
      <c r="D56" s="28"/>
      <c r="E56" s="28"/>
      <c r="F56" s="28"/>
      <c r="G56" s="28"/>
      <c r="H56" s="28"/>
      <c r="I56" s="72"/>
      <c r="J56" s="72"/>
      <c r="K56" s="72"/>
      <c r="L56" s="72"/>
      <c r="M56" s="28"/>
      <c r="N56" s="28"/>
      <c r="O56" s="72"/>
    </row>
    <row r="57" spans="1:92" x14ac:dyDescent="0.4">
      <c r="A57" s="30" t="s">
        <v>58</v>
      </c>
      <c r="B57" s="28"/>
      <c r="C57" s="28"/>
      <c r="D57" s="28"/>
      <c r="E57" s="28"/>
      <c r="F57" s="28"/>
      <c r="G57" s="28"/>
      <c r="H57" s="28"/>
      <c r="I57" s="72"/>
      <c r="J57" s="72"/>
      <c r="K57" s="72"/>
      <c r="L57" s="72"/>
      <c r="M57" s="28"/>
      <c r="N57" s="28"/>
      <c r="O57" s="72"/>
    </row>
    <row r="58" spans="1:92" x14ac:dyDescent="0.4">
      <c r="A58" s="30" t="s">
        <v>75</v>
      </c>
    </row>
    <row r="59" spans="1:92" x14ac:dyDescent="0.4">
      <c r="A59" s="30" t="s">
        <v>236</v>
      </c>
    </row>
    <row r="61" spans="1:92" x14ac:dyDescent="0.4">
      <c r="A61" s="2" t="s">
        <v>55</v>
      </c>
      <c r="B61" s="1">
        <f t="shared" ref="B61:H61" si="28">SUM(B3:B57)</f>
        <v>20635054.0273575</v>
      </c>
      <c r="C61" s="1">
        <f t="shared" si="28"/>
        <v>352471.01968907996</v>
      </c>
      <c r="D61" s="1">
        <f t="shared" si="28"/>
        <v>287252.01165613008</v>
      </c>
      <c r="E61" s="1">
        <f t="shared" si="28"/>
        <v>2134624.1741646696</v>
      </c>
      <c r="F61" s="1">
        <f t="shared" si="28"/>
        <v>1804342.8029318403</v>
      </c>
      <c r="G61" s="1">
        <f t="shared" si="28"/>
        <v>152735.16277394997</v>
      </c>
      <c r="H61" s="1">
        <f t="shared" si="28"/>
        <v>4731911.5284229815</v>
      </c>
      <c r="I61" s="1">
        <f t="shared" ref="I61:O61" si="29">SUM(I3:I57)</f>
        <v>147044.77161475</v>
      </c>
      <c r="J61" s="1">
        <f t="shared" si="29"/>
        <v>58752.23466776999</v>
      </c>
      <c r="K61" s="1">
        <f t="shared" si="29"/>
        <v>291990.00323689997</v>
      </c>
      <c r="L61" s="1">
        <f t="shared" si="29"/>
        <v>232928.68420936001</v>
      </c>
      <c r="M61" s="1">
        <f t="shared" si="29"/>
        <v>49017.378431769997</v>
      </c>
      <c r="N61" s="1">
        <f t="shared" si="29"/>
        <v>24732.639791329999</v>
      </c>
      <c r="O61" s="1">
        <f t="shared" si="29"/>
        <v>42327.037132579993</v>
      </c>
      <c r="R61" s="1">
        <f t="shared" ref="R61:BY61" si="30">SUM(R3:R57)</f>
        <v>49582.5811402283</v>
      </c>
      <c r="S61" s="1"/>
      <c r="T61" s="1">
        <f t="shared" si="30"/>
        <v>108664.48449152334</v>
      </c>
      <c r="U61" s="1">
        <f t="shared" si="30"/>
        <v>108664.48449152334</v>
      </c>
      <c r="V61" s="1">
        <f t="shared" si="30"/>
        <v>126847.39390552044</v>
      </c>
      <c r="W61" s="1">
        <f t="shared" si="30"/>
        <v>37031.624829471453</v>
      </c>
      <c r="X61" s="1"/>
      <c r="Y61" s="1">
        <f t="shared" si="30"/>
        <v>331511.88599145541</v>
      </c>
      <c r="Z61" s="1">
        <f t="shared" si="30"/>
        <v>14611235.804451162</v>
      </c>
      <c r="AA61" s="1">
        <f t="shared" si="30"/>
        <v>112280.42992397139</v>
      </c>
      <c r="AB61" s="1">
        <f t="shared" si="30"/>
        <v>46332.101343685266</v>
      </c>
      <c r="AC61" s="1">
        <f t="shared" si="30"/>
        <v>29592.08692796504</v>
      </c>
      <c r="AD61" s="1">
        <f t="shared" si="30"/>
        <v>12916.22169051506</v>
      </c>
      <c r="AE61" s="1">
        <f t="shared" si="30"/>
        <v>211409.10853171829</v>
      </c>
      <c r="AF61" s="1">
        <f t="shared" si="30"/>
        <v>211409.10853171829</v>
      </c>
      <c r="AG61" s="1">
        <f t="shared" si="30"/>
        <v>492739586.88894624</v>
      </c>
      <c r="AH61" s="1">
        <f t="shared" si="30"/>
        <v>0</v>
      </c>
      <c r="AI61" s="1">
        <f t="shared" si="30"/>
        <v>45000.176884989603</v>
      </c>
      <c r="AJ61" s="1">
        <f t="shared" si="30"/>
        <v>9251.9846297744498</v>
      </c>
      <c r="AK61" s="1">
        <f t="shared" si="30"/>
        <v>33518.124965665884</v>
      </c>
      <c r="AL61" s="1">
        <f t="shared" si="30"/>
        <v>179769.17759834402</v>
      </c>
      <c r="AM61" s="1">
        <f t="shared" si="30"/>
        <v>31129.728747197027</v>
      </c>
      <c r="AN61" s="1">
        <f t="shared" si="30"/>
        <v>254131.21065319559</v>
      </c>
      <c r="AO61" s="1">
        <f t="shared" si="30"/>
        <v>0</v>
      </c>
      <c r="AP61" s="1">
        <f t="shared" si="30"/>
        <v>209095.93295930637</v>
      </c>
      <c r="AQ61" s="1">
        <f t="shared" si="30"/>
        <v>23232.883047281728</v>
      </c>
      <c r="AR61" s="1">
        <f t="shared" si="30"/>
        <v>232328.81600658805</v>
      </c>
      <c r="AS61" s="1">
        <f t="shared" si="30"/>
        <v>17217.36828029855</v>
      </c>
      <c r="AT61" s="1">
        <f t="shared" si="30"/>
        <v>163118.614724846</v>
      </c>
      <c r="AU61" s="1">
        <f t="shared" si="30"/>
        <v>691.71356209551413</v>
      </c>
      <c r="AV61" s="1">
        <f t="shared" si="30"/>
        <v>1014464.2604799509</v>
      </c>
      <c r="AW61" s="1">
        <f t="shared" si="30"/>
        <v>3010.2270307624844</v>
      </c>
      <c r="AX61" s="1">
        <f t="shared" si="30"/>
        <v>32987.315555937479</v>
      </c>
      <c r="AY61" s="1">
        <f t="shared" si="30"/>
        <v>133117.22160378215</v>
      </c>
      <c r="AZ61" s="1">
        <f t="shared" si="30"/>
        <v>558.61366287883232</v>
      </c>
      <c r="BA61" s="1">
        <f t="shared" si="30"/>
        <v>0</v>
      </c>
      <c r="BB61" s="1">
        <f t="shared" si="30"/>
        <v>23439.465528884171</v>
      </c>
      <c r="BC61" s="1">
        <f t="shared" si="30"/>
        <v>1546206.5568937492</v>
      </c>
      <c r="BD61" s="1">
        <f t="shared" si="30"/>
        <v>1305689.6544950968</v>
      </c>
      <c r="BE61" s="1">
        <f t="shared" si="30"/>
        <v>240516.90239865362</v>
      </c>
      <c r="BF61" s="1">
        <f t="shared" si="30"/>
        <v>244.10145015356227</v>
      </c>
      <c r="BG61" s="1">
        <f t="shared" si="30"/>
        <v>76.288698265121937</v>
      </c>
      <c r="BH61" s="1">
        <f t="shared" si="30"/>
        <v>17617.423803570029</v>
      </c>
      <c r="BI61" s="1">
        <f t="shared" si="30"/>
        <v>4905.6815118211043</v>
      </c>
      <c r="BJ61" s="1">
        <f t="shared" si="30"/>
        <v>436505.99795713875</v>
      </c>
      <c r="BK61" s="1">
        <f t="shared" si="30"/>
        <v>8669.7835459611706</v>
      </c>
      <c r="BL61" s="1">
        <f t="shared" si="30"/>
        <v>7418.6516949910592</v>
      </c>
      <c r="BM61" s="1">
        <f t="shared" si="30"/>
        <v>623665.10951039835</v>
      </c>
      <c r="BN61" s="1">
        <f t="shared" si="30"/>
        <v>18360.99693958546</v>
      </c>
      <c r="BO61" s="1">
        <f t="shared" si="30"/>
        <v>1275.7951903673415</v>
      </c>
      <c r="BP61" s="1">
        <f t="shared" si="30"/>
        <v>11071.725484459908</v>
      </c>
      <c r="BQ61" s="1">
        <f t="shared" si="30"/>
        <v>434.53870362911579</v>
      </c>
      <c r="BR61" s="1">
        <f t="shared" si="30"/>
        <v>115806.13574849241</v>
      </c>
      <c r="BS61" s="1">
        <f t="shared" si="30"/>
        <v>41547.998009783092</v>
      </c>
      <c r="BT61" s="1">
        <f t="shared" si="30"/>
        <v>0</v>
      </c>
      <c r="BU61" s="1">
        <f t="shared" si="30"/>
        <v>65143.025767568412</v>
      </c>
      <c r="BV61" s="1">
        <f t="shared" si="30"/>
        <v>151067.62996944372</v>
      </c>
      <c r="BW61" s="1">
        <f t="shared" si="30"/>
        <v>862407.60679022991</v>
      </c>
      <c r="BX61" s="1">
        <f t="shared" si="30"/>
        <v>3318350.9978019362</v>
      </c>
      <c r="BY61" s="1">
        <f t="shared" si="30"/>
        <v>120265.22755206126</v>
      </c>
      <c r="BZ61" s="1"/>
    </row>
    <row r="62" spans="1:92" x14ac:dyDescent="0.4">
      <c r="A62" s="30" t="s">
        <v>56</v>
      </c>
      <c r="B62" s="1">
        <f>SUM(B2:B51)</f>
        <v>14607347.6986575</v>
      </c>
      <c r="C62" s="1">
        <f t="shared" ref="C62:H62" si="31">SUM(C2:C51)</f>
        <v>254070.82383807999</v>
      </c>
      <c r="D62" s="1">
        <f t="shared" si="31"/>
        <v>232293.55408213005</v>
      </c>
      <c r="E62" s="1">
        <f t="shared" si="31"/>
        <v>1545801.8922446698</v>
      </c>
      <c r="F62" s="1">
        <f t="shared" si="31"/>
        <v>1305340.8685618404</v>
      </c>
      <c r="G62" s="1">
        <f t="shared" si="31"/>
        <v>115781.45432694996</v>
      </c>
      <c r="H62" s="1">
        <f t="shared" si="31"/>
        <v>3317408.7213229816</v>
      </c>
      <c r="I62" s="1">
        <f t="shared" ref="I62:O62" si="32">SUM(I2:I51)</f>
        <v>111027.50767774999</v>
      </c>
      <c r="J62" s="1">
        <f t="shared" si="32"/>
        <v>38030.97177176999</v>
      </c>
      <c r="K62" s="1">
        <f t="shared" si="32"/>
        <v>217363.5601109</v>
      </c>
      <c r="L62" s="1">
        <f t="shared" si="32"/>
        <v>183422.81618036001</v>
      </c>
      <c r="M62" s="1">
        <f t="shared" si="32"/>
        <v>38019.39333277</v>
      </c>
      <c r="N62" s="1">
        <f t="shared" si="32"/>
        <v>22068.461957129999</v>
      </c>
      <c r="O62" s="1">
        <f t="shared" si="32"/>
        <v>31858.267726579998</v>
      </c>
      <c r="BW62" s="25"/>
      <c r="BX62" s="25"/>
      <c r="BY62" s="25"/>
      <c r="BZ62" s="25"/>
    </row>
    <row r="63" spans="1:92" x14ac:dyDescent="0.4">
      <c r="A63" s="30" t="s">
        <v>239</v>
      </c>
      <c r="B63" s="28">
        <f>+B3+B5+B8+B9+B11+B12+B14+B15+B16+B17+B18+B19+B20+B21+B22+B23+B24+B25+B26+B28+B30+B31+B33+B34+B35+B36+B37+B39+B40+B41+B42+B43+B44+B46+B47+B49+B50+B10</f>
        <v>8513386.3089675009</v>
      </c>
      <c r="C63" s="28">
        <f t="shared" ref="C63:O63" si="33">+C3+C5+C8+C9+C11+C12+C14+C15+C16+C17+C18+C19+C20+C21+C22+C23+C24+C25+C26+C28+C30+C31+C33+C34+C35+C36+C37+C39+C40+C41+C42+C43+C44+C46+C47+C49+C50+C10</f>
        <v>154185.73184568004</v>
      </c>
      <c r="D63" s="28">
        <f t="shared" si="33"/>
        <v>155965.75267093003</v>
      </c>
      <c r="E63" s="28">
        <f t="shared" si="33"/>
        <v>931962.97981766996</v>
      </c>
      <c r="F63" s="28">
        <f t="shared" si="33"/>
        <v>785138.40422484011</v>
      </c>
      <c r="G63" s="28">
        <f t="shared" si="33"/>
        <v>72071.900381050014</v>
      </c>
      <c r="H63" s="28">
        <f t="shared" si="33"/>
        <v>1881560.0006009804</v>
      </c>
      <c r="I63" s="28">
        <f t="shared" si="33"/>
        <v>65505.73061169</v>
      </c>
      <c r="J63" s="28">
        <f t="shared" si="33"/>
        <v>25820.917780750002</v>
      </c>
      <c r="K63" s="28">
        <f t="shared" si="33"/>
        <v>133702.36047710001</v>
      </c>
      <c r="L63" s="28">
        <f t="shared" si="33"/>
        <v>93822.704986059995</v>
      </c>
      <c r="M63" s="28">
        <f t="shared" si="33"/>
        <v>24108.621482899995</v>
      </c>
      <c r="N63" s="28">
        <f t="shared" si="33"/>
        <v>14697.384531920003</v>
      </c>
      <c r="O63" s="28">
        <f t="shared" si="33"/>
        <v>18643.743830260006</v>
      </c>
    </row>
    <row r="64" spans="1:92" x14ac:dyDescent="0.4">
      <c r="C64" s="28"/>
    </row>
    <row r="65" spans="3:19" x14ac:dyDescent="0.4">
      <c r="C65" s="28"/>
      <c r="Q65" s="39"/>
      <c r="R65" s="39"/>
      <c r="S65" s="39"/>
    </row>
    <row r="66" spans="3:19" x14ac:dyDescent="0.4">
      <c r="C66" s="28"/>
    </row>
    <row r="67" spans="3:19" x14ac:dyDescent="0.4">
      <c r="C67" s="28"/>
    </row>
    <row r="68" spans="3:19" x14ac:dyDescent="0.4">
      <c r="C68" s="28"/>
    </row>
    <row r="69" spans="3:19" x14ac:dyDescent="0.4">
      <c r="C69" s="28"/>
    </row>
    <row r="70" spans="3:19" x14ac:dyDescent="0.4">
      <c r="C70" s="28"/>
    </row>
    <row r="71" spans="3:19" x14ac:dyDescent="0.4">
      <c r="C71" s="28"/>
    </row>
    <row r="72" spans="3:19" x14ac:dyDescent="0.4">
      <c r="C72" s="28"/>
    </row>
    <row r="73" spans="3:19" x14ac:dyDescent="0.4">
      <c r="C73" s="28"/>
    </row>
    <row r="74" spans="3:19" x14ac:dyDescent="0.4">
      <c r="C74" s="28"/>
    </row>
    <row r="75" spans="3:19" x14ac:dyDescent="0.4">
      <c r="C75" s="28"/>
    </row>
    <row r="76" spans="3:19" x14ac:dyDescent="0.4">
      <c r="C76" s="28"/>
    </row>
    <row r="77" spans="3:19" x14ac:dyDescent="0.4">
      <c r="C77" s="28"/>
    </row>
    <row r="78" spans="3:19" x14ac:dyDescent="0.4">
      <c r="C78" s="28"/>
    </row>
    <row r="79" spans="3:19" x14ac:dyDescent="0.4">
      <c r="C79" s="28"/>
    </row>
    <row r="80" spans="3:19" x14ac:dyDescent="0.4">
      <c r="C80" s="28"/>
    </row>
    <row r="81" spans="3:3" x14ac:dyDescent="0.4">
      <c r="C81" s="28"/>
    </row>
    <row r="82" spans="3:3" x14ac:dyDescent="0.4">
      <c r="C82" s="28"/>
    </row>
    <row r="83" spans="3:3" x14ac:dyDescent="0.4">
      <c r="C83" s="28"/>
    </row>
    <row r="84" spans="3:3" x14ac:dyDescent="0.4">
      <c r="C84" s="28"/>
    </row>
    <row r="85" spans="3:3" x14ac:dyDescent="0.4">
      <c r="C85" s="28"/>
    </row>
    <row r="86" spans="3:3" x14ac:dyDescent="0.4">
      <c r="C86" s="28"/>
    </row>
    <row r="87" spans="3:3" x14ac:dyDescent="0.4">
      <c r="C87" s="28"/>
    </row>
    <row r="88" spans="3:3" x14ac:dyDescent="0.4">
      <c r="C88" s="28"/>
    </row>
    <row r="89" spans="3:3" x14ac:dyDescent="0.4">
      <c r="C89" s="28"/>
    </row>
    <row r="90" spans="3:3" x14ac:dyDescent="0.4">
      <c r="C90" s="28"/>
    </row>
    <row r="91" spans="3:3" x14ac:dyDescent="0.4">
      <c r="C91" s="28"/>
    </row>
    <row r="92" spans="3:3" x14ac:dyDescent="0.4">
      <c r="C92" s="28"/>
    </row>
    <row r="93" spans="3:3" x14ac:dyDescent="0.4">
      <c r="C93" s="28"/>
    </row>
    <row r="94" spans="3:3" x14ac:dyDescent="0.4">
      <c r="C94" s="28"/>
    </row>
    <row r="95" spans="3:3" x14ac:dyDescent="0.4">
      <c r="C95" s="28"/>
    </row>
    <row r="96" spans="3:3" x14ac:dyDescent="0.4">
      <c r="C96" s="28"/>
    </row>
    <row r="97" spans="3:3" x14ac:dyDescent="0.4">
      <c r="C97" s="28"/>
    </row>
    <row r="98" spans="3:3" x14ac:dyDescent="0.4">
      <c r="C98" s="28"/>
    </row>
    <row r="99" spans="3:3" x14ac:dyDescent="0.4">
      <c r="C99" s="28"/>
    </row>
    <row r="100" spans="3:3" x14ac:dyDescent="0.4">
      <c r="C100" s="28"/>
    </row>
    <row r="101" spans="3:3" x14ac:dyDescent="0.4">
      <c r="C101" s="28"/>
    </row>
    <row r="102" spans="3:3" x14ac:dyDescent="0.4">
      <c r="C102" s="28"/>
    </row>
    <row r="103" spans="3:3" x14ac:dyDescent="0.4">
      <c r="C103" s="28"/>
    </row>
    <row r="104" spans="3:3" x14ac:dyDescent="0.4">
      <c r="C104" s="28"/>
    </row>
    <row r="105" spans="3:3" x14ac:dyDescent="0.4">
      <c r="C105" s="28"/>
    </row>
    <row r="106" spans="3:3" x14ac:dyDescent="0.4">
      <c r="C106" s="28"/>
    </row>
    <row r="107" spans="3:3" x14ac:dyDescent="0.4">
      <c r="C107" s="28"/>
    </row>
    <row r="108" spans="3:3" x14ac:dyDescent="0.4">
      <c r="C108" s="28"/>
    </row>
    <row r="109" spans="3:3" x14ac:dyDescent="0.4">
      <c r="C109" s="28"/>
    </row>
    <row r="110" spans="3:3" x14ac:dyDescent="0.4">
      <c r="C110" s="28"/>
    </row>
    <row r="111" spans="3:3" x14ac:dyDescent="0.4">
      <c r="C111" s="28"/>
    </row>
    <row r="112" spans="3:3" x14ac:dyDescent="0.4">
      <c r="C112" s="28"/>
    </row>
    <row r="113" spans="3:3" x14ac:dyDescent="0.4">
      <c r="C113" s="28"/>
    </row>
    <row r="114" spans="3:3" x14ac:dyDescent="0.4">
      <c r="C114" s="28"/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BX65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ColWidth="9.07421875" defaultRowHeight="14.6" x14ac:dyDescent="0.4"/>
  <cols>
    <col min="1" max="1" width="20.69140625" style="100" bestFit="1" customWidth="1"/>
    <col min="2" max="2" width="10.07421875" style="101" customWidth="1"/>
    <col min="3" max="7" width="9.07421875" style="101"/>
    <col min="8" max="8" width="10.3046875" style="101" bestFit="1" customWidth="1"/>
    <col min="9" max="9" width="9.07421875" style="30"/>
    <col min="10" max="10" width="20.69140625" style="30" customWidth="1"/>
    <col min="11" max="11" width="7.69140625" style="28" bestFit="1" customWidth="1"/>
    <col min="12" max="12" width="6.69140625" style="28" bestFit="1" customWidth="1"/>
    <col min="13" max="13" width="14.53515625" style="28" bestFit="1" customWidth="1"/>
    <col min="14" max="14" width="7.69140625" style="28" bestFit="1" customWidth="1"/>
    <col min="15" max="15" width="6.69140625" style="28" bestFit="1" customWidth="1"/>
    <col min="16" max="17" width="9.3046875" style="28" bestFit="1" customWidth="1"/>
    <col min="18" max="18" width="6.69140625" style="28" bestFit="1" customWidth="1"/>
    <col min="19" max="19" width="7.69140625" style="28" bestFit="1" customWidth="1"/>
    <col min="20" max="21" width="6.69140625" style="28" bestFit="1" customWidth="1"/>
    <col min="22" max="22" width="7.69140625" style="28" bestFit="1" customWidth="1"/>
    <col min="23" max="23" width="15.4609375" style="28" bestFit="1" customWidth="1"/>
    <col min="24" max="24" width="15.4609375" style="28" customWidth="1"/>
    <col min="25" max="25" width="6.53515625" style="28" bestFit="1" customWidth="1"/>
    <col min="26" max="26" width="6.69140625" style="28" bestFit="1" customWidth="1"/>
    <col min="27" max="27" width="5.69140625" style="28" bestFit="1" customWidth="1"/>
    <col min="28" max="28" width="6.69140625" style="28" bestFit="1" customWidth="1"/>
    <col min="29" max="29" width="7.69140625" style="28" bestFit="1" customWidth="1"/>
    <col min="30" max="30" width="6.69140625" style="28" customWidth="1"/>
    <col min="31" max="31" width="7.69140625" style="28" bestFit="1" customWidth="1"/>
    <col min="32" max="32" width="10" style="28" bestFit="1" customWidth="1"/>
    <col min="33" max="33" width="7.69140625" style="28" bestFit="1" customWidth="1"/>
    <col min="34" max="34" width="6.69140625" style="28" bestFit="1" customWidth="1"/>
    <col min="35" max="35" width="7.69140625" style="28" bestFit="1" customWidth="1"/>
    <col min="36" max="36" width="6" style="28" bestFit="1" customWidth="1"/>
    <col min="37" max="37" width="7.69140625" style="28" bestFit="1" customWidth="1"/>
    <col min="38" max="38" width="4.3046875" style="28" bestFit="1" customWidth="1"/>
    <col min="39" max="39" width="7.69140625" style="28" bestFit="1" customWidth="1"/>
    <col min="40" max="40" width="5.69140625" style="28" bestFit="1" customWidth="1"/>
    <col min="41" max="42" width="6.69140625" style="28" bestFit="1" customWidth="1"/>
    <col min="43" max="43" width="4.07421875" style="28" bestFit="1" customWidth="1"/>
    <col min="44" max="44" width="5.84375" style="28" bestFit="1" customWidth="1"/>
    <col min="45" max="45" width="6.69140625" style="28" bestFit="1" customWidth="1"/>
    <col min="46" max="48" width="7.69140625" style="28" bestFit="1" customWidth="1"/>
    <col min="49" max="49" width="5.07421875" style="28" bestFit="1" customWidth="1"/>
    <col min="50" max="50" width="5.3046875" style="28" bestFit="1" customWidth="1"/>
    <col min="51" max="51" width="8.69140625" style="28" bestFit="1" customWidth="1"/>
    <col min="52" max="52" width="5.69140625" style="28" bestFit="1" customWidth="1"/>
    <col min="53" max="53" width="7.84375" style="28" bestFit="1" customWidth="1"/>
    <col min="54" max="54" width="5.84375" style="28" bestFit="1" customWidth="1"/>
    <col min="55" max="55" width="6" style="28" bestFit="1" customWidth="1"/>
    <col min="56" max="56" width="7.69140625" style="28" bestFit="1" customWidth="1"/>
    <col min="57" max="57" width="6.69140625" style="28" bestFit="1" customWidth="1"/>
    <col min="58" max="59" width="5.69140625" style="28" bestFit="1" customWidth="1"/>
    <col min="60" max="60" width="3.84375" style="28" bestFit="1" customWidth="1"/>
    <col min="61" max="61" width="6.69140625" style="28" bestFit="1" customWidth="1"/>
    <col min="62" max="62" width="8" style="28" bestFit="1" customWidth="1"/>
    <col min="63" max="63" width="5.3046875" style="28" bestFit="1" customWidth="1"/>
    <col min="64" max="65" width="6.69140625" style="28" bestFit="1" customWidth="1"/>
    <col min="66" max="66" width="7.69140625" style="28" bestFit="1" customWidth="1"/>
    <col min="67" max="67" width="9.3046875" style="28" bestFit="1" customWidth="1"/>
    <col min="68" max="68" width="7.07421875" style="28" bestFit="1" customWidth="1"/>
    <col min="69" max="69" width="7.69140625" style="28" customWidth="1"/>
    <col min="70" max="70" width="10.3046875" style="30" bestFit="1" customWidth="1"/>
    <col min="71" max="74" width="9.07421875" style="30"/>
    <col min="75" max="75" width="8.53515625" style="30" customWidth="1"/>
    <col min="76" max="16384" width="9.07421875" style="30"/>
  </cols>
  <sheetData>
    <row r="1" spans="1:76" x14ac:dyDescent="0.4">
      <c r="B1" s="101" t="s">
        <v>479</v>
      </c>
      <c r="J1" s="30" t="s">
        <v>481</v>
      </c>
      <c r="BR1" s="30" t="s">
        <v>315</v>
      </c>
    </row>
    <row r="2" spans="1:76" x14ac:dyDescent="0.4">
      <c r="A2" s="86" t="s">
        <v>52</v>
      </c>
      <c r="B2" s="101" t="s">
        <v>59</v>
      </c>
      <c r="C2" s="101" t="s">
        <v>57</v>
      </c>
      <c r="D2" s="101" t="s">
        <v>60</v>
      </c>
      <c r="E2" s="101" t="s">
        <v>54</v>
      </c>
      <c r="F2" s="101" t="s">
        <v>53</v>
      </c>
      <c r="G2" s="101" t="s">
        <v>61</v>
      </c>
      <c r="H2" s="101" t="s">
        <v>62</v>
      </c>
      <c r="J2" s="30" t="s">
        <v>226</v>
      </c>
      <c r="K2" s="28" t="s">
        <v>390</v>
      </c>
      <c r="L2" s="28" t="s">
        <v>131</v>
      </c>
      <c r="M2" s="28" t="s">
        <v>132</v>
      </c>
      <c r="N2" s="28" t="s">
        <v>133</v>
      </c>
      <c r="O2" s="28" t="s">
        <v>391</v>
      </c>
      <c r="P2" s="28" t="s">
        <v>134</v>
      </c>
      <c r="Q2" s="28" t="s">
        <v>59</v>
      </c>
      <c r="R2" s="28" t="s">
        <v>136</v>
      </c>
      <c r="S2" s="28" t="s">
        <v>137</v>
      </c>
      <c r="T2" s="28" t="s">
        <v>392</v>
      </c>
      <c r="U2" s="28" t="s">
        <v>138</v>
      </c>
      <c r="V2" s="28" t="s">
        <v>139</v>
      </c>
      <c r="W2" s="28" t="s">
        <v>140</v>
      </c>
      <c r="X2" s="28" t="s">
        <v>212</v>
      </c>
      <c r="Y2" s="28" t="s">
        <v>141</v>
      </c>
      <c r="Z2" s="28" t="s">
        <v>142</v>
      </c>
      <c r="AA2" s="28" t="s">
        <v>143</v>
      </c>
      <c r="AB2" s="28" t="s">
        <v>393</v>
      </c>
      <c r="AC2" s="28" t="s">
        <v>144</v>
      </c>
      <c r="AD2" s="28" t="s">
        <v>399</v>
      </c>
      <c r="AE2" s="28" t="s">
        <v>57</v>
      </c>
      <c r="AF2" s="28" t="s">
        <v>128</v>
      </c>
      <c r="AG2" s="28" t="s">
        <v>145</v>
      </c>
      <c r="AH2" s="28" t="s">
        <v>146</v>
      </c>
      <c r="AI2" s="28" t="s">
        <v>60</v>
      </c>
      <c r="AJ2" s="28" t="s">
        <v>147</v>
      </c>
      <c r="AK2" s="28" t="s">
        <v>148</v>
      </c>
      <c r="AL2" s="28" t="s">
        <v>149</v>
      </c>
      <c r="AM2" s="28" t="s">
        <v>150</v>
      </c>
      <c r="AN2" s="28" t="s">
        <v>151</v>
      </c>
      <c r="AO2" s="28" t="s">
        <v>152</v>
      </c>
      <c r="AP2" s="28" t="s">
        <v>153</v>
      </c>
      <c r="AQ2" s="28" t="s">
        <v>154</v>
      </c>
      <c r="AR2" s="28" t="s">
        <v>155</v>
      </c>
      <c r="AS2" s="28" t="s">
        <v>156</v>
      </c>
      <c r="AT2" s="28" t="s">
        <v>54</v>
      </c>
      <c r="AU2" s="28" t="s">
        <v>53</v>
      </c>
      <c r="AV2" s="28" t="s">
        <v>157</v>
      </c>
      <c r="AW2" s="28" t="s">
        <v>158</v>
      </c>
      <c r="AX2" s="28" t="s">
        <v>159</v>
      </c>
      <c r="AY2" s="28" t="s">
        <v>160</v>
      </c>
      <c r="AZ2" s="28" t="s">
        <v>161</v>
      </c>
      <c r="BA2" s="28" t="s">
        <v>162</v>
      </c>
      <c r="BB2" s="28" t="s">
        <v>163</v>
      </c>
      <c r="BC2" s="28" t="s">
        <v>164</v>
      </c>
      <c r="BD2" s="28" t="s">
        <v>165</v>
      </c>
      <c r="BE2" s="28" t="s">
        <v>394</v>
      </c>
      <c r="BF2" s="28" t="s">
        <v>166</v>
      </c>
      <c r="BG2" s="28" t="s">
        <v>167</v>
      </c>
      <c r="BH2" s="28" t="s">
        <v>168</v>
      </c>
      <c r="BI2" s="28" t="s">
        <v>61</v>
      </c>
      <c r="BJ2" s="28" t="s">
        <v>400</v>
      </c>
      <c r="BK2" s="28" t="s">
        <v>169</v>
      </c>
      <c r="BL2" s="28" t="s">
        <v>170</v>
      </c>
      <c r="BM2" s="28" t="s">
        <v>171</v>
      </c>
      <c r="BN2" s="28" t="s">
        <v>173</v>
      </c>
      <c r="BO2" s="28" t="s">
        <v>174</v>
      </c>
      <c r="BP2" s="28" t="s">
        <v>401</v>
      </c>
      <c r="BR2" s="28" t="s">
        <v>59</v>
      </c>
      <c r="BS2" s="28" t="s">
        <v>57</v>
      </c>
      <c r="BT2" s="28" t="s">
        <v>60</v>
      </c>
      <c r="BU2" s="28" t="s">
        <v>54</v>
      </c>
      <c r="BV2" s="28" t="s">
        <v>53</v>
      </c>
      <c r="BW2" s="28" t="s">
        <v>61</v>
      </c>
      <c r="BX2" s="28" t="s">
        <v>62</v>
      </c>
    </row>
    <row r="3" spans="1:76" x14ac:dyDescent="0.4">
      <c r="A3" s="27" t="s">
        <v>121</v>
      </c>
      <c r="B3" s="101">
        <v>15941.570755999999</v>
      </c>
      <c r="C3" s="101">
        <v>262.350121</v>
      </c>
      <c r="D3" s="101">
        <v>253.95003600000001</v>
      </c>
      <c r="E3" s="101">
        <v>1654.252864</v>
      </c>
      <c r="F3" s="101">
        <v>1401.9093849999999</v>
      </c>
      <c r="G3" s="101">
        <v>130.94072299999999</v>
      </c>
      <c r="H3" s="101">
        <v>3771.2812560000002</v>
      </c>
      <c r="J3" s="30" t="s">
        <v>121</v>
      </c>
      <c r="K3" s="28">
        <v>6.74925310814222</v>
      </c>
      <c r="L3" s="28">
        <v>6.0743353355313401</v>
      </c>
      <c r="M3" s="28">
        <v>6.0743353355313401</v>
      </c>
      <c r="N3" s="28">
        <v>20.105800061178201</v>
      </c>
      <c r="O3" s="28">
        <v>5.9457747961057503</v>
      </c>
      <c r="P3" s="28">
        <v>57.174157667730398</v>
      </c>
      <c r="Q3" s="28">
        <v>1040.5575691837901</v>
      </c>
      <c r="R3" s="28">
        <v>13.626992019080999</v>
      </c>
      <c r="S3" s="28">
        <v>7.2956372754509804</v>
      </c>
      <c r="T3" s="28">
        <v>3.27817679154747</v>
      </c>
      <c r="U3" s="28">
        <v>0.21898077190085799</v>
      </c>
      <c r="V3" s="28">
        <v>26.7720644557835</v>
      </c>
      <c r="W3" s="28">
        <v>26.7720644557835</v>
      </c>
      <c r="X3" s="28">
        <v>27129.118033256698</v>
      </c>
      <c r="Y3" s="28">
        <v>0</v>
      </c>
      <c r="Z3" s="28">
        <v>3.0214934869624099</v>
      </c>
      <c r="AA3" s="28">
        <v>1.2163476579264401</v>
      </c>
      <c r="AB3" s="28">
        <v>2.64827619660818</v>
      </c>
      <c r="AC3" s="28">
        <v>24.329571818912299</v>
      </c>
      <c r="AD3" s="28">
        <v>0</v>
      </c>
      <c r="AE3" s="28">
        <v>17.2936528712445</v>
      </c>
      <c r="AF3" s="28">
        <v>0</v>
      </c>
      <c r="AG3" s="28">
        <v>22.7603305610211</v>
      </c>
      <c r="AH3" s="28">
        <v>2.52892568549965</v>
      </c>
      <c r="AI3" s="28">
        <v>25.2892562465208</v>
      </c>
      <c r="AJ3" s="28">
        <v>0</v>
      </c>
      <c r="AK3" s="28">
        <v>18.454542684788599</v>
      </c>
      <c r="AL3" s="28">
        <v>5.9596646769953202E-2</v>
      </c>
      <c r="AM3" s="28">
        <v>31.6842690553745</v>
      </c>
      <c r="AN3" s="28">
        <v>0.37847505194640502</v>
      </c>
      <c r="AO3" s="28">
        <v>4.0712038889531899</v>
      </c>
      <c r="AP3" s="28">
        <v>9.3098277639070304</v>
      </c>
      <c r="AQ3" s="28">
        <v>4.2575928834802101E-2</v>
      </c>
      <c r="AR3" s="28">
        <v>0</v>
      </c>
      <c r="AS3" s="28">
        <v>2.8841817269906298</v>
      </c>
      <c r="AT3" s="28">
        <v>115.76428941891599</v>
      </c>
      <c r="AU3" s="28">
        <v>98.106027873586896</v>
      </c>
      <c r="AV3" s="28">
        <v>17.658261545329701</v>
      </c>
      <c r="AW3" s="28">
        <v>3.08038613954154E-2</v>
      </c>
      <c r="AX3" s="28">
        <v>1.5696251591461399E-3</v>
      </c>
      <c r="AY3" s="28">
        <v>1.34398783048661</v>
      </c>
      <c r="AZ3" s="28">
        <v>0.56246374223559603</v>
      </c>
      <c r="BA3" s="28">
        <v>31.706348980637902</v>
      </c>
      <c r="BB3" s="28">
        <v>0.86245808738019203</v>
      </c>
      <c r="BC3" s="28">
        <v>0.12978790434145099</v>
      </c>
      <c r="BD3" s="28">
        <v>45.303221283420598</v>
      </c>
      <c r="BE3" s="28">
        <v>3.0407977674057598</v>
      </c>
      <c r="BF3" s="28">
        <v>0.17839737209058701</v>
      </c>
      <c r="BG3" s="28">
        <v>1.2360759933199901</v>
      </c>
      <c r="BH3" s="28">
        <v>5.0521857173564302E-3</v>
      </c>
      <c r="BI3" s="28">
        <v>11.2112669235051</v>
      </c>
      <c r="BJ3" s="28">
        <v>5.5500197095441397</v>
      </c>
      <c r="BK3" s="28">
        <v>0</v>
      </c>
      <c r="BL3" s="28">
        <v>2.6761182033256699</v>
      </c>
      <c r="BM3" s="28">
        <v>8.0860947032766202</v>
      </c>
      <c r="BN3" s="28">
        <v>48.998889975032597</v>
      </c>
      <c r="BO3" s="28">
        <v>248.596309573019</v>
      </c>
      <c r="BP3" s="28">
        <v>1.8244121460176199</v>
      </c>
      <c r="BR3" s="25">
        <f>IF(B3&lt;&gt;0,(Q3-B3)/B3,"")</f>
        <v>-0.93472678538956711</v>
      </c>
      <c r="BS3" s="25">
        <f>IF(C3&lt;&gt;0,(AE3-C3)/C3,"")</f>
        <v>-0.9340817804644943</v>
      </c>
      <c r="BT3" s="25">
        <f>IF(D3&lt;&gt;0,(AI3-D3)/D3,"")</f>
        <v>-0.90041641007477236</v>
      </c>
      <c r="BU3" s="25">
        <f>IF(E3&lt;&gt;0,(AT3-E3)/E3,"")</f>
        <v>-0.93002019707011618</v>
      </c>
      <c r="BV3" s="25">
        <f>IF(F3&lt;&gt;0,(AU3-F3)/F3,"")</f>
        <v>-0.93001970817565571</v>
      </c>
      <c r="BW3" s="25">
        <f>IF(G3&lt;&gt;0,(BI3-G3)/G3,"")</f>
        <v>-0.9143790665986693</v>
      </c>
      <c r="BX3" s="25">
        <f>IF(H3&lt;&gt;0,(BO3-H3)/H3,"")</f>
        <v>-0.9340817370283615</v>
      </c>
    </row>
    <row r="4" spans="1:76" x14ac:dyDescent="0.4">
      <c r="A4" s="27" t="s">
        <v>77</v>
      </c>
      <c r="B4" s="101">
        <v>158.47557599999999</v>
      </c>
      <c r="C4" s="101">
        <v>2.5784400000000001</v>
      </c>
      <c r="D4" s="101">
        <v>1.000238</v>
      </c>
      <c r="E4" s="101">
        <v>15.083665999999999</v>
      </c>
      <c r="F4" s="101">
        <v>12.782778</v>
      </c>
      <c r="G4" s="101">
        <v>0.835538</v>
      </c>
      <c r="H4" s="101">
        <v>37.064833999999998</v>
      </c>
      <c r="J4" s="30" t="s">
        <v>77</v>
      </c>
      <c r="K4" s="28">
        <v>1.0062841606034001</v>
      </c>
      <c r="L4" s="28">
        <v>0.90565781370260701</v>
      </c>
      <c r="M4" s="28">
        <v>0.90565781370260701</v>
      </c>
      <c r="N4" s="28">
        <v>2.99770706030192</v>
      </c>
      <c r="O4" s="28">
        <v>0.88649059734453195</v>
      </c>
      <c r="P4" s="28">
        <v>8.5244551600831109</v>
      </c>
      <c r="Q4" s="28">
        <v>158.475503012064</v>
      </c>
      <c r="R4" s="28">
        <v>2.0317347021280101</v>
      </c>
      <c r="S4" s="28">
        <v>1.0877529236660599</v>
      </c>
      <c r="T4" s="28">
        <v>0.48876326856594798</v>
      </c>
      <c r="U4" s="28">
        <v>3.2649471870324097E-2</v>
      </c>
      <c r="V4" s="28">
        <v>3.99161924116911</v>
      </c>
      <c r="W4" s="28">
        <v>3.99161924116911</v>
      </c>
      <c r="X4" s="28">
        <v>957.64530828882698</v>
      </c>
      <c r="Y4" s="28">
        <v>0</v>
      </c>
      <c r="Z4" s="28">
        <v>0.45049739501865599</v>
      </c>
      <c r="AA4" s="28">
        <v>0.181349201192369</v>
      </c>
      <c r="AB4" s="28">
        <v>0.39485288643440902</v>
      </c>
      <c r="AC4" s="28">
        <v>3.6274496066403201</v>
      </c>
      <c r="AD4" s="28">
        <v>0</v>
      </c>
      <c r="AE4" s="28">
        <v>2.57843967878657</v>
      </c>
      <c r="AF4" s="28">
        <v>0</v>
      </c>
      <c r="AG4" s="28">
        <v>0.90021521078942002</v>
      </c>
      <c r="AH4" s="28">
        <v>0.100023862167033</v>
      </c>
      <c r="AI4" s="28">
        <v>1.0002390729564501</v>
      </c>
      <c r="AJ4" s="28">
        <v>0</v>
      </c>
      <c r="AK4" s="28">
        <v>2.7515045530955602</v>
      </c>
      <c r="AL4" s="28">
        <v>7.7655086889664099E-3</v>
      </c>
      <c r="AM4" s="28">
        <v>4.7240047173399002</v>
      </c>
      <c r="AN4" s="28">
        <v>4.9315908001124301E-2</v>
      </c>
      <c r="AO4" s="28">
        <v>0.53048540264664801</v>
      </c>
      <c r="AP4" s="28">
        <v>1.21308553382165</v>
      </c>
      <c r="AQ4" s="28">
        <v>5.5476915954298101E-3</v>
      </c>
      <c r="AR4" s="28">
        <v>0</v>
      </c>
      <c r="AS4" s="28">
        <v>0.37581353307208498</v>
      </c>
      <c r="AT4" s="28">
        <v>15.0842712975853</v>
      </c>
      <c r="AU4" s="28">
        <v>12.783384267927699</v>
      </c>
      <c r="AV4" s="28">
        <v>2.30088702965767</v>
      </c>
      <c r="AW4" s="28">
        <v>4.0137675336342597E-3</v>
      </c>
      <c r="AX4" s="28">
        <v>2.0452465594117999E-4</v>
      </c>
      <c r="AY4" s="28">
        <v>0.175124026521602</v>
      </c>
      <c r="AZ4" s="28">
        <v>7.3290056603669607E-2</v>
      </c>
      <c r="BA4" s="28">
        <v>4.1313924943644302</v>
      </c>
      <c r="BB4" s="28">
        <v>0.11237994455375599</v>
      </c>
      <c r="BC4" s="28">
        <v>1.6911517496431199E-2</v>
      </c>
      <c r="BD4" s="28">
        <v>5.9030876833280903</v>
      </c>
      <c r="BE4" s="28">
        <v>0.45337275289163698</v>
      </c>
      <c r="BF4" s="28">
        <v>2.3245331437358401E-2</v>
      </c>
      <c r="BG4" s="28">
        <v>0.16106303565424901</v>
      </c>
      <c r="BH4" s="28">
        <v>6.5830795262267303E-4</v>
      </c>
      <c r="BI4" s="28">
        <v>0.83554340955813799</v>
      </c>
      <c r="BJ4" s="28">
        <v>0.82748711664875396</v>
      </c>
      <c r="BK4" s="28">
        <v>0</v>
      </c>
      <c r="BL4" s="28">
        <v>0.39900614459388101</v>
      </c>
      <c r="BM4" s="28">
        <v>1.2056095075734199</v>
      </c>
      <c r="BN4" s="28">
        <v>7.3055580184857503</v>
      </c>
      <c r="BO4" s="28">
        <v>37.064820736674399</v>
      </c>
      <c r="BP4" s="28">
        <v>0.27201753034055898</v>
      </c>
      <c r="BR4" s="25">
        <f t="shared" ref="BR4:BR48" si="0">IF(B4&lt;&gt;0,(Q4-B4)/B4,"")</f>
        <v>-4.6056267997884617E-7</v>
      </c>
      <c r="BS4" s="25">
        <f t="shared" ref="BS4:BS48" si="1">IF(C4&lt;&gt;0,(AE4-C4)/C4,"")</f>
        <v>-1.2457665490635379E-7</v>
      </c>
      <c r="BT4" s="25">
        <f t="shared" ref="BT4:BT48" si="2">IF(D4&lt;&gt;0,(AI4-D4)/D4,"")</f>
        <v>1.07270114725912E-6</v>
      </c>
      <c r="BU4" s="25">
        <f t="shared" ref="BU4:BV48" si="3">IF(E4&lt;&gt;0,(AT4-E4)/E4,"")</f>
        <v>4.012934158715729E-5</v>
      </c>
      <c r="BV4" s="25">
        <f t="shared" ref="BV4:BV48" si="4">IF(F4&lt;&gt;0,(AU4-F4)/F4,"")</f>
        <v>4.7428495409919685E-5</v>
      </c>
      <c r="BW4" s="25">
        <f t="shared" ref="BW4:BW48" si="5">IF(G4&lt;&gt;0,(BI4-G4)/G4,"")</f>
        <v>6.4743412483837276E-6</v>
      </c>
      <c r="BX4" s="25">
        <f t="shared" ref="BX4:BX48" si="6">IF(H4&lt;&gt;0,(BO4-H4)/H4,"")</f>
        <v>-3.5784122488448888E-7</v>
      </c>
    </row>
    <row r="5" spans="1:76" x14ac:dyDescent="0.4">
      <c r="A5" s="86" t="s">
        <v>71</v>
      </c>
      <c r="B5" s="101">
        <v>6434.28024</v>
      </c>
      <c r="C5" s="101">
        <v>105.641082</v>
      </c>
      <c r="D5" s="101">
        <v>89.743403999999998</v>
      </c>
      <c r="E5" s="101">
        <v>656.29297999999994</v>
      </c>
      <c r="F5" s="101">
        <v>556.18055400000003</v>
      </c>
      <c r="G5" s="101">
        <v>48.949418000000001</v>
      </c>
      <c r="H5" s="101">
        <v>1518.589768</v>
      </c>
      <c r="J5" s="30" t="s">
        <v>71</v>
      </c>
      <c r="K5" s="28">
        <v>41.228864576365297</v>
      </c>
      <c r="L5" s="28">
        <v>37.106024689818199</v>
      </c>
      <c r="M5" s="28">
        <v>37.106024689818199</v>
      </c>
      <c r="N5" s="28">
        <v>122.819424490484</v>
      </c>
      <c r="O5" s="28">
        <v>36.320729544544697</v>
      </c>
      <c r="P5" s="28">
        <v>349.25691835660803</v>
      </c>
      <c r="Q5" s="28">
        <v>6434.2791862740196</v>
      </c>
      <c r="R5" s="28">
        <v>83.242526238330598</v>
      </c>
      <c r="S5" s="28">
        <v>44.566501736774697</v>
      </c>
      <c r="T5" s="28">
        <v>20.025239481499302</v>
      </c>
      <c r="U5" s="28">
        <v>1.3376805874318001</v>
      </c>
      <c r="V5" s="28">
        <v>163.54138264034299</v>
      </c>
      <c r="W5" s="28">
        <v>163.54138264034299</v>
      </c>
      <c r="X5" s="28">
        <v>91955.483150845699</v>
      </c>
      <c r="Y5" s="28">
        <v>0</v>
      </c>
      <c r="Z5" s="28">
        <v>18.457255123861099</v>
      </c>
      <c r="AA5" s="28">
        <v>7.43024662326658</v>
      </c>
      <c r="AB5" s="28">
        <v>16.1773967572876</v>
      </c>
      <c r="AC5" s="28">
        <v>148.62086792217599</v>
      </c>
      <c r="AD5" s="28">
        <v>0</v>
      </c>
      <c r="AE5" s="28">
        <v>105.64101796215699</v>
      </c>
      <c r="AF5" s="28">
        <v>0</v>
      </c>
      <c r="AG5" s="28">
        <v>80.769029606971003</v>
      </c>
      <c r="AH5" s="28">
        <v>8.9743382895440202</v>
      </c>
      <c r="AI5" s="28">
        <v>89.743367896514997</v>
      </c>
      <c r="AJ5" s="28">
        <v>0</v>
      </c>
      <c r="AK5" s="28">
        <v>112.732382715212</v>
      </c>
      <c r="AL5" s="28">
        <v>0.33787959457001598</v>
      </c>
      <c r="AM5" s="28">
        <v>193.54809217877201</v>
      </c>
      <c r="AN5" s="28">
        <v>2.1457433114524598</v>
      </c>
      <c r="AO5" s="28">
        <v>23.0814880426814</v>
      </c>
      <c r="AP5" s="28">
        <v>52.781510276294199</v>
      </c>
      <c r="AQ5" s="28">
        <v>0.241382218511108</v>
      </c>
      <c r="AR5" s="28">
        <v>0</v>
      </c>
      <c r="AS5" s="28">
        <v>16.351707115968601</v>
      </c>
      <c r="AT5" s="28">
        <v>656.31929797373095</v>
      </c>
      <c r="AU5" s="28">
        <v>556.20692772951395</v>
      </c>
      <c r="AV5" s="28">
        <v>100.112370244216</v>
      </c>
      <c r="AW5" s="28">
        <v>0.174640732265193</v>
      </c>
      <c r="AX5" s="28">
        <v>8.8988725563143092E-3</v>
      </c>
      <c r="AY5" s="28">
        <v>7.6196723490798401</v>
      </c>
      <c r="AZ5" s="28">
        <v>3.1888595159752402</v>
      </c>
      <c r="BA5" s="28">
        <v>179.75749102994399</v>
      </c>
      <c r="BB5" s="28">
        <v>4.8896607968606096</v>
      </c>
      <c r="BC5" s="28">
        <v>0.73582655246724704</v>
      </c>
      <c r="BD5" s="28">
        <v>256.84423783462</v>
      </c>
      <c r="BE5" s="28">
        <v>18.5751724521371</v>
      </c>
      <c r="BF5" s="28">
        <v>1.01141395084795</v>
      </c>
      <c r="BG5" s="28">
        <v>7.007872275225</v>
      </c>
      <c r="BH5" s="28">
        <v>2.8643260194998799E-2</v>
      </c>
      <c r="BI5" s="28">
        <v>48.949395168570902</v>
      </c>
      <c r="BJ5" s="28">
        <v>33.903077921355802</v>
      </c>
      <c r="BK5" s="28">
        <v>0</v>
      </c>
      <c r="BL5" s="28">
        <v>16.347470045428601</v>
      </c>
      <c r="BM5" s="28">
        <v>49.395178296016802</v>
      </c>
      <c r="BN5" s="28">
        <v>299.31741232824601</v>
      </c>
      <c r="BO5" s="28">
        <v>1518.58921994962</v>
      </c>
      <c r="BP5" s="28">
        <v>11.1447671325071</v>
      </c>
      <c r="BR5" s="25">
        <f t="shared" si="0"/>
        <v>-1.6376749864022956E-7</v>
      </c>
      <c r="BS5" s="25">
        <f t="shared" si="1"/>
        <v>-6.0618314192826622E-7</v>
      </c>
      <c r="BT5" s="25">
        <f t="shared" si="2"/>
        <v>-4.0229680837161009E-7</v>
      </c>
      <c r="BU5" s="25">
        <f t="shared" si="3"/>
        <v>4.0100952673623114E-5</v>
      </c>
      <c r="BV5" s="25">
        <f t="shared" si="4"/>
        <v>4.7419366470552304E-5</v>
      </c>
      <c r="BW5" s="25">
        <f t="shared" si="5"/>
        <v>-4.6642902065378124E-7</v>
      </c>
      <c r="BX5" s="25">
        <f t="shared" si="6"/>
        <v>-3.608942926022913E-7</v>
      </c>
    </row>
    <row r="6" spans="1:76" x14ac:dyDescent="0.4">
      <c r="A6" s="86" t="s">
        <v>122</v>
      </c>
      <c r="B6" s="101">
        <v>3733.4864819999998</v>
      </c>
      <c r="C6" s="101">
        <v>62.283967081</v>
      </c>
      <c r="D6" s="101">
        <v>64.3918058</v>
      </c>
      <c r="E6" s="101">
        <v>397.06755695999999</v>
      </c>
      <c r="F6" s="101">
        <v>337.56994365000003</v>
      </c>
      <c r="G6" s="101">
        <v>31.576463827000001</v>
      </c>
      <c r="H6" s="101">
        <v>892.99486189000004</v>
      </c>
      <c r="J6" s="30" t="s">
        <v>122</v>
      </c>
      <c r="K6" s="28">
        <v>24.244304774734999</v>
      </c>
      <c r="L6" s="28">
        <v>21.819892674989902</v>
      </c>
      <c r="M6" s="28">
        <v>21.819892674989902</v>
      </c>
      <c r="N6" s="28">
        <v>72.223014729079495</v>
      </c>
      <c r="O6" s="28">
        <v>21.3581276805842</v>
      </c>
      <c r="P6" s="28">
        <v>205.37802573036299</v>
      </c>
      <c r="Q6" s="28">
        <v>3733.4852555983598</v>
      </c>
      <c r="R6" s="28">
        <v>48.950137470560001</v>
      </c>
      <c r="S6" s="28">
        <v>26.206973814877799</v>
      </c>
      <c r="T6" s="28">
        <v>11.775692370664199</v>
      </c>
      <c r="U6" s="28">
        <v>0.78661774845540799</v>
      </c>
      <c r="V6" s="28">
        <v>96.169176000617298</v>
      </c>
      <c r="W6" s="28">
        <v>96.169176000617298</v>
      </c>
      <c r="X6" s="28">
        <v>125057.183288414</v>
      </c>
      <c r="Y6" s="28">
        <v>0</v>
      </c>
      <c r="Z6" s="28">
        <v>10.853630522241801</v>
      </c>
      <c r="AA6" s="28">
        <v>4.3692899220564696</v>
      </c>
      <c r="AB6" s="28">
        <v>9.5129809297111301</v>
      </c>
      <c r="AC6" s="28">
        <v>87.395369573240302</v>
      </c>
      <c r="AD6" s="28">
        <v>0</v>
      </c>
      <c r="AE6" s="28">
        <v>62.283938259561097</v>
      </c>
      <c r="AF6" s="28">
        <v>0</v>
      </c>
      <c r="AG6" s="28">
        <v>57.952604181065503</v>
      </c>
      <c r="AH6" s="28">
        <v>6.4391643093745996</v>
      </c>
      <c r="AI6" s="28">
        <v>64.391768490440199</v>
      </c>
      <c r="AJ6" s="28">
        <v>0</v>
      </c>
      <c r="AK6" s="28">
        <v>66.291388340856599</v>
      </c>
      <c r="AL6" s="28">
        <v>0.20507360350975801</v>
      </c>
      <c r="AM6" s="28">
        <v>113.814370792175</v>
      </c>
      <c r="AN6" s="28">
        <v>1.3023446595788</v>
      </c>
      <c r="AO6" s="28">
        <v>14.009152598422499</v>
      </c>
      <c r="AP6" s="28">
        <v>32.0353931116585</v>
      </c>
      <c r="AQ6" s="28">
        <v>0.146505544073149</v>
      </c>
      <c r="AR6" s="28">
        <v>0</v>
      </c>
      <c r="AS6" s="28">
        <v>9.9245589378131207</v>
      </c>
      <c r="AT6" s="28">
        <v>397.08342861852799</v>
      </c>
      <c r="AU6" s="28">
        <v>337.58584719908202</v>
      </c>
      <c r="AV6" s="28">
        <v>59.497581419445801</v>
      </c>
      <c r="AW6" s="28">
        <v>0.10599702706724599</v>
      </c>
      <c r="AX6" s="28">
        <v>5.4010829103214898E-3</v>
      </c>
      <c r="AY6" s="28">
        <v>4.6247107591064598</v>
      </c>
      <c r="AZ6" s="28">
        <v>1.93545722206606</v>
      </c>
      <c r="BA6" s="28">
        <v>109.102565739071</v>
      </c>
      <c r="BB6" s="28">
        <v>2.9677454433219199</v>
      </c>
      <c r="BC6" s="28">
        <v>0.44660490087468302</v>
      </c>
      <c r="BD6" s="28">
        <v>155.889699124213</v>
      </c>
      <c r="BE6" s="28">
        <v>10.9229728964918</v>
      </c>
      <c r="BF6" s="28">
        <v>0.61387065593015699</v>
      </c>
      <c r="BG6" s="28">
        <v>4.2533819783175399</v>
      </c>
      <c r="BH6" s="28">
        <v>1.7384811146568702E-2</v>
      </c>
      <c r="BI6" s="28">
        <v>31.5764602280681</v>
      </c>
      <c r="BJ6" s="28">
        <v>19.9364225684836</v>
      </c>
      <c r="BK6" s="28">
        <v>0</v>
      </c>
      <c r="BL6" s="28">
        <v>9.61300419710577</v>
      </c>
      <c r="BM6" s="28">
        <v>29.046471161377202</v>
      </c>
      <c r="BN6" s="28">
        <v>176.011224270242</v>
      </c>
      <c r="BO6" s="28">
        <v>892.99426070757295</v>
      </c>
      <c r="BP6" s="28">
        <v>6.5535860993871102</v>
      </c>
      <c r="BR6" s="25">
        <f t="shared" si="0"/>
        <v>-3.284869641043382E-7</v>
      </c>
      <c r="BS6" s="25">
        <f t="shared" si="1"/>
        <v>-4.6274250427168667E-7</v>
      </c>
      <c r="BT6" s="25">
        <f t="shared" si="2"/>
        <v>-5.7941471491931178E-7</v>
      </c>
      <c r="BU6" s="25">
        <f t="shared" si="3"/>
        <v>3.997218672186274E-5</v>
      </c>
      <c r="BV6" s="25">
        <f t="shared" si="4"/>
        <v>4.7111863426106969E-5</v>
      </c>
      <c r="BW6" s="25">
        <f t="shared" si="5"/>
        <v>-1.1397514049250575E-7</v>
      </c>
      <c r="BX6" s="25">
        <f t="shared" si="6"/>
        <v>-6.7322047723495934E-7</v>
      </c>
    </row>
    <row r="7" spans="1:76" x14ac:dyDescent="0.4">
      <c r="A7" s="86" t="s">
        <v>123</v>
      </c>
      <c r="B7" s="101">
        <v>82054.484563000005</v>
      </c>
      <c r="C7" s="101">
        <v>1361.5601698999999</v>
      </c>
      <c r="D7" s="101">
        <v>1900.8079207000001</v>
      </c>
      <c r="E7" s="101">
        <v>9043.8216374000003</v>
      </c>
      <c r="F7" s="101">
        <v>7663.8535260999997</v>
      </c>
      <c r="G7" s="101">
        <v>854.90666745999999</v>
      </c>
      <c r="H7" s="101">
        <v>19574.782747000001</v>
      </c>
      <c r="J7" s="30" t="s">
        <v>123</v>
      </c>
      <c r="K7" s="28">
        <v>439.10985735231702</v>
      </c>
      <c r="L7" s="28">
        <v>396.04071536619898</v>
      </c>
      <c r="M7" s="28">
        <v>396.04071536619898</v>
      </c>
      <c r="N7" s="28">
        <v>1309.88057106929</v>
      </c>
      <c r="O7" s="28">
        <v>386.96337483621102</v>
      </c>
      <c r="P7" s="28">
        <v>3719.7857032453298</v>
      </c>
      <c r="Q7" s="28">
        <v>67832.789922672906</v>
      </c>
      <c r="R7" s="28">
        <v>887.22219257881204</v>
      </c>
      <c r="S7" s="28">
        <v>474.65814176288598</v>
      </c>
      <c r="T7" s="28">
        <v>213.376011268496</v>
      </c>
      <c r="U7" s="28">
        <v>14.247108915209999</v>
      </c>
      <c r="V7" s="28">
        <v>1742.38062353996</v>
      </c>
      <c r="W7" s="28">
        <v>1742.38062353996</v>
      </c>
      <c r="X7" s="28">
        <v>1679166.0237632799</v>
      </c>
      <c r="Y7" s="28">
        <v>0</v>
      </c>
      <c r="Z7" s="28">
        <v>196.79237281946899</v>
      </c>
      <c r="AA7" s="28">
        <v>79.180743752148302</v>
      </c>
      <c r="AB7" s="28">
        <v>172.34963317537199</v>
      </c>
      <c r="AC7" s="28">
        <v>1582.90391024274</v>
      </c>
      <c r="AD7" s="28">
        <v>0</v>
      </c>
      <c r="AE7" s="28">
        <v>1125.44423521111</v>
      </c>
      <c r="AF7" s="28">
        <v>0</v>
      </c>
      <c r="AG7" s="28">
        <v>1410.8341180553</v>
      </c>
      <c r="AH7" s="28">
        <v>156.75947540292199</v>
      </c>
      <c r="AI7" s="28">
        <v>1567.5935934582201</v>
      </c>
      <c r="AJ7" s="28">
        <v>0</v>
      </c>
      <c r="AK7" s="28">
        <v>1200.9998714325</v>
      </c>
      <c r="AL7" s="28">
        <v>3.8459455425299098</v>
      </c>
      <c r="AM7" s="28">
        <v>2062.55181291588</v>
      </c>
      <c r="AN7" s="28">
        <v>24.4187903349371</v>
      </c>
      <c r="AO7" s="28">
        <v>262.96299350187599</v>
      </c>
      <c r="AP7" s="28">
        <v>600.99929573350505</v>
      </c>
      <c r="AQ7" s="28">
        <v>2.7471633888346898</v>
      </c>
      <c r="AR7" s="28">
        <v>0</v>
      </c>
      <c r="AS7" s="28">
        <v>186.31220026786099</v>
      </c>
      <c r="AT7" s="28">
        <v>7473.0957963637002</v>
      </c>
      <c r="AU7" s="28">
        <v>6332.7772536188304</v>
      </c>
      <c r="AV7" s="28">
        <v>1140.31854274486</v>
      </c>
      <c r="AW7" s="28">
        <v>1.9900567669218501</v>
      </c>
      <c r="AX7" s="28">
        <v>0.101265627297629</v>
      </c>
      <c r="AY7" s="28">
        <v>86.789198156935996</v>
      </c>
      <c r="AZ7" s="28">
        <v>36.310031371770897</v>
      </c>
      <c r="BA7" s="28">
        <v>2046.48723347498</v>
      </c>
      <c r="BB7" s="28">
        <v>55.703054106935198</v>
      </c>
      <c r="BC7" s="28">
        <v>8.3852202935454105</v>
      </c>
      <c r="BD7" s="28">
        <v>2924.0863250604798</v>
      </c>
      <c r="BE7" s="28">
        <v>197.996528613713</v>
      </c>
      <c r="BF7" s="28">
        <v>11.5099706212073</v>
      </c>
      <c r="BG7" s="28">
        <v>79.802526926701802</v>
      </c>
      <c r="BH7" s="28">
        <v>0.32598244250070202</v>
      </c>
      <c r="BI7" s="28">
        <v>705.48200905438205</v>
      </c>
      <c r="BJ7" s="28">
        <v>361.45275228916802</v>
      </c>
      <c r="BK7" s="28">
        <v>0</v>
      </c>
      <c r="BL7" s="28">
        <v>174.111102115173</v>
      </c>
      <c r="BM7" s="28">
        <v>526.30052458783598</v>
      </c>
      <c r="BN7" s="28">
        <v>3187.9312518566699</v>
      </c>
      <c r="BO7" s="28">
        <v>16180.5868314621</v>
      </c>
      <c r="BP7" s="28">
        <v>118.77113707308099</v>
      </c>
      <c r="BR7" s="25">
        <f t="shared" si="0"/>
        <v>-0.17332013863797938</v>
      </c>
      <c r="BS7" s="25">
        <f t="shared" si="1"/>
        <v>-0.17341571816560369</v>
      </c>
      <c r="BT7" s="25">
        <f t="shared" si="2"/>
        <v>-0.17530141978736546</v>
      </c>
      <c r="BU7" s="25">
        <f t="shared" si="3"/>
        <v>-0.17367943597435503</v>
      </c>
      <c r="BV7" s="25">
        <f t="shared" si="4"/>
        <v>-0.17368237374945378</v>
      </c>
      <c r="BW7" s="25">
        <f t="shared" si="5"/>
        <v>-0.17478476200164778</v>
      </c>
      <c r="BX7" s="25">
        <f t="shared" si="6"/>
        <v>-0.17339635179645044</v>
      </c>
    </row>
    <row r="8" spans="1:76" x14ac:dyDescent="0.4">
      <c r="A8" s="86" t="s">
        <v>72</v>
      </c>
      <c r="B8" s="101">
        <v>151959.17806000001</v>
      </c>
      <c r="C8" s="101">
        <v>2536.8532309000002</v>
      </c>
      <c r="D8" s="101">
        <v>4290.9327548000001</v>
      </c>
      <c r="E8" s="101">
        <v>17432.794422999999</v>
      </c>
      <c r="F8" s="101">
        <v>14772.902984</v>
      </c>
      <c r="G8" s="101">
        <v>1818.1974196000001</v>
      </c>
      <c r="H8" s="101">
        <v>36487.444025999997</v>
      </c>
      <c r="J8" s="30" t="s">
        <v>72</v>
      </c>
      <c r="K8" s="28">
        <v>989.39473722173</v>
      </c>
      <c r="L8" s="28">
        <v>896.03350350440098</v>
      </c>
      <c r="M8" s="28">
        <v>896.03350350440098</v>
      </c>
      <c r="N8" s="28">
        <v>2959.1986149223799</v>
      </c>
      <c r="O8" s="28">
        <v>872.44446579634996</v>
      </c>
      <c r="P8" s="28">
        <v>8381.3158944357201</v>
      </c>
      <c r="Q8" s="28">
        <v>151959.18165668001</v>
      </c>
      <c r="R8" s="28">
        <v>2001.8721949652099</v>
      </c>
      <c r="S8" s="28">
        <v>1069.4880575341999</v>
      </c>
      <c r="T8" s="28">
        <v>481.19618331785301</v>
      </c>
      <c r="U8" s="28">
        <v>32.101147351953202</v>
      </c>
      <c r="V8" s="28">
        <v>3928.3674517982899</v>
      </c>
      <c r="W8" s="28">
        <v>3928.3674517982899</v>
      </c>
      <c r="X8" s="28">
        <v>4653815.3029789897</v>
      </c>
      <c r="Y8" s="28">
        <v>0</v>
      </c>
      <c r="Z8" s="28">
        <v>444.33473070450998</v>
      </c>
      <c r="AA8" s="28">
        <v>178.60240275020399</v>
      </c>
      <c r="AB8" s="28">
        <v>388.55774091690199</v>
      </c>
      <c r="AC8" s="28">
        <v>3566.5422151153002</v>
      </c>
      <c r="AD8" s="28">
        <v>0</v>
      </c>
      <c r="AE8" s="28">
        <v>2536.8483222980899</v>
      </c>
      <c r="AF8" s="28">
        <v>0</v>
      </c>
      <c r="AG8" s="28">
        <v>3861.81415330458</v>
      </c>
      <c r="AH8" s="28">
        <v>429.091389717504</v>
      </c>
      <c r="AI8" s="28">
        <v>4290.9055430220797</v>
      </c>
      <c r="AJ8" s="28">
        <v>0</v>
      </c>
      <c r="AK8" s="28">
        <v>2707.5525686941401</v>
      </c>
      <c r="AL8" s="28">
        <v>8.9720511220754293</v>
      </c>
      <c r="AM8" s="28">
        <v>4652.3458537537899</v>
      </c>
      <c r="AN8" s="28">
        <v>56.965474095250599</v>
      </c>
      <c r="AO8" s="28">
        <v>613.465765582323</v>
      </c>
      <c r="AP8" s="28">
        <v>1402.0597050926699</v>
      </c>
      <c r="AQ8" s="28">
        <v>6.4087444745669204</v>
      </c>
      <c r="AR8" s="28">
        <v>0</v>
      </c>
      <c r="AS8" s="28">
        <v>434.65111314075898</v>
      </c>
      <c r="AT8" s="28">
        <v>17433.423547857699</v>
      </c>
      <c r="AU8" s="28">
        <v>14773.5462941892</v>
      </c>
      <c r="AV8" s="28">
        <v>2659.8772536685401</v>
      </c>
      <c r="AW8" s="28">
        <v>4.6426108842848999</v>
      </c>
      <c r="AX8" s="28">
        <v>0.236238007146722</v>
      </c>
      <c r="AY8" s="28">
        <v>202.46980604452199</v>
      </c>
      <c r="AZ8" s="28">
        <v>84.706662486152197</v>
      </c>
      <c r="BA8" s="28">
        <v>4774.1728555156897</v>
      </c>
      <c r="BB8" s="28">
        <v>129.94949541592899</v>
      </c>
      <c r="BC8" s="28">
        <v>19.561928651002798</v>
      </c>
      <c r="BD8" s="28">
        <v>6821.5036015553496</v>
      </c>
      <c r="BE8" s="28">
        <v>446.82259439580997</v>
      </c>
      <c r="BF8" s="28">
        <v>26.8510846844359</v>
      </c>
      <c r="BG8" s="28">
        <v>186.16868797499899</v>
      </c>
      <c r="BH8" s="28">
        <v>0.76046946203696097</v>
      </c>
      <c r="BI8" s="28">
        <v>1818.1962501217699</v>
      </c>
      <c r="BJ8" s="28">
        <v>816.01895789648404</v>
      </c>
      <c r="BK8" s="28">
        <v>0</v>
      </c>
      <c r="BL8" s="28">
        <v>392.30518862282901</v>
      </c>
      <c r="BM8" s="28">
        <v>1186.7934959706499</v>
      </c>
      <c r="BN8" s="28">
        <v>7183.1531345155299</v>
      </c>
      <c r="BO8" s="28">
        <v>36487.284687147599</v>
      </c>
      <c r="BP8" s="28">
        <v>267.93171238785499</v>
      </c>
      <c r="BR8" s="25">
        <f t="shared" si="0"/>
        <v>2.3668725061096321E-8</v>
      </c>
      <c r="BS8" s="25">
        <f t="shared" si="1"/>
        <v>-1.9349175784048363E-6</v>
      </c>
      <c r="BT8" s="25">
        <f t="shared" si="2"/>
        <v>-6.341692931453247E-6</v>
      </c>
      <c r="BU8" s="25">
        <f t="shared" si="3"/>
        <v>3.6088583530239859E-5</v>
      </c>
      <c r="BV8" s="25">
        <f t="shared" si="4"/>
        <v>4.3546633312124483E-5</v>
      </c>
      <c r="BW8" s="25">
        <f t="shared" si="5"/>
        <v>-6.4320750736997812E-7</v>
      </c>
      <c r="BX8" s="25">
        <f t="shared" si="6"/>
        <v>-4.3669502386733971E-6</v>
      </c>
    </row>
    <row r="9" spans="1:76" x14ac:dyDescent="0.4">
      <c r="A9" s="86" t="s">
        <v>124</v>
      </c>
      <c r="B9" s="101">
        <v>163368.38094</v>
      </c>
      <c r="C9" s="101">
        <v>2707.200155</v>
      </c>
      <c r="D9" s="101">
        <v>3595.9027194999999</v>
      </c>
      <c r="E9" s="101">
        <v>17806.272534</v>
      </c>
      <c r="F9" s="101">
        <v>15087.260732000001</v>
      </c>
      <c r="G9" s="101">
        <v>1636.3088279999999</v>
      </c>
      <c r="H9" s="101">
        <v>39029.527453000002</v>
      </c>
      <c r="J9" s="30" t="s">
        <v>124</v>
      </c>
      <c r="K9" s="28">
        <v>850.53192725250403</v>
      </c>
      <c r="L9" s="28">
        <v>796.41216869054597</v>
      </c>
      <c r="M9" s="28">
        <v>796.41216869054597</v>
      </c>
      <c r="N9" s="28">
        <v>2599.2989959076699</v>
      </c>
      <c r="O9" s="28">
        <v>753.91115588097898</v>
      </c>
      <c r="P9" s="28">
        <v>7205.0246872302696</v>
      </c>
      <c r="Q9" s="28">
        <v>132216.89651173601</v>
      </c>
      <c r="R9" s="28">
        <v>1740.87702659772</v>
      </c>
      <c r="S9" s="28">
        <v>919.39112264932305</v>
      </c>
      <c r="T9" s="28">
        <v>416.648270297002</v>
      </c>
      <c r="U9" s="28">
        <v>27.595824052149698</v>
      </c>
      <c r="V9" s="28">
        <v>3394.7634901777001</v>
      </c>
      <c r="W9" s="28">
        <v>3394.7634901777001</v>
      </c>
      <c r="X9" s="28">
        <v>3056588.6293241102</v>
      </c>
      <c r="Y9" s="28">
        <v>0</v>
      </c>
      <c r="Z9" s="28">
        <v>388.55966959086601</v>
      </c>
      <c r="AA9" s="28">
        <v>154.91555223204799</v>
      </c>
      <c r="AB9" s="28">
        <v>335.62073250205799</v>
      </c>
      <c r="AC9" s="28">
        <v>3065.9955199269102</v>
      </c>
      <c r="AD9" s="28">
        <v>0</v>
      </c>
      <c r="AE9" s="28">
        <v>2188.74732384243</v>
      </c>
      <c r="AF9" s="28">
        <v>0</v>
      </c>
      <c r="AG9" s="28">
        <v>2521.3925490721199</v>
      </c>
      <c r="AH9" s="28">
        <v>280.15723223377802</v>
      </c>
      <c r="AI9" s="28">
        <v>2801.5497813059001</v>
      </c>
      <c r="AJ9" s="28">
        <v>0</v>
      </c>
      <c r="AK9" s="28">
        <v>2338.0202689269499</v>
      </c>
      <c r="AL9" s="28">
        <v>7.3523021732061302</v>
      </c>
      <c r="AM9" s="28">
        <v>4035.2818235807399</v>
      </c>
      <c r="AN9" s="28">
        <v>46.6306137766828</v>
      </c>
      <c r="AO9" s="28">
        <v>504.96650749295799</v>
      </c>
      <c r="AP9" s="28">
        <v>1150.9378501628601</v>
      </c>
      <c r="AQ9" s="28">
        <v>5.2480783798232897</v>
      </c>
      <c r="AR9" s="28">
        <v>0</v>
      </c>
      <c r="AS9" s="28">
        <v>357.97827660289801</v>
      </c>
      <c r="AT9" s="28">
        <v>14307.9956786332</v>
      </c>
      <c r="AU9" s="28">
        <v>12122.7097461057</v>
      </c>
      <c r="AV9" s="28">
        <v>2185.2859325275399</v>
      </c>
      <c r="AW9" s="28">
        <v>3.8254077338139401</v>
      </c>
      <c r="AX9" s="28">
        <v>0.193334540584334</v>
      </c>
      <c r="AY9" s="28">
        <v>166.468394517105</v>
      </c>
      <c r="AZ9" s="28">
        <v>69.533729955852394</v>
      </c>
      <c r="BA9" s="28">
        <v>3915.8694710560699</v>
      </c>
      <c r="BB9" s="28">
        <v>106.928464690223</v>
      </c>
      <c r="BC9" s="28">
        <v>16.121945288998301</v>
      </c>
      <c r="BD9" s="28">
        <v>5595.1634166129197</v>
      </c>
      <c r="BE9" s="28">
        <v>389.09586517583</v>
      </c>
      <c r="BF9" s="28">
        <v>21.979549775404099</v>
      </c>
      <c r="BG9" s="28">
        <v>152.88972053109299</v>
      </c>
      <c r="BH9" s="28">
        <v>0.62268281519205004</v>
      </c>
      <c r="BI9" s="28">
        <v>1289.2803329155499</v>
      </c>
      <c r="BJ9" s="28">
        <v>712.85950898025396</v>
      </c>
      <c r="BK9" s="28">
        <v>0</v>
      </c>
      <c r="BL9" s="28">
        <v>337.27417944151603</v>
      </c>
      <c r="BM9" s="28">
        <v>1026.9378166962199</v>
      </c>
      <c r="BN9" s="28">
        <v>6176.1098874970103</v>
      </c>
      <c r="BO9" s="28">
        <v>31576.803465776</v>
      </c>
      <c r="BP9" s="28">
        <v>232.59753660058399</v>
      </c>
      <c r="BR9" s="25">
        <f t="shared" si="0"/>
        <v>-0.19068245794579394</v>
      </c>
      <c r="BS9" s="25">
        <f t="shared" si="1"/>
        <v>-0.19150886579258858</v>
      </c>
      <c r="BT9" s="25">
        <f t="shared" si="2"/>
        <v>-0.2209050133326611</v>
      </c>
      <c r="BU9" s="25">
        <f t="shared" si="3"/>
        <v>-0.19646317603457161</v>
      </c>
      <c r="BV9" s="25">
        <f t="shared" si="4"/>
        <v>-0.19649365372247485</v>
      </c>
      <c r="BW9" s="25">
        <f t="shared" si="5"/>
        <v>-0.21208007262822762</v>
      </c>
      <c r="BX9" s="25">
        <f t="shared" si="6"/>
        <v>-0.19095091520640867</v>
      </c>
    </row>
    <row r="10" spans="1:76" x14ac:dyDescent="0.4">
      <c r="A10" s="86" t="s">
        <v>125</v>
      </c>
      <c r="B10" s="101">
        <v>1354397.2471</v>
      </c>
      <c r="C10" s="101">
        <v>22292.169242</v>
      </c>
      <c r="D10" s="101">
        <v>21089.127386</v>
      </c>
      <c r="E10" s="101">
        <v>140168.50925999999</v>
      </c>
      <c r="F10" s="101">
        <v>118798.71279000001</v>
      </c>
      <c r="G10" s="101">
        <v>10956.031047</v>
      </c>
      <c r="H10" s="101">
        <v>320412.88108999998</v>
      </c>
      <c r="J10" s="30" t="s">
        <v>125</v>
      </c>
      <c r="K10" s="28">
        <v>937.73804623761202</v>
      </c>
      <c r="L10" s="28">
        <v>848.42109659535402</v>
      </c>
      <c r="M10" s="28">
        <v>848.42109659535402</v>
      </c>
      <c r="N10" s="28">
        <v>2802.9387812959799</v>
      </c>
      <c r="O10" s="28">
        <v>826.77130906729894</v>
      </c>
      <c r="P10" s="28">
        <v>7943.7472709987496</v>
      </c>
      <c r="Q10" s="28">
        <v>146507.89298368001</v>
      </c>
      <c r="R10" s="28">
        <v>1896.7283400061499</v>
      </c>
      <c r="S10" s="28">
        <v>1013.65171049065</v>
      </c>
      <c r="T10" s="28">
        <v>455.977582206607</v>
      </c>
      <c r="U10" s="28">
        <v>30.425244769486699</v>
      </c>
      <c r="V10" s="28">
        <v>3722.7237079950801</v>
      </c>
      <c r="W10" s="28">
        <v>3722.7237079950801</v>
      </c>
      <c r="X10" s="28">
        <v>2443292.6581061101</v>
      </c>
      <c r="Y10" s="28">
        <v>0</v>
      </c>
      <c r="Z10" s="28">
        <v>420.92792186508802</v>
      </c>
      <c r="AA10" s="28">
        <v>169.233955602869</v>
      </c>
      <c r="AB10" s="28">
        <v>368.22282047765299</v>
      </c>
      <c r="AC10" s="28">
        <v>3380.3445183705599</v>
      </c>
      <c r="AD10" s="28">
        <v>0</v>
      </c>
      <c r="AE10" s="28">
        <v>2407.8464143256301</v>
      </c>
      <c r="AF10" s="28">
        <v>0</v>
      </c>
      <c r="AG10" s="28">
        <v>1379.1075666352499</v>
      </c>
      <c r="AH10" s="28">
        <v>153.23437087076999</v>
      </c>
      <c r="AI10" s="28">
        <v>1532.34193750602</v>
      </c>
      <c r="AJ10" s="28">
        <v>0</v>
      </c>
      <c r="AK10" s="28">
        <v>2565.8542844458302</v>
      </c>
      <c r="AL10" s="28">
        <v>7.4937370040289499</v>
      </c>
      <c r="AM10" s="28">
        <v>4408.3085754129497</v>
      </c>
      <c r="AN10" s="28">
        <v>47.581997384216002</v>
      </c>
      <c r="AO10" s="28">
        <v>512.26580620270397</v>
      </c>
      <c r="AP10" s="28">
        <v>1170.9356839012901</v>
      </c>
      <c r="AQ10" s="28">
        <v>5.3529747617079098</v>
      </c>
      <c r="AR10" s="28">
        <v>0</v>
      </c>
      <c r="AS10" s="28">
        <v>362.93777707964699</v>
      </c>
      <c r="AT10" s="28">
        <v>14545.321091674499</v>
      </c>
      <c r="AU10" s="28">
        <v>12338.475123432099</v>
      </c>
      <c r="AV10" s="28">
        <v>2206.84596824242</v>
      </c>
      <c r="AW10" s="28">
        <v>3.8765413272926699</v>
      </c>
      <c r="AX10" s="28">
        <v>0.19732639020706899</v>
      </c>
      <c r="AY10" s="28">
        <v>169.080015652816</v>
      </c>
      <c r="AZ10" s="28">
        <v>70.743353351300996</v>
      </c>
      <c r="BA10" s="28">
        <v>3987.3497461928901</v>
      </c>
      <c r="BB10" s="28">
        <v>108.514292432083</v>
      </c>
      <c r="BC10" s="28">
        <v>16.3338575395316</v>
      </c>
      <c r="BD10" s="28">
        <v>5697.2717183374898</v>
      </c>
      <c r="BE10" s="28">
        <v>423.33641999100001</v>
      </c>
      <c r="BF10" s="28">
        <v>22.428161550290099</v>
      </c>
      <c r="BG10" s="28">
        <v>155.47693891543599</v>
      </c>
      <c r="BH10" s="28">
        <v>0.63519540920539896</v>
      </c>
      <c r="BI10" s="28">
        <v>938.35744173018702</v>
      </c>
      <c r="BJ10" s="28">
        <v>773.05416102374602</v>
      </c>
      <c r="BK10" s="28">
        <v>0</v>
      </c>
      <c r="BL10" s="28">
        <v>371.82365240002599</v>
      </c>
      <c r="BM10" s="28">
        <v>1124.62168659032</v>
      </c>
      <c r="BN10" s="28">
        <v>6808.0701645023801</v>
      </c>
      <c r="BO10" s="28">
        <v>34575.739833330503</v>
      </c>
      <c r="BP10" s="28">
        <v>253.87130837951801</v>
      </c>
      <c r="BR10" s="25">
        <f t="shared" si="0"/>
        <v>-0.89182797491845267</v>
      </c>
      <c r="BS10" s="25">
        <f t="shared" si="1"/>
        <v>-0.89198689512059326</v>
      </c>
      <c r="BT10" s="25">
        <f t="shared" si="2"/>
        <v>-0.92733971826054484</v>
      </c>
      <c r="BU10" s="25">
        <f t="shared" si="3"/>
        <v>-0.89622975111553593</v>
      </c>
      <c r="BV10" s="25">
        <f t="shared" si="4"/>
        <v>-0.89613965645197879</v>
      </c>
      <c r="BW10" s="25">
        <f t="shared" si="5"/>
        <v>-0.91435242947881856</v>
      </c>
      <c r="BX10" s="25">
        <f t="shared" si="6"/>
        <v>-0.89209004420886995</v>
      </c>
    </row>
    <row r="11" spans="1:76" x14ac:dyDescent="0.4">
      <c r="A11" s="86" t="s">
        <v>126</v>
      </c>
      <c r="B11" s="101">
        <v>3108372.5558000002</v>
      </c>
      <c r="C11" s="101">
        <v>52012.515821000001</v>
      </c>
      <c r="D11" s="101">
        <v>73558.368833</v>
      </c>
      <c r="E11" s="101">
        <v>345734.17868999997</v>
      </c>
      <c r="F11" s="101">
        <v>293211.25332999998</v>
      </c>
      <c r="G11" s="101">
        <v>32173.231565999999</v>
      </c>
      <c r="H11" s="101">
        <v>745972.01323000004</v>
      </c>
      <c r="J11" s="30" t="s">
        <v>126</v>
      </c>
      <c r="K11" s="28">
        <v>878.534099890888</v>
      </c>
      <c r="L11" s="28">
        <v>843.23155920096599</v>
      </c>
      <c r="M11" s="28">
        <v>843.23155920096599</v>
      </c>
      <c r="N11" s="28">
        <v>2728.5514712081799</v>
      </c>
      <c r="O11" s="28">
        <v>781.81137802097498</v>
      </c>
      <c r="P11" s="28">
        <v>7442.2200704240004</v>
      </c>
      <c r="Q11" s="28">
        <v>123729.509347707</v>
      </c>
      <c r="R11" s="28">
        <v>1813.9125081280099</v>
      </c>
      <c r="S11" s="28">
        <v>949.65516191977395</v>
      </c>
      <c r="T11" s="28">
        <v>432.71559081964602</v>
      </c>
      <c r="U11" s="28">
        <v>28.504310480775501</v>
      </c>
      <c r="V11" s="28">
        <v>3520.49704255504</v>
      </c>
      <c r="W11" s="28">
        <v>3520.49704255504</v>
      </c>
      <c r="X11" s="28">
        <v>24494740.208475899</v>
      </c>
      <c r="Y11" s="28">
        <v>0</v>
      </c>
      <c r="Z11" s="28">
        <v>406.543056920374</v>
      </c>
      <c r="AA11" s="28">
        <v>161.103470987571</v>
      </c>
      <c r="AB11" s="28">
        <v>347.92864865287601</v>
      </c>
      <c r="AC11" s="28">
        <v>3166.9212415305601</v>
      </c>
      <c r="AD11" s="28">
        <v>0</v>
      </c>
      <c r="AE11" s="28">
        <v>2374.1114556788302</v>
      </c>
      <c r="AF11" s="28">
        <v>0</v>
      </c>
      <c r="AG11" s="28">
        <v>3314.2513204759698</v>
      </c>
      <c r="AH11" s="28">
        <v>368.250152775012</v>
      </c>
      <c r="AI11" s="28">
        <v>3682.5014732509799</v>
      </c>
      <c r="AJ11" s="28">
        <v>0</v>
      </c>
      <c r="AK11" s="28">
        <v>2423.2576523878702</v>
      </c>
      <c r="AL11" s="28">
        <v>8.1275661215738708</v>
      </c>
      <c r="AM11" s="28">
        <v>4196.4022808842701</v>
      </c>
      <c r="AN11" s="28">
        <v>51.528765709309397</v>
      </c>
      <c r="AO11" s="28">
        <v>559.05123772989998</v>
      </c>
      <c r="AP11" s="28">
        <v>1273.0430480001301</v>
      </c>
      <c r="AQ11" s="28">
        <v>5.8000966726742602</v>
      </c>
      <c r="AR11" s="28">
        <v>0</v>
      </c>
      <c r="AS11" s="28">
        <v>396.39514961115998</v>
      </c>
      <c r="AT11" s="28">
        <v>15658.1473038856</v>
      </c>
      <c r="AU11" s="28">
        <v>13407.0665160639</v>
      </c>
      <c r="AV11" s="28">
        <v>2251.0807878216701</v>
      </c>
      <c r="AW11" s="28">
        <v>4.2365711800790304</v>
      </c>
      <c r="AX11" s="28">
        <v>0.21362651642167799</v>
      </c>
      <c r="AY11" s="28">
        <v>184.22692304215701</v>
      </c>
      <c r="AZ11" s="28">
        <v>76.910528161290102</v>
      </c>
      <c r="BA11" s="28">
        <v>4330.1384281045202</v>
      </c>
      <c r="BB11" s="28">
        <v>118.36712360764299</v>
      </c>
      <c r="BC11" s="28">
        <v>17.855966293534301</v>
      </c>
      <c r="BD11" s="28">
        <v>6187.0603952887204</v>
      </c>
      <c r="BE11" s="28">
        <v>405.83274633791302</v>
      </c>
      <c r="BF11" s="28">
        <v>24.288203084266101</v>
      </c>
      <c r="BG11" s="28">
        <v>169.13472894723699</v>
      </c>
      <c r="BH11" s="28">
        <v>0.68815799335306405</v>
      </c>
      <c r="BI11" s="28">
        <v>967.87752404195305</v>
      </c>
      <c r="BJ11" s="28">
        <v>745.29317732897096</v>
      </c>
      <c r="BK11" s="28">
        <v>0</v>
      </c>
      <c r="BL11" s="28">
        <v>348.40168709849598</v>
      </c>
      <c r="BM11" s="28">
        <v>1066.02612722962</v>
      </c>
      <c r="BN11" s="28">
        <v>6380.2766073179801</v>
      </c>
      <c r="BO11" s="28">
        <v>32781.960063162398</v>
      </c>
      <c r="BP11" s="28">
        <v>242.04358610918399</v>
      </c>
      <c r="BR11" s="25">
        <f t="shared" si="0"/>
        <v>-0.96019476200919462</v>
      </c>
      <c r="BS11" s="25">
        <f t="shared" si="1"/>
        <v>-0.95435499671176671</v>
      </c>
      <c r="BT11" s="25">
        <f t="shared" si="2"/>
        <v>-0.94993769530681982</v>
      </c>
      <c r="BU11" s="25">
        <f t="shared" si="3"/>
        <v>-0.95471044441363906</v>
      </c>
      <c r="BV11" s="25">
        <f t="shared" si="4"/>
        <v>-0.95427506153396291</v>
      </c>
      <c r="BW11" s="25">
        <f t="shared" si="5"/>
        <v>-0.96991668300225131</v>
      </c>
      <c r="BX11" s="25">
        <f t="shared" si="6"/>
        <v>-0.95605470516082891</v>
      </c>
    </row>
    <row r="12" spans="1:76" x14ac:dyDescent="0.4">
      <c r="A12" s="86" t="s">
        <v>73</v>
      </c>
      <c r="B12" s="101">
        <v>894762.33530999999</v>
      </c>
      <c r="C12" s="101">
        <v>15048.02455</v>
      </c>
      <c r="D12" s="101">
        <v>19624.109443000001</v>
      </c>
      <c r="E12" s="101">
        <v>98522.760041999994</v>
      </c>
      <c r="F12" s="101">
        <v>83573.959189000001</v>
      </c>
      <c r="G12" s="101">
        <v>8580.0868759999994</v>
      </c>
      <c r="H12" s="101">
        <v>215105.13316</v>
      </c>
      <c r="J12" s="30" t="s">
        <v>73</v>
      </c>
      <c r="K12" s="28">
        <v>839.35882990611105</v>
      </c>
      <c r="L12" s="28">
        <v>756.45151653389905</v>
      </c>
      <c r="M12" s="28">
        <v>756.45151653389905</v>
      </c>
      <c r="N12" s="28">
        <v>2502.6019213631098</v>
      </c>
      <c r="O12" s="28">
        <v>739.59010711869496</v>
      </c>
      <c r="P12" s="28">
        <v>7110.3607636219704</v>
      </c>
      <c r="Q12" s="28">
        <v>126731.883579644</v>
      </c>
      <c r="R12" s="28">
        <v>1695.48067854941</v>
      </c>
      <c r="S12" s="28">
        <v>907.30869046380599</v>
      </c>
      <c r="T12" s="28">
        <v>407.80197690716699</v>
      </c>
      <c r="U12" s="28">
        <v>27.233256951297601</v>
      </c>
      <c r="V12" s="28">
        <v>3330.1598764463902</v>
      </c>
      <c r="W12" s="28">
        <v>3330.1598764463902</v>
      </c>
      <c r="X12" s="28">
        <v>8810135.5860811193</v>
      </c>
      <c r="Y12" s="28">
        <v>0</v>
      </c>
      <c r="Z12" s="28">
        <v>376.02142498929101</v>
      </c>
      <c r="AA12" s="28">
        <v>151.32298091945401</v>
      </c>
      <c r="AB12" s="28">
        <v>329.41087356704497</v>
      </c>
      <c r="AC12" s="28">
        <v>3025.7034529214802</v>
      </c>
      <c r="AD12" s="28">
        <v>0</v>
      </c>
      <c r="AE12" s="28">
        <v>2193.9379089931999</v>
      </c>
      <c r="AF12" s="28">
        <v>0</v>
      </c>
      <c r="AG12" s="28">
        <v>2053.8139637714398</v>
      </c>
      <c r="AH12" s="28">
        <v>228.20160197335699</v>
      </c>
      <c r="AI12" s="28">
        <v>2282.0155657447999</v>
      </c>
      <c r="AJ12" s="28">
        <v>0</v>
      </c>
      <c r="AK12" s="28">
        <v>2295.47871167016</v>
      </c>
      <c r="AL12" s="28">
        <v>7.0894937989495004</v>
      </c>
      <c r="AM12" s="28">
        <v>3941.7644602896798</v>
      </c>
      <c r="AN12" s="28">
        <v>45.016144779730602</v>
      </c>
      <c r="AO12" s="28">
        <v>484.59213574959801</v>
      </c>
      <c r="AP12" s="28">
        <v>1107.7349320149599</v>
      </c>
      <c r="AQ12" s="28">
        <v>5.0642842925092397</v>
      </c>
      <c r="AR12" s="28">
        <v>0</v>
      </c>
      <c r="AS12" s="28">
        <v>343.32750672685199</v>
      </c>
      <c r="AT12" s="28">
        <v>13763.5355119866</v>
      </c>
      <c r="AU12" s="28">
        <v>11672.595196725601</v>
      </c>
      <c r="AV12" s="28">
        <v>2090.9403152609402</v>
      </c>
      <c r="AW12" s="28">
        <v>3.6670544196608099</v>
      </c>
      <c r="AX12" s="28">
        <v>0.186686691909588</v>
      </c>
      <c r="AY12" s="28">
        <v>159.94911223179301</v>
      </c>
      <c r="AZ12" s="28">
        <v>66.925020563611596</v>
      </c>
      <c r="BA12" s="28">
        <v>3772.1907854516999</v>
      </c>
      <c r="BB12" s="28">
        <v>102.652806362539</v>
      </c>
      <c r="BC12" s="28">
        <v>15.4511063002585</v>
      </c>
      <c r="BD12" s="28">
        <v>5389.8446475636101</v>
      </c>
      <c r="BE12" s="28">
        <v>378.35915133157602</v>
      </c>
      <c r="BF12" s="28">
        <v>21.218709245633399</v>
      </c>
      <c r="BG12" s="28">
        <v>147.08383208496599</v>
      </c>
      <c r="BH12" s="28">
        <v>0.60093844739496305</v>
      </c>
      <c r="BI12" s="28">
        <v>909.11657384105695</v>
      </c>
      <c r="BJ12" s="28">
        <v>690.66372712438499</v>
      </c>
      <c r="BK12" s="28">
        <v>0</v>
      </c>
      <c r="BL12" s="28">
        <v>332.81158178761302</v>
      </c>
      <c r="BM12" s="28">
        <v>1005.87658971085</v>
      </c>
      <c r="BN12" s="28">
        <v>6093.7047730260001</v>
      </c>
      <c r="BO12" s="28">
        <v>30924.515465423199</v>
      </c>
      <c r="BP12" s="28">
        <v>226.98029484759601</v>
      </c>
      <c r="BR12" s="25">
        <f t="shared" si="0"/>
        <v>-0.85836251865056834</v>
      </c>
      <c r="BS12" s="25">
        <f t="shared" si="1"/>
        <v>-0.85420425772808839</v>
      </c>
      <c r="BT12" s="25">
        <f t="shared" si="2"/>
        <v>-0.88371367514163524</v>
      </c>
      <c r="BU12" s="25">
        <f t="shared" si="3"/>
        <v>-0.86030095476294777</v>
      </c>
      <c r="BV12" s="25">
        <f t="shared" si="4"/>
        <v>-0.86033214999030527</v>
      </c>
      <c r="BW12" s="25">
        <f t="shared" si="5"/>
        <v>-0.89404343021467358</v>
      </c>
      <c r="BX12" s="25">
        <f t="shared" si="6"/>
        <v>-0.85623534403327861</v>
      </c>
    </row>
    <row r="13" spans="1:76" x14ac:dyDescent="0.4">
      <c r="A13" s="86" t="s">
        <v>86</v>
      </c>
      <c r="B13" s="101">
        <v>152668.39546999999</v>
      </c>
      <c r="C13" s="101">
        <v>2540.3200919999999</v>
      </c>
      <c r="D13" s="101">
        <v>3866.3351259999999</v>
      </c>
      <c r="E13" s="101">
        <v>17123.284533999999</v>
      </c>
      <c r="F13" s="101">
        <v>14511.257958</v>
      </c>
      <c r="G13" s="101">
        <v>1692.579352</v>
      </c>
      <c r="H13" s="101">
        <v>36517.099382</v>
      </c>
      <c r="J13" s="30" t="s">
        <v>86</v>
      </c>
      <c r="K13" s="28">
        <v>0</v>
      </c>
      <c r="L13" s="28">
        <v>0</v>
      </c>
      <c r="M13" s="28">
        <v>0</v>
      </c>
      <c r="N13" s="28">
        <v>0</v>
      </c>
      <c r="O13" s="28">
        <v>0</v>
      </c>
      <c r="P13" s="28">
        <v>0</v>
      </c>
      <c r="Q13" s="28">
        <v>0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0</v>
      </c>
      <c r="AC13" s="28">
        <v>0</v>
      </c>
      <c r="AD13" s="28">
        <v>0</v>
      </c>
      <c r="AE13" s="28">
        <v>0</v>
      </c>
      <c r="AF13" s="28">
        <v>0</v>
      </c>
      <c r="AG13" s="28">
        <v>0</v>
      </c>
      <c r="AH13" s="28">
        <v>0</v>
      </c>
      <c r="AI13" s="28">
        <v>0</v>
      </c>
      <c r="AJ13" s="28">
        <v>0</v>
      </c>
      <c r="AK13" s="28">
        <v>0</v>
      </c>
      <c r="AL13" s="28">
        <v>0</v>
      </c>
      <c r="AM13" s="28">
        <v>0</v>
      </c>
      <c r="AN13" s="28">
        <v>0</v>
      </c>
      <c r="AO13" s="28">
        <v>0</v>
      </c>
      <c r="AP13" s="28">
        <v>0</v>
      </c>
      <c r="AQ13" s="28">
        <v>0</v>
      </c>
      <c r="AR13" s="28">
        <v>0</v>
      </c>
      <c r="AS13" s="28">
        <v>0</v>
      </c>
      <c r="AT13" s="28">
        <v>0</v>
      </c>
      <c r="AU13" s="28">
        <v>0</v>
      </c>
      <c r="AV13" s="28">
        <v>0</v>
      </c>
      <c r="AW13" s="28">
        <v>0</v>
      </c>
      <c r="AX13" s="28">
        <v>0</v>
      </c>
      <c r="AY13" s="28">
        <v>0</v>
      </c>
      <c r="AZ13" s="28">
        <v>0</v>
      </c>
      <c r="BA13" s="28">
        <v>0</v>
      </c>
      <c r="BB13" s="28">
        <v>0</v>
      </c>
      <c r="BC13" s="28">
        <v>0</v>
      </c>
      <c r="BD13" s="28">
        <v>0</v>
      </c>
      <c r="BE13" s="28">
        <v>0</v>
      </c>
      <c r="BF13" s="28">
        <v>0</v>
      </c>
      <c r="BG13" s="28">
        <v>0</v>
      </c>
      <c r="BH13" s="28">
        <v>0</v>
      </c>
      <c r="BI13" s="28">
        <v>0</v>
      </c>
      <c r="BJ13" s="28">
        <v>0</v>
      </c>
      <c r="BK13" s="28">
        <v>0</v>
      </c>
      <c r="BL13" s="28">
        <v>0</v>
      </c>
      <c r="BM13" s="28">
        <v>0</v>
      </c>
      <c r="BN13" s="28">
        <v>0</v>
      </c>
      <c r="BO13" s="28">
        <v>0</v>
      </c>
      <c r="BP13" s="28">
        <v>0</v>
      </c>
      <c r="BR13" s="25">
        <f t="shared" si="0"/>
        <v>-1</v>
      </c>
      <c r="BS13" s="25">
        <f t="shared" si="1"/>
        <v>-1</v>
      </c>
      <c r="BT13" s="25">
        <f t="shared" si="2"/>
        <v>-1</v>
      </c>
      <c r="BU13" s="25">
        <f t="shared" si="3"/>
        <v>-1</v>
      </c>
      <c r="BV13" s="25">
        <f t="shared" si="4"/>
        <v>-1</v>
      </c>
      <c r="BW13" s="25">
        <f t="shared" si="5"/>
        <v>-1</v>
      </c>
      <c r="BX13" s="25">
        <f t="shared" si="6"/>
        <v>-1</v>
      </c>
    </row>
    <row r="14" spans="1:76" x14ac:dyDescent="0.4">
      <c r="A14" s="86" t="s">
        <v>180</v>
      </c>
      <c r="B14" s="101">
        <v>1931352.6743999999</v>
      </c>
      <c r="C14" s="101">
        <v>31810.205475999999</v>
      </c>
      <c r="D14" s="101">
        <v>32104.53196</v>
      </c>
      <c r="E14" s="101">
        <v>201610.93411</v>
      </c>
      <c r="F14" s="101">
        <v>170856.72425</v>
      </c>
      <c r="G14" s="101">
        <v>16272.841281999999</v>
      </c>
      <c r="H14" s="101">
        <v>457271.76030999998</v>
      </c>
      <c r="J14" s="30" t="s">
        <v>180</v>
      </c>
      <c r="K14" s="28">
        <v>0</v>
      </c>
      <c r="L14" s="28">
        <v>0</v>
      </c>
      <c r="M14" s="28">
        <v>0</v>
      </c>
      <c r="N14" s="28">
        <v>0</v>
      </c>
      <c r="O14" s="28">
        <v>0</v>
      </c>
      <c r="P14" s="28">
        <v>0</v>
      </c>
      <c r="Q14" s="28">
        <v>0</v>
      </c>
      <c r="R14" s="28">
        <v>0</v>
      </c>
      <c r="S14" s="28">
        <v>0</v>
      </c>
      <c r="T14" s="28">
        <v>0</v>
      </c>
      <c r="U14" s="28">
        <v>0</v>
      </c>
      <c r="V14" s="28">
        <v>0</v>
      </c>
      <c r="W14" s="28">
        <v>0</v>
      </c>
      <c r="X14" s="28">
        <v>0</v>
      </c>
      <c r="Y14" s="28">
        <v>0</v>
      </c>
      <c r="Z14" s="28">
        <v>0</v>
      </c>
      <c r="AA14" s="28">
        <v>0</v>
      </c>
      <c r="AB14" s="28">
        <v>0</v>
      </c>
      <c r="AC14" s="28">
        <v>0</v>
      </c>
      <c r="AD14" s="28">
        <v>0</v>
      </c>
      <c r="AE14" s="28">
        <v>0</v>
      </c>
      <c r="AF14" s="28">
        <v>0</v>
      </c>
      <c r="AG14" s="28">
        <v>0</v>
      </c>
      <c r="AH14" s="28">
        <v>0</v>
      </c>
      <c r="AI14" s="28">
        <v>0</v>
      </c>
      <c r="AJ14" s="28">
        <v>0</v>
      </c>
      <c r="AK14" s="28">
        <v>0</v>
      </c>
      <c r="AL14" s="28">
        <v>0</v>
      </c>
      <c r="AM14" s="28">
        <v>0</v>
      </c>
      <c r="AN14" s="28">
        <v>0</v>
      </c>
      <c r="AO14" s="28">
        <v>0</v>
      </c>
      <c r="AP14" s="28">
        <v>0</v>
      </c>
      <c r="AQ14" s="28">
        <v>0</v>
      </c>
      <c r="AR14" s="28">
        <v>0</v>
      </c>
      <c r="AS14" s="28">
        <v>0</v>
      </c>
      <c r="AT14" s="28">
        <v>0</v>
      </c>
      <c r="AU14" s="28">
        <v>0</v>
      </c>
      <c r="AV14" s="28">
        <v>0</v>
      </c>
      <c r="AW14" s="28">
        <v>0</v>
      </c>
      <c r="AX14" s="28">
        <v>0</v>
      </c>
      <c r="AY14" s="28">
        <v>0</v>
      </c>
      <c r="AZ14" s="28">
        <v>0</v>
      </c>
      <c r="BA14" s="28">
        <v>0</v>
      </c>
      <c r="BB14" s="28">
        <v>0</v>
      </c>
      <c r="BC14" s="28">
        <v>0</v>
      </c>
      <c r="BD14" s="28">
        <v>0</v>
      </c>
      <c r="BE14" s="28">
        <v>0</v>
      </c>
      <c r="BF14" s="28">
        <v>0</v>
      </c>
      <c r="BG14" s="28">
        <v>0</v>
      </c>
      <c r="BH14" s="28">
        <v>0</v>
      </c>
      <c r="BI14" s="28">
        <v>0</v>
      </c>
      <c r="BJ14" s="28">
        <v>0</v>
      </c>
      <c r="BK14" s="28">
        <v>0</v>
      </c>
      <c r="BL14" s="28">
        <v>0</v>
      </c>
      <c r="BM14" s="28">
        <v>0</v>
      </c>
      <c r="BN14" s="28">
        <v>0</v>
      </c>
      <c r="BO14" s="28">
        <v>0</v>
      </c>
      <c r="BP14" s="28">
        <v>0</v>
      </c>
      <c r="BR14" s="25">
        <f t="shared" si="0"/>
        <v>-1</v>
      </c>
      <c r="BS14" s="25">
        <f t="shared" si="1"/>
        <v>-1</v>
      </c>
      <c r="BT14" s="25">
        <f t="shared" si="2"/>
        <v>-1</v>
      </c>
      <c r="BU14" s="25">
        <f t="shared" si="3"/>
        <v>-1</v>
      </c>
      <c r="BV14" s="25">
        <f t="shared" si="4"/>
        <v>-1</v>
      </c>
      <c r="BW14" s="25">
        <f t="shared" si="5"/>
        <v>-1</v>
      </c>
      <c r="BX14" s="25">
        <f t="shared" si="6"/>
        <v>-1</v>
      </c>
    </row>
    <row r="15" spans="1:76" s="56" customFormat="1" x14ac:dyDescent="0.4">
      <c r="A15" s="86" t="s">
        <v>88</v>
      </c>
      <c r="B15" s="101">
        <v>108.47972</v>
      </c>
      <c r="C15" s="101">
        <v>1.7656780000000001</v>
      </c>
      <c r="D15" s="101">
        <v>0.71761600000000003</v>
      </c>
      <c r="E15" s="101">
        <v>10.354509999999999</v>
      </c>
      <c r="F15" s="101">
        <v>8.774972</v>
      </c>
      <c r="G15" s="101">
        <v>0.58207200000000003</v>
      </c>
      <c r="H15" s="101">
        <v>25.380762000000001</v>
      </c>
      <c r="J15" s="56" t="s">
        <v>88</v>
      </c>
      <c r="K15" s="102">
        <v>0</v>
      </c>
      <c r="L15" s="102">
        <v>0</v>
      </c>
      <c r="M15" s="102">
        <v>0</v>
      </c>
      <c r="N15" s="102">
        <v>0</v>
      </c>
      <c r="O15" s="102">
        <v>0</v>
      </c>
      <c r="P15" s="102">
        <v>0</v>
      </c>
      <c r="Q15" s="102">
        <v>0</v>
      </c>
      <c r="R15" s="102">
        <v>0</v>
      </c>
      <c r="S15" s="102">
        <v>0</v>
      </c>
      <c r="T15" s="102">
        <v>0</v>
      </c>
      <c r="U15" s="102">
        <v>0</v>
      </c>
      <c r="V15" s="102">
        <v>0</v>
      </c>
      <c r="W15" s="102">
        <v>0</v>
      </c>
      <c r="X15" s="102">
        <v>0</v>
      </c>
      <c r="Y15" s="102">
        <v>0</v>
      </c>
      <c r="Z15" s="102">
        <v>0</v>
      </c>
      <c r="AA15" s="102">
        <v>0</v>
      </c>
      <c r="AB15" s="102">
        <v>0</v>
      </c>
      <c r="AC15" s="102">
        <v>0</v>
      </c>
      <c r="AD15" s="102">
        <v>0</v>
      </c>
      <c r="AE15" s="102">
        <v>0</v>
      </c>
      <c r="AF15" s="102">
        <v>0</v>
      </c>
      <c r="AG15" s="102">
        <v>0</v>
      </c>
      <c r="AH15" s="102">
        <v>0</v>
      </c>
      <c r="AI15" s="102">
        <v>0</v>
      </c>
      <c r="AJ15" s="102">
        <v>0</v>
      </c>
      <c r="AK15" s="102">
        <v>0</v>
      </c>
      <c r="AL15" s="102">
        <v>0</v>
      </c>
      <c r="AM15" s="102">
        <v>0</v>
      </c>
      <c r="AN15" s="102">
        <v>0</v>
      </c>
      <c r="AO15" s="102">
        <v>0</v>
      </c>
      <c r="AP15" s="102">
        <v>0</v>
      </c>
      <c r="AQ15" s="102">
        <v>0</v>
      </c>
      <c r="AR15" s="102">
        <v>0</v>
      </c>
      <c r="AS15" s="102">
        <v>0</v>
      </c>
      <c r="AT15" s="102">
        <v>0</v>
      </c>
      <c r="AU15" s="102">
        <v>0</v>
      </c>
      <c r="AV15" s="102">
        <v>0</v>
      </c>
      <c r="AW15" s="102">
        <v>0</v>
      </c>
      <c r="AX15" s="102">
        <v>0</v>
      </c>
      <c r="AY15" s="102">
        <v>0</v>
      </c>
      <c r="AZ15" s="102">
        <v>0</v>
      </c>
      <c r="BA15" s="102">
        <v>0</v>
      </c>
      <c r="BB15" s="102">
        <v>0</v>
      </c>
      <c r="BC15" s="102">
        <v>0</v>
      </c>
      <c r="BD15" s="102">
        <v>0</v>
      </c>
      <c r="BE15" s="102">
        <v>0</v>
      </c>
      <c r="BF15" s="102">
        <v>0</v>
      </c>
      <c r="BG15" s="102">
        <v>0</v>
      </c>
      <c r="BH15" s="102">
        <v>0</v>
      </c>
      <c r="BI15" s="102">
        <v>0</v>
      </c>
      <c r="BJ15" s="102">
        <v>0</v>
      </c>
      <c r="BK15" s="102">
        <v>0</v>
      </c>
      <c r="BL15" s="102">
        <v>0</v>
      </c>
      <c r="BM15" s="102">
        <v>0</v>
      </c>
      <c r="BN15" s="102">
        <v>0</v>
      </c>
      <c r="BO15" s="102">
        <v>0</v>
      </c>
      <c r="BP15" s="102">
        <v>0</v>
      </c>
      <c r="BQ15" s="102"/>
      <c r="BR15" s="80">
        <f>IF(B15&lt;&gt;0,(Q15-B15)/B15,"")</f>
        <v>-1</v>
      </c>
      <c r="BS15" s="80">
        <f>IF(C15&lt;&gt;0,(AE15-C15)/C15,"")</f>
        <v>-1</v>
      </c>
      <c r="BT15" s="80">
        <f>IF(D15&lt;&gt;0,(AI15-D15)/D15,"")</f>
        <v>-1</v>
      </c>
      <c r="BU15" s="80">
        <f>IF(E15&lt;&gt;0,(AT15-E15)/E15,"")</f>
        <v>-1</v>
      </c>
      <c r="BV15" s="80">
        <f>IF(F15&lt;&gt;0,(AU15-F15)/F15,"")</f>
        <v>-1</v>
      </c>
      <c r="BW15" s="80">
        <f>IF(G15&lt;&gt;0,(BI15-G15)/G15,"")</f>
        <v>-1</v>
      </c>
      <c r="BX15" s="80">
        <f>IF(H15&lt;&gt;0,(BO15-H15)/H15,"")</f>
        <v>-1</v>
      </c>
    </row>
    <row r="16" spans="1:76" s="15" customFormat="1" x14ac:dyDescent="0.4">
      <c r="A16" s="13" t="s">
        <v>477</v>
      </c>
      <c r="B16" s="91">
        <v>1.2278519999999999</v>
      </c>
      <c r="C16" s="91">
        <v>1.9928000000000001E-2</v>
      </c>
      <c r="D16" s="91">
        <v>5.3460000000000001E-3</v>
      </c>
      <c r="E16" s="91">
        <v>0.114708</v>
      </c>
      <c r="F16" s="91">
        <v>9.7212000000000007E-2</v>
      </c>
      <c r="G16" s="91">
        <v>5.7359999999999998E-3</v>
      </c>
      <c r="H16" s="91">
        <v>0.28649400000000003</v>
      </c>
      <c r="J16" s="15" t="s">
        <v>477</v>
      </c>
      <c r="K16" s="91">
        <v>0</v>
      </c>
      <c r="L16" s="91">
        <v>0</v>
      </c>
      <c r="M16" s="91">
        <v>0</v>
      </c>
      <c r="N16" s="91">
        <v>0</v>
      </c>
      <c r="O16" s="91">
        <v>0</v>
      </c>
      <c r="P16" s="91">
        <v>0</v>
      </c>
      <c r="Q16" s="91">
        <v>0</v>
      </c>
      <c r="R16" s="91">
        <v>0</v>
      </c>
      <c r="S16" s="91">
        <v>0</v>
      </c>
      <c r="T16" s="91">
        <v>0</v>
      </c>
      <c r="U16" s="91">
        <v>0</v>
      </c>
      <c r="V16" s="91">
        <v>0</v>
      </c>
      <c r="W16" s="91">
        <v>0</v>
      </c>
      <c r="X16" s="91">
        <v>0</v>
      </c>
      <c r="Y16" s="91">
        <v>0</v>
      </c>
      <c r="Z16" s="91">
        <v>0</v>
      </c>
      <c r="AA16" s="91">
        <v>0</v>
      </c>
      <c r="AB16" s="91">
        <v>0</v>
      </c>
      <c r="AC16" s="91">
        <v>0</v>
      </c>
      <c r="AD16" s="91">
        <v>0</v>
      </c>
      <c r="AE16" s="91">
        <v>0</v>
      </c>
      <c r="AF16" s="91">
        <v>0</v>
      </c>
      <c r="AG16" s="91">
        <v>0</v>
      </c>
      <c r="AH16" s="91">
        <v>0</v>
      </c>
      <c r="AI16" s="91">
        <v>0</v>
      </c>
      <c r="AJ16" s="91">
        <v>0</v>
      </c>
      <c r="AK16" s="91">
        <v>0</v>
      </c>
      <c r="AL16" s="91">
        <v>0</v>
      </c>
      <c r="AM16" s="91">
        <v>0</v>
      </c>
      <c r="AN16" s="91">
        <v>0</v>
      </c>
      <c r="AO16" s="91">
        <v>0</v>
      </c>
      <c r="AP16" s="91">
        <v>0</v>
      </c>
      <c r="AQ16" s="91">
        <v>0</v>
      </c>
      <c r="AR16" s="91">
        <v>0</v>
      </c>
      <c r="AS16" s="91">
        <v>0</v>
      </c>
      <c r="AT16" s="91">
        <v>0</v>
      </c>
      <c r="AU16" s="91">
        <v>0</v>
      </c>
      <c r="AV16" s="91">
        <v>0</v>
      </c>
      <c r="AW16" s="91">
        <v>0</v>
      </c>
      <c r="AX16" s="91">
        <v>0</v>
      </c>
      <c r="AY16" s="91">
        <v>0</v>
      </c>
      <c r="AZ16" s="91">
        <v>0</v>
      </c>
      <c r="BA16" s="91">
        <v>0</v>
      </c>
      <c r="BB16" s="91">
        <v>0</v>
      </c>
      <c r="BC16" s="91">
        <v>0</v>
      </c>
      <c r="BD16" s="91">
        <v>0</v>
      </c>
      <c r="BE16" s="91">
        <v>0</v>
      </c>
      <c r="BF16" s="91">
        <v>0</v>
      </c>
      <c r="BG16" s="91">
        <v>0</v>
      </c>
      <c r="BH16" s="91">
        <v>0</v>
      </c>
      <c r="BI16" s="91">
        <v>0</v>
      </c>
      <c r="BJ16" s="91">
        <v>0</v>
      </c>
      <c r="BK16" s="91">
        <v>0</v>
      </c>
      <c r="BL16" s="91">
        <v>0</v>
      </c>
      <c r="BM16" s="91">
        <v>0</v>
      </c>
      <c r="BN16" s="91">
        <v>0</v>
      </c>
      <c r="BO16" s="91">
        <v>0</v>
      </c>
      <c r="BP16" s="91">
        <v>0</v>
      </c>
      <c r="BQ16" s="91"/>
      <c r="BR16" s="79">
        <f t="shared" si="0"/>
        <v>-1</v>
      </c>
      <c r="BS16" s="79">
        <f t="shared" si="1"/>
        <v>-1</v>
      </c>
      <c r="BT16" s="79">
        <f t="shared" si="2"/>
        <v>-1</v>
      </c>
      <c r="BU16" s="79">
        <f t="shared" si="3"/>
        <v>-1</v>
      </c>
      <c r="BV16" s="79">
        <f t="shared" si="3"/>
        <v>-1</v>
      </c>
      <c r="BW16" s="79">
        <f t="shared" si="5"/>
        <v>-1</v>
      </c>
      <c r="BX16" s="79">
        <f t="shared" si="6"/>
        <v>-1</v>
      </c>
    </row>
    <row r="17" spans="1:76" x14ac:dyDescent="0.4">
      <c r="A17" s="100" t="s">
        <v>181</v>
      </c>
      <c r="B17" s="101">
        <v>3074.1307357999999</v>
      </c>
      <c r="C17" s="101">
        <v>59.170986845000002</v>
      </c>
      <c r="D17" s="101">
        <v>161.32133578</v>
      </c>
      <c r="E17" s="101">
        <v>258.80704692</v>
      </c>
      <c r="F17" s="101">
        <v>211.00164555000001</v>
      </c>
      <c r="G17" s="101">
        <v>15.246944554000001</v>
      </c>
      <c r="H17" s="101">
        <v>1431.1220566</v>
      </c>
      <c r="J17" s="30" t="s">
        <v>181</v>
      </c>
      <c r="K17" s="28">
        <v>0</v>
      </c>
      <c r="L17" s="28">
        <v>0</v>
      </c>
      <c r="M17" s="28">
        <v>0</v>
      </c>
      <c r="N17" s="28">
        <v>0</v>
      </c>
      <c r="O17" s="28">
        <v>0</v>
      </c>
      <c r="P17" s="28">
        <v>0</v>
      </c>
      <c r="Q17" s="28">
        <v>0</v>
      </c>
      <c r="R17" s="28">
        <v>0</v>
      </c>
      <c r="S17" s="28">
        <v>0</v>
      </c>
      <c r="T17" s="28">
        <v>0</v>
      </c>
      <c r="U17" s="28">
        <v>0</v>
      </c>
      <c r="V17" s="28">
        <v>0</v>
      </c>
      <c r="W17" s="28">
        <v>0</v>
      </c>
      <c r="X17" s="28">
        <v>0</v>
      </c>
      <c r="Y17" s="28">
        <v>0</v>
      </c>
      <c r="Z17" s="28">
        <v>0</v>
      </c>
      <c r="AA17" s="28">
        <v>0</v>
      </c>
      <c r="AB17" s="28">
        <v>0</v>
      </c>
      <c r="AC17" s="28">
        <v>0</v>
      </c>
      <c r="AD17" s="28">
        <v>0</v>
      </c>
      <c r="AE17" s="28">
        <v>0</v>
      </c>
      <c r="AF17" s="28">
        <v>0</v>
      </c>
      <c r="AG17" s="28">
        <v>0</v>
      </c>
      <c r="AH17" s="28">
        <v>0</v>
      </c>
      <c r="AI17" s="28">
        <v>0</v>
      </c>
      <c r="AJ17" s="28">
        <v>0</v>
      </c>
      <c r="AK17" s="28">
        <v>0</v>
      </c>
      <c r="AL17" s="28">
        <v>0</v>
      </c>
      <c r="AM17" s="28">
        <v>0</v>
      </c>
      <c r="AN17" s="28">
        <v>0</v>
      </c>
      <c r="AO17" s="28">
        <v>0</v>
      </c>
      <c r="AP17" s="28">
        <v>0</v>
      </c>
      <c r="AQ17" s="28">
        <v>0</v>
      </c>
      <c r="AR17" s="28">
        <v>0</v>
      </c>
      <c r="AS17" s="28">
        <v>0</v>
      </c>
      <c r="AT17" s="28">
        <v>0</v>
      </c>
      <c r="AU17" s="28">
        <v>0</v>
      </c>
      <c r="AV17" s="28">
        <v>0</v>
      </c>
      <c r="AW17" s="28">
        <v>0</v>
      </c>
      <c r="AX17" s="28">
        <v>0</v>
      </c>
      <c r="AY17" s="28">
        <v>0</v>
      </c>
      <c r="AZ17" s="28">
        <v>0</v>
      </c>
      <c r="BA17" s="28">
        <v>0</v>
      </c>
      <c r="BB17" s="28">
        <v>0</v>
      </c>
      <c r="BC17" s="28">
        <v>0</v>
      </c>
      <c r="BD17" s="28">
        <v>0</v>
      </c>
      <c r="BE17" s="28">
        <v>0</v>
      </c>
      <c r="BF17" s="28">
        <v>0</v>
      </c>
      <c r="BG17" s="28">
        <v>0</v>
      </c>
      <c r="BH17" s="28">
        <v>0</v>
      </c>
      <c r="BI17" s="28">
        <v>0</v>
      </c>
      <c r="BJ17" s="28">
        <v>0</v>
      </c>
      <c r="BK17" s="28">
        <v>0</v>
      </c>
      <c r="BL17" s="28">
        <v>0</v>
      </c>
      <c r="BM17" s="28">
        <v>0</v>
      </c>
      <c r="BN17" s="28">
        <v>0</v>
      </c>
      <c r="BO17" s="28">
        <v>0</v>
      </c>
      <c r="BP17" s="28">
        <v>0</v>
      </c>
      <c r="BR17" s="25">
        <f t="shared" si="0"/>
        <v>-1</v>
      </c>
      <c r="BS17" s="25">
        <f t="shared" si="1"/>
        <v>-1</v>
      </c>
      <c r="BT17" s="25">
        <f t="shared" si="2"/>
        <v>-1</v>
      </c>
      <c r="BU17" s="25">
        <f t="shared" si="3"/>
        <v>-1</v>
      </c>
      <c r="BV17" s="25">
        <f t="shared" si="4"/>
        <v>-1</v>
      </c>
      <c r="BW17" s="25">
        <f t="shared" si="5"/>
        <v>-1</v>
      </c>
      <c r="BX17" s="25">
        <f t="shared" si="6"/>
        <v>-1</v>
      </c>
    </row>
    <row r="18" spans="1:76" x14ac:dyDescent="0.4">
      <c r="A18" s="100" t="s">
        <v>90</v>
      </c>
      <c r="B18" s="101">
        <v>15788.142963</v>
      </c>
      <c r="C18" s="101">
        <v>318.35340036999997</v>
      </c>
      <c r="D18" s="101">
        <v>809.34155274</v>
      </c>
      <c r="E18" s="101">
        <v>1253.9635903999999</v>
      </c>
      <c r="F18" s="101">
        <v>1031.5047368999999</v>
      </c>
      <c r="G18" s="101">
        <v>72.589446108000004</v>
      </c>
      <c r="H18" s="101">
        <v>7831.7496354000004</v>
      </c>
      <c r="J18" s="30" t="s">
        <v>335</v>
      </c>
      <c r="K18" s="28">
        <v>7.2840467437491796</v>
      </c>
      <c r="L18" s="28">
        <v>946.69784162673398</v>
      </c>
      <c r="M18" s="28">
        <v>946.69784162673398</v>
      </c>
      <c r="N18" s="28">
        <v>2015.1765034334401</v>
      </c>
      <c r="O18" s="28">
        <v>147.09786217855401</v>
      </c>
      <c r="P18" s="28">
        <v>61.7043549140473</v>
      </c>
      <c r="Q18" s="28">
        <v>15788.499174832001</v>
      </c>
      <c r="R18" s="28">
        <v>732.47702101577204</v>
      </c>
      <c r="S18" s="28">
        <v>7.8737204021838902</v>
      </c>
      <c r="T18" s="28">
        <v>110.93826484388001</v>
      </c>
      <c r="U18" s="28">
        <v>0.236332443381052</v>
      </c>
      <c r="V18" s="28">
        <v>666.49578862591898</v>
      </c>
      <c r="W18" s="28">
        <v>666.49578862591898</v>
      </c>
      <c r="X18" s="28">
        <v>2542722.7192237498</v>
      </c>
      <c r="Y18" s="28">
        <v>0</v>
      </c>
      <c r="Z18" s="28">
        <v>240.180500530888</v>
      </c>
      <c r="AA18" s="28">
        <v>50.952669825850101</v>
      </c>
      <c r="AB18" s="28">
        <v>60.267299353183702</v>
      </c>
      <c r="AC18" s="28">
        <v>26.257315800281699</v>
      </c>
      <c r="AD18" s="28">
        <v>0</v>
      </c>
      <c r="AE18" s="28">
        <v>318.35966277109901</v>
      </c>
      <c r="AF18" s="28">
        <v>0</v>
      </c>
      <c r="AG18" s="28">
        <v>728.42130968655795</v>
      </c>
      <c r="AH18" s="28">
        <v>80.935683238369194</v>
      </c>
      <c r="AI18" s="28">
        <v>809.356992924927</v>
      </c>
      <c r="AJ18" s="28">
        <v>0</v>
      </c>
      <c r="AK18" s="28">
        <v>396.94367277090601</v>
      </c>
      <c r="AL18" s="28">
        <v>0.41057274547087902</v>
      </c>
      <c r="AM18" s="28">
        <v>1324.8353807133001</v>
      </c>
      <c r="AN18" s="28">
        <v>1.5004220153551899</v>
      </c>
      <c r="AO18" s="28">
        <v>77.244367907317695</v>
      </c>
      <c r="AP18" s="28">
        <v>107.80326428457199</v>
      </c>
      <c r="AQ18" s="28">
        <v>0.21297495053379401</v>
      </c>
      <c r="AR18" s="28">
        <v>0</v>
      </c>
      <c r="AS18" s="28">
        <v>59.140546542326</v>
      </c>
      <c r="AT18" s="28">
        <v>1254.00136360488</v>
      </c>
      <c r="AU18" s="28">
        <v>1031.5314298758201</v>
      </c>
      <c r="AV18" s="28">
        <v>222.46993372906201</v>
      </c>
      <c r="AW18" s="28">
        <v>0.66966223206953301</v>
      </c>
      <c r="AX18" s="28">
        <v>5.2608110804301198E-3</v>
      </c>
      <c r="AY18" s="28">
        <v>21.300366498564198</v>
      </c>
      <c r="AZ18" s="28">
        <v>6.4882114860805604</v>
      </c>
      <c r="BA18" s="28">
        <v>297.20640034833002</v>
      </c>
      <c r="BB18" s="28">
        <v>15.540204259329601</v>
      </c>
      <c r="BC18" s="28">
        <v>2.8946389231523901</v>
      </c>
      <c r="BD18" s="28">
        <v>424.64892519166398</v>
      </c>
      <c r="BE18" s="28">
        <v>182.53813691445001</v>
      </c>
      <c r="BF18" s="28">
        <v>0.70333787242954804</v>
      </c>
      <c r="BG18" s="28">
        <v>15.7383130320717</v>
      </c>
      <c r="BH18" s="28">
        <v>2.3960775475784998E-2</v>
      </c>
      <c r="BI18" s="28">
        <v>72.593020337858306</v>
      </c>
      <c r="BJ18" s="28">
        <v>415.004209917747</v>
      </c>
      <c r="BK18" s="28">
        <v>0</v>
      </c>
      <c r="BL18" s="28">
        <v>3.9288937863017899</v>
      </c>
      <c r="BM18" s="28">
        <v>249.86273905220099</v>
      </c>
      <c r="BN18" s="28">
        <v>92.372850454074893</v>
      </c>
      <c r="BO18" s="28">
        <v>7831.7868219822803</v>
      </c>
      <c r="BP18" s="28">
        <v>83.601192360038397</v>
      </c>
      <c r="BR18" s="25">
        <f t="shared" si="0"/>
        <v>2.2561984195060003E-5</v>
      </c>
      <c r="BS18" s="25">
        <f t="shared" si="1"/>
        <v>1.9671224154533434E-5</v>
      </c>
      <c r="BT18" s="25">
        <f t="shared" si="2"/>
        <v>1.9077464730099866E-5</v>
      </c>
      <c r="BU18" s="25">
        <f t="shared" si="3"/>
        <v>3.0123047566332339E-5</v>
      </c>
      <c r="BV18" s="25">
        <f t="shared" si="4"/>
        <v>2.5877705516329179E-5</v>
      </c>
      <c r="BW18" s="25">
        <f t="shared" si="5"/>
        <v>4.9238974120065365E-5</v>
      </c>
      <c r="BX18" s="25">
        <f t="shared" si="6"/>
        <v>4.7481832299407552E-6</v>
      </c>
    </row>
    <row r="19" spans="1:76" x14ac:dyDescent="0.4">
      <c r="A19" s="100" t="s">
        <v>91</v>
      </c>
      <c r="B19" s="100"/>
      <c r="C19" s="100"/>
      <c r="D19" s="100"/>
      <c r="E19" s="100"/>
      <c r="F19" s="100"/>
      <c r="G19" s="100"/>
      <c r="H19" s="100"/>
      <c r="BR19" s="25" t="str">
        <f t="shared" si="0"/>
        <v/>
      </c>
      <c r="BS19" s="25" t="str">
        <f t="shared" si="1"/>
        <v/>
      </c>
      <c r="BT19" s="25" t="str">
        <f t="shared" si="2"/>
        <v/>
      </c>
      <c r="BU19" s="25" t="str">
        <f t="shared" si="3"/>
        <v/>
      </c>
      <c r="BV19" s="25" t="str">
        <f t="shared" si="4"/>
        <v/>
      </c>
      <c r="BW19" s="25" t="str">
        <f t="shared" si="5"/>
        <v/>
      </c>
      <c r="BX19" s="25" t="str">
        <f t="shared" si="6"/>
        <v/>
      </c>
    </row>
    <row r="20" spans="1:76" x14ac:dyDescent="0.4">
      <c r="A20" s="100" t="s">
        <v>183</v>
      </c>
      <c r="B20" s="101">
        <v>1283550.6287</v>
      </c>
      <c r="C20" s="101">
        <v>21096.894973999999</v>
      </c>
      <c r="D20" s="101">
        <v>64910.199392000002</v>
      </c>
      <c r="E20" s="101">
        <v>219936.56659999999</v>
      </c>
      <c r="F20" s="101">
        <v>130920.59581</v>
      </c>
      <c r="G20" s="101">
        <v>7295.5789562999998</v>
      </c>
      <c r="H20" s="101">
        <v>430766.00096999999</v>
      </c>
      <c r="J20" s="30" t="s">
        <v>183</v>
      </c>
      <c r="K20" s="28">
        <v>0</v>
      </c>
      <c r="L20" s="28">
        <v>0</v>
      </c>
      <c r="M20" s="28">
        <v>0</v>
      </c>
      <c r="N20" s="28">
        <v>0</v>
      </c>
      <c r="O20" s="28">
        <v>0</v>
      </c>
      <c r="P20" s="28">
        <v>0</v>
      </c>
      <c r="Q20" s="28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8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28">
        <v>0</v>
      </c>
      <c r="AF20" s="28">
        <v>0</v>
      </c>
      <c r="AG20" s="28">
        <v>0</v>
      </c>
      <c r="AH20" s="28">
        <v>0</v>
      </c>
      <c r="AI20" s="28">
        <v>0</v>
      </c>
      <c r="AJ20" s="28">
        <v>0</v>
      </c>
      <c r="AK20" s="28">
        <v>0</v>
      </c>
      <c r="AL20" s="28">
        <v>0</v>
      </c>
      <c r="AM20" s="28">
        <v>0</v>
      </c>
      <c r="AN20" s="28">
        <v>0</v>
      </c>
      <c r="AO20" s="28">
        <v>0</v>
      </c>
      <c r="AP20" s="28">
        <v>0</v>
      </c>
      <c r="AQ20" s="28">
        <v>0</v>
      </c>
      <c r="AR20" s="28">
        <v>0</v>
      </c>
      <c r="AS20" s="28">
        <v>0</v>
      </c>
      <c r="AT20" s="28">
        <v>0</v>
      </c>
      <c r="AU20" s="28">
        <v>0</v>
      </c>
      <c r="AV20" s="28">
        <v>0</v>
      </c>
      <c r="AW20" s="28">
        <v>0</v>
      </c>
      <c r="AX20" s="28">
        <v>0</v>
      </c>
      <c r="AY20" s="28">
        <v>0</v>
      </c>
      <c r="AZ20" s="28">
        <v>0</v>
      </c>
      <c r="BA20" s="28">
        <v>0</v>
      </c>
      <c r="BB20" s="28">
        <v>0</v>
      </c>
      <c r="BC20" s="28">
        <v>0</v>
      </c>
      <c r="BD20" s="28">
        <v>0</v>
      </c>
      <c r="BE20" s="28">
        <v>0</v>
      </c>
      <c r="BF20" s="28">
        <v>0</v>
      </c>
      <c r="BG20" s="28">
        <v>0</v>
      </c>
      <c r="BH20" s="28">
        <v>0</v>
      </c>
      <c r="BI20" s="28">
        <v>0</v>
      </c>
      <c r="BJ20" s="28">
        <v>0</v>
      </c>
      <c r="BK20" s="28">
        <v>0</v>
      </c>
      <c r="BL20" s="28">
        <v>0</v>
      </c>
      <c r="BM20" s="28">
        <v>0</v>
      </c>
      <c r="BN20" s="28">
        <v>0</v>
      </c>
      <c r="BO20" s="28">
        <v>0</v>
      </c>
      <c r="BP20" s="28">
        <v>0</v>
      </c>
      <c r="BR20" s="25">
        <f t="shared" si="0"/>
        <v>-1</v>
      </c>
      <c r="BS20" s="25">
        <f t="shared" si="1"/>
        <v>-1</v>
      </c>
      <c r="BT20" s="25">
        <f t="shared" si="2"/>
        <v>-1</v>
      </c>
      <c r="BU20" s="25">
        <f t="shared" si="3"/>
        <v>-1</v>
      </c>
      <c r="BV20" s="25">
        <f t="shared" si="4"/>
        <v>-1</v>
      </c>
      <c r="BW20" s="25">
        <f t="shared" si="5"/>
        <v>-1</v>
      </c>
      <c r="BX20" s="25">
        <f t="shared" si="6"/>
        <v>-1</v>
      </c>
    </row>
    <row r="21" spans="1:76" x14ac:dyDescent="0.4">
      <c r="A21" s="100" t="s">
        <v>184</v>
      </c>
      <c r="B21" s="101">
        <v>5613.5404368999998</v>
      </c>
      <c r="C21" s="101">
        <v>86.332378414000004</v>
      </c>
      <c r="D21" s="101">
        <v>310.16362982999999</v>
      </c>
      <c r="E21" s="101">
        <v>670.07088936000002</v>
      </c>
      <c r="F21" s="101">
        <v>534.21237401999997</v>
      </c>
      <c r="G21" s="101">
        <v>41.418855141000002</v>
      </c>
      <c r="H21" s="101">
        <v>1550.3473432000001</v>
      </c>
      <c r="J21" s="30" t="s">
        <v>184</v>
      </c>
      <c r="K21" s="28">
        <v>5.7740407019703799</v>
      </c>
      <c r="L21" s="28">
        <v>171.46755640179299</v>
      </c>
      <c r="M21" s="28">
        <v>171.46755640179299</v>
      </c>
      <c r="N21" s="28">
        <v>369.761501841415</v>
      </c>
      <c r="O21" s="28">
        <v>29.9670764090781</v>
      </c>
      <c r="P21" s="28">
        <v>48.912992702443198</v>
      </c>
      <c r="Q21" s="28">
        <v>5613.4706208766602</v>
      </c>
      <c r="R21" s="28">
        <v>138.60082098956201</v>
      </c>
      <c r="S21" s="28">
        <v>6.2414750228826499</v>
      </c>
      <c r="T21" s="28">
        <v>21.799027222981501</v>
      </c>
      <c r="U21" s="28">
        <v>0.18734032537643699</v>
      </c>
      <c r="V21" s="28">
        <v>135.66827853166799</v>
      </c>
      <c r="W21" s="28">
        <v>135.66827853166799</v>
      </c>
      <c r="X21" s="28">
        <v>1316788.1067047999</v>
      </c>
      <c r="Y21" s="28">
        <v>0</v>
      </c>
      <c r="Z21" s="28">
        <v>44.4858244057341</v>
      </c>
      <c r="AA21" s="28">
        <v>9.8197749298545407</v>
      </c>
      <c r="AB21" s="28">
        <v>12.4188475342052</v>
      </c>
      <c r="AC21" s="28">
        <v>20.814140106166199</v>
      </c>
      <c r="AD21" s="28">
        <v>0</v>
      </c>
      <c r="AE21" s="28">
        <v>86.331772412462797</v>
      </c>
      <c r="AF21" s="28">
        <v>0</v>
      </c>
      <c r="AG21" s="28">
        <v>279.14289741122201</v>
      </c>
      <c r="AH21" s="28">
        <v>31.015871968782498</v>
      </c>
      <c r="AI21" s="28">
        <v>310.15876938000503</v>
      </c>
      <c r="AJ21" s="28">
        <v>0</v>
      </c>
      <c r="AK21" s="28">
        <v>82.467932413950905</v>
      </c>
      <c r="AL21" s="28">
        <v>0.24252316539625299</v>
      </c>
      <c r="AM21" s="28">
        <v>255.36521944770899</v>
      </c>
      <c r="AN21" s="28">
        <v>1.1200882984176299</v>
      </c>
      <c r="AO21" s="28">
        <v>35.237307947111098</v>
      </c>
      <c r="AP21" s="28">
        <v>54.456459663684797</v>
      </c>
      <c r="AQ21" s="28">
        <v>0.14277115604865501</v>
      </c>
      <c r="AR21" s="28">
        <v>0</v>
      </c>
      <c r="AS21" s="28">
        <v>26.639903393464301</v>
      </c>
      <c r="AT21" s="28">
        <v>670.06076539358503</v>
      </c>
      <c r="AU21" s="28">
        <v>534.204286285134</v>
      </c>
      <c r="AV21" s="28">
        <v>135.85647910845</v>
      </c>
      <c r="AW21" s="28">
        <v>0.29895101682677699</v>
      </c>
      <c r="AX21" s="28">
        <v>4.2802763714126597E-3</v>
      </c>
      <c r="AY21" s="28">
        <v>10.0388495830508</v>
      </c>
      <c r="AZ21" s="28">
        <v>3.28062094060197</v>
      </c>
      <c r="BA21" s="28">
        <v>158.920888462661</v>
      </c>
      <c r="BB21" s="28">
        <v>7.15227781874699</v>
      </c>
      <c r="BC21" s="28">
        <v>1.28733646885695</v>
      </c>
      <c r="BD21" s="28">
        <v>227.06801832040799</v>
      </c>
      <c r="BE21" s="28">
        <v>34.304222914098403</v>
      </c>
      <c r="BF21" s="28">
        <v>0.52648308492755003</v>
      </c>
      <c r="BG21" s="28">
        <v>7.7710826512783999</v>
      </c>
      <c r="BH21" s="28">
        <v>1.6444037280157801E-2</v>
      </c>
      <c r="BI21" s="28">
        <v>41.4182649951222</v>
      </c>
      <c r="BJ21" s="28">
        <v>77.085257074214496</v>
      </c>
      <c r="BK21" s="28">
        <v>0</v>
      </c>
      <c r="BL21" s="28">
        <v>2.4735042681063901</v>
      </c>
      <c r="BM21" s="28">
        <v>49.564332181108298</v>
      </c>
      <c r="BN21" s="28">
        <v>48.903350473393999</v>
      </c>
      <c r="BO21" s="28">
        <v>1550.3344615486301</v>
      </c>
      <c r="BP21" s="28">
        <v>15.998025201548099</v>
      </c>
      <c r="BR21" s="25">
        <f t="shared" si="0"/>
        <v>-1.243707498403298E-5</v>
      </c>
      <c r="BS21" s="25">
        <f t="shared" si="1"/>
        <v>-7.0194004652704334E-6</v>
      </c>
      <c r="BT21" s="25">
        <f t="shared" si="2"/>
        <v>-1.5670599411119583E-5</v>
      </c>
      <c r="BU21" s="25">
        <f t="shared" si="3"/>
        <v>-1.5108799047611197E-5</v>
      </c>
      <c r="BV21" s="25">
        <f t="shared" si="4"/>
        <v>-1.5139549848136111E-5</v>
      </c>
      <c r="BW21" s="25">
        <f t="shared" si="5"/>
        <v>-1.4248242154261878E-5</v>
      </c>
      <c r="BX21" s="25">
        <f t="shared" si="6"/>
        <v>-8.3088808623955835E-6</v>
      </c>
    </row>
    <row r="22" spans="1:76" x14ac:dyDescent="0.4">
      <c r="A22" s="100" t="s">
        <v>185</v>
      </c>
      <c r="B22" s="101">
        <v>47531.137287999998</v>
      </c>
      <c r="C22" s="101">
        <v>892.10476986000003</v>
      </c>
      <c r="D22" s="101">
        <v>1807.5224426</v>
      </c>
      <c r="E22" s="101">
        <v>6439.3757027000001</v>
      </c>
      <c r="F22" s="101">
        <v>5426.3907448</v>
      </c>
      <c r="G22" s="101">
        <v>397.66107419000002</v>
      </c>
      <c r="H22" s="101">
        <v>13200.583500000001</v>
      </c>
      <c r="J22" s="30" t="s">
        <v>185</v>
      </c>
      <c r="K22" s="28">
        <v>0</v>
      </c>
      <c r="L22" s="28">
        <v>0</v>
      </c>
      <c r="M22" s="28">
        <v>0</v>
      </c>
      <c r="N22" s="28">
        <v>0</v>
      </c>
      <c r="O22" s="28">
        <v>0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  <c r="AE22" s="28">
        <v>0</v>
      </c>
      <c r="AF22" s="28">
        <v>0</v>
      </c>
      <c r="AG22" s="28">
        <v>0</v>
      </c>
      <c r="AH22" s="28">
        <v>0</v>
      </c>
      <c r="AI22" s="28">
        <v>0</v>
      </c>
      <c r="AJ22" s="28">
        <v>0</v>
      </c>
      <c r="AK22" s="28">
        <v>0</v>
      </c>
      <c r="AL22" s="28">
        <v>0</v>
      </c>
      <c r="AM22" s="28">
        <v>0</v>
      </c>
      <c r="AN22" s="28">
        <v>0</v>
      </c>
      <c r="AO22" s="28">
        <v>0</v>
      </c>
      <c r="AP22" s="28">
        <v>0</v>
      </c>
      <c r="AQ22" s="28">
        <v>0</v>
      </c>
      <c r="AR22" s="28">
        <v>0</v>
      </c>
      <c r="AS22" s="28">
        <v>0</v>
      </c>
      <c r="AT22" s="28">
        <v>0</v>
      </c>
      <c r="AU22" s="28">
        <v>0</v>
      </c>
      <c r="AV22" s="28">
        <v>0</v>
      </c>
      <c r="AW22" s="28">
        <v>0</v>
      </c>
      <c r="AX22" s="28">
        <v>0</v>
      </c>
      <c r="AY22" s="28">
        <v>0</v>
      </c>
      <c r="AZ22" s="28">
        <v>0</v>
      </c>
      <c r="BA22" s="28">
        <v>0</v>
      </c>
      <c r="BB22" s="28">
        <v>0</v>
      </c>
      <c r="BC22" s="28">
        <v>0</v>
      </c>
      <c r="BD22" s="28">
        <v>0</v>
      </c>
      <c r="BE22" s="28">
        <v>0</v>
      </c>
      <c r="BF22" s="28">
        <v>0</v>
      </c>
      <c r="BG22" s="28">
        <v>0</v>
      </c>
      <c r="BH22" s="28">
        <v>0</v>
      </c>
      <c r="BI22" s="28">
        <v>0</v>
      </c>
      <c r="BJ22" s="28">
        <v>0</v>
      </c>
      <c r="BK22" s="28">
        <v>0</v>
      </c>
      <c r="BL22" s="28">
        <v>0</v>
      </c>
      <c r="BM22" s="28">
        <v>0</v>
      </c>
      <c r="BN22" s="28">
        <v>0</v>
      </c>
      <c r="BO22" s="28">
        <v>0</v>
      </c>
      <c r="BP22" s="28">
        <v>0</v>
      </c>
      <c r="BR22" s="25">
        <f t="shared" si="0"/>
        <v>-1</v>
      </c>
      <c r="BS22" s="25">
        <f t="shared" si="1"/>
        <v>-1</v>
      </c>
      <c r="BT22" s="25">
        <f t="shared" si="2"/>
        <v>-1</v>
      </c>
      <c r="BU22" s="25">
        <f t="shared" si="3"/>
        <v>-1</v>
      </c>
      <c r="BV22" s="25">
        <f t="shared" si="4"/>
        <v>-1</v>
      </c>
      <c r="BW22" s="25">
        <f t="shared" si="5"/>
        <v>-1</v>
      </c>
      <c r="BX22" s="25">
        <f t="shared" si="6"/>
        <v>-1</v>
      </c>
    </row>
    <row r="23" spans="1:76" x14ac:dyDescent="0.4">
      <c r="A23" s="100" t="s">
        <v>186</v>
      </c>
      <c r="B23" s="101">
        <v>1004002.8617</v>
      </c>
      <c r="C23" s="101">
        <v>14935.639654000001</v>
      </c>
      <c r="D23" s="101">
        <v>57330.250367000001</v>
      </c>
      <c r="E23" s="101">
        <v>189363.65852999999</v>
      </c>
      <c r="F23" s="101">
        <v>100607.72206</v>
      </c>
      <c r="G23" s="101">
        <v>5004.9045281999997</v>
      </c>
      <c r="H23" s="101">
        <v>324891.93745999999</v>
      </c>
      <c r="J23" s="30" t="s">
        <v>186</v>
      </c>
      <c r="K23" s="28">
        <v>0</v>
      </c>
      <c r="L23" s="28">
        <v>0</v>
      </c>
      <c r="M23" s="28">
        <v>0</v>
      </c>
      <c r="N23" s="28">
        <v>0</v>
      </c>
      <c r="O23" s="28">
        <v>0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28">
        <v>0</v>
      </c>
      <c r="AF23" s="28">
        <v>0</v>
      </c>
      <c r="AG23" s="28">
        <v>0</v>
      </c>
      <c r="AH23" s="28">
        <v>0</v>
      </c>
      <c r="AI23" s="28">
        <v>0</v>
      </c>
      <c r="AJ23" s="28">
        <v>0</v>
      </c>
      <c r="AK23" s="28">
        <v>0</v>
      </c>
      <c r="AL23" s="28">
        <v>0</v>
      </c>
      <c r="AM23" s="28">
        <v>0</v>
      </c>
      <c r="AN23" s="28">
        <v>0</v>
      </c>
      <c r="AO23" s="28">
        <v>0</v>
      </c>
      <c r="AP23" s="28">
        <v>0</v>
      </c>
      <c r="AQ23" s="28">
        <v>0</v>
      </c>
      <c r="AR23" s="28">
        <v>0</v>
      </c>
      <c r="AS23" s="28">
        <v>0</v>
      </c>
      <c r="AT23" s="28">
        <v>0</v>
      </c>
      <c r="AU23" s="28">
        <v>0</v>
      </c>
      <c r="AV23" s="28">
        <v>0</v>
      </c>
      <c r="AW23" s="28">
        <v>0</v>
      </c>
      <c r="AX23" s="28">
        <v>0</v>
      </c>
      <c r="AY23" s="28">
        <v>0</v>
      </c>
      <c r="AZ23" s="28">
        <v>0</v>
      </c>
      <c r="BA23" s="28">
        <v>0</v>
      </c>
      <c r="BB23" s="28">
        <v>0</v>
      </c>
      <c r="BC23" s="28">
        <v>0</v>
      </c>
      <c r="BD23" s="28">
        <v>0</v>
      </c>
      <c r="BE23" s="28">
        <v>0</v>
      </c>
      <c r="BF23" s="28">
        <v>0</v>
      </c>
      <c r="BG23" s="28">
        <v>0</v>
      </c>
      <c r="BH23" s="28">
        <v>0</v>
      </c>
      <c r="BI23" s="28">
        <v>0</v>
      </c>
      <c r="BJ23" s="28">
        <v>0</v>
      </c>
      <c r="BK23" s="28">
        <v>0</v>
      </c>
      <c r="BL23" s="28">
        <v>0</v>
      </c>
      <c r="BM23" s="28">
        <v>0</v>
      </c>
      <c r="BN23" s="28">
        <v>0</v>
      </c>
      <c r="BO23" s="28">
        <v>0</v>
      </c>
      <c r="BP23" s="28">
        <v>0</v>
      </c>
      <c r="BR23" s="25">
        <f t="shared" si="0"/>
        <v>-1</v>
      </c>
      <c r="BS23" s="25">
        <f t="shared" si="1"/>
        <v>-1</v>
      </c>
      <c r="BT23" s="25">
        <f t="shared" si="2"/>
        <v>-1</v>
      </c>
      <c r="BU23" s="25">
        <f t="shared" si="3"/>
        <v>-1</v>
      </c>
      <c r="BV23" s="25">
        <f t="shared" si="4"/>
        <v>-1</v>
      </c>
      <c r="BW23" s="25">
        <f t="shared" si="5"/>
        <v>-1</v>
      </c>
      <c r="BX23" s="25">
        <f t="shared" si="6"/>
        <v>-1</v>
      </c>
    </row>
    <row r="24" spans="1:76" x14ac:dyDescent="0.4">
      <c r="A24" s="100" t="s">
        <v>187</v>
      </c>
      <c r="B24" s="101">
        <v>102591.00046</v>
      </c>
      <c r="C24" s="101">
        <v>2005.7027734000001</v>
      </c>
      <c r="D24" s="101">
        <v>4468.1303017</v>
      </c>
      <c r="E24" s="101">
        <v>11955.877704</v>
      </c>
      <c r="F24" s="101">
        <v>10132.994936999999</v>
      </c>
      <c r="G24" s="101">
        <v>736.27872639999998</v>
      </c>
      <c r="H24" s="101">
        <v>35686.292329000004</v>
      </c>
      <c r="J24" s="30" t="s">
        <v>187</v>
      </c>
      <c r="K24" s="28">
        <v>363.62966961101</v>
      </c>
      <c r="L24" s="28">
        <v>3097.7514183061899</v>
      </c>
      <c r="M24" s="28">
        <v>3097.7514183061899</v>
      </c>
      <c r="N24" s="28">
        <v>6957.7762876122197</v>
      </c>
      <c r="O24" s="28">
        <v>734.91069513286902</v>
      </c>
      <c r="P24" s="28">
        <v>3080.3728449054402</v>
      </c>
      <c r="Q24" s="28">
        <v>102584.307230829</v>
      </c>
      <c r="R24" s="28">
        <v>2849.3627090745999</v>
      </c>
      <c r="S24" s="28">
        <v>393.06711478621997</v>
      </c>
      <c r="T24" s="28">
        <v>493.11414699483498</v>
      </c>
      <c r="U24" s="28">
        <v>11.7980795802884</v>
      </c>
      <c r="V24" s="28">
        <v>3321.3369153485901</v>
      </c>
      <c r="W24" s="28">
        <v>3321.3369153485901</v>
      </c>
      <c r="X24" s="28">
        <v>24976447.7240871</v>
      </c>
      <c r="Y24" s="28">
        <v>0</v>
      </c>
      <c r="Z24" s="28">
        <v>860.96203327491696</v>
      </c>
      <c r="AA24" s="28">
        <v>211.816036394478</v>
      </c>
      <c r="AB24" s="28">
        <v>311.85913620520802</v>
      </c>
      <c r="AC24" s="28">
        <v>1310.80417368183</v>
      </c>
      <c r="AD24" s="28">
        <v>0</v>
      </c>
      <c r="AE24" s="28">
        <v>2005.5588798470001</v>
      </c>
      <c r="AF24" s="28">
        <v>0</v>
      </c>
      <c r="AG24" s="28">
        <v>4021.0073827455199</v>
      </c>
      <c r="AH24" s="28">
        <v>446.77856021649399</v>
      </c>
      <c r="AI24" s="28">
        <v>4467.7859429620203</v>
      </c>
      <c r="AJ24" s="28">
        <v>0</v>
      </c>
      <c r="AK24" s="28">
        <v>2105.3283017016902</v>
      </c>
      <c r="AL24" s="28">
        <v>5.47054895605637</v>
      </c>
      <c r="AM24" s="28">
        <v>5510.4135919591899</v>
      </c>
      <c r="AN24" s="28">
        <v>31.232208698335999</v>
      </c>
      <c r="AO24" s="28">
        <v>529.66654365978195</v>
      </c>
      <c r="AP24" s="28">
        <v>993.00095969399695</v>
      </c>
      <c r="AQ24" s="28">
        <v>3.6534959721556199</v>
      </c>
      <c r="AR24" s="28">
        <v>0</v>
      </c>
      <c r="AS24" s="28">
        <v>389.239132977287</v>
      </c>
      <c r="AT24" s="28">
        <v>11955.735006404801</v>
      </c>
      <c r="AU24" s="28">
        <v>10132.9174864943</v>
      </c>
      <c r="AV24" s="28">
        <v>1822.8175199104901</v>
      </c>
      <c r="AW24" s="28">
        <v>4.2777236391695102</v>
      </c>
      <c r="AX24" s="28">
        <v>0.12647793900913201</v>
      </c>
      <c r="AY24" s="28">
        <v>161.54080282411999</v>
      </c>
      <c r="AZ24" s="28">
        <v>59.914580571768703</v>
      </c>
      <c r="BA24" s="28">
        <v>3160.1456438322898</v>
      </c>
      <c r="BB24" s="28">
        <v>109.595790527841</v>
      </c>
      <c r="BC24" s="28">
        <v>18.255384069401401</v>
      </c>
      <c r="BD24" s="28">
        <v>4515.2997436024598</v>
      </c>
      <c r="BE24" s="28">
        <v>692.07570129578596</v>
      </c>
      <c r="BF24" s="28">
        <v>14.7091931951035</v>
      </c>
      <c r="BG24" s="28">
        <v>136.359876860838</v>
      </c>
      <c r="BH24" s="28">
        <v>0.42937947477085697</v>
      </c>
      <c r="BI24" s="28">
        <v>736.25657313116801</v>
      </c>
      <c r="BJ24" s="28">
        <v>1504.3333714225901</v>
      </c>
      <c r="BK24" s="28">
        <v>0</v>
      </c>
      <c r="BL24" s="28">
        <v>147.248041533997</v>
      </c>
      <c r="BM24" s="28">
        <v>1146.253154412</v>
      </c>
      <c r="BN24" s="28">
        <v>2756.2923664487598</v>
      </c>
      <c r="BO24" s="28">
        <v>35682.326072190299</v>
      </c>
      <c r="BP24" s="28">
        <v>338.85476200624299</v>
      </c>
      <c r="BR24" s="25">
        <f t="shared" si="0"/>
        <v>-6.5241874443031894E-5</v>
      </c>
      <c r="BS24" s="25">
        <f t="shared" si="1"/>
        <v>-7.1742211711695719E-5</v>
      </c>
      <c r="BT24" s="25">
        <f t="shared" si="2"/>
        <v>-7.7069985593018037E-5</v>
      </c>
      <c r="BU24" s="25">
        <f t="shared" si="3"/>
        <v>-1.193535085694231E-5</v>
      </c>
      <c r="BV24" s="25">
        <f t="shared" si="4"/>
        <v>-7.6433972563174203E-6</v>
      </c>
      <c r="BW24" s="25">
        <f t="shared" si="5"/>
        <v>-3.0088155528122587E-5</v>
      </c>
      <c r="BX24" s="25">
        <f t="shared" si="6"/>
        <v>-1.1114230565447447E-4</v>
      </c>
    </row>
    <row r="25" spans="1:76" x14ac:dyDescent="0.4">
      <c r="A25" s="100" t="s">
        <v>188</v>
      </c>
      <c r="B25" s="101">
        <v>1069.0319913999999</v>
      </c>
      <c r="C25" s="101">
        <v>19.637100484000001</v>
      </c>
      <c r="D25" s="101">
        <v>46.160459727999999</v>
      </c>
      <c r="E25" s="101">
        <v>132.16977747999999</v>
      </c>
      <c r="F25" s="101">
        <v>112.63979507000001</v>
      </c>
      <c r="G25" s="101">
        <v>8.4206172060999993</v>
      </c>
      <c r="H25" s="101">
        <v>330.54392222000001</v>
      </c>
      <c r="J25" s="30" t="s">
        <v>188</v>
      </c>
      <c r="K25" s="28">
        <v>0</v>
      </c>
      <c r="L25" s="28">
        <v>0</v>
      </c>
      <c r="M25" s="28">
        <v>0</v>
      </c>
      <c r="N25" s="28">
        <v>0</v>
      </c>
      <c r="O25" s="28">
        <v>0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28">
        <v>0</v>
      </c>
      <c r="AF25" s="28">
        <v>0</v>
      </c>
      <c r="AG25" s="28">
        <v>0</v>
      </c>
      <c r="AH25" s="28">
        <v>0</v>
      </c>
      <c r="AI25" s="28">
        <v>0</v>
      </c>
      <c r="AJ25" s="28">
        <v>0</v>
      </c>
      <c r="AK25" s="28">
        <v>0</v>
      </c>
      <c r="AL25" s="28">
        <v>0</v>
      </c>
      <c r="AM25" s="28">
        <v>0</v>
      </c>
      <c r="AN25" s="28">
        <v>0</v>
      </c>
      <c r="AO25" s="28">
        <v>0</v>
      </c>
      <c r="AP25" s="28">
        <v>0</v>
      </c>
      <c r="AQ25" s="28">
        <v>0</v>
      </c>
      <c r="AR25" s="28">
        <v>0</v>
      </c>
      <c r="AS25" s="28">
        <v>0</v>
      </c>
      <c r="AT25" s="28">
        <v>0</v>
      </c>
      <c r="AU25" s="28">
        <v>0</v>
      </c>
      <c r="AV25" s="28">
        <v>0</v>
      </c>
      <c r="AW25" s="28">
        <v>0</v>
      </c>
      <c r="AX25" s="28">
        <v>0</v>
      </c>
      <c r="AY25" s="28">
        <v>0</v>
      </c>
      <c r="AZ25" s="28">
        <v>0</v>
      </c>
      <c r="BA25" s="28">
        <v>0</v>
      </c>
      <c r="BB25" s="28">
        <v>0</v>
      </c>
      <c r="BC25" s="28">
        <v>0</v>
      </c>
      <c r="BD25" s="28">
        <v>0</v>
      </c>
      <c r="BE25" s="28">
        <v>0</v>
      </c>
      <c r="BF25" s="28">
        <v>0</v>
      </c>
      <c r="BG25" s="28">
        <v>0</v>
      </c>
      <c r="BH25" s="28">
        <v>0</v>
      </c>
      <c r="BI25" s="28">
        <v>0</v>
      </c>
      <c r="BJ25" s="28">
        <v>0</v>
      </c>
      <c r="BK25" s="28">
        <v>0</v>
      </c>
      <c r="BL25" s="28">
        <v>0</v>
      </c>
      <c r="BM25" s="28">
        <v>0</v>
      </c>
      <c r="BN25" s="28">
        <v>0</v>
      </c>
      <c r="BO25" s="28">
        <v>0</v>
      </c>
      <c r="BP25" s="28">
        <v>0</v>
      </c>
      <c r="BR25" s="25">
        <f t="shared" si="0"/>
        <v>-1</v>
      </c>
      <c r="BS25" s="25">
        <f t="shared" si="1"/>
        <v>-1</v>
      </c>
      <c r="BT25" s="25">
        <f t="shared" si="2"/>
        <v>-1</v>
      </c>
      <c r="BU25" s="25">
        <f t="shared" si="3"/>
        <v>-1</v>
      </c>
      <c r="BV25" s="25">
        <f t="shared" si="4"/>
        <v>-1</v>
      </c>
      <c r="BW25" s="25">
        <f t="shared" si="5"/>
        <v>-1</v>
      </c>
      <c r="BX25" s="25">
        <f t="shared" si="6"/>
        <v>-1</v>
      </c>
    </row>
    <row r="26" spans="1:76" x14ac:dyDescent="0.4">
      <c r="A26" s="100" t="s">
        <v>189</v>
      </c>
      <c r="B26" s="101">
        <v>118505.42602</v>
      </c>
      <c r="C26" s="101">
        <v>2324.0971982000001</v>
      </c>
      <c r="D26" s="101">
        <v>4268.6423080000004</v>
      </c>
      <c r="E26" s="101">
        <v>16857.428411000001</v>
      </c>
      <c r="F26" s="101">
        <v>14603.281532999999</v>
      </c>
      <c r="G26" s="101">
        <v>1069.9035085</v>
      </c>
      <c r="H26" s="101">
        <v>30097.662101000002</v>
      </c>
      <c r="J26" s="30" t="s">
        <v>189</v>
      </c>
      <c r="K26" s="28">
        <v>416.21585658269998</v>
      </c>
      <c r="L26" s="28">
        <v>488.81330052661701</v>
      </c>
      <c r="M26" s="28">
        <v>488.81330052661701</v>
      </c>
      <c r="N26" s="28">
        <v>1482.0825515056599</v>
      </c>
      <c r="O26" s="28">
        <v>383.75840248993001</v>
      </c>
      <c r="P26" s="28">
        <v>3525.8407313950602</v>
      </c>
      <c r="Q26" s="28">
        <v>62466.174815191996</v>
      </c>
      <c r="R26" s="28">
        <v>927.55743486614699</v>
      </c>
      <c r="S26" s="28">
        <v>449.91035725869199</v>
      </c>
      <c r="T26" s="28">
        <v>215.20820697715499</v>
      </c>
      <c r="U26" s="28">
        <v>13.504264717893699</v>
      </c>
      <c r="V26" s="28">
        <v>1728.4554746798301</v>
      </c>
      <c r="W26" s="28">
        <v>1728.4554746798301</v>
      </c>
      <c r="X26" s="28">
        <v>18980158.126748402</v>
      </c>
      <c r="Y26" s="28">
        <v>0</v>
      </c>
      <c r="Z26" s="28">
        <v>215.11416172962601</v>
      </c>
      <c r="AA26" s="28">
        <v>81.040940153792306</v>
      </c>
      <c r="AB26" s="28">
        <v>170.28972647815701</v>
      </c>
      <c r="AC26" s="28">
        <v>1500.3664722261201</v>
      </c>
      <c r="AD26" s="28">
        <v>0</v>
      </c>
      <c r="AE26" s="28">
        <v>1236.4177298734</v>
      </c>
      <c r="AF26" s="28">
        <v>0</v>
      </c>
      <c r="AG26" s="28">
        <v>1978.36377115494</v>
      </c>
      <c r="AH26" s="28">
        <v>219.818259515313</v>
      </c>
      <c r="AI26" s="28">
        <v>2198.1820306702598</v>
      </c>
      <c r="AJ26" s="28">
        <v>0</v>
      </c>
      <c r="AK26" s="28">
        <v>1183.86825570056</v>
      </c>
      <c r="AL26" s="28">
        <v>4.6474605896371699</v>
      </c>
      <c r="AM26" s="28">
        <v>2110.71827128111</v>
      </c>
      <c r="AN26" s="28">
        <v>29.358973030418198</v>
      </c>
      <c r="AO26" s="28">
        <v>324.38137864944798</v>
      </c>
      <c r="AP26" s="28">
        <v>732.12302783996597</v>
      </c>
      <c r="AQ26" s="28">
        <v>3.30889180991749</v>
      </c>
      <c r="AR26" s="28">
        <v>0</v>
      </c>
      <c r="AS26" s="28">
        <v>230.42239070343899</v>
      </c>
      <c r="AT26" s="28">
        <v>8845.8458893734096</v>
      </c>
      <c r="AU26" s="28">
        <v>7700.3900678044902</v>
      </c>
      <c r="AV26" s="28">
        <v>1145.4558215689101</v>
      </c>
      <c r="AW26" s="28">
        <v>2.4663068181572601</v>
      </c>
      <c r="AX26" s="28">
        <v>0.121623352193874</v>
      </c>
      <c r="AY26" s="28">
        <v>106.49588445124201</v>
      </c>
      <c r="AZ26" s="28">
        <v>44.228632056746903</v>
      </c>
      <c r="BA26" s="28">
        <v>2483.5743066893701</v>
      </c>
      <c r="BB26" s="28">
        <v>68.602541067367696</v>
      </c>
      <c r="BC26" s="28">
        <v>10.401734338089801</v>
      </c>
      <c r="BD26" s="28">
        <v>3548.6215393850198</v>
      </c>
      <c r="BE26" s="28">
        <v>209.299144199545</v>
      </c>
      <c r="BF26" s="28">
        <v>13.8380481175284</v>
      </c>
      <c r="BG26" s="28">
        <v>97.404867981613506</v>
      </c>
      <c r="BH26" s="28">
        <v>0.39246092432855401</v>
      </c>
      <c r="BI26" s="28">
        <v>563.76740431642895</v>
      </c>
      <c r="BJ26" s="28">
        <v>391.95167488959902</v>
      </c>
      <c r="BK26" s="28">
        <v>0</v>
      </c>
      <c r="BL26" s="28">
        <v>165.15833425435201</v>
      </c>
      <c r="BM26" s="28">
        <v>527.95279320009001</v>
      </c>
      <c r="BN26" s="28">
        <v>3026.4838461908998</v>
      </c>
      <c r="BO26" s="28">
        <v>16249.447167975601</v>
      </c>
      <c r="BP26" s="28">
        <v>122.426835326194</v>
      </c>
      <c r="BR26" s="25">
        <f t="shared" si="0"/>
        <v>-0.4728834205055753</v>
      </c>
      <c r="BS26" s="25">
        <f t="shared" si="1"/>
        <v>-0.46800085175826617</v>
      </c>
      <c r="BT26" s="25">
        <f t="shared" si="2"/>
        <v>-0.48503953433845326</v>
      </c>
      <c r="BU26" s="25">
        <f t="shared" si="3"/>
        <v>-0.47525531927507891</v>
      </c>
      <c r="BV26" s="25">
        <f t="shared" si="4"/>
        <v>-0.47269454126434457</v>
      </c>
      <c r="BW26" s="25">
        <f t="shared" si="5"/>
        <v>-0.47306705713412572</v>
      </c>
      <c r="BX26" s="25">
        <f t="shared" si="6"/>
        <v>-0.46010932299503393</v>
      </c>
    </row>
    <row r="27" spans="1:76" x14ac:dyDescent="0.4">
      <c r="A27" s="100" t="s">
        <v>190</v>
      </c>
      <c r="B27" s="101">
        <v>70600.422038999997</v>
      </c>
      <c r="C27" s="101">
        <v>1415.8423829000001</v>
      </c>
      <c r="D27" s="101">
        <v>3715.9953151</v>
      </c>
      <c r="E27" s="101">
        <v>5067.5980539000002</v>
      </c>
      <c r="F27" s="101">
        <v>4158.5304714000004</v>
      </c>
      <c r="G27" s="101">
        <v>293.66807385999999</v>
      </c>
      <c r="H27" s="101">
        <v>37100.637549999999</v>
      </c>
      <c r="J27" s="30" t="s">
        <v>190</v>
      </c>
      <c r="K27" s="28">
        <v>0</v>
      </c>
      <c r="L27" s="28">
        <v>0</v>
      </c>
      <c r="M27" s="28">
        <v>0</v>
      </c>
      <c r="N27" s="28">
        <v>0</v>
      </c>
      <c r="O27" s="28">
        <v>0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  <c r="AE27" s="28">
        <v>0</v>
      </c>
      <c r="AF27" s="28">
        <v>0</v>
      </c>
      <c r="AG27" s="28">
        <v>0</v>
      </c>
      <c r="AH27" s="28">
        <v>0</v>
      </c>
      <c r="AI27" s="28">
        <v>0</v>
      </c>
      <c r="AJ27" s="28">
        <v>0</v>
      </c>
      <c r="AK27" s="28">
        <v>0</v>
      </c>
      <c r="AL27" s="28">
        <v>0</v>
      </c>
      <c r="AM27" s="28">
        <v>0</v>
      </c>
      <c r="AN27" s="28">
        <v>0</v>
      </c>
      <c r="AO27" s="28">
        <v>0</v>
      </c>
      <c r="AP27" s="28">
        <v>0</v>
      </c>
      <c r="AQ27" s="28">
        <v>0</v>
      </c>
      <c r="AR27" s="28">
        <v>0</v>
      </c>
      <c r="AS27" s="28">
        <v>0</v>
      </c>
      <c r="AT27" s="28">
        <v>0</v>
      </c>
      <c r="AU27" s="28">
        <v>0</v>
      </c>
      <c r="AV27" s="28">
        <v>0</v>
      </c>
      <c r="AW27" s="28">
        <v>0</v>
      </c>
      <c r="AX27" s="28">
        <v>0</v>
      </c>
      <c r="AY27" s="28">
        <v>0</v>
      </c>
      <c r="AZ27" s="28">
        <v>0</v>
      </c>
      <c r="BA27" s="28">
        <v>0</v>
      </c>
      <c r="BB27" s="28">
        <v>0</v>
      </c>
      <c r="BC27" s="28">
        <v>0</v>
      </c>
      <c r="BD27" s="28">
        <v>0</v>
      </c>
      <c r="BE27" s="28">
        <v>0</v>
      </c>
      <c r="BF27" s="28">
        <v>0</v>
      </c>
      <c r="BG27" s="28">
        <v>0</v>
      </c>
      <c r="BH27" s="28">
        <v>0</v>
      </c>
      <c r="BI27" s="28">
        <v>0</v>
      </c>
      <c r="BJ27" s="28">
        <v>0</v>
      </c>
      <c r="BK27" s="28">
        <v>0</v>
      </c>
      <c r="BL27" s="28">
        <v>0</v>
      </c>
      <c r="BM27" s="28">
        <v>0</v>
      </c>
      <c r="BN27" s="28">
        <v>0</v>
      </c>
      <c r="BO27" s="28">
        <v>0</v>
      </c>
      <c r="BP27" s="28">
        <v>0</v>
      </c>
      <c r="BR27" s="25">
        <f t="shared" si="0"/>
        <v>-1</v>
      </c>
      <c r="BS27" s="25">
        <f t="shared" si="1"/>
        <v>-1</v>
      </c>
      <c r="BT27" s="25">
        <f t="shared" si="2"/>
        <v>-1</v>
      </c>
      <c r="BU27" s="25">
        <f t="shared" si="3"/>
        <v>-1</v>
      </c>
      <c r="BV27" s="25">
        <f t="shared" si="4"/>
        <v>-1</v>
      </c>
      <c r="BW27" s="25">
        <f t="shared" si="5"/>
        <v>-1</v>
      </c>
      <c r="BX27" s="25">
        <f t="shared" si="6"/>
        <v>-1</v>
      </c>
    </row>
    <row r="28" spans="1:76" x14ac:dyDescent="0.4">
      <c r="A28" s="100" t="s">
        <v>191</v>
      </c>
      <c r="B28" s="101">
        <v>411083.58682999999</v>
      </c>
      <c r="C28" s="101">
        <v>7365.6151275000002</v>
      </c>
      <c r="D28" s="101">
        <v>16811.403760000001</v>
      </c>
      <c r="E28" s="101">
        <v>63061.655917999997</v>
      </c>
      <c r="F28" s="101">
        <v>49391.205256000001</v>
      </c>
      <c r="G28" s="101">
        <v>3481.8777025999998</v>
      </c>
      <c r="H28" s="101">
        <v>97671.109674000007</v>
      </c>
      <c r="J28" s="30" t="s">
        <v>191</v>
      </c>
      <c r="K28" s="28">
        <v>0</v>
      </c>
      <c r="L28" s="28">
        <v>0</v>
      </c>
      <c r="M28" s="28">
        <v>0</v>
      </c>
      <c r="N28" s="28">
        <v>0</v>
      </c>
      <c r="O28" s="28">
        <v>0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8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8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8">
        <v>0</v>
      </c>
      <c r="AW28" s="28">
        <v>0</v>
      </c>
      <c r="AX28" s="28">
        <v>0</v>
      </c>
      <c r="AY28" s="28">
        <v>0</v>
      </c>
      <c r="AZ28" s="28">
        <v>0</v>
      </c>
      <c r="BA28" s="28">
        <v>0</v>
      </c>
      <c r="BB28" s="28">
        <v>0</v>
      </c>
      <c r="BC28" s="28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28">
        <v>0</v>
      </c>
      <c r="BJ28" s="28">
        <v>0</v>
      </c>
      <c r="BK28" s="28">
        <v>0</v>
      </c>
      <c r="BL28" s="28">
        <v>0</v>
      </c>
      <c r="BM28" s="28">
        <v>0</v>
      </c>
      <c r="BN28" s="28">
        <v>0</v>
      </c>
      <c r="BO28" s="28">
        <v>0</v>
      </c>
      <c r="BP28" s="28">
        <v>0</v>
      </c>
      <c r="BR28" s="25">
        <f t="shared" si="0"/>
        <v>-1</v>
      </c>
      <c r="BS28" s="25">
        <f t="shared" si="1"/>
        <v>-1</v>
      </c>
      <c r="BT28" s="25">
        <f t="shared" si="2"/>
        <v>-1</v>
      </c>
      <c r="BU28" s="25">
        <f t="shared" si="3"/>
        <v>-1</v>
      </c>
      <c r="BV28" s="25">
        <f t="shared" si="4"/>
        <v>-1</v>
      </c>
      <c r="BW28" s="25">
        <f t="shared" si="5"/>
        <v>-1</v>
      </c>
      <c r="BX28" s="25">
        <f t="shared" si="6"/>
        <v>-1</v>
      </c>
    </row>
    <row r="29" spans="1:76" x14ac:dyDescent="0.4">
      <c r="A29" s="100" t="s">
        <v>192</v>
      </c>
      <c r="B29" s="101">
        <v>34493.008569999998</v>
      </c>
      <c r="C29" s="101">
        <v>554.05517996000003</v>
      </c>
      <c r="D29" s="101">
        <v>1783.6517039</v>
      </c>
      <c r="E29" s="101">
        <v>5870.6000664000003</v>
      </c>
      <c r="F29" s="101">
        <v>3599.0572861000001</v>
      </c>
      <c r="G29" s="101">
        <v>210.27878222999999</v>
      </c>
      <c r="H29" s="101">
        <v>10742.141755000001</v>
      </c>
      <c r="J29" s="30" t="s">
        <v>192</v>
      </c>
      <c r="K29" s="28">
        <v>0</v>
      </c>
      <c r="L29" s="28">
        <v>0</v>
      </c>
      <c r="M29" s="28">
        <v>0</v>
      </c>
      <c r="N29" s="28">
        <v>0</v>
      </c>
      <c r="O29" s="28">
        <v>0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  <c r="AE29" s="28">
        <v>0</v>
      </c>
      <c r="AF29" s="28">
        <v>0</v>
      </c>
      <c r="AG29" s="28">
        <v>0</v>
      </c>
      <c r="AH29" s="28">
        <v>0</v>
      </c>
      <c r="AI29" s="28">
        <v>0</v>
      </c>
      <c r="AJ29" s="28">
        <v>0</v>
      </c>
      <c r="AK29" s="28">
        <v>0</v>
      </c>
      <c r="AL29" s="28">
        <v>0</v>
      </c>
      <c r="AM29" s="28">
        <v>0</v>
      </c>
      <c r="AN29" s="28">
        <v>0</v>
      </c>
      <c r="AO29" s="28">
        <v>0</v>
      </c>
      <c r="AP29" s="28">
        <v>0</v>
      </c>
      <c r="AQ29" s="28">
        <v>0</v>
      </c>
      <c r="AR29" s="28">
        <v>0</v>
      </c>
      <c r="AS29" s="28">
        <v>0</v>
      </c>
      <c r="AT29" s="28">
        <v>0</v>
      </c>
      <c r="AU29" s="28">
        <v>0</v>
      </c>
      <c r="AV29" s="28">
        <v>0</v>
      </c>
      <c r="AW29" s="28">
        <v>0</v>
      </c>
      <c r="AX29" s="28">
        <v>0</v>
      </c>
      <c r="AY29" s="28">
        <v>0</v>
      </c>
      <c r="AZ29" s="28">
        <v>0</v>
      </c>
      <c r="BA29" s="28">
        <v>0</v>
      </c>
      <c r="BB29" s="28">
        <v>0</v>
      </c>
      <c r="BC29" s="28">
        <v>0</v>
      </c>
      <c r="BD29" s="28">
        <v>0</v>
      </c>
      <c r="BE29" s="28">
        <v>0</v>
      </c>
      <c r="BF29" s="28">
        <v>0</v>
      </c>
      <c r="BG29" s="28">
        <v>0</v>
      </c>
      <c r="BH29" s="28">
        <v>0</v>
      </c>
      <c r="BI29" s="28">
        <v>0</v>
      </c>
      <c r="BJ29" s="28">
        <v>0</v>
      </c>
      <c r="BK29" s="28">
        <v>0</v>
      </c>
      <c r="BL29" s="28">
        <v>0</v>
      </c>
      <c r="BM29" s="28">
        <v>0</v>
      </c>
      <c r="BN29" s="28">
        <v>0</v>
      </c>
      <c r="BO29" s="28">
        <v>0</v>
      </c>
      <c r="BP29" s="28">
        <v>0</v>
      </c>
      <c r="BR29" s="25">
        <f t="shared" si="0"/>
        <v>-1</v>
      </c>
      <c r="BS29" s="25">
        <f t="shared" si="1"/>
        <v>-1</v>
      </c>
      <c r="BT29" s="25">
        <f t="shared" si="2"/>
        <v>-1</v>
      </c>
      <c r="BU29" s="25">
        <f t="shared" si="3"/>
        <v>-1</v>
      </c>
      <c r="BV29" s="25">
        <f t="shared" si="4"/>
        <v>-1</v>
      </c>
      <c r="BW29" s="25">
        <f t="shared" si="5"/>
        <v>-1</v>
      </c>
      <c r="BX29" s="25">
        <f t="shared" si="6"/>
        <v>-1</v>
      </c>
    </row>
    <row r="30" spans="1:76" x14ac:dyDescent="0.4">
      <c r="A30" s="100" t="s">
        <v>193</v>
      </c>
      <c r="B30" s="101">
        <v>666117.55489999999</v>
      </c>
      <c r="C30" s="101">
        <v>12838.494978000001</v>
      </c>
      <c r="D30" s="101">
        <v>23656.703680999999</v>
      </c>
      <c r="E30" s="101">
        <v>93214.051101000005</v>
      </c>
      <c r="F30" s="101">
        <v>78769.758530999999</v>
      </c>
      <c r="G30" s="101">
        <v>5714.5970852999999</v>
      </c>
      <c r="H30" s="101">
        <v>180666.54461000001</v>
      </c>
      <c r="J30" s="30" t="s">
        <v>193</v>
      </c>
      <c r="K30" s="28">
        <v>0</v>
      </c>
      <c r="L30" s="28">
        <v>0</v>
      </c>
      <c r="M30" s="28">
        <v>0</v>
      </c>
      <c r="N30" s="28">
        <v>0</v>
      </c>
      <c r="O30" s="28">
        <v>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  <c r="AE30" s="28">
        <v>0</v>
      </c>
      <c r="AF30" s="28">
        <v>0</v>
      </c>
      <c r="AG30" s="28">
        <v>0</v>
      </c>
      <c r="AH30" s="28">
        <v>0</v>
      </c>
      <c r="AI30" s="28">
        <v>0</v>
      </c>
      <c r="AJ30" s="28">
        <v>0</v>
      </c>
      <c r="AK30" s="28">
        <v>0</v>
      </c>
      <c r="AL30" s="28">
        <v>0</v>
      </c>
      <c r="AM30" s="28">
        <v>0</v>
      </c>
      <c r="AN30" s="28">
        <v>0</v>
      </c>
      <c r="AO30" s="28">
        <v>0</v>
      </c>
      <c r="AP30" s="28">
        <v>0</v>
      </c>
      <c r="AQ30" s="28">
        <v>0</v>
      </c>
      <c r="AR30" s="28">
        <v>0</v>
      </c>
      <c r="AS30" s="28">
        <v>0</v>
      </c>
      <c r="AT30" s="28">
        <v>0</v>
      </c>
      <c r="AU30" s="28">
        <v>0</v>
      </c>
      <c r="AV30" s="28">
        <v>0</v>
      </c>
      <c r="AW30" s="28">
        <v>0</v>
      </c>
      <c r="AX30" s="28">
        <v>0</v>
      </c>
      <c r="AY30" s="28">
        <v>0</v>
      </c>
      <c r="AZ30" s="28">
        <v>0</v>
      </c>
      <c r="BA30" s="28">
        <v>0</v>
      </c>
      <c r="BB30" s="28">
        <v>0</v>
      </c>
      <c r="BC30" s="28">
        <v>0</v>
      </c>
      <c r="BD30" s="28">
        <v>0</v>
      </c>
      <c r="BE30" s="28">
        <v>0</v>
      </c>
      <c r="BF30" s="28">
        <v>0</v>
      </c>
      <c r="BG30" s="28">
        <v>0</v>
      </c>
      <c r="BH30" s="28">
        <v>0</v>
      </c>
      <c r="BI30" s="28">
        <v>0</v>
      </c>
      <c r="BJ30" s="28">
        <v>0</v>
      </c>
      <c r="BK30" s="28">
        <v>0</v>
      </c>
      <c r="BL30" s="28">
        <v>0</v>
      </c>
      <c r="BM30" s="28">
        <v>0</v>
      </c>
      <c r="BN30" s="28">
        <v>0</v>
      </c>
      <c r="BO30" s="28">
        <v>0</v>
      </c>
      <c r="BP30" s="28">
        <v>0</v>
      </c>
      <c r="BR30" s="25">
        <f t="shared" si="0"/>
        <v>-1</v>
      </c>
      <c r="BS30" s="25">
        <f t="shared" si="1"/>
        <v>-1</v>
      </c>
      <c r="BT30" s="25">
        <f t="shared" si="2"/>
        <v>-1</v>
      </c>
      <c r="BU30" s="25">
        <f t="shared" si="3"/>
        <v>-1</v>
      </c>
      <c r="BV30" s="25">
        <f t="shared" si="4"/>
        <v>-1</v>
      </c>
      <c r="BW30" s="25">
        <f t="shared" si="5"/>
        <v>-1</v>
      </c>
      <c r="BX30" s="25">
        <f t="shared" si="6"/>
        <v>-1</v>
      </c>
    </row>
    <row r="31" spans="1:76" x14ac:dyDescent="0.4">
      <c r="A31" s="100" t="s">
        <v>194</v>
      </c>
      <c r="B31" s="101">
        <v>30367.711017000001</v>
      </c>
      <c r="C31" s="101">
        <v>572.52184753999995</v>
      </c>
      <c r="D31" s="101">
        <v>1406.5452427</v>
      </c>
      <c r="E31" s="101">
        <v>3515.6916697000001</v>
      </c>
      <c r="F31" s="101">
        <v>2932.9608413999999</v>
      </c>
      <c r="G31" s="101">
        <v>214.82335986999999</v>
      </c>
      <c r="H31" s="101">
        <v>10301.847791</v>
      </c>
      <c r="J31" s="30" t="s">
        <v>194</v>
      </c>
      <c r="K31" s="28">
        <v>0</v>
      </c>
      <c r="L31" s="28">
        <v>0</v>
      </c>
      <c r="M31" s="28">
        <v>0</v>
      </c>
      <c r="N31" s="28">
        <v>0</v>
      </c>
      <c r="O31" s="28">
        <v>0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28">
        <v>0</v>
      </c>
      <c r="AF31" s="28">
        <v>0</v>
      </c>
      <c r="AG31" s="28">
        <v>0</v>
      </c>
      <c r="AH31" s="28">
        <v>0</v>
      </c>
      <c r="AI31" s="28">
        <v>0</v>
      </c>
      <c r="AJ31" s="28">
        <v>0</v>
      </c>
      <c r="AK31" s="28">
        <v>0</v>
      </c>
      <c r="AL31" s="28">
        <v>0</v>
      </c>
      <c r="AM31" s="28">
        <v>0</v>
      </c>
      <c r="AN31" s="28">
        <v>0</v>
      </c>
      <c r="AO31" s="28">
        <v>0</v>
      </c>
      <c r="AP31" s="28">
        <v>0</v>
      </c>
      <c r="AQ31" s="28">
        <v>0</v>
      </c>
      <c r="AR31" s="28">
        <v>0</v>
      </c>
      <c r="AS31" s="28">
        <v>0</v>
      </c>
      <c r="AT31" s="28">
        <v>0</v>
      </c>
      <c r="AU31" s="28">
        <v>0</v>
      </c>
      <c r="AV31" s="28">
        <v>0</v>
      </c>
      <c r="AW31" s="28">
        <v>0</v>
      </c>
      <c r="AX31" s="28">
        <v>0</v>
      </c>
      <c r="AY31" s="28">
        <v>0</v>
      </c>
      <c r="AZ31" s="28">
        <v>0</v>
      </c>
      <c r="BA31" s="28">
        <v>0</v>
      </c>
      <c r="BB31" s="28">
        <v>0</v>
      </c>
      <c r="BC31" s="28">
        <v>0</v>
      </c>
      <c r="BD31" s="28">
        <v>0</v>
      </c>
      <c r="BE31" s="28">
        <v>0</v>
      </c>
      <c r="BF31" s="28">
        <v>0</v>
      </c>
      <c r="BG31" s="28">
        <v>0</v>
      </c>
      <c r="BH31" s="28">
        <v>0</v>
      </c>
      <c r="BI31" s="28">
        <v>0</v>
      </c>
      <c r="BJ31" s="28">
        <v>0</v>
      </c>
      <c r="BK31" s="28">
        <v>0</v>
      </c>
      <c r="BL31" s="28">
        <v>0</v>
      </c>
      <c r="BM31" s="28">
        <v>0</v>
      </c>
      <c r="BN31" s="28">
        <v>0</v>
      </c>
      <c r="BO31" s="28">
        <v>0</v>
      </c>
      <c r="BP31" s="28">
        <v>0</v>
      </c>
      <c r="BR31" s="25">
        <f t="shared" si="0"/>
        <v>-1</v>
      </c>
      <c r="BS31" s="25">
        <f t="shared" si="1"/>
        <v>-1</v>
      </c>
      <c r="BT31" s="25">
        <f t="shared" si="2"/>
        <v>-1</v>
      </c>
      <c r="BU31" s="25">
        <f t="shared" si="3"/>
        <v>-1</v>
      </c>
      <c r="BV31" s="25">
        <f t="shared" si="4"/>
        <v>-1</v>
      </c>
      <c r="BW31" s="25">
        <f t="shared" si="5"/>
        <v>-1</v>
      </c>
      <c r="BX31" s="25">
        <f t="shared" si="6"/>
        <v>-1</v>
      </c>
    </row>
    <row r="32" spans="1:76" x14ac:dyDescent="0.4">
      <c r="A32" s="100" t="s">
        <v>195</v>
      </c>
      <c r="B32" s="101">
        <v>336988.35797000001</v>
      </c>
      <c r="C32" s="101">
        <v>6286.2055595000002</v>
      </c>
      <c r="D32" s="101">
        <v>13540.667767000001</v>
      </c>
      <c r="E32" s="101">
        <v>48705.483487999998</v>
      </c>
      <c r="F32" s="101">
        <v>40400.259899999997</v>
      </c>
      <c r="G32" s="101">
        <v>2934.3053851999998</v>
      </c>
      <c r="H32" s="101">
        <v>79846.112452999994</v>
      </c>
      <c r="J32" s="30" t="s">
        <v>195</v>
      </c>
      <c r="K32" s="28">
        <v>0</v>
      </c>
      <c r="L32" s="28">
        <v>0</v>
      </c>
      <c r="M32" s="28">
        <v>0</v>
      </c>
      <c r="N32" s="28">
        <v>0</v>
      </c>
      <c r="O32" s="28">
        <v>0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28">
        <v>0</v>
      </c>
      <c r="AF32" s="28">
        <v>0</v>
      </c>
      <c r="AG32" s="28">
        <v>0</v>
      </c>
      <c r="AH32" s="28">
        <v>0</v>
      </c>
      <c r="AI32" s="28">
        <v>0</v>
      </c>
      <c r="AJ32" s="28">
        <v>0</v>
      </c>
      <c r="AK32" s="28">
        <v>0</v>
      </c>
      <c r="AL32" s="28">
        <v>0</v>
      </c>
      <c r="AM32" s="28">
        <v>0</v>
      </c>
      <c r="AN32" s="28">
        <v>0</v>
      </c>
      <c r="AO32" s="28">
        <v>0</v>
      </c>
      <c r="AP32" s="28">
        <v>0</v>
      </c>
      <c r="AQ32" s="28">
        <v>0</v>
      </c>
      <c r="AR32" s="28">
        <v>0</v>
      </c>
      <c r="AS32" s="28">
        <v>0</v>
      </c>
      <c r="AT32" s="28">
        <v>0</v>
      </c>
      <c r="AU32" s="28">
        <v>0</v>
      </c>
      <c r="AV32" s="28">
        <v>0</v>
      </c>
      <c r="AW32" s="28">
        <v>0</v>
      </c>
      <c r="AX32" s="28">
        <v>0</v>
      </c>
      <c r="AY32" s="28">
        <v>0</v>
      </c>
      <c r="AZ32" s="28">
        <v>0</v>
      </c>
      <c r="BA32" s="28">
        <v>0</v>
      </c>
      <c r="BB32" s="28">
        <v>0</v>
      </c>
      <c r="BC32" s="28">
        <v>0</v>
      </c>
      <c r="BD32" s="28">
        <v>0</v>
      </c>
      <c r="BE32" s="28">
        <v>0</v>
      </c>
      <c r="BF32" s="28">
        <v>0</v>
      </c>
      <c r="BG32" s="28">
        <v>0</v>
      </c>
      <c r="BH32" s="28">
        <v>0</v>
      </c>
      <c r="BI32" s="28">
        <v>0</v>
      </c>
      <c r="BJ32" s="28">
        <v>0</v>
      </c>
      <c r="BK32" s="28">
        <v>0</v>
      </c>
      <c r="BL32" s="28">
        <v>0</v>
      </c>
      <c r="BM32" s="28">
        <v>0</v>
      </c>
      <c r="BN32" s="28">
        <v>0</v>
      </c>
      <c r="BO32" s="28">
        <v>0</v>
      </c>
      <c r="BP32" s="28">
        <v>0</v>
      </c>
      <c r="BR32" s="25">
        <f t="shared" si="0"/>
        <v>-1</v>
      </c>
      <c r="BS32" s="25">
        <f t="shared" si="1"/>
        <v>-1</v>
      </c>
      <c r="BT32" s="25">
        <f t="shared" si="2"/>
        <v>-1</v>
      </c>
      <c r="BU32" s="25">
        <f t="shared" si="3"/>
        <v>-1</v>
      </c>
      <c r="BV32" s="25">
        <f t="shared" si="4"/>
        <v>-1</v>
      </c>
      <c r="BW32" s="25">
        <f t="shared" si="5"/>
        <v>-1</v>
      </c>
      <c r="BX32" s="25">
        <f t="shared" si="6"/>
        <v>-1</v>
      </c>
    </row>
    <row r="33" spans="1:76" x14ac:dyDescent="0.4">
      <c r="A33" s="100" t="s">
        <v>196</v>
      </c>
      <c r="B33" s="101">
        <v>8913.2498959000004</v>
      </c>
      <c r="C33" s="101">
        <v>155.34282447000001</v>
      </c>
      <c r="D33" s="101">
        <v>466.32045353000001</v>
      </c>
      <c r="E33" s="101">
        <v>941.61385021000001</v>
      </c>
      <c r="F33" s="101">
        <v>765.04382520000001</v>
      </c>
      <c r="G33" s="101">
        <v>57.565506433000003</v>
      </c>
      <c r="H33" s="101">
        <v>3196.1133568999999</v>
      </c>
      <c r="J33" s="30" t="s">
        <v>196</v>
      </c>
      <c r="K33" s="28">
        <v>0</v>
      </c>
      <c r="L33" s="28">
        <v>0</v>
      </c>
      <c r="M33" s="28">
        <v>0</v>
      </c>
      <c r="N33" s="28">
        <v>0</v>
      </c>
      <c r="O33" s="28">
        <v>0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28">
        <v>0</v>
      </c>
      <c r="AF33" s="28">
        <v>0</v>
      </c>
      <c r="AG33" s="28">
        <v>0</v>
      </c>
      <c r="AH33" s="28">
        <v>0</v>
      </c>
      <c r="AI33" s="28">
        <v>0</v>
      </c>
      <c r="AJ33" s="28">
        <v>0</v>
      </c>
      <c r="AK33" s="28">
        <v>0</v>
      </c>
      <c r="AL33" s="28">
        <v>0</v>
      </c>
      <c r="AM33" s="28">
        <v>0</v>
      </c>
      <c r="AN33" s="28">
        <v>0</v>
      </c>
      <c r="AO33" s="28">
        <v>0</v>
      </c>
      <c r="AP33" s="28">
        <v>0</v>
      </c>
      <c r="AQ33" s="28">
        <v>0</v>
      </c>
      <c r="AR33" s="28">
        <v>0</v>
      </c>
      <c r="AS33" s="28">
        <v>0</v>
      </c>
      <c r="AT33" s="28">
        <v>0</v>
      </c>
      <c r="AU33" s="28">
        <v>0</v>
      </c>
      <c r="AV33" s="28">
        <v>0</v>
      </c>
      <c r="AW33" s="28">
        <v>0</v>
      </c>
      <c r="AX33" s="28">
        <v>0</v>
      </c>
      <c r="AY33" s="28">
        <v>0</v>
      </c>
      <c r="AZ33" s="28">
        <v>0</v>
      </c>
      <c r="BA33" s="28">
        <v>0</v>
      </c>
      <c r="BB33" s="28">
        <v>0</v>
      </c>
      <c r="BC33" s="28">
        <v>0</v>
      </c>
      <c r="BD33" s="28">
        <v>0</v>
      </c>
      <c r="BE33" s="28">
        <v>0</v>
      </c>
      <c r="BF33" s="28">
        <v>0</v>
      </c>
      <c r="BG33" s="28">
        <v>0</v>
      </c>
      <c r="BH33" s="28">
        <v>0</v>
      </c>
      <c r="BI33" s="28">
        <v>0</v>
      </c>
      <c r="BJ33" s="28">
        <v>0</v>
      </c>
      <c r="BK33" s="28">
        <v>0</v>
      </c>
      <c r="BL33" s="28">
        <v>0</v>
      </c>
      <c r="BM33" s="28">
        <v>0</v>
      </c>
      <c r="BN33" s="28">
        <v>0</v>
      </c>
      <c r="BO33" s="28">
        <v>0</v>
      </c>
      <c r="BP33" s="28">
        <v>0</v>
      </c>
      <c r="BR33" s="25">
        <f t="shared" si="0"/>
        <v>-1</v>
      </c>
      <c r="BS33" s="25">
        <f t="shared" si="1"/>
        <v>-1</v>
      </c>
      <c r="BT33" s="25">
        <f t="shared" si="2"/>
        <v>-1</v>
      </c>
      <c r="BU33" s="25">
        <f t="shared" si="3"/>
        <v>-1</v>
      </c>
      <c r="BV33" s="25">
        <f t="shared" si="4"/>
        <v>-1</v>
      </c>
      <c r="BW33" s="25">
        <f t="shared" si="5"/>
        <v>-1</v>
      </c>
      <c r="BX33" s="25">
        <f t="shared" si="6"/>
        <v>-1</v>
      </c>
    </row>
    <row r="34" spans="1:76" x14ac:dyDescent="0.4">
      <c r="A34" s="100" t="s">
        <v>197</v>
      </c>
      <c r="B34" s="101">
        <v>150842.63454999999</v>
      </c>
      <c r="C34" s="101">
        <v>2879.1583945000002</v>
      </c>
      <c r="D34" s="101">
        <v>5524.3858780999999</v>
      </c>
      <c r="E34" s="101">
        <v>21470.199925000001</v>
      </c>
      <c r="F34" s="101">
        <v>18212.962273000001</v>
      </c>
      <c r="G34" s="101">
        <v>1330.35996</v>
      </c>
      <c r="H34" s="101">
        <v>37827.35658</v>
      </c>
      <c r="J34" s="30" t="s">
        <v>197</v>
      </c>
      <c r="K34" s="28">
        <v>0</v>
      </c>
      <c r="L34" s="28">
        <v>0</v>
      </c>
      <c r="M34" s="28">
        <v>0</v>
      </c>
      <c r="N34" s="28">
        <v>0</v>
      </c>
      <c r="O34" s="28">
        <v>0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  <c r="AE34" s="28">
        <v>0</v>
      </c>
      <c r="AF34" s="28">
        <v>0</v>
      </c>
      <c r="AG34" s="28">
        <v>0</v>
      </c>
      <c r="AH34" s="28">
        <v>0</v>
      </c>
      <c r="AI34" s="28">
        <v>0</v>
      </c>
      <c r="AJ34" s="28">
        <v>0</v>
      </c>
      <c r="AK34" s="28">
        <v>0</v>
      </c>
      <c r="AL34" s="28">
        <v>0</v>
      </c>
      <c r="AM34" s="28">
        <v>0</v>
      </c>
      <c r="AN34" s="28">
        <v>0</v>
      </c>
      <c r="AO34" s="28">
        <v>0</v>
      </c>
      <c r="AP34" s="28">
        <v>0</v>
      </c>
      <c r="AQ34" s="28">
        <v>0</v>
      </c>
      <c r="AR34" s="28">
        <v>0</v>
      </c>
      <c r="AS34" s="28">
        <v>0</v>
      </c>
      <c r="AT34" s="28">
        <v>0</v>
      </c>
      <c r="AU34" s="28">
        <v>0</v>
      </c>
      <c r="AV34" s="28">
        <v>0</v>
      </c>
      <c r="AW34" s="28">
        <v>0</v>
      </c>
      <c r="AX34" s="28">
        <v>0</v>
      </c>
      <c r="AY34" s="28">
        <v>0</v>
      </c>
      <c r="AZ34" s="28">
        <v>0</v>
      </c>
      <c r="BA34" s="28">
        <v>0</v>
      </c>
      <c r="BB34" s="28">
        <v>0</v>
      </c>
      <c r="BC34" s="28">
        <v>0</v>
      </c>
      <c r="BD34" s="28">
        <v>0</v>
      </c>
      <c r="BE34" s="28">
        <v>0</v>
      </c>
      <c r="BF34" s="28">
        <v>0</v>
      </c>
      <c r="BG34" s="28">
        <v>0</v>
      </c>
      <c r="BH34" s="28">
        <v>0</v>
      </c>
      <c r="BI34" s="28">
        <v>0</v>
      </c>
      <c r="BJ34" s="28">
        <v>0</v>
      </c>
      <c r="BK34" s="28">
        <v>0</v>
      </c>
      <c r="BL34" s="28">
        <v>0</v>
      </c>
      <c r="BM34" s="28">
        <v>0</v>
      </c>
      <c r="BN34" s="28">
        <v>0</v>
      </c>
      <c r="BO34" s="28">
        <v>0</v>
      </c>
      <c r="BP34" s="28">
        <v>0</v>
      </c>
      <c r="BR34" s="25">
        <f t="shared" si="0"/>
        <v>-1</v>
      </c>
      <c r="BS34" s="25">
        <f t="shared" si="1"/>
        <v>-1</v>
      </c>
      <c r="BT34" s="25">
        <f t="shared" si="2"/>
        <v>-1</v>
      </c>
      <c r="BU34" s="25">
        <f t="shared" si="3"/>
        <v>-1</v>
      </c>
      <c r="BV34" s="25">
        <f t="shared" si="4"/>
        <v>-1</v>
      </c>
      <c r="BW34" s="25">
        <f t="shared" si="5"/>
        <v>-1</v>
      </c>
      <c r="BX34" s="25">
        <f t="shared" si="6"/>
        <v>-1</v>
      </c>
    </row>
    <row r="35" spans="1:76" x14ac:dyDescent="0.4">
      <c r="A35" s="100" t="s">
        <v>198</v>
      </c>
      <c r="B35" s="101">
        <v>13117.534768</v>
      </c>
      <c r="C35" s="101">
        <v>210.66935968000001</v>
      </c>
      <c r="D35" s="101">
        <v>728.81744512</v>
      </c>
      <c r="E35" s="101">
        <v>1409.3216097</v>
      </c>
      <c r="F35" s="101">
        <v>1125.1369969</v>
      </c>
      <c r="G35" s="101">
        <v>86.859611704000002</v>
      </c>
      <c r="H35" s="101">
        <v>4364.9262212000003</v>
      </c>
      <c r="J35" s="30" t="s">
        <v>198</v>
      </c>
      <c r="K35" s="28">
        <v>9.9222962775644401</v>
      </c>
      <c r="L35" s="28">
        <v>491.93648812143999</v>
      </c>
      <c r="M35" s="28">
        <v>491.93648812143999</v>
      </c>
      <c r="N35" s="28">
        <v>1053.7250205810201</v>
      </c>
      <c r="O35" s="28">
        <v>81.017157579943103</v>
      </c>
      <c r="P35" s="28">
        <v>84.053734534323198</v>
      </c>
      <c r="Q35" s="28">
        <v>12859.9022266461</v>
      </c>
      <c r="R35" s="28">
        <v>388.79432188623502</v>
      </c>
      <c r="S35" s="28">
        <v>10.7255717797615</v>
      </c>
      <c r="T35" s="28">
        <v>59.997262224677002</v>
      </c>
      <c r="U35" s="28">
        <v>0.32193276972943702</v>
      </c>
      <c r="V35" s="28">
        <v>366.932494264198</v>
      </c>
      <c r="W35" s="28">
        <v>366.932494264198</v>
      </c>
      <c r="X35" s="28">
        <v>2728170.20904093</v>
      </c>
      <c r="Y35" s="28">
        <v>0</v>
      </c>
      <c r="Z35" s="28">
        <v>126.161511951503</v>
      </c>
      <c r="AA35" s="28">
        <v>27.291171585822202</v>
      </c>
      <c r="AB35" s="28">
        <v>33.387789919674503</v>
      </c>
      <c r="AC35" s="28">
        <v>35.767756278807497</v>
      </c>
      <c r="AD35" s="28">
        <v>0</v>
      </c>
      <c r="AE35" s="28">
        <v>205.90613949624299</v>
      </c>
      <c r="AF35" s="28">
        <v>0</v>
      </c>
      <c r="AG35" s="28">
        <v>643.53408120504696</v>
      </c>
      <c r="AH35" s="28">
        <v>71.503836342311601</v>
      </c>
      <c r="AI35" s="28">
        <v>715.03791754735801</v>
      </c>
      <c r="AJ35" s="28">
        <v>0</v>
      </c>
      <c r="AK35" s="28">
        <v>220.831546868499</v>
      </c>
      <c r="AL35" s="28">
        <v>0.46910102217298499</v>
      </c>
      <c r="AM35" s="28">
        <v>709.65815160409397</v>
      </c>
      <c r="AN35" s="28">
        <v>1.9378101090736699</v>
      </c>
      <c r="AO35" s="28">
        <v>78.323038266726201</v>
      </c>
      <c r="AP35" s="28">
        <v>114.35493122130499</v>
      </c>
      <c r="AQ35" s="28">
        <v>0.25955562448673603</v>
      </c>
      <c r="AR35" s="28">
        <v>0</v>
      </c>
      <c r="AS35" s="28">
        <v>59.642523046567199</v>
      </c>
      <c r="AT35" s="28">
        <v>1386.65254783926</v>
      </c>
      <c r="AU35" s="28">
        <v>1106.77320416625</v>
      </c>
      <c r="AV35" s="28">
        <v>279.87934367301</v>
      </c>
      <c r="AW35" s="28">
        <v>0.67276704872765802</v>
      </c>
      <c r="AX35" s="28">
        <v>7.1318217342658903E-3</v>
      </c>
      <c r="AY35" s="28">
        <v>21.9056804907488</v>
      </c>
      <c r="AZ35" s="28">
        <v>6.88551323357418</v>
      </c>
      <c r="BA35" s="28">
        <v>323.66981745729902</v>
      </c>
      <c r="BB35" s="28">
        <v>15.817584402299399</v>
      </c>
      <c r="BC35" s="28">
        <v>2.90338173139987</v>
      </c>
      <c r="BD35" s="28">
        <v>462.46145677011799</v>
      </c>
      <c r="BE35" s="28">
        <v>96.564929333503599</v>
      </c>
      <c r="BF35" s="28">
        <v>0.90973485132580301</v>
      </c>
      <c r="BG35" s="28">
        <v>16.523610958073501</v>
      </c>
      <c r="BH35" s="28">
        <v>2.9566110616908298E-2</v>
      </c>
      <c r="BI35" s="28">
        <v>85.507102442831297</v>
      </c>
      <c r="BJ35" s="28">
        <v>218.29404921855601</v>
      </c>
      <c r="BK35" s="28">
        <v>0</v>
      </c>
      <c r="BL35" s="28">
        <v>4.4689280226029604</v>
      </c>
      <c r="BM35" s="28">
        <v>135.77341381083599</v>
      </c>
      <c r="BN35" s="28">
        <v>92.324132358854996</v>
      </c>
      <c r="BO35" s="28">
        <v>4251.2817633668901</v>
      </c>
      <c r="BP35" s="28">
        <v>44.621453161261897</v>
      </c>
      <c r="BR35" s="25">
        <f t="shared" si="0"/>
        <v>-1.9640317019200128E-2</v>
      </c>
      <c r="BS35" s="25">
        <f t="shared" si="1"/>
        <v>-2.2609933361890908E-2</v>
      </c>
      <c r="BT35" s="25">
        <f t="shared" si="2"/>
        <v>-1.8906692841817462E-2</v>
      </c>
      <c r="BU35" s="25">
        <f t="shared" si="3"/>
        <v>-1.6085087821484167E-2</v>
      </c>
      <c r="BV35" s="25">
        <f t="shared" si="4"/>
        <v>-1.6321383782016103E-2</v>
      </c>
      <c r="BW35" s="25">
        <f t="shared" si="5"/>
        <v>-1.5571210078370876E-2</v>
      </c>
      <c r="BX35" s="25">
        <f t="shared" si="6"/>
        <v>-2.6035825595665443E-2</v>
      </c>
    </row>
    <row r="36" spans="1:76" x14ac:dyDescent="0.4">
      <c r="A36" s="100" t="s">
        <v>199</v>
      </c>
      <c r="B36" s="101">
        <v>794179.79229000001</v>
      </c>
      <c r="C36" s="101">
        <v>12474.342118</v>
      </c>
      <c r="D36" s="101">
        <v>41478.949758000002</v>
      </c>
      <c r="E36" s="101">
        <v>144225.78400000001</v>
      </c>
      <c r="F36" s="101">
        <v>83179.348937999996</v>
      </c>
      <c r="G36" s="101">
        <v>4527.2205142000003</v>
      </c>
      <c r="H36" s="101">
        <v>249140.49341</v>
      </c>
      <c r="J36" s="30" t="s">
        <v>199</v>
      </c>
      <c r="K36" s="28">
        <v>0</v>
      </c>
      <c r="L36" s="28">
        <v>0</v>
      </c>
      <c r="M36" s="28">
        <v>0</v>
      </c>
      <c r="N36" s="28">
        <v>0</v>
      </c>
      <c r="O36" s="28">
        <v>0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  <c r="AE36" s="28">
        <v>0</v>
      </c>
      <c r="AF36" s="28">
        <v>0</v>
      </c>
      <c r="AG36" s="28">
        <v>0</v>
      </c>
      <c r="AH36" s="28">
        <v>0</v>
      </c>
      <c r="AI36" s="28">
        <v>0</v>
      </c>
      <c r="AJ36" s="28">
        <v>0</v>
      </c>
      <c r="AK36" s="28">
        <v>0</v>
      </c>
      <c r="AL36" s="28">
        <v>0</v>
      </c>
      <c r="AM36" s="28">
        <v>0</v>
      </c>
      <c r="AN36" s="28">
        <v>0</v>
      </c>
      <c r="AO36" s="28">
        <v>0</v>
      </c>
      <c r="AP36" s="28">
        <v>0</v>
      </c>
      <c r="AQ36" s="28">
        <v>0</v>
      </c>
      <c r="AR36" s="28">
        <v>0</v>
      </c>
      <c r="AS36" s="28">
        <v>0</v>
      </c>
      <c r="AT36" s="28">
        <v>0</v>
      </c>
      <c r="AU36" s="28">
        <v>0</v>
      </c>
      <c r="AV36" s="28">
        <v>0</v>
      </c>
      <c r="AW36" s="28">
        <v>0</v>
      </c>
      <c r="AX36" s="28">
        <v>0</v>
      </c>
      <c r="AY36" s="28">
        <v>0</v>
      </c>
      <c r="AZ36" s="28">
        <v>0</v>
      </c>
      <c r="BA36" s="28">
        <v>0</v>
      </c>
      <c r="BB36" s="28">
        <v>0</v>
      </c>
      <c r="BC36" s="28">
        <v>0</v>
      </c>
      <c r="BD36" s="28">
        <v>0</v>
      </c>
      <c r="BE36" s="28">
        <v>0</v>
      </c>
      <c r="BF36" s="28">
        <v>0</v>
      </c>
      <c r="BG36" s="28">
        <v>0</v>
      </c>
      <c r="BH36" s="28">
        <v>0</v>
      </c>
      <c r="BI36" s="28">
        <v>0</v>
      </c>
      <c r="BJ36" s="28">
        <v>0</v>
      </c>
      <c r="BK36" s="28">
        <v>0</v>
      </c>
      <c r="BL36" s="28">
        <v>0</v>
      </c>
      <c r="BM36" s="28">
        <v>0</v>
      </c>
      <c r="BN36" s="28">
        <v>0</v>
      </c>
      <c r="BO36" s="28">
        <v>0</v>
      </c>
      <c r="BP36" s="28">
        <v>0</v>
      </c>
      <c r="BR36" s="25">
        <f t="shared" si="0"/>
        <v>-1</v>
      </c>
      <c r="BS36" s="25">
        <f t="shared" si="1"/>
        <v>-1</v>
      </c>
      <c r="BT36" s="25">
        <f t="shared" si="2"/>
        <v>-1</v>
      </c>
      <c r="BU36" s="25">
        <f t="shared" si="3"/>
        <v>-1</v>
      </c>
      <c r="BV36" s="25">
        <f t="shared" si="4"/>
        <v>-1</v>
      </c>
      <c r="BW36" s="25">
        <f t="shared" si="5"/>
        <v>-1</v>
      </c>
      <c r="BX36" s="25">
        <f t="shared" si="6"/>
        <v>-1</v>
      </c>
    </row>
    <row r="37" spans="1:76" x14ac:dyDescent="0.4">
      <c r="A37" s="100" t="s">
        <v>200</v>
      </c>
      <c r="B37" s="101">
        <v>28990.79739</v>
      </c>
      <c r="C37" s="101">
        <v>466.27249485999999</v>
      </c>
      <c r="D37" s="101">
        <v>1509.6240272</v>
      </c>
      <c r="E37" s="101">
        <v>4709.5616031999998</v>
      </c>
      <c r="F37" s="101">
        <v>2965.8048051999999</v>
      </c>
      <c r="G37" s="101">
        <v>179.48327044000001</v>
      </c>
      <c r="H37" s="101">
        <v>9004.9575115000007</v>
      </c>
      <c r="J37" s="30" t="s">
        <v>200</v>
      </c>
      <c r="K37" s="28">
        <v>0</v>
      </c>
      <c r="L37" s="28">
        <v>0</v>
      </c>
      <c r="M37" s="28">
        <v>0</v>
      </c>
      <c r="N37" s="28">
        <v>0</v>
      </c>
      <c r="O37" s="28">
        <v>0</v>
      </c>
      <c r="P37" s="28"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  <c r="AE37" s="28">
        <v>0</v>
      </c>
      <c r="AF37" s="28">
        <v>0</v>
      </c>
      <c r="AG37" s="28">
        <v>0</v>
      </c>
      <c r="AH37" s="28">
        <v>0</v>
      </c>
      <c r="AI37" s="28">
        <v>0</v>
      </c>
      <c r="AJ37" s="28">
        <v>0</v>
      </c>
      <c r="AK37" s="28">
        <v>0</v>
      </c>
      <c r="AL37" s="28">
        <v>0</v>
      </c>
      <c r="AM37" s="28">
        <v>0</v>
      </c>
      <c r="AN37" s="28">
        <v>0</v>
      </c>
      <c r="AO37" s="28">
        <v>0</v>
      </c>
      <c r="AP37" s="28">
        <v>0</v>
      </c>
      <c r="AQ37" s="28">
        <v>0</v>
      </c>
      <c r="AR37" s="28">
        <v>0</v>
      </c>
      <c r="AS37" s="28">
        <v>0</v>
      </c>
      <c r="AT37" s="28">
        <v>0</v>
      </c>
      <c r="AU37" s="28">
        <v>0</v>
      </c>
      <c r="AV37" s="28">
        <v>0</v>
      </c>
      <c r="AW37" s="28">
        <v>0</v>
      </c>
      <c r="AX37" s="28">
        <v>0</v>
      </c>
      <c r="AY37" s="28">
        <v>0</v>
      </c>
      <c r="AZ37" s="28">
        <v>0</v>
      </c>
      <c r="BA37" s="28">
        <v>0</v>
      </c>
      <c r="BB37" s="28">
        <v>0</v>
      </c>
      <c r="BC37" s="28">
        <v>0</v>
      </c>
      <c r="BD37" s="28">
        <v>0</v>
      </c>
      <c r="BE37" s="28">
        <v>0</v>
      </c>
      <c r="BF37" s="28">
        <v>0</v>
      </c>
      <c r="BG37" s="28">
        <v>0</v>
      </c>
      <c r="BH37" s="28">
        <v>0</v>
      </c>
      <c r="BI37" s="28">
        <v>0</v>
      </c>
      <c r="BJ37" s="28">
        <v>0</v>
      </c>
      <c r="BK37" s="28">
        <v>0</v>
      </c>
      <c r="BL37" s="28">
        <v>0</v>
      </c>
      <c r="BM37" s="28">
        <v>0</v>
      </c>
      <c r="BN37" s="28">
        <v>0</v>
      </c>
      <c r="BO37" s="28">
        <v>0</v>
      </c>
      <c r="BP37" s="28">
        <v>0</v>
      </c>
      <c r="BR37" s="25">
        <f t="shared" si="0"/>
        <v>-1</v>
      </c>
      <c r="BS37" s="25">
        <f t="shared" si="1"/>
        <v>-1</v>
      </c>
      <c r="BT37" s="25">
        <f t="shared" si="2"/>
        <v>-1</v>
      </c>
      <c r="BU37" s="25">
        <f t="shared" si="3"/>
        <v>-1</v>
      </c>
      <c r="BV37" s="25">
        <f t="shared" si="4"/>
        <v>-1</v>
      </c>
      <c r="BW37" s="25">
        <f t="shared" si="5"/>
        <v>-1</v>
      </c>
      <c r="BX37" s="25">
        <f t="shared" si="6"/>
        <v>-1</v>
      </c>
    </row>
    <row r="38" spans="1:76" x14ac:dyDescent="0.4">
      <c r="A38" s="100" t="s">
        <v>201</v>
      </c>
      <c r="B38" s="101">
        <v>17914.388977999999</v>
      </c>
      <c r="C38" s="101">
        <v>338.71570809000002</v>
      </c>
      <c r="D38" s="101">
        <v>812.73862086999998</v>
      </c>
      <c r="E38" s="101">
        <v>2145.6599339999998</v>
      </c>
      <c r="F38" s="101">
        <v>1732.6596317000001</v>
      </c>
      <c r="G38" s="101">
        <v>123.45961943</v>
      </c>
      <c r="H38" s="101">
        <v>6338.1997334999996</v>
      </c>
      <c r="J38" s="30" t="s">
        <v>201</v>
      </c>
      <c r="K38" s="28">
        <v>0</v>
      </c>
      <c r="L38" s="28">
        <v>0</v>
      </c>
      <c r="M38" s="28">
        <v>0</v>
      </c>
      <c r="N38" s="28">
        <v>0</v>
      </c>
      <c r="O38" s="28">
        <v>0</v>
      </c>
      <c r="P38" s="28"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  <c r="AE38" s="28">
        <v>0</v>
      </c>
      <c r="AF38" s="28">
        <v>0</v>
      </c>
      <c r="AG38" s="28">
        <v>0</v>
      </c>
      <c r="AH38" s="28">
        <v>0</v>
      </c>
      <c r="AI38" s="28">
        <v>0</v>
      </c>
      <c r="AJ38" s="28">
        <v>0</v>
      </c>
      <c r="AK38" s="28">
        <v>0</v>
      </c>
      <c r="AL38" s="28">
        <v>0</v>
      </c>
      <c r="AM38" s="28">
        <v>0</v>
      </c>
      <c r="AN38" s="28">
        <v>0</v>
      </c>
      <c r="AO38" s="28">
        <v>0</v>
      </c>
      <c r="AP38" s="28">
        <v>0</v>
      </c>
      <c r="AQ38" s="28">
        <v>0</v>
      </c>
      <c r="AR38" s="28">
        <v>0</v>
      </c>
      <c r="AS38" s="28">
        <v>0</v>
      </c>
      <c r="AT38" s="28">
        <v>0</v>
      </c>
      <c r="AU38" s="28">
        <v>0</v>
      </c>
      <c r="AV38" s="28">
        <v>0</v>
      </c>
      <c r="AW38" s="28">
        <v>0</v>
      </c>
      <c r="AX38" s="28">
        <v>0</v>
      </c>
      <c r="AY38" s="28">
        <v>0</v>
      </c>
      <c r="AZ38" s="28">
        <v>0</v>
      </c>
      <c r="BA38" s="28">
        <v>0</v>
      </c>
      <c r="BB38" s="28">
        <v>0</v>
      </c>
      <c r="BC38" s="28">
        <v>0</v>
      </c>
      <c r="BD38" s="28">
        <v>0</v>
      </c>
      <c r="BE38" s="28">
        <v>0</v>
      </c>
      <c r="BF38" s="28">
        <v>0</v>
      </c>
      <c r="BG38" s="28">
        <v>0</v>
      </c>
      <c r="BH38" s="28">
        <v>0</v>
      </c>
      <c r="BI38" s="28">
        <v>0</v>
      </c>
      <c r="BJ38" s="28">
        <v>0</v>
      </c>
      <c r="BK38" s="28">
        <v>0</v>
      </c>
      <c r="BL38" s="28">
        <v>0</v>
      </c>
      <c r="BM38" s="28">
        <v>0</v>
      </c>
      <c r="BN38" s="28">
        <v>0</v>
      </c>
      <c r="BO38" s="28">
        <v>0</v>
      </c>
      <c r="BP38" s="28">
        <v>0</v>
      </c>
      <c r="BR38" s="25">
        <f t="shared" si="0"/>
        <v>-1</v>
      </c>
      <c r="BS38" s="25">
        <f t="shared" si="1"/>
        <v>-1</v>
      </c>
      <c r="BT38" s="25">
        <f t="shared" si="2"/>
        <v>-1</v>
      </c>
      <c r="BU38" s="25">
        <f t="shared" si="3"/>
        <v>-1</v>
      </c>
      <c r="BV38" s="25">
        <f t="shared" si="4"/>
        <v>-1</v>
      </c>
      <c r="BW38" s="25">
        <f t="shared" si="5"/>
        <v>-1</v>
      </c>
      <c r="BX38" s="25">
        <f t="shared" si="6"/>
        <v>-1</v>
      </c>
    </row>
    <row r="39" spans="1:76" x14ac:dyDescent="0.4">
      <c r="A39" s="100" t="s">
        <v>202</v>
      </c>
      <c r="B39" s="101">
        <v>401258.47265000001</v>
      </c>
      <c r="C39" s="101">
        <v>5825.6106659999996</v>
      </c>
      <c r="D39" s="101">
        <v>23456.062592999999</v>
      </c>
      <c r="E39" s="101">
        <v>79455.972024999995</v>
      </c>
      <c r="F39" s="101">
        <v>39742.896945</v>
      </c>
      <c r="G39" s="101">
        <v>1798.5932163</v>
      </c>
      <c r="H39" s="101">
        <v>134916.81622000001</v>
      </c>
      <c r="J39" s="30" t="s">
        <v>202</v>
      </c>
      <c r="K39" s="28">
        <v>0</v>
      </c>
      <c r="L39" s="28">
        <v>0</v>
      </c>
      <c r="M39" s="28">
        <v>0</v>
      </c>
      <c r="N39" s="28">
        <v>0</v>
      </c>
      <c r="O39" s="28">
        <v>0</v>
      </c>
      <c r="P39" s="28"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  <c r="AE39" s="28">
        <v>0</v>
      </c>
      <c r="AF39" s="28">
        <v>0</v>
      </c>
      <c r="AG39" s="28">
        <v>0</v>
      </c>
      <c r="AH39" s="28">
        <v>0</v>
      </c>
      <c r="AI39" s="28">
        <v>0</v>
      </c>
      <c r="AJ39" s="28">
        <v>0</v>
      </c>
      <c r="AK39" s="28">
        <v>0</v>
      </c>
      <c r="AL39" s="28">
        <v>0</v>
      </c>
      <c r="AM39" s="28">
        <v>0</v>
      </c>
      <c r="AN39" s="28">
        <v>0</v>
      </c>
      <c r="AO39" s="28">
        <v>0</v>
      </c>
      <c r="AP39" s="28">
        <v>0</v>
      </c>
      <c r="AQ39" s="28">
        <v>0</v>
      </c>
      <c r="AR39" s="28">
        <v>0</v>
      </c>
      <c r="AS39" s="28">
        <v>0</v>
      </c>
      <c r="AT39" s="28">
        <v>0</v>
      </c>
      <c r="AU39" s="28">
        <v>0</v>
      </c>
      <c r="AV39" s="28">
        <v>0</v>
      </c>
      <c r="AW39" s="28">
        <v>0</v>
      </c>
      <c r="AX39" s="28">
        <v>0</v>
      </c>
      <c r="AY39" s="28">
        <v>0</v>
      </c>
      <c r="AZ39" s="28">
        <v>0</v>
      </c>
      <c r="BA39" s="28">
        <v>0</v>
      </c>
      <c r="BB39" s="28">
        <v>0</v>
      </c>
      <c r="BC39" s="28">
        <v>0</v>
      </c>
      <c r="BD39" s="28">
        <v>0</v>
      </c>
      <c r="BE39" s="28">
        <v>0</v>
      </c>
      <c r="BF39" s="28">
        <v>0</v>
      </c>
      <c r="BG39" s="28">
        <v>0</v>
      </c>
      <c r="BH39" s="28">
        <v>0</v>
      </c>
      <c r="BI39" s="28">
        <v>0</v>
      </c>
      <c r="BJ39" s="28">
        <v>0</v>
      </c>
      <c r="BK39" s="28">
        <v>0</v>
      </c>
      <c r="BL39" s="28">
        <v>0</v>
      </c>
      <c r="BM39" s="28">
        <v>0</v>
      </c>
      <c r="BN39" s="28">
        <v>0</v>
      </c>
      <c r="BO39" s="28">
        <v>0</v>
      </c>
      <c r="BP39" s="28">
        <v>0</v>
      </c>
      <c r="BR39" s="25">
        <f t="shared" si="0"/>
        <v>-1</v>
      </c>
      <c r="BS39" s="25">
        <f t="shared" si="1"/>
        <v>-1</v>
      </c>
      <c r="BT39" s="25">
        <f t="shared" si="2"/>
        <v>-1</v>
      </c>
      <c r="BU39" s="25">
        <f t="shared" si="3"/>
        <v>-1</v>
      </c>
      <c r="BV39" s="25">
        <f t="shared" si="4"/>
        <v>-1</v>
      </c>
      <c r="BW39" s="25">
        <f t="shared" si="5"/>
        <v>-1</v>
      </c>
      <c r="BX39" s="25">
        <f t="shared" si="6"/>
        <v>-1</v>
      </c>
    </row>
    <row r="40" spans="1:76" x14ac:dyDescent="0.4">
      <c r="A40" s="100" t="s">
        <v>203</v>
      </c>
      <c r="B40" s="101">
        <v>45153.671575</v>
      </c>
      <c r="C40" s="101">
        <v>757.15673673000003</v>
      </c>
      <c r="D40" s="101">
        <v>2328.2278184000002</v>
      </c>
      <c r="E40" s="101">
        <v>6540.4575862000002</v>
      </c>
      <c r="F40" s="101">
        <v>4415.8449253999997</v>
      </c>
      <c r="G40" s="101">
        <v>284.48726508999999</v>
      </c>
      <c r="H40" s="101">
        <v>14716.656239</v>
      </c>
      <c r="J40" s="30" t="s">
        <v>203</v>
      </c>
      <c r="K40" s="28">
        <v>0</v>
      </c>
      <c r="L40" s="28">
        <v>0</v>
      </c>
      <c r="M40" s="28">
        <v>0</v>
      </c>
      <c r="N40" s="28">
        <v>0</v>
      </c>
      <c r="O40" s="28">
        <v>0</v>
      </c>
      <c r="P40" s="28"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8">
        <v>0</v>
      </c>
      <c r="AE40" s="28">
        <v>0</v>
      </c>
      <c r="AF40" s="28">
        <v>0</v>
      </c>
      <c r="AG40" s="28">
        <v>0</v>
      </c>
      <c r="AH40" s="28">
        <v>0</v>
      </c>
      <c r="AI40" s="28">
        <v>0</v>
      </c>
      <c r="AJ40" s="28">
        <v>0</v>
      </c>
      <c r="AK40" s="28">
        <v>0</v>
      </c>
      <c r="AL40" s="28">
        <v>0</v>
      </c>
      <c r="AM40" s="28">
        <v>0</v>
      </c>
      <c r="AN40" s="28">
        <v>0</v>
      </c>
      <c r="AO40" s="28">
        <v>0</v>
      </c>
      <c r="AP40" s="28">
        <v>0</v>
      </c>
      <c r="AQ40" s="28">
        <v>0</v>
      </c>
      <c r="AR40" s="28">
        <v>0</v>
      </c>
      <c r="AS40" s="28">
        <v>0</v>
      </c>
      <c r="AT40" s="28">
        <v>0</v>
      </c>
      <c r="AU40" s="28">
        <v>0</v>
      </c>
      <c r="AV40" s="28">
        <v>0</v>
      </c>
      <c r="AW40" s="28">
        <v>0</v>
      </c>
      <c r="AX40" s="28">
        <v>0</v>
      </c>
      <c r="AY40" s="28">
        <v>0</v>
      </c>
      <c r="AZ40" s="28">
        <v>0</v>
      </c>
      <c r="BA40" s="28">
        <v>0</v>
      </c>
      <c r="BB40" s="28">
        <v>0</v>
      </c>
      <c r="BC40" s="28">
        <v>0</v>
      </c>
      <c r="BD40" s="28">
        <v>0</v>
      </c>
      <c r="BE40" s="28">
        <v>0</v>
      </c>
      <c r="BF40" s="28">
        <v>0</v>
      </c>
      <c r="BG40" s="28">
        <v>0</v>
      </c>
      <c r="BH40" s="28">
        <v>0</v>
      </c>
      <c r="BI40" s="28">
        <v>0</v>
      </c>
      <c r="BJ40" s="28">
        <v>0</v>
      </c>
      <c r="BK40" s="28">
        <v>0</v>
      </c>
      <c r="BL40" s="28">
        <v>0</v>
      </c>
      <c r="BM40" s="28">
        <v>0</v>
      </c>
      <c r="BN40" s="28">
        <v>0</v>
      </c>
      <c r="BO40" s="28">
        <v>0</v>
      </c>
      <c r="BP40" s="28">
        <v>0</v>
      </c>
      <c r="BR40" s="25">
        <f t="shared" si="0"/>
        <v>-1</v>
      </c>
      <c r="BS40" s="25">
        <f t="shared" si="1"/>
        <v>-1</v>
      </c>
      <c r="BT40" s="25">
        <f t="shared" si="2"/>
        <v>-1</v>
      </c>
      <c r="BU40" s="25">
        <f t="shared" si="3"/>
        <v>-1</v>
      </c>
      <c r="BV40" s="25">
        <f t="shared" si="4"/>
        <v>-1</v>
      </c>
      <c r="BW40" s="25">
        <f t="shared" si="5"/>
        <v>-1</v>
      </c>
      <c r="BX40" s="25">
        <f t="shared" si="6"/>
        <v>-1</v>
      </c>
    </row>
    <row r="41" spans="1:76" x14ac:dyDescent="0.4">
      <c r="A41" s="100" t="s">
        <v>204</v>
      </c>
      <c r="B41" s="101">
        <v>166340.52807</v>
      </c>
      <c r="C41" s="101">
        <v>3280.0854976999999</v>
      </c>
      <c r="D41" s="101">
        <v>6471.3525651</v>
      </c>
      <c r="E41" s="101">
        <v>20993.484218000001</v>
      </c>
      <c r="F41" s="101">
        <v>18058.270444000002</v>
      </c>
      <c r="G41" s="101">
        <v>1316.7785134000001</v>
      </c>
      <c r="H41" s="101">
        <v>52528.218682999999</v>
      </c>
      <c r="J41" s="30" t="s">
        <v>204</v>
      </c>
      <c r="K41" s="28">
        <v>544.37829179458299</v>
      </c>
      <c r="L41" s="28">
        <v>3125.4238938655299</v>
      </c>
      <c r="M41" s="28">
        <v>3125.4238938655299</v>
      </c>
      <c r="N41" s="28">
        <v>7209.9628708212704</v>
      </c>
      <c r="O41" s="28">
        <v>873.94038863269395</v>
      </c>
      <c r="P41" s="28">
        <v>4611.5268804290099</v>
      </c>
      <c r="Q41" s="28">
        <v>123089.223813444</v>
      </c>
      <c r="R41" s="28">
        <v>3111.2309395724101</v>
      </c>
      <c r="S41" s="28">
        <v>588.448057419527</v>
      </c>
      <c r="T41" s="28">
        <v>565.48314230417304</v>
      </c>
      <c r="U41" s="28">
        <v>17.6625430909125</v>
      </c>
      <c r="V41" s="28">
        <v>3946.7498214676798</v>
      </c>
      <c r="W41" s="28">
        <v>3946.7498214676798</v>
      </c>
      <c r="X41" s="28">
        <v>31506719.880134702</v>
      </c>
      <c r="Y41" s="28">
        <v>0</v>
      </c>
      <c r="Z41" s="28">
        <v>907.85826169343295</v>
      </c>
      <c r="AA41" s="28">
        <v>237.26226541198901</v>
      </c>
      <c r="AB41" s="28">
        <v>374.53765231819699</v>
      </c>
      <c r="AC41" s="28">
        <v>1962.36358878076</v>
      </c>
      <c r="AD41" s="28">
        <v>0</v>
      </c>
      <c r="AE41" s="28">
        <v>2434.1533994168699</v>
      </c>
      <c r="AF41" s="28">
        <v>0</v>
      </c>
      <c r="AG41" s="28">
        <v>4522.4055549353197</v>
      </c>
      <c r="AH41" s="28">
        <v>502.48958291947099</v>
      </c>
      <c r="AI41" s="28">
        <v>5024.8951378547899</v>
      </c>
      <c r="AJ41" s="28">
        <v>0</v>
      </c>
      <c r="AK41" s="28">
        <v>2545.4109663828699</v>
      </c>
      <c r="AL41" s="28">
        <v>7.1332524846640899</v>
      </c>
      <c r="AM41" s="28">
        <v>6173.6025398527099</v>
      </c>
      <c r="AN41" s="28">
        <v>42.064306538798597</v>
      </c>
      <c r="AO41" s="28">
        <v>631.12094271840897</v>
      </c>
      <c r="AP41" s="28">
        <v>1241.9728590089101</v>
      </c>
      <c r="AQ41" s="28">
        <v>4.8611432286689</v>
      </c>
      <c r="AR41" s="28">
        <v>0</v>
      </c>
      <c r="AS41" s="28">
        <v>460.02360225312299</v>
      </c>
      <c r="AT41" s="28">
        <v>14914.052067606701</v>
      </c>
      <c r="AU41" s="28">
        <v>12782.319339883001</v>
      </c>
      <c r="AV41" s="28">
        <v>2131.73272772367</v>
      </c>
      <c r="AW41" s="28">
        <v>5.0243443784895003</v>
      </c>
      <c r="AX41" s="28">
        <v>0.17163859245908999</v>
      </c>
      <c r="AY41" s="28">
        <v>196.06839418641101</v>
      </c>
      <c r="AZ41" s="28">
        <v>74.962653128083005</v>
      </c>
      <c r="BA41" s="28">
        <v>4025.30948858281</v>
      </c>
      <c r="BB41" s="28">
        <v>131.29124770581501</v>
      </c>
      <c r="BC41" s="28">
        <v>21.3831622943501</v>
      </c>
      <c r="BD41" s="28">
        <v>5751.4785248874196</v>
      </c>
      <c r="BE41" s="28">
        <v>747.76926580355996</v>
      </c>
      <c r="BF41" s="28">
        <v>19.815959124213901</v>
      </c>
      <c r="BG41" s="28">
        <v>169.064814773172</v>
      </c>
      <c r="BH41" s="28">
        <v>0.57300599723319801</v>
      </c>
      <c r="BI41" s="28">
        <v>929.35757376940603</v>
      </c>
      <c r="BJ41" s="28">
        <v>1594.2324001664899</v>
      </c>
      <c r="BK41" s="28">
        <v>0</v>
      </c>
      <c r="BL41" s="28">
        <v>218.76651262722501</v>
      </c>
      <c r="BM41" s="28">
        <v>1328.1767669599501</v>
      </c>
      <c r="BN41" s="28">
        <v>4062.83753125885</v>
      </c>
      <c r="BO41" s="28">
        <v>41253.778100277203</v>
      </c>
      <c r="BP41" s="28">
        <v>375.991462960744</v>
      </c>
      <c r="BR41" s="25">
        <f t="shared" si="0"/>
        <v>-0.26001663430066085</v>
      </c>
      <c r="BS41" s="25">
        <f t="shared" si="1"/>
        <v>-0.25789940502352721</v>
      </c>
      <c r="BT41" s="25">
        <f t="shared" si="2"/>
        <v>-0.22351701791769993</v>
      </c>
      <c r="BU41" s="25">
        <f t="shared" si="3"/>
        <v>-0.28958662065159918</v>
      </c>
      <c r="BV41" s="25">
        <f t="shared" si="4"/>
        <v>-0.29216259223041907</v>
      </c>
      <c r="BW41" s="25">
        <f t="shared" si="5"/>
        <v>-0.29421875865080016</v>
      </c>
      <c r="BX41" s="25">
        <f t="shared" si="6"/>
        <v>-0.21463588268169478</v>
      </c>
    </row>
    <row r="42" spans="1:76" x14ac:dyDescent="0.4">
      <c r="A42" s="100" t="s">
        <v>205</v>
      </c>
      <c r="B42" s="101">
        <v>40729.371150999999</v>
      </c>
      <c r="C42" s="101">
        <v>784.03558242999998</v>
      </c>
      <c r="D42" s="101">
        <v>1960.8637771000001</v>
      </c>
      <c r="E42" s="101">
        <v>4380.3941821999997</v>
      </c>
      <c r="F42" s="101">
        <v>3616.7787647</v>
      </c>
      <c r="G42" s="101">
        <v>261.26718339000001</v>
      </c>
      <c r="H42" s="101">
        <v>15218.305517000001</v>
      </c>
      <c r="J42" s="30" t="s">
        <v>205</v>
      </c>
      <c r="K42" s="28">
        <v>70.447339369741897</v>
      </c>
      <c r="L42" s="28">
        <v>1632.5042338785099</v>
      </c>
      <c r="M42" s="28">
        <v>1632.5042338785099</v>
      </c>
      <c r="N42" s="28">
        <v>3536.98333987151</v>
      </c>
      <c r="O42" s="28">
        <v>296.85800828071001</v>
      </c>
      <c r="P42" s="28">
        <v>596.77192640355304</v>
      </c>
      <c r="Q42" s="28">
        <v>40729.360783654898</v>
      </c>
      <c r="R42" s="28">
        <v>1340.1974566019601</v>
      </c>
      <c r="S42" s="28">
        <v>76.1503468067379</v>
      </c>
      <c r="T42" s="28">
        <v>213.468611042384</v>
      </c>
      <c r="U42" s="28">
        <v>2.2856895533768302</v>
      </c>
      <c r="V42" s="28">
        <v>1343.60277463132</v>
      </c>
      <c r="W42" s="28">
        <v>1343.60277463132</v>
      </c>
      <c r="X42" s="28">
        <v>8915156.2060599495</v>
      </c>
      <c r="Y42" s="28">
        <v>0</v>
      </c>
      <c r="Z42" s="28">
        <v>426.95756352406897</v>
      </c>
      <c r="AA42" s="28">
        <v>95.545368807814299</v>
      </c>
      <c r="AB42" s="28">
        <v>123.45836128918501</v>
      </c>
      <c r="AC42" s="28">
        <v>253.947060625322</v>
      </c>
      <c r="AD42" s="28">
        <v>0</v>
      </c>
      <c r="AE42" s="28">
        <v>784.03534100100796</v>
      </c>
      <c r="AF42" s="28">
        <v>0</v>
      </c>
      <c r="AG42" s="28">
        <v>1764.7768337629</v>
      </c>
      <c r="AH42" s="28">
        <v>196.08633357429801</v>
      </c>
      <c r="AI42" s="28">
        <v>1960.8631673371999</v>
      </c>
      <c r="AJ42" s="28">
        <v>0</v>
      </c>
      <c r="AK42" s="28">
        <v>821.88428556000702</v>
      </c>
      <c r="AL42" s="28">
        <v>1.81268837954772</v>
      </c>
      <c r="AM42" s="28">
        <v>2484.7986308966701</v>
      </c>
      <c r="AN42" s="28">
        <v>9.5420549867998297</v>
      </c>
      <c r="AO42" s="28">
        <v>211.36674258502899</v>
      </c>
      <c r="AP42" s="28">
        <v>360.8630785121</v>
      </c>
      <c r="AQ42" s="28">
        <v>1.1520416563325</v>
      </c>
      <c r="AR42" s="28">
        <v>0</v>
      </c>
      <c r="AS42" s="28">
        <v>157.60039218020501</v>
      </c>
      <c r="AT42" s="28">
        <v>4380.4378904763198</v>
      </c>
      <c r="AU42" s="28">
        <v>3616.8226882408298</v>
      </c>
      <c r="AV42" s="28">
        <v>763.61520223548598</v>
      </c>
      <c r="AW42" s="28">
        <v>1.7508741052817201</v>
      </c>
      <c r="AX42" s="28">
        <v>3.7861725877301702E-2</v>
      </c>
      <c r="AY42" s="28">
        <v>62.304116879137098</v>
      </c>
      <c r="AZ42" s="28">
        <v>21.7577615809344</v>
      </c>
      <c r="BA42" s="28">
        <v>1104.5460575296099</v>
      </c>
      <c r="BB42" s="28">
        <v>43.311373546740803</v>
      </c>
      <c r="BC42" s="28">
        <v>7.5071574506853596</v>
      </c>
      <c r="BD42" s="28">
        <v>1578.19729853337</v>
      </c>
      <c r="BE42" s="28">
        <v>330.91893997273701</v>
      </c>
      <c r="BF42" s="28">
        <v>4.4907878084403903</v>
      </c>
      <c r="BG42" s="28">
        <v>50.448029202422802</v>
      </c>
      <c r="BH42" s="28">
        <v>0.134371578310928</v>
      </c>
      <c r="BI42" s="28">
        <v>261.26708535965599</v>
      </c>
      <c r="BJ42" s="28">
        <v>740.57673187217802</v>
      </c>
      <c r="BK42" s="28">
        <v>0</v>
      </c>
      <c r="BL42" s="28">
        <v>29.6697695055908</v>
      </c>
      <c r="BM42" s="28">
        <v>486.85798081263499</v>
      </c>
      <c r="BN42" s="28">
        <v>577.35199283781799</v>
      </c>
      <c r="BO42" s="28">
        <v>15218.3007516658</v>
      </c>
      <c r="BP42" s="28">
        <v>155.287514229256</v>
      </c>
      <c r="BR42" s="25">
        <f t="shared" si="0"/>
        <v>-2.5454223348606033E-7</v>
      </c>
      <c r="BS42" s="25">
        <f t="shared" si="1"/>
        <v>-3.0793116718535011E-7</v>
      </c>
      <c r="BT42" s="25">
        <f t="shared" si="2"/>
        <v>-3.1096642577441823E-7</v>
      </c>
      <c r="BU42" s="25">
        <f t="shared" si="3"/>
        <v>9.9781605266746505E-6</v>
      </c>
      <c r="BV42" s="25">
        <f t="shared" si="4"/>
        <v>1.2144381419879468E-5</v>
      </c>
      <c r="BW42" s="25">
        <f t="shared" si="5"/>
        <v>-3.7521108754705168E-7</v>
      </c>
      <c r="BX42" s="25">
        <f t="shared" si="6"/>
        <v>-3.1313172123270626E-7</v>
      </c>
    </row>
    <row r="43" spans="1:76" x14ac:dyDescent="0.4">
      <c r="A43" s="100" t="s">
        <v>206</v>
      </c>
      <c r="B43" s="101">
        <v>130392.95776</v>
      </c>
      <c r="C43" s="101">
        <v>2194.5747944</v>
      </c>
      <c r="D43" s="101">
        <v>6981.3595564999996</v>
      </c>
      <c r="E43" s="101">
        <v>17150.690963000001</v>
      </c>
      <c r="F43" s="101">
        <v>11050.475570000001</v>
      </c>
      <c r="G43" s="101">
        <v>686.33419765999997</v>
      </c>
      <c r="H43" s="101">
        <v>51064.416384999997</v>
      </c>
      <c r="J43" s="30" t="s">
        <v>206</v>
      </c>
      <c r="K43" s="28">
        <v>0</v>
      </c>
      <c r="L43" s="28">
        <v>0</v>
      </c>
      <c r="M43" s="28">
        <v>0</v>
      </c>
      <c r="N43" s="28">
        <v>0</v>
      </c>
      <c r="O43" s="28">
        <v>0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0</v>
      </c>
      <c r="AC43" s="28">
        <v>0</v>
      </c>
      <c r="AD43" s="28">
        <v>0</v>
      </c>
      <c r="AE43" s="28">
        <v>0</v>
      </c>
      <c r="AF43" s="28">
        <v>0</v>
      </c>
      <c r="AG43" s="28">
        <v>0</v>
      </c>
      <c r="AH43" s="28">
        <v>0</v>
      </c>
      <c r="AI43" s="28">
        <v>0</v>
      </c>
      <c r="AJ43" s="28">
        <v>0</v>
      </c>
      <c r="AK43" s="28">
        <v>0</v>
      </c>
      <c r="AL43" s="28">
        <v>0</v>
      </c>
      <c r="AM43" s="28">
        <v>0</v>
      </c>
      <c r="AN43" s="28">
        <v>0</v>
      </c>
      <c r="AO43" s="28">
        <v>0</v>
      </c>
      <c r="AP43" s="28">
        <v>0</v>
      </c>
      <c r="AQ43" s="28">
        <v>0</v>
      </c>
      <c r="AR43" s="28">
        <v>0</v>
      </c>
      <c r="AS43" s="28">
        <v>0</v>
      </c>
      <c r="AT43" s="28">
        <v>0</v>
      </c>
      <c r="AU43" s="28">
        <v>0</v>
      </c>
      <c r="AV43" s="28">
        <v>0</v>
      </c>
      <c r="AW43" s="28">
        <v>0</v>
      </c>
      <c r="AX43" s="28">
        <v>0</v>
      </c>
      <c r="AY43" s="28">
        <v>0</v>
      </c>
      <c r="AZ43" s="28">
        <v>0</v>
      </c>
      <c r="BA43" s="28">
        <v>0</v>
      </c>
      <c r="BB43" s="28">
        <v>0</v>
      </c>
      <c r="BC43" s="28">
        <v>0</v>
      </c>
      <c r="BD43" s="28">
        <v>0</v>
      </c>
      <c r="BE43" s="28">
        <v>0</v>
      </c>
      <c r="BF43" s="28">
        <v>0</v>
      </c>
      <c r="BG43" s="28">
        <v>0</v>
      </c>
      <c r="BH43" s="28">
        <v>0</v>
      </c>
      <c r="BI43" s="28">
        <v>0</v>
      </c>
      <c r="BJ43" s="28">
        <v>0</v>
      </c>
      <c r="BK43" s="28">
        <v>0</v>
      </c>
      <c r="BL43" s="28">
        <v>0</v>
      </c>
      <c r="BM43" s="28">
        <v>0</v>
      </c>
      <c r="BN43" s="28">
        <v>0</v>
      </c>
      <c r="BO43" s="28">
        <v>0</v>
      </c>
      <c r="BP43" s="28">
        <v>0</v>
      </c>
      <c r="BR43" s="25">
        <f t="shared" si="0"/>
        <v>-1</v>
      </c>
      <c r="BS43" s="25">
        <f t="shared" si="1"/>
        <v>-1</v>
      </c>
      <c r="BT43" s="25">
        <f t="shared" si="2"/>
        <v>-1</v>
      </c>
      <c r="BU43" s="25">
        <f t="shared" si="3"/>
        <v>-1</v>
      </c>
      <c r="BV43" s="25">
        <f t="shared" si="4"/>
        <v>-1</v>
      </c>
      <c r="BW43" s="25">
        <f t="shared" si="5"/>
        <v>-1</v>
      </c>
      <c r="BX43" s="25">
        <f t="shared" si="6"/>
        <v>-1</v>
      </c>
    </row>
    <row r="44" spans="1:76" x14ac:dyDescent="0.4">
      <c r="A44" s="100" t="s">
        <v>207</v>
      </c>
      <c r="B44" s="101">
        <v>82200.448887000006</v>
      </c>
      <c r="C44" s="101">
        <v>1424.1797311</v>
      </c>
      <c r="D44" s="101">
        <v>4344.3220434000004</v>
      </c>
      <c r="E44" s="101">
        <v>9302.3329505999991</v>
      </c>
      <c r="F44" s="101">
        <v>6879.1688345000002</v>
      </c>
      <c r="G44" s="101">
        <v>482.45645882999997</v>
      </c>
      <c r="H44" s="101">
        <v>31414.171951</v>
      </c>
      <c r="J44" s="30" t="s">
        <v>207</v>
      </c>
      <c r="K44" s="28">
        <v>7.6727713502426198</v>
      </c>
      <c r="L44" s="28">
        <v>1207.11481871208</v>
      </c>
      <c r="M44" s="28">
        <v>1207.11481871208</v>
      </c>
      <c r="N44" s="28">
        <v>2567.7806955653</v>
      </c>
      <c r="O44" s="28">
        <v>186.35622329648299</v>
      </c>
      <c r="P44" s="28">
        <v>64.997349844090195</v>
      </c>
      <c r="Q44" s="28">
        <v>21595.124747494701</v>
      </c>
      <c r="R44" s="28">
        <v>931.81525067121299</v>
      </c>
      <c r="S44" s="28">
        <v>8.2939089605049592</v>
      </c>
      <c r="T44" s="28">
        <v>140.83674559152999</v>
      </c>
      <c r="U44" s="28">
        <v>0.24894529534579199</v>
      </c>
      <c r="V44" s="28">
        <v>844.41467165228903</v>
      </c>
      <c r="W44" s="28">
        <v>844.41467165228903</v>
      </c>
      <c r="X44" s="28">
        <v>3558556.3607523199</v>
      </c>
      <c r="Y44" s="28">
        <v>0</v>
      </c>
      <c r="Z44" s="28">
        <v>305.89248001932799</v>
      </c>
      <c r="AA44" s="28">
        <v>64.754422306282507</v>
      </c>
      <c r="AB44" s="28">
        <v>76.300685416461604</v>
      </c>
      <c r="AC44" s="28">
        <v>27.6586178364783</v>
      </c>
      <c r="AD44" s="28">
        <v>0</v>
      </c>
      <c r="AE44" s="28">
        <v>394.840320620711</v>
      </c>
      <c r="AF44" s="28">
        <v>0</v>
      </c>
      <c r="AG44" s="28">
        <v>1059.59487350783</v>
      </c>
      <c r="AH44" s="28">
        <v>117.73274738889999</v>
      </c>
      <c r="AI44" s="28">
        <v>1177.32762089673</v>
      </c>
      <c r="AJ44" s="28">
        <v>0</v>
      </c>
      <c r="AK44" s="28">
        <v>502.30173237492301</v>
      </c>
      <c r="AL44" s="28">
        <v>0.51710580506732295</v>
      </c>
      <c r="AM44" s="28">
        <v>1683.68400142934</v>
      </c>
      <c r="AN44" s="28">
        <v>1.4402243760423701</v>
      </c>
      <c r="AO44" s="28">
        <v>117.265440173283</v>
      </c>
      <c r="AP44" s="28">
        <v>153.50759700612301</v>
      </c>
      <c r="AQ44" s="28">
        <v>0.23561162327419399</v>
      </c>
      <c r="AR44" s="28">
        <v>0</v>
      </c>
      <c r="AS44" s="28">
        <v>90.433277734750803</v>
      </c>
      <c r="AT44" s="28">
        <v>1785.26271267897</v>
      </c>
      <c r="AU44" s="28">
        <v>1443.61568921298</v>
      </c>
      <c r="AV44" s="28">
        <v>341.64702346599603</v>
      </c>
      <c r="AW44" s="28">
        <v>1.02918516992675</v>
      </c>
      <c r="AX44" s="28">
        <v>4.3710374532206697E-3</v>
      </c>
      <c r="AY44" s="28">
        <v>31.7170754316925</v>
      </c>
      <c r="AZ44" s="28">
        <v>9.2329521744737804</v>
      </c>
      <c r="BA44" s="28">
        <v>406.31331927004902</v>
      </c>
      <c r="BB44" s="28">
        <v>23.470312730479399</v>
      </c>
      <c r="BC44" s="28">
        <v>4.4580950991253099</v>
      </c>
      <c r="BD44" s="28">
        <v>580.53793527009304</v>
      </c>
      <c r="BE44" s="28">
        <v>232.300116441586</v>
      </c>
      <c r="BF44" s="28">
        <v>0.67236754084337802</v>
      </c>
      <c r="BG44" s="28">
        <v>22.755044736189401</v>
      </c>
      <c r="BH44" s="28">
        <v>2.5774034112116002E-2</v>
      </c>
      <c r="BI44" s="28">
        <v>107.476047788268</v>
      </c>
      <c r="BJ44" s="28">
        <v>528.46756995086002</v>
      </c>
      <c r="BK44" s="28">
        <v>0</v>
      </c>
      <c r="BL44" s="28">
        <v>4.3709255844163497</v>
      </c>
      <c r="BM44" s="28">
        <v>317.03284909039797</v>
      </c>
      <c r="BN44" s="28">
        <v>106.119311190083</v>
      </c>
      <c r="BO44" s="28">
        <v>9938.3578233546596</v>
      </c>
      <c r="BP44" s="28">
        <v>106.28776641093</v>
      </c>
      <c r="BR44" s="25">
        <f t="shared" si="0"/>
        <v>-0.73728702166600979</v>
      </c>
      <c r="BS44" s="25">
        <f t="shared" si="1"/>
        <v>-0.72275948604060913</v>
      </c>
      <c r="BT44" s="25">
        <f t="shared" si="2"/>
        <v>-0.72899623712626127</v>
      </c>
      <c r="BU44" s="25">
        <f t="shared" si="3"/>
        <v>-0.80808441042052559</v>
      </c>
      <c r="BV44" s="25">
        <f t="shared" si="4"/>
        <v>-0.79014678605167465</v>
      </c>
      <c r="BW44" s="25">
        <f t="shared" si="5"/>
        <v>-0.77723161163826671</v>
      </c>
      <c r="BX44" s="25">
        <f t="shared" si="6"/>
        <v>-0.68363457617611034</v>
      </c>
    </row>
    <row r="45" spans="1:76" x14ac:dyDescent="0.4">
      <c r="A45" s="100" t="s">
        <v>208</v>
      </c>
      <c r="B45" s="101">
        <v>4326.5750668000001</v>
      </c>
      <c r="C45" s="101">
        <v>85.426029524</v>
      </c>
      <c r="D45" s="101">
        <v>207.04788238</v>
      </c>
      <c r="E45" s="101">
        <v>391.16647952</v>
      </c>
      <c r="F45" s="101">
        <v>330.85920234999998</v>
      </c>
      <c r="G45" s="101">
        <v>23.989279195999998</v>
      </c>
      <c r="H45" s="101">
        <v>1961.6232692999999</v>
      </c>
      <c r="J45" s="30" t="s">
        <v>208</v>
      </c>
      <c r="K45" s="28">
        <v>0</v>
      </c>
      <c r="L45" s="28">
        <v>0</v>
      </c>
      <c r="M45" s="28">
        <v>0</v>
      </c>
      <c r="N45" s="28">
        <v>0</v>
      </c>
      <c r="O45" s="28">
        <v>0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  <c r="AB45" s="28">
        <v>0</v>
      </c>
      <c r="AC45" s="28">
        <v>0</v>
      </c>
      <c r="AD45" s="28">
        <v>0</v>
      </c>
      <c r="AE45" s="28">
        <v>0</v>
      </c>
      <c r="AF45" s="28">
        <v>0</v>
      </c>
      <c r="AG45" s="28">
        <v>0</v>
      </c>
      <c r="AH45" s="28">
        <v>0</v>
      </c>
      <c r="AI45" s="28">
        <v>0</v>
      </c>
      <c r="AJ45" s="28">
        <v>0</v>
      </c>
      <c r="AK45" s="28">
        <v>0</v>
      </c>
      <c r="AL45" s="28">
        <v>0</v>
      </c>
      <c r="AM45" s="28">
        <v>0</v>
      </c>
      <c r="AN45" s="28">
        <v>0</v>
      </c>
      <c r="AO45" s="28">
        <v>0</v>
      </c>
      <c r="AP45" s="28">
        <v>0</v>
      </c>
      <c r="AQ45" s="28">
        <v>0</v>
      </c>
      <c r="AR45" s="28">
        <v>0</v>
      </c>
      <c r="AS45" s="28">
        <v>0</v>
      </c>
      <c r="AT45" s="28">
        <v>0</v>
      </c>
      <c r="AU45" s="28">
        <v>0</v>
      </c>
      <c r="AV45" s="28">
        <v>0</v>
      </c>
      <c r="AW45" s="28">
        <v>0</v>
      </c>
      <c r="AX45" s="28">
        <v>0</v>
      </c>
      <c r="AY45" s="28">
        <v>0</v>
      </c>
      <c r="AZ45" s="28">
        <v>0</v>
      </c>
      <c r="BA45" s="28">
        <v>0</v>
      </c>
      <c r="BB45" s="28">
        <v>0</v>
      </c>
      <c r="BC45" s="28">
        <v>0</v>
      </c>
      <c r="BD45" s="28">
        <v>0</v>
      </c>
      <c r="BE45" s="28">
        <v>0</v>
      </c>
      <c r="BF45" s="28">
        <v>0</v>
      </c>
      <c r="BG45" s="28">
        <v>0</v>
      </c>
      <c r="BH45" s="28">
        <v>0</v>
      </c>
      <c r="BI45" s="28">
        <v>0</v>
      </c>
      <c r="BJ45" s="28">
        <v>0</v>
      </c>
      <c r="BK45" s="28">
        <v>0</v>
      </c>
      <c r="BL45" s="28">
        <v>0</v>
      </c>
      <c r="BM45" s="28">
        <v>0</v>
      </c>
      <c r="BN45" s="28">
        <v>0</v>
      </c>
      <c r="BO45" s="28">
        <v>0</v>
      </c>
      <c r="BP45" s="28">
        <v>0</v>
      </c>
      <c r="BR45" s="25">
        <f t="shared" si="0"/>
        <v>-1</v>
      </c>
      <c r="BS45" s="25">
        <f t="shared" si="1"/>
        <v>-1</v>
      </c>
      <c r="BT45" s="25">
        <f t="shared" si="2"/>
        <v>-1</v>
      </c>
      <c r="BU45" s="25">
        <f t="shared" si="3"/>
        <v>-1</v>
      </c>
      <c r="BV45" s="25">
        <f t="shared" si="4"/>
        <v>-1</v>
      </c>
      <c r="BW45" s="25">
        <f t="shared" si="5"/>
        <v>-1</v>
      </c>
      <c r="BX45" s="25">
        <f t="shared" si="6"/>
        <v>-1</v>
      </c>
    </row>
    <row r="46" spans="1:76" x14ac:dyDescent="0.4">
      <c r="A46" s="100" t="s">
        <v>209</v>
      </c>
      <c r="B46" s="101">
        <v>303071.47209</v>
      </c>
      <c r="C46" s="101">
        <v>5333.0941271000002</v>
      </c>
      <c r="D46" s="101">
        <v>15563.567876999999</v>
      </c>
      <c r="E46" s="101">
        <v>36590.329569000001</v>
      </c>
      <c r="F46" s="101">
        <v>25898.516291</v>
      </c>
      <c r="G46" s="101">
        <v>1726.0759029000001</v>
      </c>
      <c r="H46" s="101">
        <v>118259.28051</v>
      </c>
      <c r="J46" s="30" t="s">
        <v>209</v>
      </c>
      <c r="K46" s="28">
        <v>0</v>
      </c>
      <c r="L46" s="28">
        <v>0</v>
      </c>
      <c r="M46" s="28">
        <v>0</v>
      </c>
      <c r="N46" s="28">
        <v>0</v>
      </c>
      <c r="O46" s="28">
        <v>0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  <c r="AB46" s="28">
        <v>0</v>
      </c>
      <c r="AC46" s="28">
        <v>0</v>
      </c>
      <c r="AD46" s="28">
        <v>0</v>
      </c>
      <c r="AE46" s="28">
        <v>0</v>
      </c>
      <c r="AF46" s="28">
        <v>0</v>
      </c>
      <c r="AG46" s="28">
        <v>0</v>
      </c>
      <c r="AH46" s="28">
        <v>0</v>
      </c>
      <c r="AI46" s="28">
        <v>0</v>
      </c>
      <c r="AJ46" s="28">
        <v>0</v>
      </c>
      <c r="AK46" s="28">
        <v>0</v>
      </c>
      <c r="AL46" s="28">
        <v>0</v>
      </c>
      <c r="AM46" s="28">
        <v>0</v>
      </c>
      <c r="AN46" s="28">
        <v>0</v>
      </c>
      <c r="AO46" s="28">
        <v>0</v>
      </c>
      <c r="AP46" s="28">
        <v>0</v>
      </c>
      <c r="AQ46" s="28">
        <v>0</v>
      </c>
      <c r="AR46" s="28">
        <v>0</v>
      </c>
      <c r="AS46" s="28">
        <v>0</v>
      </c>
      <c r="AT46" s="28">
        <v>0</v>
      </c>
      <c r="AU46" s="28">
        <v>0</v>
      </c>
      <c r="AV46" s="28">
        <v>0</v>
      </c>
      <c r="AW46" s="28">
        <v>0</v>
      </c>
      <c r="AX46" s="28">
        <v>0</v>
      </c>
      <c r="AY46" s="28">
        <v>0</v>
      </c>
      <c r="AZ46" s="28">
        <v>0</v>
      </c>
      <c r="BA46" s="28">
        <v>0</v>
      </c>
      <c r="BB46" s="28">
        <v>0</v>
      </c>
      <c r="BC46" s="28">
        <v>0</v>
      </c>
      <c r="BD46" s="28">
        <v>0</v>
      </c>
      <c r="BE46" s="28">
        <v>0</v>
      </c>
      <c r="BF46" s="28">
        <v>0</v>
      </c>
      <c r="BG46" s="28">
        <v>0</v>
      </c>
      <c r="BH46" s="28">
        <v>0</v>
      </c>
      <c r="BI46" s="28">
        <v>0</v>
      </c>
      <c r="BJ46" s="28">
        <v>0</v>
      </c>
      <c r="BK46" s="28">
        <v>0</v>
      </c>
      <c r="BL46" s="28">
        <v>0</v>
      </c>
      <c r="BM46" s="28">
        <v>0</v>
      </c>
      <c r="BN46" s="28">
        <v>0</v>
      </c>
      <c r="BO46" s="28">
        <v>0</v>
      </c>
      <c r="BP46" s="28">
        <v>0</v>
      </c>
      <c r="BR46" s="25">
        <f t="shared" si="0"/>
        <v>-1</v>
      </c>
      <c r="BS46" s="25">
        <f t="shared" si="1"/>
        <v>-1</v>
      </c>
      <c r="BT46" s="25">
        <f t="shared" si="2"/>
        <v>-1</v>
      </c>
      <c r="BU46" s="25">
        <f t="shared" si="3"/>
        <v>-1</v>
      </c>
      <c r="BV46" s="25">
        <f t="shared" si="4"/>
        <v>-1</v>
      </c>
      <c r="BW46" s="25">
        <f t="shared" si="5"/>
        <v>-1</v>
      </c>
      <c r="BX46" s="25">
        <f t="shared" si="6"/>
        <v>-1</v>
      </c>
    </row>
    <row r="47" spans="1:76" x14ac:dyDescent="0.4">
      <c r="A47" s="100" t="s">
        <v>210</v>
      </c>
      <c r="B47" s="101">
        <v>827053.73309999995</v>
      </c>
      <c r="C47" s="101">
        <v>13825.325545</v>
      </c>
      <c r="D47" s="101">
        <v>40812.820198000001</v>
      </c>
      <c r="E47" s="101">
        <v>140470.33561000001</v>
      </c>
      <c r="F47" s="101">
        <v>85653.832634999999</v>
      </c>
      <c r="G47" s="101">
        <v>4873.5354932</v>
      </c>
      <c r="H47" s="101">
        <v>274662.54888000002</v>
      </c>
      <c r="J47" s="30" t="s">
        <v>210</v>
      </c>
      <c r="K47" s="28">
        <v>0</v>
      </c>
      <c r="L47" s="28">
        <v>0</v>
      </c>
      <c r="M47" s="28">
        <v>0</v>
      </c>
      <c r="N47" s="28">
        <v>0</v>
      </c>
      <c r="O47" s="28">
        <v>0</v>
      </c>
      <c r="P47" s="28"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  <c r="AB47" s="28">
        <v>0</v>
      </c>
      <c r="AC47" s="28">
        <v>0</v>
      </c>
      <c r="AD47" s="28">
        <v>0</v>
      </c>
      <c r="AE47" s="28">
        <v>0</v>
      </c>
      <c r="AF47" s="28">
        <v>0</v>
      </c>
      <c r="AG47" s="28">
        <v>0</v>
      </c>
      <c r="AH47" s="28">
        <v>0</v>
      </c>
      <c r="AI47" s="28">
        <v>0</v>
      </c>
      <c r="AJ47" s="28">
        <v>0</v>
      </c>
      <c r="AK47" s="28">
        <v>0</v>
      </c>
      <c r="AL47" s="28">
        <v>0</v>
      </c>
      <c r="AM47" s="28">
        <v>0</v>
      </c>
      <c r="AN47" s="28">
        <v>0</v>
      </c>
      <c r="AO47" s="28">
        <v>0</v>
      </c>
      <c r="AP47" s="28">
        <v>0</v>
      </c>
      <c r="AQ47" s="28">
        <v>0</v>
      </c>
      <c r="AR47" s="28">
        <v>0</v>
      </c>
      <c r="AS47" s="28">
        <v>0</v>
      </c>
      <c r="AT47" s="28">
        <v>0</v>
      </c>
      <c r="AU47" s="28">
        <v>0</v>
      </c>
      <c r="AV47" s="28">
        <v>0</v>
      </c>
      <c r="AW47" s="28">
        <v>0</v>
      </c>
      <c r="AX47" s="28">
        <v>0</v>
      </c>
      <c r="AY47" s="28">
        <v>0</v>
      </c>
      <c r="AZ47" s="28">
        <v>0</v>
      </c>
      <c r="BA47" s="28">
        <v>0</v>
      </c>
      <c r="BB47" s="28">
        <v>0</v>
      </c>
      <c r="BC47" s="28">
        <v>0</v>
      </c>
      <c r="BD47" s="28">
        <v>0</v>
      </c>
      <c r="BE47" s="28">
        <v>0</v>
      </c>
      <c r="BF47" s="28">
        <v>0</v>
      </c>
      <c r="BG47" s="28">
        <v>0</v>
      </c>
      <c r="BH47" s="28">
        <v>0</v>
      </c>
      <c r="BI47" s="28">
        <v>0</v>
      </c>
      <c r="BJ47" s="28">
        <v>0</v>
      </c>
      <c r="BK47" s="28">
        <v>0</v>
      </c>
      <c r="BL47" s="28">
        <v>0</v>
      </c>
      <c r="BM47" s="28">
        <v>0</v>
      </c>
      <c r="BN47" s="28">
        <v>0</v>
      </c>
      <c r="BO47" s="28">
        <v>0</v>
      </c>
      <c r="BP47" s="28">
        <v>0</v>
      </c>
      <c r="BR47" s="25">
        <f t="shared" si="0"/>
        <v>-1</v>
      </c>
      <c r="BS47" s="25">
        <f t="shared" si="1"/>
        <v>-1</v>
      </c>
      <c r="BT47" s="25">
        <f t="shared" si="2"/>
        <v>-1</v>
      </c>
      <c r="BU47" s="25">
        <f t="shared" si="3"/>
        <v>-1</v>
      </c>
      <c r="BV47" s="25">
        <f t="shared" si="4"/>
        <v>-1</v>
      </c>
      <c r="BW47" s="25">
        <f t="shared" si="5"/>
        <v>-1</v>
      </c>
      <c r="BX47" s="25">
        <f t="shared" si="6"/>
        <v>-1</v>
      </c>
    </row>
    <row r="48" spans="1:76" s="15" customFormat="1" x14ac:dyDescent="0.4">
      <c r="A48" s="15" t="s">
        <v>211</v>
      </c>
      <c r="B48" s="91">
        <v>12226.945696000001</v>
      </c>
      <c r="C48" s="91">
        <v>225.25647588000001</v>
      </c>
      <c r="D48" s="91">
        <v>592.59021934999998</v>
      </c>
      <c r="E48" s="91">
        <v>1501.7902342</v>
      </c>
      <c r="F48" s="91">
        <v>1224.7413057000001</v>
      </c>
      <c r="G48" s="91">
        <v>89.259591963999995</v>
      </c>
      <c r="H48" s="91">
        <v>3664.5177856999999</v>
      </c>
      <c r="J48" s="15" t="s">
        <v>211</v>
      </c>
      <c r="K48" s="42">
        <v>0.112274581277688</v>
      </c>
      <c r="L48" s="42">
        <v>0.10104773476314</v>
      </c>
      <c r="M48" s="42">
        <v>0.10104773476314</v>
      </c>
      <c r="N48" s="42">
        <v>0.33447076836587902</v>
      </c>
      <c r="O48" s="42">
        <v>9.89102113883496E-2</v>
      </c>
      <c r="P48" s="42">
        <v>0.951104916792054</v>
      </c>
      <c r="Q48" s="42">
        <v>38.0212613744715</v>
      </c>
      <c r="R48" s="42">
        <v>0.22668608883083299</v>
      </c>
      <c r="S48" s="42">
        <v>0.121364925474958</v>
      </c>
      <c r="T48" s="42">
        <v>5.45334264597628E-2</v>
      </c>
      <c r="U48" s="42">
        <v>3.64279505609109E-3</v>
      </c>
      <c r="V48" s="42">
        <v>0.445358377373964</v>
      </c>
      <c r="W48" s="42">
        <v>0.445358377373964</v>
      </c>
      <c r="X48" s="42">
        <v>12822.206509146399</v>
      </c>
      <c r="Y48" s="42">
        <v>0</v>
      </c>
      <c r="Z48" s="42">
        <v>5.0262965473415001E-2</v>
      </c>
      <c r="AA48" s="42">
        <v>2.0234229617002001E-2</v>
      </c>
      <c r="AB48" s="42">
        <v>4.4054824120769102E-2</v>
      </c>
      <c r="AC48" s="42">
        <v>0.40472802131869401</v>
      </c>
      <c r="AD48" s="42">
        <v>0</v>
      </c>
      <c r="AE48" s="42">
        <v>0.67001908100332297</v>
      </c>
      <c r="AF48" s="42">
        <v>0</v>
      </c>
      <c r="AG48" s="42">
        <v>1.4913900913264599</v>
      </c>
      <c r="AH48" s="42">
        <v>0.165714089187982</v>
      </c>
      <c r="AI48" s="42">
        <v>1.65710418051444</v>
      </c>
      <c r="AJ48" s="42">
        <v>0</v>
      </c>
      <c r="AK48" s="42">
        <v>0.30699541857504198</v>
      </c>
      <c r="AL48" s="42">
        <v>3.16010626277991E-3</v>
      </c>
      <c r="AM48" s="42">
        <v>0.52707448568924697</v>
      </c>
      <c r="AN48" s="42">
        <v>2.00686265756157E-2</v>
      </c>
      <c r="AO48" s="42">
        <v>0.215875703412203</v>
      </c>
      <c r="AP48" s="42">
        <v>0.49365300352188302</v>
      </c>
      <c r="AQ48" s="42">
        <v>2.2575954187954998E-3</v>
      </c>
      <c r="AR48" s="42">
        <v>0</v>
      </c>
      <c r="AS48" s="42">
        <v>0.15293372355142501</v>
      </c>
      <c r="AT48" s="42">
        <v>6.3766751213919903</v>
      </c>
      <c r="AU48" s="42">
        <v>5.2020703825570296</v>
      </c>
      <c r="AV48" s="42">
        <v>1.1746047388349601</v>
      </c>
      <c r="AW48" s="42">
        <v>1.63337720531093E-3</v>
      </c>
      <c r="AX48" s="42">
        <v>8.3229771215352904E-5</v>
      </c>
      <c r="AY48" s="42">
        <v>7.1265078236522797E-2</v>
      </c>
      <c r="AZ48" s="42">
        <v>2.98245561820356E-2</v>
      </c>
      <c r="BA48" s="42">
        <v>1.6812292972216201</v>
      </c>
      <c r="BB48" s="42">
        <v>4.5731807734916197E-2</v>
      </c>
      <c r="BC48" s="42">
        <v>6.8819149346605098E-3</v>
      </c>
      <c r="BD48" s="42">
        <v>2.4022021969058098</v>
      </c>
      <c r="BE48" s="42">
        <v>5.0584188181241899E-2</v>
      </c>
      <c r="BF48" s="42">
        <v>9.4594222788075104E-3</v>
      </c>
      <c r="BG48" s="42">
        <v>6.5542849584153101E-2</v>
      </c>
      <c r="BH48" s="42">
        <v>2.6789375926630099E-4</v>
      </c>
      <c r="BI48" s="42">
        <v>0.37998843455303999</v>
      </c>
      <c r="BJ48" s="42">
        <v>9.2324449174027295E-2</v>
      </c>
      <c r="BK48" s="42">
        <v>0</v>
      </c>
      <c r="BL48" s="42">
        <v>4.4517793511356499E-2</v>
      </c>
      <c r="BM48" s="42">
        <v>0.134514075931149</v>
      </c>
      <c r="BN48" s="42">
        <v>0.81510647001438497</v>
      </c>
      <c r="BO48" s="42">
        <v>4.1354584787005901</v>
      </c>
      <c r="BP48" s="42">
        <v>3.0349765850405299E-2</v>
      </c>
      <c r="BQ48" s="42"/>
      <c r="BR48" s="79">
        <f t="shared" si="0"/>
        <v>-0.99689037128978908</v>
      </c>
      <c r="BS48" s="79">
        <f t="shared" si="1"/>
        <v>-0.99702552799698307</v>
      </c>
      <c r="BT48" s="79">
        <f t="shared" si="2"/>
        <v>-0.99720362549633013</v>
      </c>
      <c r="BU48" s="79">
        <f t="shared" si="3"/>
        <v>-0.9957539508673201</v>
      </c>
      <c r="BV48" s="79">
        <f t="shared" si="4"/>
        <v>-0.99575251495287509</v>
      </c>
      <c r="BW48" s="79">
        <f t="shared" si="5"/>
        <v>-0.99574288402857258</v>
      </c>
      <c r="BX48" s="79">
        <f t="shared" si="6"/>
        <v>-0.99887148631264988</v>
      </c>
    </row>
    <row r="49" spans="1:76" x14ac:dyDescent="0.4">
      <c r="A49" s="100" t="s">
        <v>447</v>
      </c>
      <c r="B49" s="101">
        <v>264940.62718777702</v>
      </c>
      <c r="C49" s="101">
        <v>4854.4304466761496</v>
      </c>
      <c r="D49" s="101">
        <v>13968.881355356199</v>
      </c>
      <c r="E49" s="101">
        <v>26120.099096449299</v>
      </c>
      <c r="F49" s="101">
        <v>19677.183714574101</v>
      </c>
      <c r="G49" s="101">
        <v>1370.9903366708099</v>
      </c>
      <c r="H49" s="101">
        <v>115979.85885214699</v>
      </c>
      <c r="J49" s="30" t="s">
        <v>447</v>
      </c>
      <c r="K49" s="28">
        <v>0</v>
      </c>
      <c r="L49" s="28">
        <v>0</v>
      </c>
      <c r="M49" s="28">
        <v>0</v>
      </c>
      <c r="N49" s="28">
        <v>0</v>
      </c>
      <c r="O49" s="28">
        <v>0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  <c r="AB49" s="28">
        <v>0</v>
      </c>
      <c r="AC49" s="28">
        <v>0</v>
      </c>
      <c r="AD49" s="28">
        <v>0</v>
      </c>
      <c r="AE49" s="28">
        <v>0</v>
      </c>
      <c r="AF49" s="28">
        <v>0</v>
      </c>
      <c r="AG49" s="28">
        <v>0</v>
      </c>
      <c r="AH49" s="28">
        <v>0</v>
      </c>
      <c r="AI49" s="28">
        <v>0</v>
      </c>
      <c r="AJ49" s="28">
        <v>0</v>
      </c>
      <c r="AK49" s="28">
        <v>0</v>
      </c>
      <c r="AL49" s="28">
        <v>0</v>
      </c>
      <c r="AM49" s="28">
        <v>0</v>
      </c>
      <c r="AN49" s="28">
        <v>0</v>
      </c>
      <c r="AO49" s="28">
        <v>0</v>
      </c>
      <c r="AP49" s="28">
        <v>0</v>
      </c>
      <c r="AQ49" s="28">
        <v>0</v>
      </c>
      <c r="AR49" s="28">
        <v>0</v>
      </c>
      <c r="AS49" s="28">
        <v>0</v>
      </c>
      <c r="AT49" s="28">
        <v>0</v>
      </c>
      <c r="AU49" s="28">
        <v>0</v>
      </c>
      <c r="AV49" s="28">
        <v>0</v>
      </c>
      <c r="AW49" s="28">
        <v>0</v>
      </c>
      <c r="AX49" s="28">
        <v>0</v>
      </c>
      <c r="AY49" s="28">
        <v>0</v>
      </c>
      <c r="AZ49" s="28">
        <v>0</v>
      </c>
      <c r="BA49" s="28">
        <v>0</v>
      </c>
      <c r="BB49" s="28">
        <v>0</v>
      </c>
      <c r="BC49" s="28">
        <v>0</v>
      </c>
      <c r="BD49" s="28">
        <v>0</v>
      </c>
      <c r="BE49" s="28">
        <v>0</v>
      </c>
      <c r="BF49" s="28">
        <v>0</v>
      </c>
      <c r="BG49" s="28">
        <v>0</v>
      </c>
      <c r="BH49" s="28">
        <v>0</v>
      </c>
      <c r="BI49" s="28">
        <v>0</v>
      </c>
      <c r="BJ49" s="28">
        <v>0</v>
      </c>
      <c r="BK49" s="28">
        <v>0</v>
      </c>
      <c r="BL49" s="28">
        <v>0</v>
      </c>
      <c r="BM49" s="28">
        <v>0</v>
      </c>
      <c r="BN49" s="28">
        <v>0</v>
      </c>
      <c r="BO49" s="28">
        <v>0</v>
      </c>
      <c r="BP49" s="28">
        <v>0</v>
      </c>
      <c r="BR49" s="80">
        <f t="shared" ref="BR49:BR56" si="7">IF(B49&lt;&gt;0,(Q49-B49)/B49,"")</f>
        <v>-1</v>
      </c>
      <c r="BS49" s="80">
        <f t="shared" ref="BS49:BS56" si="8">IF(C49&lt;&gt;0,(AE49-C49)/C49,"")</f>
        <v>-1</v>
      </c>
      <c r="BT49" s="80">
        <f t="shared" ref="BT49:BT56" si="9">IF(D49&lt;&gt;0,(AI49-D49)/D49,"")</f>
        <v>-1</v>
      </c>
      <c r="BU49" s="80">
        <f t="shared" ref="BU49:BU56" si="10">IF(E49&lt;&gt;0,(AT49-E49)/E49,"")</f>
        <v>-1</v>
      </c>
      <c r="BV49" s="80">
        <f t="shared" ref="BV49:BV56" si="11">IF(F49&lt;&gt;0,(AU49-F49)/F49,"")</f>
        <v>-1</v>
      </c>
      <c r="BW49" s="80">
        <f t="shared" ref="BW49:BW56" si="12">IF(G49&lt;&gt;0,(BI49-G49)/G49,"")</f>
        <v>-1</v>
      </c>
      <c r="BX49" s="80">
        <f t="shared" ref="BX49:BX56" si="13">IF(H49&lt;&gt;0,(BO49-H49)/H49,"")</f>
        <v>-1</v>
      </c>
    </row>
    <row r="50" spans="1:76" x14ac:dyDescent="0.4">
      <c r="A50" s="100" t="s">
        <v>449</v>
      </c>
      <c r="B50" s="101">
        <v>9688.5764743911295</v>
      </c>
      <c r="C50" s="101">
        <v>182.47114963777901</v>
      </c>
      <c r="D50" s="101">
        <v>529.96511789456395</v>
      </c>
      <c r="E50" s="101">
        <v>769.37883749454897</v>
      </c>
      <c r="F50" s="101">
        <v>593.55948240605505</v>
      </c>
      <c r="G50" s="101">
        <v>41.950616158940598</v>
      </c>
      <c r="H50" s="101">
        <v>4840.2860033733004</v>
      </c>
      <c r="J50" s="30" t="s">
        <v>449</v>
      </c>
      <c r="K50" s="28">
        <v>0</v>
      </c>
      <c r="L50" s="28">
        <v>0</v>
      </c>
      <c r="M50" s="28">
        <v>0</v>
      </c>
      <c r="N50" s="28">
        <v>0</v>
      </c>
      <c r="O50" s="28">
        <v>0</v>
      </c>
      <c r="P50" s="28">
        <v>0</v>
      </c>
      <c r="Q50" s="28"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28">
        <v>0</v>
      </c>
      <c r="Y50" s="28">
        <v>0</v>
      </c>
      <c r="Z50" s="28">
        <v>0</v>
      </c>
      <c r="AA50" s="28">
        <v>0</v>
      </c>
      <c r="AB50" s="28">
        <v>0</v>
      </c>
      <c r="AC50" s="28">
        <v>0</v>
      </c>
      <c r="AD50" s="28">
        <v>0</v>
      </c>
      <c r="AE50" s="28">
        <v>0</v>
      </c>
      <c r="AF50" s="28">
        <v>0</v>
      </c>
      <c r="AG50" s="28">
        <v>0</v>
      </c>
      <c r="AH50" s="28">
        <v>0</v>
      </c>
      <c r="AI50" s="28">
        <v>0</v>
      </c>
      <c r="AJ50" s="28">
        <v>0</v>
      </c>
      <c r="AK50" s="28">
        <v>0</v>
      </c>
      <c r="AL50" s="28">
        <v>0</v>
      </c>
      <c r="AM50" s="28">
        <v>0</v>
      </c>
      <c r="AN50" s="28">
        <v>0</v>
      </c>
      <c r="AO50" s="28">
        <v>0</v>
      </c>
      <c r="AP50" s="28">
        <v>0</v>
      </c>
      <c r="AQ50" s="28">
        <v>0</v>
      </c>
      <c r="AR50" s="28">
        <v>0</v>
      </c>
      <c r="AS50" s="28">
        <v>0</v>
      </c>
      <c r="AT50" s="28">
        <v>0</v>
      </c>
      <c r="AU50" s="28">
        <v>0</v>
      </c>
      <c r="AV50" s="28">
        <v>0</v>
      </c>
      <c r="AW50" s="28">
        <v>0</v>
      </c>
      <c r="AX50" s="28">
        <v>0</v>
      </c>
      <c r="AY50" s="28">
        <v>0</v>
      </c>
      <c r="AZ50" s="28">
        <v>0</v>
      </c>
      <c r="BA50" s="28">
        <v>0</v>
      </c>
      <c r="BB50" s="28">
        <v>0</v>
      </c>
      <c r="BC50" s="28">
        <v>0</v>
      </c>
      <c r="BD50" s="28">
        <v>0</v>
      </c>
      <c r="BE50" s="28">
        <v>0</v>
      </c>
      <c r="BF50" s="28">
        <v>0</v>
      </c>
      <c r="BG50" s="28">
        <v>0</v>
      </c>
      <c r="BH50" s="28">
        <v>0</v>
      </c>
      <c r="BI50" s="28">
        <v>0</v>
      </c>
      <c r="BJ50" s="28">
        <v>0</v>
      </c>
      <c r="BK50" s="28">
        <v>0</v>
      </c>
      <c r="BL50" s="28">
        <v>0</v>
      </c>
      <c r="BM50" s="28">
        <v>0</v>
      </c>
      <c r="BN50" s="28">
        <v>0</v>
      </c>
      <c r="BO50" s="28">
        <v>0</v>
      </c>
      <c r="BP50" s="28">
        <v>0</v>
      </c>
      <c r="BR50" s="80">
        <f t="shared" si="7"/>
        <v>-1</v>
      </c>
      <c r="BS50" s="80">
        <f t="shared" si="8"/>
        <v>-1</v>
      </c>
      <c r="BT50" s="80">
        <f t="shared" si="9"/>
        <v>-1</v>
      </c>
      <c r="BU50" s="80">
        <f t="shared" si="10"/>
        <v>-1</v>
      </c>
      <c r="BV50" s="80">
        <f t="shared" si="11"/>
        <v>-1</v>
      </c>
      <c r="BW50" s="80">
        <f t="shared" si="12"/>
        <v>-1</v>
      </c>
      <c r="BX50" s="80">
        <f t="shared" si="13"/>
        <v>-1</v>
      </c>
    </row>
    <row r="51" spans="1:76" x14ac:dyDescent="0.4">
      <c r="A51" s="100" t="s">
        <v>450</v>
      </c>
      <c r="B51" s="101">
        <v>64025.4617407435</v>
      </c>
      <c r="C51" s="101">
        <v>963.94946607110501</v>
      </c>
      <c r="D51" s="101">
        <v>3648.0821572158602</v>
      </c>
      <c r="E51" s="101">
        <v>10694.9707150916</v>
      </c>
      <c r="F51" s="101">
        <v>6217.1473718196603</v>
      </c>
      <c r="G51" s="101">
        <v>354.47815142775897</v>
      </c>
      <c r="H51" s="101">
        <v>20354.609758614999</v>
      </c>
      <c r="J51" s="30" t="s">
        <v>450</v>
      </c>
      <c r="K51" s="28">
        <v>0</v>
      </c>
      <c r="L51" s="28">
        <v>0</v>
      </c>
      <c r="M51" s="28">
        <v>0</v>
      </c>
      <c r="N51" s="28">
        <v>0</v>
      </c>
      <c r="O51" s="28">
        <v>0</v>
      </c>
      <c r="P51" s="28">
        <v>0</v>
      </c>
      <c r="Q51" s="28"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  <c r="AC51" s="28">
        <v>0</v>
      </c>
      <c r="AD51" s="28">
        <v>0</v>
      </c>
      <c r="AE51" s="28">
        <v>0</v>
      </c>
      <c r="AF51" s="28">
        <v>0</v>
      </c>
      <c r="AG51" s="28">
        <v>0</v>
      </c>
      <c r="AH51" s="28">
        <v>0</v>
      </c>
      <c r="AI51" s="28">
        <v>0</v>
      </c>
      <c r="AJ51" s="28">
        <v>0</v>
      </c>
      <c r="AK51" s="28">
        <v>0</v>
      </c>
      <c r="AL51" s="28">
        <v>0</v>
      </c>
      <c r="AM51" s="28">
        <v>0</v>
      </c>
      <c r="AN51" s="28">
        <v>0</v>
      </c>
      <c r="AO51" s="28">
        <v>0</v>
      </c>
      <c r="AP51" s="28">
        <v>0</v>
      </c>
      <c r="AQ51" s="28">
        <v>0</v>
      </c>
      <c r="AR51" s="28">
        <v>0</v>
      </c>
      <c r="AS51" s="28">
        <v>0</v>
      </c>
      <c r="AT51" s="28">
        <v>0</v>
      </c>
      <c r="AU51" s="28">
        <v>0</v>
      </c>
      <c r="AV51" s="28">
        <v>0</v>
      </c>
      <c r="AW51" s="28">
        <v>0</v>
      </c>
      <c r="AX51" s="28">
        <v>0</v>
      </c>
      <c r="AY51" s="28">
        <v>0</v>
      </c>
      <c r="AZ51" s="28">
        <v>0</v>
      </c>
      <c r="BA51" s="28">
        <v>0</v>
      </c>
      <c r="BB51" s="28">
        <v>0</v>
      </c>
      <c r="BC51" s="28">
        <v>0</v>
      </c>
      <c r="BD51" s="28">
        <v>0</v>
      </c>
      <c r="BE51" s="28">
        <v>0</v>
      </c>
      <c r="BF51" s="28">
        <v>0</v>
      </c>
      <c r="BG51" s="28">
        <v>0</v>
      </c>
      <c r="BH51" s="28">
        <v>0</v>
      </c>
      <c r="BI51" s="28">
        <v>0</v>
      </c>
      <c r="BJ51" s="28">
        <v>0</v>
      </c>
      <c r="BK51" s="28">
        <v>0</v>
      </c>
      <c r="BL51" s="28">
        <v>0</v>
      </c>
      <c r="BM51" s="28">
        <v>0</v>
      </c>
      <c r="BN51" s="28">
        <v>0</v>
      </c>
      <c r="BO51" s="28">
        <v>0</v>
      </c>
      <c r="BP51" s="28">
        <v>0</v>
      </c>
      <c r="BR51" s="80">
        <f t="shared" si="7"/>
        <v>-1</v>
      </c>
      <c r="BS51" s="80">
        <f t="shared" si="8"/>
        <v>-1</v>
      </c>
      <c r="BT51" s="80">
        <f t="shared" si="9"/>
        <v>-1</v>
      </c>
      <c r="BU51" s="80">
        <f t="shared" si="10"/>
        <v>-1</v>
      </c>
      <c r="BV51" s="80">
        <f t="shared" si="11"/>
        <v>-1</v>
      </c>
      <c r="BW51" s="80">
        <f t="shared" si="12"/>
        <v>-1</v>
      </c>
      <c r="BX51" s="80">
        <f t="shared" si="13"/>
        <v>-1</v>
      </c>
    </row>
    <row r="52" spans="1:76" x14ac:dyDescent="0.4">
      <c r="A52" s="100" t="s">
        <v>451</v>
      </c>
      <c r="B52" s="101">
        <v>6030.1091494054399</v>
      </c>
      <c r="C52" s="101">
        <v>87.173298709216397</v>
      </c>
      <c r="D52" s="101">
        <v>358.765162413898</v>
      </c>
      <c r="E52" s="101">
        <v>909.82783363042302</v>
      </c>
      <c r="F52" s="101">
        <v>529.87423350629103</v>
      </c>
      <c r="G52" s="101">
        <v>31.471297926112101</v>
      </c>
      <c r="H52" s="101">
        <v>2092.6042336882501</v>
      </c>
      <c r="J52" s="30" t="s">
        <v>451</v>
      </c>
      <c r="K52" s="28">
        <v>0</v>
      </c>
      <c r="L52" s="28">
        <v>0</v>
      </c>
      <c r="M52" s="28">
        <v>0</v>
      </c>
      <c r="N52" s="28">
        <v>0</v>
      </c>
      <c r="O52" s="28">
        <v>0</v>
      </c>
      <c r="P52" s="28">
        <v>0</v>
      </c>
      <c r="Q52" s="28">
        <v>0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28">
        <v>0</v>
      </c>
      <c r="Y52" s="28">
        <v>0</v>
      </c>
      <c r="Z52" s="28">
        <v>0</v>
      </c>
      <c r="AA52" s="28">
        <v>0</v>
      </c>
      <c r="AB52" s="28">
        <v>0</v>
      </c>
      <c r="AC52" s="28">
        <v>0</v>
      </c>
      <c r="AD52" s="28">
        <v>0</v>
      </c>
      <c r="AE52" s="28">
        <v>0</v>
      </c>
      <c r="AF52" s="28">
        <v>0</v>
      </c>
      <c r="AG52" s="28">
        <v>0</v>
      </c>
      <c r="AH52" s="28">
        <v>0</v>
      </c>
      <c r="AI52" s="28">
        <v>0</v>
      </c>
      <c r="AJ52" s="28">
        <v>0</v>
      </c>
      <c r="AK52" s="28">
        <v>0</v>
      </c>
      <c r="AL52" s="28">
        <v>0</v>
      </c>
      <c r="AM52" s="28">
        <v>0</v>
      </c>
      <c r="AN52" s="28">
        <v>0</v>
      </c>
      <c r="AO52" s="28">
        <v>0</v>
      </c>
      <c r="AP52" s="28">
        <v>0</v>
      </c>
      <c r="AQ52" s="28">
        <v>0</v>
      </c>
      <c r="AR52" s="28">
        <v>0</v>
      </c>
      <c r="AS52" s="28">
        <v>0</v>
      </c>
      <c r="AT52" s="28">
        <v>0</v>
      </c>
      <c r="AU52" s="28">
        <v>0</v>
      </c>
      <c r="AV52" s="28">
        <v>0</v>
      </c>
      <c r="AW52" s="28">
        <v>0</v>
      </c>
      <c r="AX52" s="28">
        <v>0</v>
      </c>
      <c r="AY52" s="28">
        <v>0</v>
      </c>
      <c r="AZ52" s="28">
        <v>0</v>
      </c>
      <c r="BA52" s="28">
        <v>0</v>
      </c>
      <c r="BB52" s="28">
        <v>0</v>
      </c>
      <c r="BC52" s="28">
        <v>0</v>
      </c>
      <c r="BD52" s="28">
        <v>0</v>
      </c>
      <c r="BE52" s="28">
        <v>0</v>
      </c>
      <c r="BF52" s="28">
        <v>0</v>
      </c>
      <c r="BG52" s="28">
        <v>0</v>
      </c>
      <c r="BH52" s="28">
        <v>0</v>
      </c>
      <c r="BI52" s="28">
        <v>0</v>
      </c>
      <c r="BJ52" s="28">
        <v>0</v>
      </c>
      <c r="BK52" s="28">
        <v>0</v>
      </c>
      <c r="BL52" s="28">
        <v>0</v>
      </c>
      <c r="BM52" s="28">
        <v>0</v>
      </c>
      <c r="BN52" s="28">
        <v>0</v>
      </c>
      <c r="BO52" s="28">
        <v>0</v>
      </c>
      <c r="BP52" s="28">
        <v>0</v>
      </c>
      <c r="BR52" s="80">
        <f t="shared" si="7"/>
        <v>-1</v>
      </c>
      <c r="BS52" s="80">
        <f t="shared" si="8"/>
        <v>-1</v>
      </c>
      <c r="BT52" s="80">
        <f t="shared" si="9"/>
        <v>-1</v>
      </c>
      <c r="BU52" s="80">
        <f t="shared" si="10"/>
        <v>-1</v>
      </c>
      <c r="BV52" s="80">
        <f t="shared" si="11"/>
        <v>-1</v>
      </c>
      <c r="BW52" s="80">
        <f t="shared" si="12"/>
        <v>-1</v>
      </c>
      <c r="BX52" s="80">
        <f t="shared" si="13"/>
        <v>-1</v>
      </c>
    </row>
    <row r="53" spans="1:76" x14ac:dyDescent="0.4">
      <c r="A53" s="100" t="s">
        <v>452</v>
      </c>
      <c r="B53" s="101">
        <v>248277.51137518999</v>
      </c>
      <c r="C53" s="101">
        <v>3589.0738808218698</v>
      </c>
      <c r="D53" s="101">
        <v>14574.612033704299</v>
      </c>
      <c r="E53" s="101">
        <v>49228.491824057499</v>
      </c>
      <c r="F53" s="101">
        <v>24586.116951770899</v>
      </c>
      <c r="G53" s="101">
        <v>1112.3604518597101</v>
      </c>
      <c r="H53" s="101">
        <v>83117.636123080796</v>
      </c>
      <c r="J53" s="30" t="s">
        <v>452</v>
      </c>
      <c r="K53" s="28">
        <v>0</v>
      </c>
      <c r="L53" s="28">
        <v>0</v>
      </c>
      <c r="M53" s="28">
        <v>0</v>
      </c>
      <c r="N53" s="28">
        <v>0</v>
      </c>
      <c r="O53" s="28">
        <v>0</v>
      </c>
      <c r="P53" s="28">
        <v>0</v>
      </c>
      <c r="Q53" s="28">
        <v>0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28">
        <v>0</v>
      </c>
      <c r="X53" s="28">
        <v>0</v>
      </c>
      <c r="Y53" s="28">
        <v>0</v>
      </c>
      <c r="Z53" s="28">
        <v>0</v>
      </c>
      <c r="AA53" s="28">
        <v>0</v>
      </c>
      <c r="AB53" s="28">
        <v>0</v>
      </c>
      <c r="AC53" s="28">
        <v>0</v>
      </c>
      <c r="AD53" s="28">
        <v>0</v>
      </c>
      <c r="AE53" s="28">
        <v>0</v>
      </c>
      <c r="AF53" s="28">
        <v>0</v>
      </c>
      <c r="AG53" s="28">
        <v>0</v>
      </c>
      <c r="AH53" s="28">
        <v>0</v>
      </c>
      <c r="AI53" s="28">
        <v>0</v>
      </c>
      <c r="AJ53" s="28">
        <v>0</v>
      </c>
      <c r="AK53" s="28">
        <v>0</v>
      </c>
      <c r="AL53" s="28">
        <v>0</v>
      </c>
      <c r="AM53" s="28">
        <v>0</v>
      </c>
      <c r="AN53" s="28">
        <v>0</v>
      </c>
      <c r="AO53" s="28">
        <v>0</v>
      </c>
      <c r="AP53" s="28">
        <v>0</v>
      </c>
      <c r="AQ53" s="28">
        <v>0</v>
      </c>
      <c r="AR53" s="28">
        <v>0</v>
      </c>
      <c r="AS53" s="28">
        <v>0</v>
      </c>
      <c r="AT53" s="28">
        <v>0</v>
      </c>
      <c r="AU53" s="28">
        <v>0</v>
      </c>
      <c r="AV53" s="28">
        <v>0</v>
      </c>
      <c r="AW53" s="28">
        <v>0</v>
      </c>
      <c r="AX53" s="28">
        <v>0</v>
      </c>
      <c r="AY53" s="28">
        <v>0</v>
      </c>
      <c r="AZ53" s="28">
        <v>0</v>
      </c>
      <c r="BA53" s="28">
        <v>0</v>
      </c>
      <c r="BB53" s="28">
        <v>0</v>
      </c>
      <c r="BC53" s="28">
        <v>0</v>
      </c>
      <c r="BD53" s="28">
        <v>0</v>
      </c>
      <c r="BE53" s="28">
        <v>0</v>
      </c>
      <c r="BF53" s="28">
        <v>0</v>
      </c>
      <c r="BG53" s="28">
        <v>0</v>
      </c>
      <c r="BH53" s="28">
        <v>0</v>
      </c>
      <c r="BI53" s="28">
        <v>0</v>
      </c>
      <c r="BJ53" s="28">
        <v>0</v>
      </c>
      <c r="BK53" s="28">
        <v>0</v>
      </c>
      <c r="BL53" s="28">
        <v>0</v>
      </c>
      <c r="BM53" s="28">
        <v>0</v>
      </c>
      <c r="BN53" s="28">
        <v>0</v>
      </c>
      <c r="BO53" s="28">
        <v>0</v>
      </c>
      <c r="BP53" s="28">
        <v>0</v>
      </c>
      <c r="BR53" s="80">
        <f t="shared" si="7"/>
        <v>-1</v>
      </c>
      <c r="BS53" s="80">
        <f t="shared" si="8"/>
        <v>-1</v>
      </c>
      <c r="BT53" s="80">
        <f t="shared" si="9"/>
        <v>-1</v>
      </c>
      <c r="BU53" s="80">
        <f t="shared" si="10"/>
        <v>-1</v>
      </c>
      <c r="BV53" s="80">
        <f t="shared" si="11"/>
        <v>-1</v>
      </c>
      <c r="BW53" s="80">
        <f t="shared" si="12"/>
        <v>-1</v>
      </c>
      <c r="BX53" s="80">
        <f t="shared" si="13"/>
        <v>-1</v>
      </c>
    </row>
    <row r="54" spans="1:76" x14ac:dyDescent="0.4">
      <c r="A54" s="100" t="s">
        <v>453</v>
      </c>
      <c r="B54" s="101">
        <v>163116.77942347401</v>
      </c>
      <c r="C54" s="101">
        <v>2359.12773985289</v>
      </c>
      <c r="D54" s="101">
        <v>9212.0169852289091</v>
      </c>
      <c r="E54" s="101">
        <v>29883.3034789796</v>
      </c>
      <c r="F54" s="101">
        <v>16557.961539803</v>
      </c>
      <c r="G54" s="101">
        <v>890.38208092108403</v>
      </c>
      <c r="H54" s="101">
        <v>50101.592893692003</v>
      </c>
      <c r="J54" s="30" t="s">
        <v>453</v>
      </c>
      <c r="K54" s="28">
        <v>0</v>
      </c>
      <c r="L54" s="28">
        <v>0</v>
      </c>
      <c r="M54" s="28">
        <v>0</v>
      </c>
      <c r="N54" s="28">
        <v>0</v>
      </c>
      <c r="O54" s="28">
        <v>0</v>
      </c>
      <c r="P54" s="28">
        <v>0</v>
      </c>
      <c r="Q54" s="28">
        <v>0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28">
        <v>0</v>
      </c>
      <c r="X54" s="28">
        <v>0</v>
      </c>
      <c r="Y54" s="28">
        <v>0</v>
      </c>
      <c r="Z54" s="28">
        <v>0</v>
      </c>
      <c r="AA54" s="28">
        <v>0</v>
      </c>
      <c r="AB54" s="28">
        <v>0</v>
      </c>
      <c r="AC54" s="28">
        <v>0</v>
      </c>
      <c r="AD54" s="28">
        <v>0</v>
      </c>
      <c r="AE54" s="28">
        <v>0</v>
      </c>
      <c r="AF54" s="28">
        <v>0</v>
      </c>
      <c r="AG54" s="28">
        <v>0</v>
      </c>
      <c r="AH54" s="28">
        <v>0</v>
      </c>
      <c r="AI54" s="28">
        <v>0</v>
      </c>
      <c r="AJ54" s="28">
        <v>0</v>
      </c>
      <c r="AK54" s="28">
        <v>0</v>
      </c>
      <c r="AL54" s="28">
        <v>0</v>
      </c>
      <c r="AM54" s="28">
        <v>0</v>
      </c>
      <c r="AN54" s="28">
        <v>0</v>
      </c>
      <c r="AO54" s="28">
        <v>0</v>
      </c>
      <c r="AP54" s="28">
        <v>0</v>
      </c>
      <c r="AQ54" s="28">
        <v>0</v>
      </c>
      <c r="AR54" s="28">
        <v>0</v>
      </c>
      <c r="AS54" s="28">
        <v>0</v>
      </c>
      <c r="AT54" s="28">
        <v>0</v>
      </c>
      <c r="AU54" s="28">
        <v>0</v>
      </c>
      <c r="AV54" s="28">
        <v>0</v>
      </c>
      <c r="AW54" s="28">
        <v>0</v>
      </c>
      <c r="AX54" s="28">
        <v>0</v>
      </c>
      <c r="AY54" s="28">
        <v>0</v>
      </c>
      <c r="AZ54" s="28">
        <v>0</v>
      </c>
      <c r="BA54" s="28">
        <v>0</v>
      </c>
      <c r="BB54" s="28">
        <v>0</v>
      </c>
      <c r="BC54" s="28">
        <v>0</v>
      </c>
      <c r="BD54" s="28">
        <v>0</v>
      </c>
      <c r="BE54" s="28">
        <v>0</v>
      </c>
      <c r="BF54" s="28">
        <v>0</v>
      </c>
      <c r="BG54" s="28">
        <v>0</v>
      </c>
      <c r="BH54" s="28">
        <v>0</v>
      </c>
      <c r="BI54" s="28">
        <v>0</v>
      </c>
      <c r="BJ54" s="28">
        <v>0</v>
      </c>
      <c r="BK54" s="28">
        <v>0</v>
      </c>
      <c r="BL54" s="28">
        <v>0</v>
      </c>
      <c r="BM54" s="28">
        <v>0</v>
      </c>
      <c r="BN54" s="28">
        <v>0</v>
      </c>
      <c r="BO54" s="28">
        <v>0</v>
      </c>
      <c r="BP54" s="28">
        <v>0</v>
      </c>
      <c r="BR54" s="80">
        <f t="shared" si="7"/>
        <v>-1</v>
      </c>
      <c r="BS54" s="80">
        <f t="shared" si="8"/>
        <v>-1</v>
      </c>
      <c r="BT54" s="80">
        <f t="shared" si="9"/>
        <v>-1</v>
      </c>
      <c r="BU54" s="80">
        <f t="shared" si="10"/>
        <v>-1</v>
      </c>
      <c r="BV54" s="80">
        <f t="shared" si="11"/>
        <v>-1</v>
      </c>
      <c r="BW54" s="80">
        <f t="shared" si="12"/>
        <v>-1</v>
      </c>
      <c r="BX54" s="80">
        <f t="shared" si="13"/>
        <v>-1</v>
      </c>
    </row>
    <row r="55" spans="1:76" x14ac:dyDescent="0.4">
      <c r="A55" s="100" t="s">
        <v>454</v>
      </c>
      <c r="B55" s="101">
        <v>1561526.2277655101</v>
      </c>
      <c r="C55" s="101">
        <v>22802.951130035999</v>
      </c>
      <c r="D55" s="101">
        <v>89903.565164363798</v>
      </c>
      <c r="E55" s="101">
        <v>298790.98874275002</v>
      </c>
      <c r="F55" s="101">
        <v>156460.705303733</v>
      </c>
      <c r="G55" s="101">
        <v>7664.9653404449</v>
      </c>
      <c r="H55" s="101">
        <v>505404.62949771102</v>
      </c>
      <c r="J55" s="30" t="s">
        <v>454</v>
      </c>
      <c r="K55" s="28">
        <v>0</v>
      </c>
      <c r="L55" s="28">
        <v>0</v>
      </c>
      <c r="M55" s="28">
        <v>0</v>
      </c>
      <c r="N55" s="28">
        <v>0</v>
      </c>
      <c r="O55" s="28">
        <v>0</v>
      </c>
      <c r="P55" s="28">
        <v>0</v>
      </c>
      <c r="Q55" s="28">
        <v>0</v>
      </c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28">
        <v>0</v>
      </c>
      <c r="X55" s="28">
        <v>0</v>
      </c>
      <c r="Y55" s="28">
        <v>0</v>
      </c>
      <c r="Z55" s="28">
        <v>0</v>
      </c>
      <c r="AA55" s="28">
        <v>0</v>
      </c>
      <c r="AB55" s="28">
        <v>0</v>
      </c>
      <c r="AC55" s="28">
        <v>0</v>
      </c>
      <c r="AD55" s="28">
        <v>0</v>
      </c>
      <c r="AE55" s="28">
        <v>0</v>
      </c>
      <c r="AF55" s="28">
        <v>0</v>
      </c>
      <c r="AG55" s="28">
        <v>0</v>
      </c>
      <c r="AH55" s="28">
        <v>0</v>
      </c>
      <c r="AI55" s="28">
        <v>0</v>
      </c>
      <c r="AJ55" s="28">
        <v>0</v>
      </c>
      <c r="AK55" s="28">
        <v>0</v>
      </c>
      <c r="AL55" s="28">
        <v>0</v>
      </c>
      <c r="AM55" s="28">
        <v>0</v>
      </c>
      <c r="AN55" s="28">
        <v>0</v>
      </c>
      <c r="AO55" s="28">
        <v>0</v>
      </c>
      <c r="AP55" s="28">
        <v>0</v>
      </c>
      <c r="AQ55" s="28">
        <v>0</v>
      </c>
      <c r="AR55" s="28">
        <v>0</v>
      </c>
      <c r="AS55" s="28">
        <v>0</v>
      </c>
      <c r="AT55" s="28">
        <v>0</v>
      </c>
      <c r="AU55" s="28">
        <v>0</v>
      </c>
      <c r="AV55" s="28">
        <v>0</v>
      </c>
      <c r="AW55" s="28">
        <v>0</v>
      </c>
      <c r="AX55" s="28">
        <v>0</v>
      </c>
      <c r="AY55" s="28">
        <v>0</v>
      </c>
      <c r="AZ55" s="28">
        <v>0</v>
      </c>
      <c r="BA55" s="28">
        <v>0</v>
      </c>
      <c r="BB55" s="28">
        <v>0</v>
      </c>
      <c r="BC55" s="28">
        <v>0</v>
      </c>
      <c r="BD55" s="28">
        <v>0</v>
      </c>
      <c r="BE55" s="28">
        <v>0</v>
      </c>
      <c r="BF55" s="28">
        <v>0</v>
      </c>
      <c r="BG55" s="28">
        <v>0</v>
      </c>
      <c r="BH55" s="28">
        <v>0</v>
      </c>
      <c r="BI55" s="28">
        <v>0</v>
      </c>
      <c r="BJ55" s="28">
        <v>0</v>
      </c>
      <c r="BK55" s="28">
        <v>0</v>
      </c>
      <c r="BL55" s="28">
        <v>0</v>
      </c>
      <c r="BM55" s="28">
        <v>0</v>
      </c>
      <c r="BN55" s="28">
        <v>0</v>
      </c>
      <c r="BO55" s="28">
        <v>0</v>
      </c>
      <c r="BP55" s="28">
        <v>0</v>
      </c>
      <c r="BR55" s="80">
        <f t="shared" si="7"/>
        <v>-1</v>
      </c>
      <c r="BS55" s="80">
        <f t="shared" si="8"/>
        <v>-1</v>
      </c>
      <c r="BT55" s="80">
        <f t="shared" si="9"/>
        <v>-1</v>
      </c>
      <c r="BU55" s="80">
        <f t="shared" si="10"/>
        <v>-1</v>
      </c>
      <c r="BV55" s="80">
        <f t="shared" si="11"/>
        <v>-1</v>
      </c>
      <c r="BW55" s="80">
        <f t="shared" si="12"/>
        <v>-1</v>
      </c>
      <c r="BX55" s="80">
        <f t="shared" si="13"/>
        <v>-1</v>
      </c>
    </row>
    <row r="56" spans="1:76" x14ac:dyDescent="0.4">
      <c r="A56" s="100" t="s">
        <v>455</v>
      </c>
      <c r="B56" s="101">
        <v>1630499.96753815</v>
      </c>
      <c r="C56" s="101">
        <v>23889.085014072101</v>
      </c>
      <c r="D56" s="101">
        <v>94059.665083492</v>
      </c>
      <c r="E56" s="101">
        <v>319023.93846413802</v>
      </c>
      <c r="F56" s="101">
        <v>164427.587174582</v>
      </c>
      <c r="G56" s="101">
        <v>7806.9584286866502</v>
      </c>
      <c r="H56" s="101">
        <v>529153.41980800498</v>
      </c>
      <c r="J56" s="30" t="s">
        <v>455</v>
      </c>
      <c r="K56" s="28">
        <v>0</v>
      </c>
      <c r="L56" s="28">
        <v>0</v>
      </c>
      <c r="M56" s="28">
        <v>0</v>
      </c>
      <c r="N56" s="28">
        <v>0</v>
      </c>
      <c r="O56" s="28">
        <v>0</v>
      </c>
      <c r="P56" s="28">
        <v>0</v>
      </c>
      <c r="Q56" s="28">
        <v>0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28">
        <v>0</v>
      </c>
      <c r="X56" s="28">
        <v>0</v>
      </c>
      <c r="Y56" s="28">
        <v>0</v>
      </c>
      <c r="Z56" s="28">
        <v>0</v>
      </c>
      <c r="AA56" s="28">
        <v>0</v>
      </c>
      <c r="AB56" s="28">
        <v>0</v>
      </c>
      <c r="AC56" s="28">
        <v>0</v>
      </c>
      <c r="AD56" s="28">
        <v>0</v>
      </c>
      <c r="AE56" s="28">
        <v>0</v>
      </c>
      <c r="AF56" s="28">
        <v>0</v>
      </c>
      <c r="AG56" s="28">
        <v>0</v>
      </c>
      <c r="AH56" s="28">
        <v>0</v>
      </c>
      <c r="AI56" s="28">
        <v>0</v>
      </c>
      <c r="AJ56" s="28">
        <v>0</v>
      </c>
      <c r="AK56" s="28">
        <v>0</v>
      </c>
      <c r="AL56" s="28">
        <v>0</v>
      </c>
      <c r="AM56" s="28">
        <v>0</v>
      </c>
      <c r="AN56" s="28">
        <v>0</v>
      </c>
      <c r="AO56" s="28">
        <v>0</v>
      </c>
      <c r="AP56" s="28">
        <v>0</v>
      </c>
      <c r="AQ56" s="28">
        <v>0</v>
      </c>
      <c r="AR56" s="28">
        <v>0</v>
      </c>
      <c r="AS56" s="28">
        <v>0</v>
      </c>
      <c r="AT56" s="28">
        <v>0</v>
      </c>
      <c r="AU56" s="28">
        <v>0</v>
      </c>
      <c r="AV56" s="28">
        <v>0</v>
      </c>
      <c r="AW56" s="28">
        <v>0</v>
      </c>
      <c r="AX56" s="28">
        <v>0</v>
      </c>
      <c r="AY56" s="28">
        <v>0</v>
      </c>
      <c r="AZ56" s="28">
        <v>0</v>
      </c>
      <c r="BA56" s="28">
        <v>0</v>
      </c>
      <c r="BB56" s="28">
        <v>0</v>
      </c>
      <c r="BC56" s="28">
        <v>0</v>
      </c>
      <c r="BD56" s="28">
        <v>0</v>
      </c>
      <c r="BE56" s="28">
        <v>0</v>
      </c>
      <c r="BF56" s="28">
        <v>0</v>
      </c>
      <c r="BG56" s="28">
        <v>0</v>
      </c>
      <c r="BH56" s="28">
        <v>0</v>
      </c>
      <c r="BI56" s="28">
        <v>0</v>
      </c>
      <c r="BJ56" s="28">
        <v>0</v>
      </c>
      <c r="BK56" s="28">
        <v>0</v>
      </c>
      <c r="BL56" s="28">
        <v>0</v>
      </c>
      <c r="BM56" s="28">
        <v>0</v>
      </c>
      <c r="BN56" s="28">
        <v>0</v>
      </c>
      <c r="BO56" s="28">
        <v>0</v>
      </c>
      <c r="BP56" s="28">
        <v>0</v>
      </c>
      <c r="BR56" s="80">
        <f t="shared" si="7"/>
        <v>-1</v>
      </c>
      <c r="BS56" s="80">
        <f t="shared" si="8"/>
        <v>-1</v>
      </c>
      <c r="BT56" s="80">
        <f t="shared" si="9"/>
        <v>-1</v>
      </c>
      <c r="BU56" s="80">
        <f t="shared" si="10"/>
        <v>-1</v>
      </c>
      <c r="BV56" s="80">
        <f t="shared" si="11"/>
        <v>-1</v>
      </c>
      <c r="BW56" s="80">
        <f t="shared" si="12"/>
        <v>-1</v>
      </c>
      <c r="BX56" s="80">
        <f t="shared" si="13"/>
        <v>-1</v>
      </c>
    </row>
    <row r="57" spans="1:76" x14ac:dyDescent="0.4">
      <c r="BR57" s="25"/>
      <c r="BS57" s="25"/>
      <c r="BT57" s="25"/>
      <c r="BU57" s="25"/>
      <c r="BV57" s="25"/>
      <c r="BW57" s="25"/>
      <c r="BX57" s="25"/>
    </row>
    <row r="58" spans="1:76" x14ac:dyDescent="0.4">
      <c r="A58" s="3"/>
      <c r="BR58" s="25"/>
      <c r="BS58" s="25" t="str">
        <f>IF(AE58&lt;&gt;0,(AE58-C58)/C58,"")</f>
        <v/>
      </c>
      <c r="BT58" s="25" t="str">
        <f>IF(AI58&lt;&gt;0,(AI58-D58)/D58,"")</f>
        <v/>
      </c>
      <c r="BU58" s="25" t="str">
        <f t="shared" ref="BU58:BV61" si="14">IF(AT58&lt;&gt;0,(AT58-E58)/E58,"")</f>
        <v/>
      </c>
      <c r="BV58" s="25" t="str">
        <f t="shared" si="14"/>
        <v/>
      </c>
      <c r="BW58" s="25" t="str">
        <f>IF(BI58&lt;&gt;0,(BI58-G58)/G58,"")</f>
        <v/>
      </c>
      <c r="BX58" s="25" t="str">
        <f>IF(BO58&lt;&gt;0,(BO58-H58)/H58,"")</f>
        <v/>
      </c>
    </row>
    <row r="59" spans="1:76" x14ac:dyDescent="0.4">
      <c r="A59" s="4" t="s">
        <v>55</v>
      </c>
      <c r="B59" s="1">
        <f t="shared" ref="B59:H59" si="15">SUM(B3:B56)</f>
        <v>18971507.148462445</v>
      </c>
      <c r="C59" s="1">
        <f t="shared" si="15"/>
        <v>310501.66447519499</v>
      </c>
      <c r="D59" s="1">
        <f t="shared" si="15"/>
        <v>734961.2276205977</v>
      </c>
      <c r="E59" s="1">
        <f t="shared" si="15"/>
        <v>2743578.8137966413</v>
      </c>
      <c r="F59" s="1">
        <f t="shared" si="15"/>
        <v>1857527.8326858354</v>
      </c>
      <c r="G59" s="1">
        <f t="shared" si="15"/>
        <v>138809.90832277914</v>
      </c>
      <c r="H59" s="1">
        <f t="shared" si="15"/>
        <v>5458054.1119477227</v>
      </c>
      <c r="K59" s="1">
        <f t="shared" ref="K59:AP59" si="16">SUM(K3:K56)</f>
        <v>6433.3327914938463</v>
      </c>
      <c r="L59" s="1">
        <f t="shared" si="16"/>
        <v>15764.307069579065</v>
      </c>
      <c r="M59" s="1">
        <f t="shared" si="16"/>
        <v>15764.307069579065</v>
      </c>
      <c r="N59" s="1">
        <f t="shared" si="16"/>
        <v>40314.199544107854</v>
      </c>
      <c r="O59" s="1">
        <f t="shared" si="16"/>
        <v>7160.0076375507388</v>
      </c>
      <c r="P59" s="1">
        <f t="shared" si="16"/>
        <v>54497.919866915581</v>
      </c>
      <c r="Q59" s="1">
        <f t="shared" si="16"/>
        <v>1145109.0361905321</v>
      </c>
      <c r="R59" s="1">
        <f t="shared" si="16"/>
        <v>20604.206972022141</v>
      </c>
      <c r="S59" s="1">
        <f t="shared" si="16"/>
        <v>6954.1416679333934</v>
      </c>
      <c r="T59" s="1">
        <f t="shared" si="16"/>
        <v>4264.183427357123</v>
      </c>
      <c r="U59" s="1">
        <f t="shared" si="16"/>
        <v>208.73159167189135</v>
      </c>
      <c r="V59" s="1">
        <f t="shared" si="16"/>
        <v>32283.468012429239</v>
      </c>
      <c r="W59" s="1">
        <f t="shared" si="16"/>
        <v>32283.468012429239</v>
      </c>
      <c r="X59" s="1">
        <f t="shared" si="16"/>
        <v>139920379.37777141</v>
      </c>
      <c r="Y59" s="1">
        <f t="shared" si="16"/>
        <v>0</v>
      </c>
      <c r="Z59" s="1">
        <f t="shared" si="16"/>
        <v>5393.6246535126538</v>
      </c>
      <c r="AA59" s="1">
        <f t="shared" si="16"/>
        <v>1686.0592232942363</v>
      </c>
      <c r="AB59" s="1">
        <f t="shared" si="16"/>
        <v>3133.3875094003402</v>
      </c>
      <c r="AC59" s="1">
        <f t="shared" si="16"/>
        <v>23190.767970385608</v>
      </c>
      <c r="AD59" s="1">
        <f t="shared" si="16"/>
        <v>0</v>
      </c>
      <c r="AE59" s="1">
        <f t="shared" si="16"/>
        <v>20481.00597364084</v>
      </c>
      <c r="AF59" s="1">
        <f t="shared" si="16"/>
        <v>0</v>
      </c>
      <c r="AG59" s="1">
        <f t="shared" si="16"/>
        <v>29702.333945375165</v>
      </c>
      <c r="AH59" s="1">
        <f t="shared" si="16"/>
        <v>3300.2632643730553</v>
      </c>
      <c r="AI59" s="1">
        <f t="shared" si="16"/>
        <v>33002.597209748237</v>
      </c>
      <c r="AJ59" s="1">
        <f t="shared" si="16"/>
        <v>0</v>
      </c>
      <c r="AK59" s="1">
        <f t="shared" si="16"/>
        <v>21590.736865043385</v>
      </c>
      <c r="AL59" s="1">
        <f t="shared" si="16"/>
        <v>64.197824370178054</v>
      </c>
      <c r="AM59" s="1">
        <f t="shared" si="16"/>
        <v>43894.028405250792</v>
      </c>
      <c r="AN59" s="1">
        <f t="shared" si="16"/>
        <v>394.23382169092235</v>
      </c>
      <c r="AO59" s="1">
        <f t="shared" si="16"/>
        <v>4983.8184138025808</v>
      </c>
      <c r="AP59" s="1">
        <f t="shared" si="16"/>
        <v>10559.626161825276</v>
      </c>
      <c r="AQ59" s="1">
        <f t="shared" ref="AQ59:BP59" si="17">SUM(AQ3:AQ56)</f>
        <v>44.88609696996749</v>
      </c>
      <c r="AR59" s="1">
        <f t="shared" si="17"/>
        <v>0</v>
      </c>
      <c r="AS59" s="1">
        <f t="shared" si="17"/>
        <v>3584.4329872977346</v>
      </c>
      <c r="AT59" s="1">
        <f t="shared" si="17"/>
        <v>129564.1951362094</v>
      </c>
      <c r="AU59" s="1">
        <f t="shared" si="17"/>
        <v>110005.62857955082</v>
      </c>
      <c r="AV59" s="1">
        <f t="shared" si="17"/>
        <v>19558.56655665853</v>
      </c>
      <c r="AW59" s="1">
        <f t="shared" si="17"/>
        <v>38.745145486168703</v>
      </c>
      <c r="AX59" s="1">
        <f t="shared" si="17"/>
        <v>1.6232806647986857</v>
      </c>
      <c r="AY59" s="1">
        <f t="shared" si="17"/>
        <v>1594.1893800337268</v>
      </c>
      <c r="AZ59" s="1">
        <f t="shared" si="17"/>
        <v>637.67014615530422</v>
      </c>
      <c r="BA59" s="1">
        <f t="shared" si="17"/>
        <v>35112.273469509506</v>
      </c>
      <c r="BB59" s="1">
        <f t="shared" si="17"/>
        <v>1045.7745447538234</v>
      </c>
      <c r="BC59" s="1">
        <f t="shared" si="17"/>
        <v>164.13692753204654</v>
      </c>
      <c r="BD59" s="1">
        <f t="shared" si="17"/>
        <v>50169.585994501613</v>
      </c>
      <c r="BE59" s="1">
        <f t="shared" si="17"/>
        <v>4800.2566627782162</v>
      </c>
      <c r="BF59" s="1">
        <f t="shared" si="17"/>
        <v>185.77797728863419</v>
      </c>
      <c r="BG59" s="1">
        <f t="shared" si="17"/>
        <v>1419.3460117081927</v>
      </c>
      <c r="BH59" s="1">
        <f t="shared" si="17"/>
        <v>5.310395960582456</v>
      </c>
      <c r="BI59" s="1">
        <f t="shared" si="17"/>
        <v>9518.9058580098936</v>
      </c>
      <c r="BJ59" s="1">
        <f t="shared" si="17"/>
        <v>9629.5968809204496</v>
      </c>
      <c r="BK59" s="1">
        <f t="shared" si="17"/>
        <v>0</v>
      </c>
      <c r="BL59" s="1">
        <f t="shared" si="17"/>
        <v>2561.892417432211</v>
      </c>
      <c r="BM59" s="1">
        <f t="shared" si="17"/>
        <v>10265.898138048888</v>
      </c>
      <c r="BN59" s="1">
        <f t="shared" si="17"/>
        <v>47124.379390990332</v>
      </c>
      <c r="BO59" s="1">
        <f t="shared" si="17"/>
        <v>317203.88337810873</v>
      </c>
      <c r="BP59" s="1">
        <f t="shared" si="17"/>
        <v>2605.0897197281361</v>
      </c>
      <c r="BQ59" s="1"/>
      <c r="BR59" s="80">
        <f t="shared" ref="BR59:BR61" si="18">IF(B59&lt;&gt;0,(Q59-B59)/B59,"")</f>
        <v>-0.93964058694813091</v>
      </c>
      <c r="BS59" s="25">
        <f>IF(AE59&lt;&gt;0,(AE59-C59)/C59,"")</f>
        <v>-0.9340389816967406</v>
      </c>
      <c r="BT59" s="25">
        <f>IF(AI59&lt;&gt;0,(AI59-D59)/D59,"")</f>
        <v>-0.95509613844992536</v>
      </c>
      <c r="BU59" s="25">
        <f t="shared" si="14"/>
        <v>-0.95277547906235838</v>
      </c>
      <c r="BV59" s="25">
        <f t="shared" si="14"/>
        <v>-0.94077847629314304</v>
      </c>
      <c r="BW59" s="25">
        <f>IF(BI59&lt;&gt;0,(BI59-G59)/G59,"")</f>
        <v>-0.93142488189045358</v>
      </c>
      <c r="BX59" s="25">
        <f>IF(BO59&lt;&gt;0,(BO59-H59)/H59,"")</f>
        <v>-0.94188333848069639</v>
      </c>
    </row>
    <row r="60" spans="1:76" x14ac:dyDescent="0.4">
      <c r="A60" s="4" t="s">
        <v>74</v>
      </c>
      <c r="B60" s="1">
        <f t="shared" ref="B60:H60" si="19">SUM(B3:B16)</f>
        <v>7865312.7722690003</v>
      </c>
      <c r="C60" s="1">
        <f t="shared" si="19"/>
        <v>130743.48795288098</v>
      </c>
      <c r="D60" s="1">
        <f t="shared" si="19"/>
        <v>160439.9245888</v>
      </c>
      <c r="E60" s="1">
        <f t="shared" si="19"/>
        <v>850175.72151535994</v>
      </c>
      <c r="F60" s="1">
        <f t="shared" si="19"/>
        <v>720793.23960374994</v>
      </c>
      <c r="G60" s="1">
        <f t="shared" si="19"/>
        <v>74197.072988887012</v>
      </c>
      <c r="H60" s="1">
        <f t="shared" si="19"/>
        <v>1876616.2393738902</v>
      </c>
      <c r="K60" s="1">
        <f t="shared" ref="K60:AP60" si="20">SUM(K3:K16)</f>
        <v>5007.8962044810078</v>
      </c>
      <c r="L60" s="1">
        <f t="shared" si="20"/>
        <v>4602.4964704054064</v>
      </c>
      <c r="M60" s="1">
        <f t="shared" si="20"/>
        <v>4602.4964704054064</v>
      </c>
      <c r="N60" s="1">
        <f t="shared" si="20"/>
        <v>15120.616302107654</v>
      </c>
      <c r="O60" s="1">
        <f t="shared" si="20"/>
        <v>4426.002913339089</v>
      </c>
      <c r="P60" s="1">
        <f t="shared" si="20"/>
        <v>42422.78794687082</v>
      </c>
      <c r="Q60" s="1">
        <f t="shared" si="20"/>
        <v>760344.95151618822</v>
      </c>
      <c r="R60" s="1">
        <f t="shared" si="20"/>
        <v>10183.94433125541</v>
      </c>
      <c r="S60" s="1">
        <f t="shared" si="20"/>
        <v>5413.3097505714086</v>
      </c>
      <c r="T60" s="1">
        <f t="shared" si="20"/>
        <v>2443.2834867290476</v>
      </c>
      <c r="U60" s="1">
        <f t="shared" si="20"/>
        <v>162.48282110053108</v>
      </c>
      <c r="V60" s="1">
        <f t="shared" si="20"/>
        <v>19929.36643485037</v>
      </c>
      <c r="W60" s="1">
        <f t="shared" si="20"/>
        <v>19929.36643485037</v>
      </c>
      <c r="X60" s="1">
        <f t="shared" si="20"/>
        <v>45382837.838510312</v>
      </c>
      <c r="Y60" s="1">
        <f t="shared" si="20"/>
        <v>0</v>
      </c>
      <c r="Z60" s="1">
        <f t="shared" si="20"/>
        <v>2265.962053417682</v>
      </c>
      <c r="AA60" s="1">
        <f t="shared" si="20"/>
        <v>907.55633964873618</v>
      </c>
      <c r="AB60" s="1">
        <f t="shared" si="20"/>
        <v>1970.8239560619472</v>
      </c>
      <c r="AC60" s="1">
        <f t="shared" si="20"/>
        <v>18052.38411702852</v>
      </c>
      <c r="AD60" s="1">
        <f t="shared" si="20"/>
        <v>0</v>
      </c>
      <c r="AE60" s="1">
        <f t="shared" si="20"/>
        <v>13014.732709121039</v>
      </c>
      <c r="AF60" s="1">
        <f t="shared" si="20"/>
        <v>0</v>
      </c>
      <c r="AG60" s="1">
        <f t="shared" si="20"/>
        <v>14703.595850874504</v>
      </c>
      <c r="AH60" s="1">
        <f t="shared" si="20"/>
        <v>1633.7366751199283</v>
      </c>
      <c r="AI60" s="1">
        <f t="shared" si="20"/>
        <v>16337.33252599443</v>
      </c>
      <c r="AJ60" s="1">
        <f t="shared" si="20"/>
        <v>0</v>
      </c>
      <c r="AK60" s="1">
        <f t="shared" si="20"/>
        <v>13731.393175851405</v>
      </c>
      <c r="AL60" s="1">
        <f t="shared" si="20"/>
        <v>43.491411115902487</v>
      </c>
      <c r="AM60" s="1">
        <f t="shared" si="20"/>
        <v>23640.425543580972</v>
      </c>
      <c r="AN60" s="1">
        <f t="shared" si="20"/>
        <v>276.01766501110529</v>
      </c>
      <c r="AO60" s="1">
        <f t="shared" si="20"/>
        <v>2978.996776192063</v>
      </c>
      <c r="AP60" s="1">
        <f t="shared" si="20"/>
        <v>6801.0503315910964</v>
      </c>
      <c r="AQ60" s="1">
        <f t="shared" ref="AQ60:BP60" si="21">SUM(AQ3:AQ16)</f>
        <v>31.057353353130797</v>
      </c>
      <c r="AR60" s="1">
        <f t="shared" si="21"/>
        <v>0</v>
      </c>
      <c r="AS60" s="1">
        <f t="shared" si="21"/>
        <v>2111.1382847430214</v>
      </c>
      <c r="AT60" s="1">
        <f t="shared" si="21"/>
        <v>84365.770217710073</v>
      </c>
      <c r="AU60" s="1">
        <f t="shared" si="21"/>
        <v>71651.852317205441</v>
      </c>
      <c r="AV60" s="1">
        <f t="shared" si="21"/>
        <v>12713.917900504621</v>
      </c>
      <c r="AW60" s="1">
        <f t="shared" si="21"/>
        <v>22.553697700314689</v>
      </c>
      <c r="AX60" s="1">
        <f t="shared" si="21"/>
        <v>1.144551878848743</v>
      </c>
      <c r="AY60" s="1">
        <f t="shared" si="21"/>
        <v>982.74694461052343</v>
      </c>
      <c r="AZ60" s="1">
        <f t="shared" si="21"/>
        <v>410.88939642685875</v>
      </c>
      <c r="BA60" s="1">
        <f t="shared" si="21"/>
        <v>23150.90631803987</v>
      </c>
      <c r="BB60" s="1">
        <f t="shared" si="21"/>
        <v>630.9474808874686</v>
      </c>
      <c r="BC60" s="1">
        <f t="shared" si="21"/>
        <v>95.039155242050725</v>
      </c>
      <c r="BD60" s="1">
        <f t="shared" si="21"/>
        <v>33078.87035034415</v>
      </c>
      <c r="BE60" s="1">
        <f t="shared" si="21"/>
        <v>2274.4356217147683</v>
      </c>
      <c r="BF60" s="1">
        <f t="shared" si="21"/>
        <v>130.10260627154295</v>
      </c>
      <c r="BG60" s="1">
        <f t="shared" si="21"/>
        <v>903.21482866294946</v>
      </c>
      <c r="BH60" s="1">
        <f t="shared" si="21"/>
        <v>3.6851651346946857</v>
      </c>
      <c r="BI60" s="1">
        <f t="shared" si="21"/>
        <v>6720.8827974346013</v>
      </c>
      <c r="BJ60" s="1">
        <f t="shared" si="21"/>
        <v>4159.5592919590408</v>
      </c>
      <c r="BK60" s="1">
        <f t="shared" si="21"/>
        <v>0</v>
      </c>
      <c r="BL60" s="1">
        <f t="shared" si="21"/>
        <v>1985.7629900561071</v>
      </c>
      <c r="BM60" s="1">
        <f t="shared" si="21"/>
        <v>6024.2895944537395</v>
      </c>
      <c r="BN60" s="1">
        <f t="shared" si="21"/>
        <v>36360.878903307581</v>
      </c>
      <c r="BO60" s="1">
        <f t="shared" si="21"/>
        <v>185224.13495726869</v>
      </c>
      <c r="BP60" s="1">
        <f t="shared" si="21"/>
        <v>1361.9903583060704</v>
      </c>
      <c r="BQ60" s="1"/>
      <c r="BR60" s="80">
        <f t="shared" si="18"/>
        <v>-0.90332934321480995</v>
      </c>
      <c r="BS60" s="25">
        <f>IF(AE60&lt;&gt;0,(AE60-C60)/C60,"")</f>
        <v>-0.90045597748002981</v>
      </c>
      <c r="BT60" s="25">
        <f>IF(AI60&lt;&gt;0,(AI60-D60)/D60,"")</f>
        <v>-0.89817165167668678</v>
      </c>
      <c r="BU60" s="25">
        <f t="shared" si="14"/>
        <v>-0.90076666731045218</v>
      </c>
      <c r="BV60" s="25">
        <f t="shared" si="14"/>
        <v>-0.90059305723150873</v>
      </c>
      <c r="BW60" s="25">
        <f>IF(BI60&lt;&gt;0,(BI60-G60)/G60,"")</f>
        <v>-0.90941849150247156</v>
      </c>
      <c r="BX60" s="25">
        <f>IF(BO60&lt;&gt;0,(BO60-H60)/H60,"")</f>
        <v>-0.90129887450027268</v>
      </c>
    </row>
    <row r="61" spans="1:76" x14ac:dyDescent="0.4">
      <c r="A61" s="4" t="s">
        <v>127</v>
      </c>
      <c r="B61" s="1">
        <f t="shared" ref="B61:H61" si="22">SUM(B17:B48)</f>
        <v>7158089.1155387992</v>
      </c>
      <c r="C61" s="1">
        <f t="shared" si="22"/>
        <v>121029.91439643702</v>
      </c>
      <c r="D61" s="1">
        <f t="shared" si="22"/>
        <v>348265.74997212808</v>
      </c>
      <c r="E61" s="1">
        <f t="shared" si="22"/>
        <v>1157982.0932886899</v>
      </c>
      <c r="F61" s="1">
        <f t="shared" si="22"/>
        <v>747684.45730989019</v>
      </c>
      <c r="G61" s="1">
        <f t="shared" si="22"/>
        <v>45339.278629796107</v>
      </c>
      <c r="H61" s="1">
        <f t="shared" si="22"/>
        <v>2270393.2354035196</v>
      </c>
      <c r="K61" s="1">
        <f t="shared" ref="K61:BP61" si="23">SUM(K17:K48)</f>
        <v>1425.436587012839</v>
      </c>
      <c r="L61" s="1">
        <f t="shared" si="23"/>
        <v>11161.810599173656</v>
      </c>
      <c r="M61" s="1">
        <f t="shared" si="23"/>
        <v>11161.810599173656</v>
      </c>
      <c r="N61" s="1">
        <f t="shared" si="23"/>
        <v>25193.583242000197</v>
      </c>
      <c r="O61" s="1">
        <f t="shared" si="23"/>
        <v>2734.0047242116502</v>
      </c>
      <c r="P61" s="1">
        <f t="shared" si="23"/>
        <v>12075.131920044758</v>
      </c>
      <c r="Q61" s="1">
        <f t="shared" si="23"/>
        <v>384764.08467434387</v>
      </c>
      <c r="R61" s="1">
        <f t="shared" si="23"/>
        <v>10420.262640766729</v>
      </c>
      <c r="S61" s="1">
        <f t="shared" si="23"/>
        <v>1540.8319173619848</v>
      </c>
      <c r="T61" s="1">
        <f t="shared" si="23"/>
        <v>1820.8999406280755</v>
      </c>
      <c r="U61" s="1">
        <f t="shared" si="23"/>
        <v>46.248770571360232</v>
      </c>
      <c r="V61" s="1">
        <f t="shared" si="23"/>
        <v>12354.101577578867</v>
      </c>
      <c r="W61" s="1">
        <f t="shared" si="23"/>
        <v>12354.101577578867</v>
      </c>
      <c r="X61" s="1">
        <f t="shared" si="23"/>
        <v>94537541.539261088</v>
      </c>
      <c r="Y61" s="1">
        <f t="shared" si="23"/>
        <v>0</v>
      </c>
      <c r="Z61" s="1">
        <f t="shared" si="23"/>
        <v>3127.6626000949714</v>
      </c>
      <c r="AA61" s="1">
        <f t="shared" si="23"/>
        <v>778.50288364549999</v>
      </c>
      <c r="AB61" s="1">
        <f t="shared" si="23"/>
        <v>1162.5635533383929</v>
      </c>
      <c r="AC61" s="1">
        <f t="shared" si="23"/>
        <v>5138.3838533570852</v>
      </c>
      <c r="AD61" s="1">
        <f t="shared" si="23"/>
        <v>0</v>
      </c>
      <c r="AE61" s="1">
        <f t="shared" si="23"/>
        <v>7466.2732645197984</v>
      </c>
      <c r="AF61" s="1">
        <f t="shared" si="23"/>
        <v>0</v>
      </c>
      <c r="AG61" s="1">
        <f t="shared" si="23"/>
        <v>14998.738094500663</v>
      </c>
      <c r="AH61" s="1">
        <f t="shared" si="23"/>
        <v>1666.526589253127</v>
      </c>
      <c r="AI61" s="1">
        <f t="shared" si="23"/>
        <v>16665.264683753805</v>
      </c>
      <c r="AJ61" s="1">
        <f t="shared" si="23"/>
        <v>0</v>
      </c>
      <c r="AK61" s="1">
        <f t="shared" si="23"/>
        <v>7859.34368919198</v>
      </c>
      <c r="AL61" s="1">
        <f t="shared" si="23"/>
        <v>20.706413254275571</v>
      </c>
      <c r="AM61" s="1">
        <f t="shared" si="23"/>
        <v>20253.602861669809</v>
      </c>
      <c r="AN61" s="1">
        <f t="shared" si="23"/>
        <v>118.21615667981709</v>
      </c>
      <c r="AO61" s="1">
        <f t="shared" si="23"/>
        <v>2004.8216376105179</v>
      </c>
      <c r="AP61" s="1">
        <f t="shared" si="23"/>
        <v>3758.5758302341796</v>
      </c>
      <c r="AQ61" s="1">
        <f t="shared" si="23"/>
        <v>13.828743616836684</v>
      </c>
      <c r="AR61" s="1">
        <f t="shared" si="23"/>
        <v>0</v>
      </c>
      <c r="AS61" s="1">
        <f t="shared" si="23"/>
        <v>1473.2947025547137</v>
      </c>
      <c r="AT61" s="1">
        <f t="shared" si="23"/>
        <v>45198.424918499317</v>
      </c>
      <c r="AU61" s="1">
        <f t="shared" si="23"/>
        <v>38353.776262345353</v>
      </c>
      <c r="AV61" s="1">
        <f t="shared" si="23"/>
        <v>6844.6486561539105</v>
      </c>
      <c r="AW61" s="1">
        <f t="shared" si="23"/>
        <v>16.19144778585402</v>
      </c>
      <c r="AX61" s="1">
        <f t="shared" si="23"/>
        <v>0.47872878594994234</v>
      </c>
      <c r="AY61" s="1">
        <f t="shared" si="23"/>
        <v>611.44243542320282</v>
      </c>
      <c r="AZ61" s="1">
        <f t="shared" si="23"/>
        <v>226.78074972844556</v>
      </c>
      <c r="BA61" s="1">
        <f t="shared" si="23"/>
        <v>11961.36715146964</v>
      </c>
      <c r="BB61" s="1">
        <f t="shared" si="23"/>
        <v>414.82706386635482</v>
      </c>
      <c r="BC61" s="1">
        <f t="shared" si="23"/>
        <v>69.097772289995859</v>
      </c>
      <c r="BD61" s="1">
        <f t="shared" si="23"/>
        <v>17090.715644157459</v>
      </c>
      <c r="BE61" s="1">
        <f t="shared" si="23"/>
        <v>2525.8210410634474</v>
      </c>
      <c r="BF61" s="1">
        <f t="shared" si="23"/>
        <v>55.675371017091273</v>
      </c>
      <c r="BG61" s="1">
        <f t="shared" si="23"/>
        <v>516.13118304524346</v>
      </c>
      <c r="BH61" s="1">
        <f t="shared" si="23"/>
        <v>1.6252308258877706</v>
      </c>
      <c r="BI61" s="1">
        <f t="shared" si="23"/>
        <v>2798.0230605752913</v>
      </c>
      <c r="BJ61" s="1">
        <f t="shared" si="23"/>
        <v>5470.0375889614088</v>
      </c>
      <c r="BK61" s="1">
        <f t="shared" si="23"/>
        <v>0</v>
      </c>
      <c r="BL61" s="1">
        <f t="shared" si="23"/>
        <v>576.12942737610365</v>
      </c>
      <c r="BM61" s="1">
        <f t="shared" si="23"/>
        <v>4241.6085435951491</v>
      </c>
      <c r="BN61" s="1">
        <f t="shared" si="23"/>
        <v>10763.500487682748</v>
      </c>
      <c r="BO61" s="1">
        <f t="shared" si="23"/>
        <v>131979.74842084007</v>
      </c>
      <c r="BP61" s="1">
        <f t="shared" si="23"/>
        <v>1243.0993614220658</v>
      </c>
      <c r="BQ61" s="1"/>
      <c r="BR61" s="80">
        <f t="shared" si="18"/>
        <v>-0.94624765374335773</v>
      </c>
      <c r="BS61" s="25">
        <f>IF(AE61&lt;&gt;0,(AE61-C61)/C61,"")</f>
        <v>-0.93831051354738793</v>
      </c>
      <c r="BT61" s="25">
        <f>IF(AI61&lt;&gt;0,(AI61-D61)/D61,"")</f>
        <v>-0.95214785064254071</v>
      </c>
      <c r="BU61" s="25">
        <f t="shared" si="14"/>
        <v>-0.9609679414038822</v>
      </c>
      <c r="BV61" s="25">
        <f t="shared" si="14"/>
        <v>-0.948703258590744</v>
      </c>
      <c r="BW61" s="25">
        <f>IF(BI61&lt;&gt;0,(BI61-G61)/G61,"")</f>
        <v>-0.93828699650425207</v>
      </c>
      <c r="BX61" s="25">
        <f>IF(BO61&lt;&gt;0,(BO61-H61)/H61,"")</f>
        <v>-0.94186921174587479</v>
      </c>
    </row>
    <row r="62" spans="1:76" x14ac:dyDescent="0.4">
      <c r="A62" s="4" t="s">
        <v>448</v>
      </c>
      <c r="B62" s="1">
        <f>SUM(B49:B56)</f>
        <v>3948105.2606546413</v>
      </c>
      <c r="C62" s="1">
        <f t="shared" ref="C62:H62" si="24">SUM(C49:C56)</f>
        <v>58728.262125877111</v>
      </c>
      <c r="D62" s="1">
        <f t="shared" si="24"/>
        <v>226255.55305966953</v>
      </c>
      <c r="E62" s="1">
        <f t="shared" si="24"/>
        <v>735420.99899259093</v>
      </c>
      <c r="F62" s="1">
        <f t="shared" si="24"/>
        <v>389050.135772195</v>
      </c>
      <c r="G62" s="1">
        <f t="shared" si="24"/>
        <v>19273.556704095965</v>
      </c>
      <c r="H62" s="1">
        <f t="shared" si="24"/>
        <v>1311044.6371703125</v>
      </c>
      <c r="K62" s="1">
        <f t="shared" ref="K62:BP62" si="25">SUM(K49:K56)</f>
        <v>0</v>
      </c>
      <c r="L62" s="1">
        <f t="shared" si="25"/>
        <v>0</v>
      </c>
      <c r="M62" s="1">
        <f t="shared" si="25"/>
        <v>0</v>
      </c>
      <c r="N62" s="1">
        <f t="shared" si="25"/>
        <v>0</v>
      </c>
      <c r="O62" s="1">
        <f t="shared" si="25"/>
        <v>0</v>
      </c>
      <c r="P62" s="1">
        <f t="shared" si="25"/>
        <v>0</v>
      </c>
      <c r="Q62" s="1">
        <f t="shared" si="25"/>
        <v>0</v>
      </c>
      <c r="R62" s="1">
        <f t="shared" si="25"/>
        <v>0</v>
      </c>
      <c r="S62" s="1">
        <f t="shared" si="25"/>
        <v>0</v>
      </c>
      <c r="T62" s="1">
        <f t="shared" si="25"/>
        <v>0</v>
      </c>
      <c r="U62" s="1">
        <f t="shared" si="25"/>
        <v>0</v>
      </c>
      <c r="V62" s="1">
        <f t="shared" si="25"/>
        <v>0</v>
      </c>
      <c r="W62" s="1">
        <f t="shared" si="25"/>
        <v>0</v>
      </c>
      <c r="X62" s="1">
        <f t="shared" si="25"/>
        <v>0</v>
      </c>
      <c r="Y62" s="1">
        <f t="shared" si="25"/>
        <v>0</v>
      </c>
      <c r="Z62" s="1">
        <f t="shared" si="25"/>
        <v>0</v>
      </c>
      <c r="AA62" s="1">
        <f t="shared" si="25"/>
        <v>0</v>
      </c>
      <c r="AB62" s="1">
        <f t="shared" si="25"/>
        <v>0</v>
      </c>
      <c r="AC62" s="1">
        <f t="shared" si="25"/>
        <v>0</v>
      </c>
      <c r="AD62" s="1">
        <f t="shared" si="25"/>
        <v>0</v>
      </c>
      <c r="AE62" s="1">
        <f t="shared" si="25"/>
        <v>0</v>
      </c>
      <c r="AF62" s="1">
        <f t="shared" si="25"/>
        <v>0</v>
      </c>
      <c r="AG62" s="1">
        <f t="shared" si="25"/>
        <v>0</v>
      </c>
      <c r="AH62" s="1">
        <f t="shared" si="25"/>
        <v>0</v>
      </c>
      <c r="AI62" s="1">
        <f t="shared" si="25"/>
        <v>0</v>
      </c>
      <c r="AJ62" s="1">
        <f t="shared" si="25"/>
        <v>0</v>
      </c>
      <c r="AK62" s="1">
        <f t="shared" si="25"/>
        <v>0</v>
      </c>
      <c r="AL62" s="1">
        <f t="shared" si="25"/>
        <v>0</v>
      </c>
      <c r="AM62" s="1">
        <f t="shared" si="25"/>
        <v>0</v>
      </c>
      <c r="AN62" s="1">
        <f t="shared" si="25"/>
        <v>0</v>
      </c>
      <c r="AO62" s="1">
        <f t="shared" si="25"/>
        <v>0</v>
      </c>
      <c r="AP62" s="1">
        <f t="shared" si="25"/>
        <v>0</v>
      </c>
      <c r="AQ62" s="1">
        <f t="shared" si="25"/>
        <v>0</v>
      </c>
      <c r="AR62" s="1">
        <f t="shared" si="25"/>
        <v>0</v>
      </c>
      <c r="AS62" s="1">
        <f t="shared" si="25"/>
        <v>0</v>
      </c>
      <c r="AT62" s="1">
        <f t="shared" si="25"/>
        <v>0</v>
      </c>
      <c r="AU62" s="1">
        <f t="shared" si="25"/>
        <v>0</v>
      </c>
      <c r="AV62" s="1">
        <f t="shared" si="25"/>
        <v>0</v>
      </c>
      <c r="AW62" s="1">
        <f t="shared" si="25"/>
        <v>0</v>
      </c>
      <c r="AX62" s="1">
        <f t="shared" si="25"/>
        <v>0</v>
      </c>
      <c r="AY62" s="1">
        <f t="shared" si="25"/>
        <v>0</v>
      </c>
      <c r="AZ62" s="1">
        <f t="shared" si="25"/>
        <v>0</v>
      </c>
      <c r="BA62" s="1">
        <f t="shared" si="25"/>
        <v>0</v>
      </c>
      <c r="BB62" s="1">
        <f t="shared" si="25"/>
        <v>0</v>
      </c>
      <c r="BC62" s="1">
        <f t="shared" si="25"/>
        <v>0</v>
      </c>
      <c r="BD62" s="1">
        <f t="shared" si="25"/>
        <v>0</v>
      </c>
      <c r="BE62" s="1">
        <f t="shared" si="25"/>
        <v>0</v>
      </c>
      <c r="BF62" s="1">
        <f t="shared" si="25"/>
        <v>0</v>
      </c>
      <c r="BG62" s="1">
        <f t="shared" si="25"/>
        <v>0</v>
      </c>
      <c r="BH62" s="1">
        <f t="shared" si="25"/>
        <v>0</v>
      </c>
      <c r="BI62" s="1">
        <f t="shared" si="25"/>
        <v>0</v>
      </c>
      <c r="BJ62" s="1">
        <f t="shared" si="25"/>
        <v>0</v>
      </c>
      <c r="BK62" s="1">
        <f t="shared" si="25"/>
        <v>0</v>
      </c>
      <c r="BL62" s="1">
        <f t="shared" si="25"/>
        <v>0</v>
      </c>
      <c r="BM62" s="1">
        <f t="shared" si="25"/>
        <v>0</v>
      </c>
      <c r="BN62" s="1">
        <f t="shared" si="25"/>
        <v>0</v>
      </c>
      <c r="BO62" s="1">
        <f t="shared" si="25"/>
        <v>0</v>
      </c>
      <c r="BP62" s="1">
        <f t="shared" si="25"/>
        <v>0</v>
      </c>
    </row>
    <row r="63" spans="1:76" x14ac:dyDescent="0.4">
      <c r="A63" s="86"/>
    </row>
    <row r="64" spans="1:76" x14ac:dyDescent="0.4">
      <c r="A64" s="86"/>
    </row>
    <row r="65" spans="1:1" x14ac:dyDescent="0.4">
      <c r="A65" s="12"/>
    </row>
  </sheetData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BX65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ColWidth="9.07421875" defaultRowHeight="14.6" x14ac:dyDescent="0.4"/>
  <cols>
    <col min="1" max="1" width="20.69140625" style="30" bestFit="1" customWidth="1"/>
    <col min="2" max="2" width="10.07421875" style="28" customWidth="1"/>
    <col min="3" max="7" width="9.07421875" style="28"/>
    <col min="8" max="8" width="10.3046875" style="28" bestFit="1" customWidth="1"/>
    <col min="9" max="9" width="9.07421875" style="30"/>
    <col min="10" max="10" width="20.69140625" style="30" customWidth="1"/>
    <col min="11" max="11" width="7.69140625" style="28" bestFit="1" customWidth="1"/>
    <col min="12" max="12" width="6.69140625" style="28" bestFit="1" customWidth="1"/>
    <col min="13" max="13" width="14.53515625" style="28" bestFit="1" customWidth="1"/>
    <col min="14" max="14" width="7.69140625" style="28" bestFit="1" customWidth="1"/>
    <col min="15" max="15" width="6.69140625" style="28" bestFit="1" customWidth="1"/>
    <col min="16" max="17" width="9.3046875" style="28" bestFit="1" customWidth="1"/>
    <col min="18" max="18" width="6.69140625" style="28" bestFit="1" customWidth="1"/>
    <col min="19" max="19" width="7.69140625" style="28" bestFit="1" customWidth="1"/>
    <col min="20" max="21" width="6.69140625" style="28" bestFit="1" customWidth="1"/>
    <col min="22" max="22" width="7.69140625" style="28" bestFit="1" customWidth="1"/>
    <col min="23" max="23" width="15.4609375" style="28" bestFit="1" customWidth="1"/>
    <col min="24" max="24" width="15.4609375" style="28" customWidth="1"/>
    <col min="25" max="25" width="6.53515625" style="28" bestFit="1" customWidth="1"/>
    <col min="26" max="26" width="6.69140625" style="28" bestFit="1" customWidth="1"/>
    <col min="27" max="27" width="5.69140625" style="28" bestFit="1" customWidth="1"/>
    <col min="28" max="28" width="6.69140625" style="28" bestFit="1" customWidth="1"/>
    <col min="29" max="29" width="7.69140625" style="28" bestFit="1" customWidth="1"/>
    <col min="30" max="30" width="6.69140625" style="28" customWidth="1"/>
    <col min="31" max="31" width="7.69140625" style="28" bestFit="1" customWidth="1"/>
    <col min="32" max="32" width="10" style="28" bestFit="1" customWidth="1"/>
    <col min="33" max="33" width="7.69140625" style="28" bestFit="1" customWidth="1"/>
    <col min="34" max="34" width="6.69140625" style="28" bestFit="1" customWidth="1"/>
    <col min="35" max="35" width="7.69140625" style="28" bestFit="1" customWidth="1"/>
    <col min="36" max="36" width="6" style="28" bestFit="1" customWidth="1"/>
    <col min="37" max="37" width="7.69140625" style="28" bestFit="1" customWidth="1"/>
    <col min="38" max="38" width="4.3046875" style="28" bestFit="1" customWidth="1"/>
    <col min="39" max="39" width="7.69140625" style="28" bestFit="1" customWidth="1"/>
    <col min="40" max="40" width="5.69140625" style="28" bestFit="1" customWidth="1"/>
    <col min="41" max="42" width="6.69140625" style="28" bestFit="1" customWidth="1"/>
    <col min="43" max="43" width="4.07421875" style="28" bestFit="1" customWidth="1"/>
    <col min="44" max="44" width="5.84375" style="28" bestFit="1" customWidth="1"/>
    <col min="45" max="45" width="6.69140625" style="28" bestFit="1" customWidth="1"/>
    <col min="46" max="48" width="7.69140625" style="28" bestFit="1" customWidth="1"/>
    <col min="49" max="49" width="5.07421875" style="28" bestFit="1" customWidth="1"/>
    <col min="50" max="50" width="5.3046875" style="28" bestFit="1" customWidth="1"/>
    <col min="51" max="51" width="8.69140625" style="28" bestFit="1" customWidth="1"/>
    <col min="52" max="52" width="5.69140625" style="28" bestFit="1" customWidth="1"/>
    <col min="53" max="53" width="7.84375" style="28" bestFit="1" customWidth="1"/>
    <col min="54" max="54" width="5.84375" style="28" bestFit="1" customWidth="1"/>
    <col min="55" max="55" width="6" style="28" bestFit="1" customWidth="1"/>
    <col min="56" max="56" width="7.69140625" style="28" bestFit="1" customWidth="1"/>
    <col min="57" max="57" width="6.69140625" style="28" bestFit="1" customWidth="1"/>
    <col min="58" max="59" width="5.69140625" style="28" bestFit="1" customWidth="1"/>
    <col min="60" max="60" width="3.84375" style="28" bestFit="1" customWidth="1"/>
    <col min="61" max="61" width="6.69140625" style="28" bestFit="1" customWidth="1"/>
    <col min="62" max="62" width="8" style="28" bestFit="1" customWidth="1"/>
    <col min="63" max="63" width="5.3046875" style="28" bestFit="1" customWidth="1"/>
    <col min="64" max="65" width="6.69140625" style="28" bestFit="1" customWidth="1"/>
    <col min="66" max="66" width="7.69140625" style="28" bestFit="1" customWidth="1"/>
    <col min="67" max="67" width="9.3046875" style="28" bestFit="1" customWidth="1"/>
    <col min="68" max="68" width="7.07421875" style="28" bestFit="1" customWidth="1"/>
    <col min="69" max="69" width="7.69140625" style="28" customWidth="1"/>
    <col min="70" max="70" width="10.3046875" style="30" bestFit="1" customWidth="1"/>
    <col min="71" max="74" width="9.07421875" style="30"/>
    <col min="75" max="75" width="8.53515625" style="30" customWidth="1"/>
    <col min="76" max="16384" width="9.07421875" style="30"/>
  </cols>
  <sheetData>
    <row r="1" spans="1:76" x14ac:dyDescent="0.4">
      <c r="B1" s="28" t="s">
        <v>479</v>
      </c>
      <c r="J1" s="30" t="s">
        <v>480</v>
      </c>
      <c r="BR1" s="30" t="s">
        <v>315</v>
      </c>
    </row>
    <row r="2" spans="1:76" x14ac:dyDescent="0.4">
      <c r="A2" s="6" t="s">
        <v>52</v>
      </c>
      <c r="B2" s="28" t="s">
        <v>59</v>
      </c>
      <c r="C2" s="28" t="s">
        <v>57</v>
      </c>
      <c r="D2" s="28" t="s">
        <v>60</v>
      </c>
      <c r="E2" s="28" t="s">
        <v>54</v>
      </c>
      <c r="F2" s="28" t="s">
        <v>53</v>
      </c>
      <c r="G2" s="28" t="s">
        <v>61</v>
      </c>
      <c r="H2" s="28" t="s">
        <v>62</v>
      </c>
      <c r="J2" s="30" t="s">
        <v>226</v>
      </c>
      <c r="K2" s="28" t="s">
        <v>390</v>
      </c>
      <c r="L2" s="28" t="s">
        <v>131</v>
      </c>
      <c r="M2" s="28" t="s">
        <v>132</v>
      </c>
      <c r="N2" s="28" t="s">
        <v>133</v>
      </c>
      <c r="O2" s="28" t="s">
        <v>391</v>
      </c>
      <c r="P2" s="28" t="s">
        <v>134</v>
      </c>
      <c r="Q2" s="28" t="s">
        <v>59</v>
      </c>
      <c r="R2" s="28" t="s">
        <v>136</v>
      </c>
      <c r="S2" s="28" t="s">
        <v>137</v>
      </c>
      <c r="T2" s="28" t="s">
        <v>392</v>
      </c>
      <c r="U2" s="28" t="s">
        <v>138</v>
      </c>
      <c r="V2" s="28" t="s">
        <v>139</v>
      </c>
      <c r="W2" s="28" t="s">
        <v>140</v>
      </c>
      <c r="X2" s="28" t="s">
        <v>212</v>
      </c>
      <c r="Y2" s="28" t="s">
        <v>141</v>
      </c>
      <c r="Z2" s="28" t="s">
        <v>142</v>
      </c>
      <c r="AA2" s="28" t="s">
        <v>143</v>
      </c>
      <c r="AB2" s="28" t="s">
        <v>393</v>
      </c>
      <c r="AC2" s="28" t="s">
        <v>144</v>
      </c>
      <c r="AD2" s="28" t="s">
        <v>399</v>
      </c>
      <c r="AE2" s="28" t="s">
        <v>57</v>
      </c>
      <c r="AF2" s="28" t="s">
        <v>128</v>
      </c>
      <c r="AG2" s="28" t="s">
        <v>145</v>
      </c>
      <c r="AH2" s="28" t="s">
        <v>146</v>
      </c>
      <c r="AI2" s="28" t="s">
        <v>60</v>
      </c>
      <c r="AJ2" s="28" t="s">
        <v>147</v>
      </c>
      <c r="AK2" s="28" t="s">
        <v>148</v>
      </c>
      <c r="AL2" s="28" t="s">
        <v>149</v>
      </c>
      <c r="AM2" s="28" t="s">
        <v>150</v>
      </c>
      <c r="AN2" s="28" t="s">
        <v>151</v>
      </c>
      <c r="AO2" s="28" t="s">
        <v>152</v>
      </c>
      <c r="AP2" s="28" t="s">
        <v>153</v>
      </c>
      <c r="AQ2" s="28" t="s">
        <v>154</v>
      </c>
      <c r="AR2" s="28" t="s">
        <v>155</v>
      </c>
      <c r="AS2" s="28" t="s">
        <v>156</v>
      </c>
      <c r="AT2" s="28" t="s">
        <v>54</v>
      </c>
      <c r="AU2" s="28" t="s">
        <v>53</v>
      </c>
      <c r="AV2" s="28" t="s">
        <v>157</v>
      </c>
      <c r="AW2" s="28" t="s">
        <v>158</v>
      </c>
      <c r="AX2" s="28" t="s">
        <v>159</v>
      </c>
      <c r="AY2" s="28" t="s">
        <v>160</v>
      </c>
      <c r="AZ2" s="28" t="s">
        <v>161</v>
      </c>
      <c r="BA2" s="28" t="s">
        <v>162</v>
      </c>
      <c r="BB2" s="28" t="s">
        <v>163</v>
      </c>
      <c r="BC2" s="28" t="s">
        <v>164</v>
      </c>
      <c r="BD2" s="28" t="s">
        <v>165</v>
      </c>
      <c r="BE2" s="28" t="s">
        <v>394</v>
      </c>
      <c r="BF2" s="28" t="s">
        <v>166</v>
      </c>
      <c r="BG2" s="28" t="s">
        <v>167</v>
      </c>
      <c r="BH2" s="28" t="s">
        <v>168</v>
      </c>
      <c r="BI2" s="28" t="s">
        <v>61</v>
      </c>
      <c r="BJ2" s="28" t="s">
        <v>400</v>
      </c>
      <c r="BK2" s="28" t="s">
        <v>169</v>
      </c>
      <c r="BL2" s="28" t="s">
        <v>170</v>
      </c>
      <c r="BM2" s="28" t="s">
        <v>171</v>
      </c>
      <c r="BN2" s="28" t="s">
        <v>173</v>
      </c>
      <c r="BO2" s="28" t="s">
        <v>174</v>
      </c>
      <c r="BP2" s="28" t="s">
        <v>401</v>
      </c>
      <c r="BR2" s="28" t="s">
        <v>59</v>
      </c>
      <c r="BS2" s="28" t="s">
        <v>57</v>
      </c>
      <c r="BT2" s="28" t="s">
        <v>60</v>
      </c>
      <c r="BU2" s="28" t="s">
        <v>54</v>
      </c>
      <c r="BV2" s="28" t="s">
        <v>53</v>
      </c>
      <c r="BW2" s="28" t="s">
        <v>61</v>
      </c>
      <c r="BX2" s="28" t="s">
        <v>62</v>
      </c>
    </row>
    <row r="3" spans="1:76" x14ac:dyDescent="0.4">
      <c r="A3" s="27" t="s">
        <v>121</v>
      </c>
      <c r="B3" s="90">
        <v>15941.570755999999</v>
      </c>
      <c r="C3" s="90">
        <v>262.350121</v>
      </c>
      <c r="D3" s="90">
        <v>253.95003600000001</v>
      </c>
      <c r="E3" s="90">
        <v>1654.252864</v>
      </c>
      <c r="F3" s="90">
        <v>1401.9093849999999</v>
      </c>
      <c r="G3" s="90">
        <v>130.94072299999999</v>
      </c>
      <c r="H3" s="90">
        <v>3771.2812560000002</v>
      </c>
      <c r="J3" s="30" t="s">
        <v>121</v>
      </c>
      <c r="K3" s="28">
        <v>102.38763827581</v>
      </c>
      <c r="L3" s="28">
        <v>92.149460746640599</v>
      </c>
      <c r="M3" s="28">
        <v>92.149460746640599</v>
      </c>
      <c r="N3" s="28">
        <v>305.012183220125</v>
      </c>
      <c r="O3" s="28">
        <v>90.199684135568404</v>
      </c>
      <c r="P3" s="28">
        <v>867.34400311169099</v>
      </c>
      <c r="Q3" s="28">
        <v>15941.4837987841</v>
      </c>
      <c r="R3" s="28">
        <v>206.72352582167301</v>
      </c>
      <c r="S3" s="28">
        <v>110.676204937902</v>
      </c>
      <c r="T3" s="28">
        <v>49.730748037669201</v>
      </c>
      <c r="U3" s="28">
        <v>3.3220270104427998</v>
      </c>
      <c r="V3" s="28">
        <v>406.13879335865698</v>
      </c>
      <c r="W3" s="28">
        <v>406.13879335865698</v>
      </c>
      <c r="X3" s="28">
        <v>265925.15547920199</v>
      </c>
      <c r="Y3" s="28">
        <v>0</v>
      </c>
      <c r="Z3" s="28">
        <v>45.837092654254597</v>
      </c>
      <c r="AA3" s="28">
        <v>18.452360206288301</v>
      </c>
      <c r="AB3" s="28">
        <v>40.1752282831307</v>
      </c>
      <c r="AC3" s="28">
        <v>369.08872782268401</v>
      </c>
      <c r="AD3" s="28">
        <v>0</v>
      </c>
      <c r="AE3" s="28">
        <v>262.351052511891</v>
      </c>
      <c r="AF3" s="28">
        <v>0</v>
      </c>
      <c r="AG3" s="28">
        <v>228.55399917150299</v>
      </c>
      <c r="AH3" s="28">
        <v>25.39526466972</v>
      </c>
      <c r="AI3" s="28">
        <v>253.949263841223</v>
      </c>
      <c r="AJ3" s="28">
        <v>0</v>
      </c>
      <c r="AK3" s="28">
        <v>279.96208052194402</v>
      </c>
      <c r="AL3" s="28">
        <v>0.85166212106681605</v>
      </c>
      <c r="AM3" s="28">
        <v>480.65811150845701</v>
      </c>
      <c r="AN3" s="28">
        <v>5.4086078451473503</v>
      </c>
      <c r="AO3" s="28">
        <v>58.178531721754602</v>
      </c>
      <c r="AP3" s="28">
        <v>133.041215661634</v>
      </c>
      <c r="AQ3" s="28">
        <v>0.60842522142672095</v>
      </c>
      <c r="AR3" s="28">
        <v>0</v>
      </c>
      <c r="AS3" s="28">
        <v>41.215700976096301</v>
      </c>
      <c r="AT3" s="28">
        <v>1654.3205526019401</v>
      </c>
      <c r="AU3" s="28">
        <v>1401.9775463794001</v>
      </c>
      <c r="AV3" s="28">
        <v>252.343006222545</v>
      </c>
      <c r="AW3" s="28">
        <v>0.44019808782111702</v>
      </c>
      <c r="AX3" s="28">
        <v>2.2430584610636101E-2</v>
      </c>
      <c r="AY3" s="28">
        <v>19.2061212542094</v>
      </c>
      <c r="AZ3" s="28">
        <v>8.0378397559483403</v>
      </c>
      <c r="BA3" s="28">
        <v>453.09688145196401</v>
      </c>
      <c r="BB3" s="28">
        <v>12.3249480447758</v>
      </c>
      <c r="BC3" s="28">
        <v>1.8547341358157301</v>
      </c>
      <c r="BD3" s="28">
        <v>647.40455596157301</v>
      </c>
      <c r="BE3" s="28">
        <v>46.129838167253602</v>
      </c>
      <c r="BF3" s="28">
        <v>2.5493902037621798</v>
      </c>
      <c r="BG3" s="28">
        <v>17.664104827570998</v>
      </c>
      <c r="BH3" s="28">
        <v>7.2198524226039798E-2</v>
      </c>
      <c r="BI3" s="28">
        <v>130.939436757001</v>
      </c>
      <c r="BJ3" s="28">
        <v>84.195606441092394</v>
      </c>
      <c r="BK3" s="28">
        <v>0</v>
      </c>
      <c r="BL3" s="28">
        <v>40.597498797534499</v>
      </c>
      <c r="BM3" s="28">
        <v>122.670073302228</v>
      </c>
      <c r="BN3" s="28">
        <v>743.329108975346</v>
      </c>
      <c r="BO3" s="28">
        <v>3771.26402784437</v>
      </c>
      <c r="BP3" s="28">
        <v>27.676949942679201</v>
      </c>
      <c r="BR3" s="25">
        <f>IF(B3&lt;&gt;0,(Q3-B3)/B3,"")</f>
        <v>-5.4547457857182001E-6</v>
      </c>
      <c r="BS3" s="25">
        <f>IF(C3&lt;&gt;0,(AE3-C3)/C3,"")</f>
        <v>3.5506440303746488E-6</v>
      </c>
      <c r="BT3" s="25">
        <f>IF(D3&lt;&gt;0,(AI3-D3)/D3,"")</f>
        <v>-3.0405932961184745E-6</v>
      </c>
      <c r="BU3" s="25">
        <f>IF(E3&lt;&gt;0,(AT3-E3)/E3,"")</f>
        <v>4.0917929424883045E-5</v>
      </c>
      <c r="BV3" s="25">
        <f>IF(F3&lt;&gt;0,(AU3-F3)/F3,"")</f>
        <v>4.8620388827898832E-5</v>
      </c>
      <c r="BW3" s="25">
        <f>IF(G3&lt;&gt;0,(BI3-G3)/G3,"")</f>
        <v>-9.8230937596595421E-6</v>
      </c>
      <c r="BX3" s="25">
        <f>IF(H3&lt;&gt;0,(BO3-H3)/H3,"")</f>
        <v>-4.5682500086024105E-6</v>
      </c>
    </row>
    <row r="4" spans="1:76" x14ac:dyDescent="0.4">
      <c r="A4" s="27" t="s">
        <v>77</v>
      </c>
      <c r="B4" s="90">
        <v>158.47557599999999</v>
      </c>
      <c r="C4" s="90">
        <v>2.5784400000000001</v>
      </c>
      <c r="D4" s="90">
        <v>1.000238</v>
      </c>
      <c r="E4" s="90">
        <v>15.083665999999999</v>
      </c>
      <c r="F4" s="90">
        <v>12.782778</v>
      </c>
      <c r="G4" s="90">
        <v>0.835538</v>
      </c>
      <c r="H4" s="90">
        <v>37.064833999999998</v>
      </c>
      <c r="J4" s="30" t="s">
        <v>77</v>
      </c>
      <c r="K4" s="28">
        <v>1.0062841606034001</v>
      </c>
      <c r="L4" s="28">
        <v>0.90565781370260701</v>
      </c>
      <c r="M4" s="28">
        <v>0.90565781370260701</v>
      </c>
      <c r="N4" s="28">
        <v>2.99770706030192</v>
      </c>
      <c r="O4" s="28">
        <v>0.88649059734453195</v>
      </c>
      <c r="P4" s="28">
        <v>8.5244551600831109</v>
      </c>
      <c r="Q4" s="28">
        <v>158.475496839123</v>
      </c>
      <c r="R4" s="28">
        <v>2.0317347021280101</v>
      </c>
      <c r="S4" s="28">
        <v>1.0877529236660599</v>
      </c>
      <c r="T4" s="28">
        <v>0.48876326856594798</v>
      </c>
      <c r="U4" s="28">
        <v>3.2649471870324097E-2</v>
      </c>
      <c r="V4" s="28">
        <v>3.99161924116911</v>
      </c>
      <c r="W4" s="28">
        <v>3.99161924116911</v>
      </c>
      <c r="X4" s="28">
        <v>957.64534356277898</v>
      </c>
      <c r="Y4" s="28">
        <v>0</v>
      </c>
      <c r="Z4" s="28">
        <v>0.45049739501865599</v>
      </c>
      <c r="AA4" s="28">
        <v>0.181349201192369</v>
      </c>
      <c r="AB4" s="28">
        <v>0.39485288643440902</v>
      </c>
      <c r="AC4" s="28">
        <v>3.6274496066403201</v>
      </c>
      <c r="AD4" s="28">
        <v>0</v>
      </c>
      <c r="AE4" s="28">
        <v>2.57843967878657</v>
      </c>
      <c r="AF4" s="28">
        <v>0</v>
      </c>
      <c r="AG4" s="28">
        <v>0.90021521078942002</v>
      </c>
      <c r="AH4" s="28">
        <v>0.100023862167033</v>
      </c>
      <c r="AI4" s="28">
        <v>1.0002390729564501</v>
      </c>
      <c r="AJ4" s="28">
        <v>0</v>
      </c>
      <c r="AK4" s="28">
        <v>2.7515045530955602</v>
      </c>
      <c r="AL4" s="28">
        <v>7.7655086889664099E-3</v>
      </c>
      <c r="AM4" s="28">
        <v>4.7240047173399002</v>
      </c>
      <c r="AN4" s="28">
        <v>4.9315908001124301E-2</v>
      </c>
      <c r="AO4" s="28">
        <v>0.53048540264664801</v>
      </c>
      <c r="AP4" s="28">
        <v>1.2130854235905499</v>
      </c>
      <c r="AQ4" s="28">
        <v>5.5476915954298101E-3</v>
      </c>
      <c r="AR4" s="28">
        <v>0</v>
      </c>
      <c r="AS4" s="28">
        <v>0.37581353307208498</v>
      </c>
      <c r="AT4" s="28">
        <v>15.0842716282786</v>
      </c>
      <c r="AU4" s="28">
        <v>12.783384598621</v>
      </c>
      <c r="AV4" s="28">
        <v>2.30088702965767</v>
      </c>
      <c r="AW4" s="28">
        <v>4.0137675336342597E-3</v>
      </c>
      <c r="AX4" s="28">
        <v>2.0452465594117999E-4</v>
      </c>
      <c r="AY4" s="28">
        <v>0.175124026521602</v>
      </c>
      <c r="AZ4" s="28">
        <v>7.3290056603669607E-2</v>
      </c>
      <c r="BA4" s="28">
        <v>4.1313923841333304</v>
      </c>
      <c r="BB4" s="28">
        <v>0.11237994455375599</v>
      </c>
      <c r="BC4" s="28">
        <v>1.6911517496431199E-2</v>
      </c>
      <c r="BD4" s="28">
        <v>5.9030882344835902</v>
      </c>
      <c r="BE4" s="28">
        <v>0.45337275289163698</v>
      </c>
      <c r="BF4" s="28">
        <v>2.3245331437358401E-2</v>
      </c>
      <c r="BG4" s="28">
        <v>0.16106303565424901</v>
      </c>
      <c r="BH4" s="28">
        <v>6.5830795262267303E-4</v>
      </c>
      <c r="BI4" s="28">
        <v>0.83554340955813799</v>
      </c>
      <c r="BJ4" s="28">
        <v>0.82748711664875396</v>
      </c>
      <c r="BK4" s="28">
        <v>0</v>
      </c>
      <c r="BL4" s="28">
        <v>0.39900614459388101</v>
      </c>
      <c r="BM4" s="28">
        <v>1.2056095075734199</v>
      </c>
      <c r="BN4" s="28">
        <v>7.3055580184857503</v>
      </c>
      <c r="BO4" s="28">
        <v>37.064818532052399</v>
      </c>
      <c r="BP4" s="28">
        <v>0.27201753034055898</v>
      </c>
      <c r="BR4" s="25">
        <f t="shared" ref="BR4:BR56" si="0">IF(B4&lt;&gt;0,(Q4-B4)/B4,"")</f>
        <v>-4.9951468226877302E-7</v>
      </c>
      <c r="BS4" s="25">
        <f t="shared" ref="BS4:BS56" si="1">IF(C4&lt;&gt;0,(AE4-C4)/C4,"")</f>
        <v>-1.2457665490635379E-7</v>
      </c>
      <c r="BT4" s="25">
        <f t="shared" ref="BT4:BT56" si="2">IF(D4&lt;&gt;0,(AI4-D4)/D4,"")</f>
        <v>1.07270114725912E-6</v>
      </c>
      <c r="BU4" s="25">
        <f t="shared" ref="BU4:BV48" si="3">IF(E4&lt;&gt;0,(AT4-E4)/E4,"")</f>
        <v>4.0151265521318842E-5</v>
      </c>
      <c r="BV4" s="25">
        <f t="shared" si="3"/>
        <v>4.7454365631580341E-5</v>
      </c>
      <c r="BW4" s="25">
        <f t="shared" ref="BW4:BW56" si="4">IF(G4&lt;&gt;0,(BI4-G4)/G4,"")</f>
        <v>6.4743412483837276E-6</v>
      </c>
      <c r="BX4" s="25">
        <f t="shared" ref="BX4:BX56" si="5">IF(H4&lt;&gt;0,(BO4-H4)/H4,"")</f>
        <v>-4.173213779488227E-7</v>
      </c>
    </row>
    <row r="5" spans="1:76" x14ac:dyDescent="0.4">
      <c r="A5" s="6" t="s">
        <v>71</v>
      </c>
      <c r="B5" s="90">
        <v>6434.28024</v>
      </c>
      <c r="C5" s="90">
        <v>105.641082</v>
      </c>
      <c r="D5" s="90">
        <v>89.743403999999998</v>
      </c>
      <c r="E5" s="90">
        <v>656.29297999999994</v>
      </c>
      <c r="F5" s="90">
        <v>556.18055400000003</v>
      </c>
      <c r="G5" s="90">
        <v>48.949418000000001</v>
      </c>
      <c r="H5" s="90">
        <v>1518.589768</v>
      </c>
      <c r="J5" s="30" t="s">
        <v>71</v>
      </c>
      <c r="K5" s="28">
        <v>41.228864576365297</v>
      </c>
      <c r="L5" s="28">
        <v>37.106024689818199</v>
      </c>
      <c r="M5" s="28">
        <v>37.106024689818199</v>
      </c>
      <c r="N5" s="28">
        <v>122.819424490484</v>
      </c>
      <c r="O5" s="28">
        <v>36.320729544544697</v>
      </c>
      <c r="P5" s="28">
        <v>349.25691835660803</v>
      </c>
      <c r="Q5" s="28">
        <v>6434.2791862740196</v>
      </c>
      <c r="R5" s="28">
        <v>83.242526238330598</v>
      </c>
      <c r="S5" s="28">
        <v>44.566501736774697</v>
      </c>
      <c r="T5" s="28">
        <v>20.025239481499302</v>
      </c>
      <c r="U5" s="28">
        <v>1.3376805874318001</v>
      </c>
      <c r="V5" s="28">
        <v>163.54138264034299</v>
      </c>
      <c r="W5" s="28">
        <v>163.54138264034299</v>
      </c>
      <c r="X5" s="28">
        <v>91955.483150845699</v>
      </c>
      <c r="Y5" s="28">
        <v>0</v>
      </c>
      <c r="Z5" s="28">
        <v>18.457255123861099</v>
      </c>
      <c r="AA5" s="28">
        <v>7.43024662326658</v>
      </c>
      <c r="AB5" s="28">
        <v>16.1773967572876</v>
      </c>
      <c r="AC5" s="28">
        <v>148.62086792217599</v>
      </c>
      <c r="AD5" s="28">
        <v>0</v>
      </c>
      <c r="AE5" s="28">
        <v>105.64101796215699</v>
      </c>
      <c r="AF5" s="28">
        <v>0</v>
      </c>
      <c r="AG5" s="28">
        <v>80.769029606971003</v>
      </c>
      <c r="AH5" s="28">
        <v>8.9743382895440202</v>
      </c>
      <c r="AI5" s="28">
        <v>89.743367896514997</v>
      </c>
      <c r="AJ5" s="28">
        <v>0</v>
      </c>
      <c r="AK5" s="28">
        <v>112.732382715212</v>
      </c>
      <c r="AL5" s="28">
        <v>0.33787959457001598</v>
      </c>
      <c r="AM5" s="28">
        <v>193.54809217877201</v>
      </c>
      <c r="AN5" s="28">
        <v>2.1457433114524598</v>
      </c>
      <c r="AO5" s="28">
        <v>23.081487932450301</v>
      </c>
      <c r="AP5" s="28">
        <v>52.781510276294199</v>
      </c>
      <c r="AQ5" s="28">
        <v>0.241382218511108</v>
      </c>
      <c r="AR5" s="28">
        <v>0</v>
      </c>
      <c r="AS5" s="28">
        <v>16.351707115968601</v>
      </c>
      <c r="AT5" s="28">
        <v>656.31929797373095</v>
      </c>
      <c r="AU5" s="28">
        <v>556.20692772951395</v>
      </c>
      <c r="AV5" s="28">
        <v>100.112370244216</v>
      </c>
      <c r="AW5" s="28">
        <v>0.174640732265193</v>
      </c>
      <c r="AX5" s="28">
        <v>8.8988725563143092E-3</v>
      </c>
      <c r="AY5" s="28">
        <v>7.6196724593109399</v>
      </c>
      <c r="AZ5" s="28">
        <v>3.1888595159752402</v>
      </c>
      <c r="BA5" s="28">
        <v>179.75749102994399</v>
      </c>
      <c r="BB5" s="28">
        <v>4.8896607968606096</v>
      </c>
      <c r="BC5" s="28">
        <v>0.73582655246724704</v>
      </c>
      <c r="BD5" s="28">
        <v>256.84423783462</v>
      </c>
      <c r="BE5" s="28">
        <v>18.5751724521371</v>
      </c>
      <c r="BF5" s="28">
        <v>1.01141395084795</v>
      </c>
      <c r="BG5" s="28">
        <v>7.007872275225</v>
      </c>
      <c r="BH5" s="28">
        <v>2.8643260194998799E-2</v>
      </c>
      <c r="BI5" s="28">
        <v>48.949395168570902</v>
      </c>
      <c r="BJ5" s="28">
        <v>33.903077921355802</v>
      </c>
      <c r="BK5" s="28">
        <v>0</v>
      </c>
      <c r="BL5" s="28">
        <v>16.347470045428601</v>
      </c>
      <c r="BM5" s="28">
        <v>49.395178296016802</v>
      </c>
      <c r="BN5" s="28">
        <v>299.31741232824601</v>
      </c>
      <c r="BO5" s="28">
        <v>1518.58921994962</v>
      </c>
      <c r="BP5" s="28">
        <v>11.1447671325071</v>
      </c>
      <c r="BR5" s="25">
        <f t="shared" si="0"/>
        <v>-1.6376749864022956E-7</v>
      </c>
      <c r="BS5" s="25">
        <f t="shared" si="1"/>
        <v>-6.0618314192826622E-7</v>
      </c>
      <c r="BT5" s="25">
        <f t="shared" si="2"/>
        <v>-4.0229680837161009E-7</v>
      </c>
      <c r="BU5" s="25">
        <f t="shared" si="3"/>
        <v>4.0100952673623114E-5</v>
      </c>
      <c r="BV5" s="25">
        <f t="shared" si="3"/>
        <v>4.7419366470552304E-5</v>
      </c>
      <c r="BW5" s="25">
        <f t="shared" si="4"/>
        <v>-4.6642902065378124E-7</v>
      </c>
      <c r="BX5" s="25">
        <f t="shared" si="5"/>
        <v>-3.608942926022913E-7</v>
      </c>
    </row>
    <row r="6" spans="1:76" x14ac:dyDescent="0.4">
      <c r="A6" s="6" t="s">
        <v>122</v>
      </c>
      <c r="B6" s="90">
        <v>3733.4864819999998</v>
      </c>
      <c r="C6" s="90">
        <v>62.283967081</v>
      </c>
      <c r="D6" s="90">
        <v>64.3918058</v>
      </c>
      <c r="E6" s="90">
        <v>397.06755695999999</v>
      </c>
      <c r="F6" s="90">
        <v>337.56994365000003</v>
      </c>
      <c r="G6" s="90">
        <v>31.576463827000001</v>
      </c>
      <c r="H6" s="90">
        <v>892.99486189000004</v>
      </c>
      <c r="J6" s="30" t="s">
        <v>122</v>
      </c>
      <c r="K6" s="28">
        <v>24.244304774734999</v>
      </c>
      <c r="L6" s="28">
        <v>21.819892674989902</v>
      </c>
      <c r="M6" s="28">
        <v>21.819892674989902</v>
      </c>
      <c r="N6" s="28">
        <v>72.223019540666996</v>
      </c>
      <c r="O6" s="28">
        <v>21.3581276805842</v>
      </c>
      <c r="P6" s="28">
        <v>205.378031035345</v>
      </c>
      <c r="Q6" s="28">
        <v>3733.4851444854098</v>
      </c>
      <c r="R6" s="28">
        <v>48.950137470560001</v>
      </c>
      <c r="S6" s="28">
        <v>26.206973814877799</v>
      </c>
      <c r="T6" s="28">
        <v>11.775692370664199</v>
      </c>
      <c r="U6" s="28">
        <v>0.78661774845540799</v>
      </c>
      <c r="V6" s="28">
        <v>96.169169381019302</v>
      </c>
      <c r="W6" s="28">
        <v>96.169169381019302</v>
      </c>
      <c r="X6" s="28">
        <v>125057.18216405599</v>
      </c>
      <c r="Y6" s="28">
        <v>0</v>
      </c>
      <c r="Z6" s="28">
        <v>10.853630522241801</v>
      </c>
      <c r="AA6" s="28">
        <v>4.3692899220564696</v>
      </c>
      <c r="AB6" s="28">
        <v>9.5129809297111301</v>
      </c>
      <c r="AC6" s="28">
        <v>87.395369573240302</v>
      </c>
      <c r="AD6" s="28">
        <v>0</v>
      </c>
      <c r="AE6" s="28">
        <v>62.2839401334898</v>
      </c>
      <c r="AF6" s="28">
        <v>0</v>
      </c>
      <c r="AG6" s="28">
        <v>57.952604181065503</v>
      </c>
      <c r="AH6" s="28">
        <v>6.4391643093745996</v>
      </c>
      <c r="AI6" s="28">
        <v>64.391768490440199</v>
      </c>
      <c r="AJ6" s="28">
        <v>0</v>
      </c>
      <c r="AK6" s="28">
        <v>66.291394436636395</v>
      </c>
      <c r="AL6" s="28">
        <v>0.20507360350975801</v>
      </c>
      <c r="AM6" s="28">
        <v>113.814367610906</v>
      </c>
      <c r="AN6" s="28">
        <v>1.3023446595788</v>
      </c>
      <c r="AO6" s="28">
        <v>14.0091521574981</v>
      </c>
      <c r="AP6" s="28">
        <v>32.035393332120798</v>
      </c>
      <c r="AQ6" s="28">
        <v>0.146505544073149</v>
      </c>
      <c r="AR6" s="28">
        <v>0</v>
      </c>
      <c r="AS6" s="28">
        <v>9.9245587173509193</v>
      </c>
      <c r="AT6" s="28">
        <v>397.08342806737301</v>
      </c>
      <c r="AU6" s="28">
        <v>337.58584466376698</v>
      </c>
      <c r="AV6" s="28">
        <v>59.497583403605603</v>
      </c>
      <c r="AW6" s="28">
        <v>0.10599702706724599</v>
      </c>
      <c r="AX6" s="28">
        <v>5.4010829103214898E-3</v>
      </c>
      <c r="AY6" s="28">
        <v>4.6247110897997601</v>
      </c>
      <c r="AZ6" s="28">
        <v>1.93545722206606</v>
      </c>
      <c r="BA6" s="28">
        <v>109.102565187916</v>
      </c>
      <c r="BB6" s="28">
        <v>2.9677457740152202</v>
      </c>
      <c r="BC6" s="28">
        <v>0.44660490087468302</v>
      </c>
      <c r="BD6" s="28">
        <v>155.88969691959099</v>
      </c>
      <c r="BE6" s="28">
        <v>10.9229728964918</v>
      </c>
      <c r="BF6" s="28">
        <v>0.61387065593015699</v>
      </c>
      <c r="BG6" s="28">
        <v>4.2533819783175399</v>
      </c>
      <c r="BH6" s="28">
        <v>1.7384811146568702E-2</v>
      </c>
      <c r="BI6" s="28">
        <v>31.5764602280681</v>
      </c>
      <c r="BJ6" s="28">
        <v>19.9364225684836</v>
      </c>
      <c r="BK6" s="28">
        <v>0</v>
      </c>
      <c r="BL6" s="28">
        <v>9.61300419710577</v>
      </c>
      <c r="BM6" s="28">
        <v>29.046471161377202</v>
      </c>
      <c r="BN6" s="28">
        <v>176.011233814051</v>
      </c>
      <c r="BO6" s="28">
        <v>892.99426092803503</v>
      </c>
      <c r="BP6" s="28">
        <v>6.5535860993871102</v>
      </c>
      <c r="BR6" s="25">
        <f t="shared" si="0"/>
        <v>-3.5824814055861309E-7</v>
      </c>
      <c r="BS6" s="25">
        <f t="shared" si="1"/>
        <v>-4.3265564900697765E-7</v>
      </c>
      <c r="BT6" s="25">
        <f t="shared" si="2"/>
        <v>-5.7941471491931178E-7</v>
      </c>
      <c r="BU6" s="25">
        <f t="shared" si="3"/>
        <v>3.9970798658362397E-5</v>
      </c>
      <c r="BV6" s="25">
        <f t="shared" si="3"/>
        <v>4.7104352937998138E-5</v>
      </c>
      <c r="BW6" s="25">
        <f t="shared" si="4"/>
        <v>-1.1397514049250575E-7</v>
      </c>
      <c r="BX6" s="25">
        <f t="shared" si="5"/>
        <v>-6.7297359778071767E-7</v>
      </c>
    </row>
    <row r="7" spans="1:76" x14ac:dyDescent="0.4">
      <c r="A7" s="6" t="s">
        <v>123</v>
      </c>
      <c r="B7" s="90">
        <v>82054.484563000005</v>
      </c>
      <c r="C7" s="90">
        <v>1361.5601698999999</v>
      </c>
      <c r="D7" s="90">
        <v>1900.8079207000001</v>
      </c>
      <c r="E7" s="90">
        <v>9043.8216374000003</v>
      </c>
      <c r="F7" s="90">
        <v>7663.8535260999997</v>
      </c>
      <c r="G7" s="90">
        <v>854.90666745999999</v>
      </c>
      <c r="H7" s="90">
        <v>19574.782747000001</v>
      </c>
      <c r="J7" s="30" t="s">
        <v>123</v>
      </c>
      <c r="K7" s="28">
        <v>531.25992937321996</v>
      </c>
      <c r="L7" s="28">
        <v>478.97657160576199</v>
      </c>
      <c r="M7" s="28">
        <v>478.97657160576199</v>
      </c>
      <c r="N7" s="28">
        <v>1584.3888299161599</v>
      </c>
      <c r="O7" s="28">
        <v>468.14307649493799</v>
      </c>
      <c r="P7" s="28">
        <v>4500.3964169798001</v>
      </c>
      <c r="Q7" s="28">
        <v>82054.794198316798</v>
      </c>
      <c r="R7" s="28">
        <v>1073.2761184253</v>
      </c>
      <c r="S7" s="28">
        <v>574.26816332147303</v>
      </c>
      <c r="T7" s="28">
        <v>258.13445379768501</v>
      </c>
      <c r="U7" s="28">
        <v>17.236929265666902</v>
      </c>
      <c r="V7" s="28">
        <v>2107.9052263059398</v>
      </c>
      <c r="W7" s="28">
        <v>2107.9052263059398</v>
      </c>
      <c r="X7" s="28">
        <v>2035229.7192144899</v>
      </c>
      <c r="Y7" s="28">
        <v>0</v>
      </c>
      <c r="Z7" s="28">
        <v>238.045860828706</v>
      </c>
      <c r="AA7" s="28">
        <v>95.787983691318203</v>
      </c>
      <c r="AB7" s="28">
        <v>208.507367640007</v>
      </c>
      <c r="AC7" s="28">
        <v>1915.08738907358</v>
      </c>
      <c r="AD7" s="28">
        <v>0</v>
      </c>
      <c r="AE7" s="28">
        <v>1361.56028793465</v>
      </c>
      <c r="AF7" s="28">
        <v>0</v>
      </c>
      <c r="AG7" s="28">
        <v>1710.7252538456801</v>
      </c>
      <c r="AH7" s="28">
        <v>190.08105688652199</v>
      </c>
      <c r="AI7" s="28">
        <v>1900.8063107322</v>
      </c>
      <c r="AJ7" s="28">
        <v>0</v>
      </c>
      <c r="AK7" s="28">
        <v>1452.9660301052099</v>
      </c>
      <c r="AL7" s="28">
        <v>4.6547546531302801</v>
      </c>
      <c r="AM7" s="28">
        <v>2495.1643217473802</v>
      </c>
      <c r="AN7" s="28">
        <v>29.555246923174401</v>
      </c>
      <c r="AO7" s="28">
        <v>318.21543583723201</v>
      </c>
      <c r="AP7" s="28">
        <v>727.34713746369198</v>
      </c>
      <c r="AQ7" s="28">
        <v>3.3249751262421601</v>
      </c>
      <c r="AR7" s="28">
        <v>0</v>
      </c>
      <c r="AS7" s="28">
        <v>225.454807564058</v>
      </c>
      <c r="AT7" s="28">
        <v>9044.18368562465</v>
      </c>
      <c r="AU7" s="28">
        <v>7664.2238860247899</v>
      </c>
      <c r="AV7" s="28">
        <v>1379.9597995998599</v>
      </c>
      <c r="AW7" s="28">
        <v>2.4081137848399101</v>
      </c>
      <c r="AX7" s="28">
        <v>0.122567842942729</v>
      </c>
      <c r="AY7" s="28">
        <v>105.02900563832</v>
      </c>
      <c r="AZ7" s="28">
        <v>43.943310923350801</v>
      </c>
      <c r="BA7" s="28">
        <v>2476.7881579832101</v>
      </c>
      <c r="BB7" s="28">
        <v>67.407938700485502</v>
      </c>
      <c r="BC7" s="28">
        <v>10.146666439590501</v>
      </c>
      <c r="BD7" s="28">
        <v>3538.92230096397</v>
      </c>
      <c r="BE7" s="28">
        <v>239.513713786925</v>
      </c>
      <c r="BF7" s="28">
        <v>13.931096903057201</v>
      </c>
      <c r="BG7" s="28">
        <v>96.577820477631207</v>
      </c>
      <c r="BH7" s="28">
        <v>0.39454879985890401</v>
      </c>
      <c r="BI7" s="28">
        <v>854.91022642570101</v>
      </c>
      <c r="BJ7" s="28">
        <v>437.22932442156002</v>
      </c>
      <c r="BK7" s="28">
        <v>0</v>
      </c>
      <c r="BL7" s="28">
        <v>210.648680138451</v>
      </c>
      <c r="BM7" s="28">
        <v>636.70379642139301</v>
      </c>
      <c r="BN7" s="28">
        <v>3856.9314412506801</v>
      </c>
      <c r="BO7" s="28">
        <v>19574.7667800944</v>
      </c>
      <c r="BP7" s="28">
        <v>143.68079488992299</v>
      </c>
      <c r="BR7" s="25">
        <f t="shared" si="0"/>
        <v>3.7735331401083795E-6</v>
      </c>
      <c r="BS7" s="25">
        <f t="shared" si="1"/>
        <v>8.6690733685785789E-8</v>
      </c>
      <c r="BT7" s="25">
        <f t="shared" si="2"/>
        <v>-8.4699131486004003E-7</v>
      </c>
      <c r="BU7" s="25">
        <f t="shared" si="3"/>
        <v>4.0032658666384596E-5</v>
      </c>
      <c r="BV7" s="25">
        <f t="shared" si="3"/>
        <v>4.8325548437067566E-5</v>
      </c>
      <c r="BW7" s="25">
        <f t="shared" si="4"/>
        <v>4.1629874189562202E-6</v>
      </c>
      <c r="BX7" s="25">
        <f t="shared" si="5"/>
        <v>-8.1568749995638559E-7</v>
      </c>
    </row>
    <row r="8" spans="1:76" x14ac:dyDescent="0.4">
      <c r="A8" s="6" t="s">
        <v>72</v>
      </c>
      <c r="B8" s="90">
        <v>151959.17806000001</v>
      </c>
      <c r="C8" s="90">
        <v>2536.8532309000002</v>
      </c>
      <c r="D8" s="90">
        <v>4290.9327548000001</v>
      </c>
      <c r="E8" s="90">
        <v>17432.794422999999</v>
      </c>
      <c r="F8" s="90">
        <v>14772.902984</v>
      </c>
      <c r="G8" s="90">
        <v>1818.1974196000001</v>
      </c>
      <c r="H8" s="90">
        <v>36487.444025999997</v>
      </c>
      <c r="J8" s="30" t="s">
        <v>72</v>
      </c>
      <c r="K8" s="28">
        <v>989.39439790979202</v>
      </c>
      <c r="L8" s="28">
        <v>896.03335296943806</v>
      </c>
      <c r="M8" s="28">
        <v>896.03335296943806</v>
      </c>
      <c r="N8" s="28">
        <v>2959.1981000825199</v>
      </c>
      <c r="O8" s="28">
        <v>872.44428497900901</v>
      </c>
      <c r="P8" s="28">
        <v>8381.3143383076895</v>
      </c>
      <c r="Q8" s="28">
        <v>151959.17690042901</v>
      </c>
      <c r="R8" s="28">
        <v>2001.87255676583</v>
      </c>
      <c r="S8" s="28">
        <v>1069.48761007145</v>
      </c>
      <c r="T8" s="28">
        <v>481.19606851436703</v>
      </c>
      <c r="U8" s="28">
        <v>32.101147351953202</v>
      </c>
      <c r="V8" s="28">
        <v>3928.36898754503</v>
      </c>
      <c r="W8" s="28">
        <v>3928.36898754503</v>
      </c>
      <c r="X8" s="28">
        <v>4653813.8615965797</v>
      </c>
      <c r="Y8" s="28">
        <v>0</v>
      </c>
      <c r="Z8" s="28">
        <v>444.33444000636098</v>
      </c>
      <c r="AA8" s="28">
        <v>178.60240275020399</v>
      </c>
      <c r="AB8" s="28">
        <v>388.557956943401</v>
      </c>
      <c r="AC8" s="28">
        <v>3566.5423775884401</v>
      </c>
      <c r="AD8" s="28">
        <v>0</v>
      </c>
      <c r="AE8" s="28">
        <v>2536.84816301416</v>
      </c>
      <c r="AF8" s="28">
        <v>0</v>
      </c>
      <c r="AG8" s="28">
        <v>3861.8149245474901</v>
      </c>
      <c r="AH8" s="28">
        <v>429.09133394056698</v>
      </c>
      <c r="AI8" s="28">
        <v>4290.9062584880603</v>
      </c>
      <c r="AJ8" s="28">
        <v>0</v>
      </c>
      <c r="AK8" s="28">
        <v>2707.5530655001999</v>
      </c>
      <c r="AL8" s="28">
        <v>8.9720514527687296</v>
      </c>
      <c r="AM8" s="28">
        <v>4652.3449375481696</v>
      </c>
      <c r="AN8" s="28">
        <v>56.9654681427713</v>
      </c>
      <c r="AO8" s="28">
        <v>613.46606011982101</v>
      </c>
      <c r="AP8" s="28">
        <v>1402.05998607174</v>
      </c>
      <c r="AQ8" s="28">
        <v>6.4087478917310001</v>
      </c>
      <c r="AR8" s="28">
        <v>0</v>
      </c>
      <c r="AS8" s="28">
        <v>434.65115238303099</v>
      </c>
      <c r="AT8" s="28">
        <v>17433.4246973476</v>
      </c>
      <c r="AU8" s="28">
        <v>14773.547365745701</v>
      </c>
      <c r="AV8" s="28">
        <v>2659.8773316019301</v>
      </c>
      <c r="AW8" s="28">
        <v>4.6426105535915996</v>
      </c>
      <c r="AX8" s="28">
        <v>0.236238007146722</v>
      </c>
      <c r="AY8" s="28">
        <v>202.46977352634801</v>
      </c>
      <c r="AZ8" s="28">
        <v>84.706669871635896</v>
      </c>
      <c r="BA8" s="28">
        <v>4774.1729868009297</v>
      </c>
      <c r="BB8" s="28">
        <v>129.949525288557</v>
      </c>
      <c r="BC8" s="28">
        <v>19.561929753313802</v>
      </c>
      <c r="BD8" s="28">
        <v>6821.5038727238598</v>
      </c>
      <c r="BE8" s="28">
        <v>446.82288118009399</v>
      </c>
      <c r="BF8" s="28">
        <v>26.851091739226199</v>
      </c>
      <c r="BG8" s="28">
        <v>186.16873162651501</v>
      </c>
      <c r="BH8" s="28">
        <v>0.76046979273025905</v>
      </c>
      <c r="BI8" s="28">
        <v>1818.1971742993101</v>
      </c>
      <c r="BJ8" s="28">
        <v>816.01882591592903</v>
      </c>
      <c r="BK8" s="28">
        <v>0</v>
      </c>
      <c r="BL8" s="28">
        <v>392.30508350226398</v>
      </c>
      <c r="BM8" s="28">
        <v>1186.79328268471</v>
      </c>
      <c r="BN8" s="28">
        <v>7183.1548492198099</v>
      </c>
      <c r="BO8" s="28">
        <v>36487.286688944303</v>
      </c>
      <c r="BP8" s="28">
        <v>267.93165387443099</v>
      </c>
      <c r="BR8" s="25">
        <f t="shared" si="0"/>
        <v>-7.6308059150535142E-9</v>
      </c>
      <c r="BS8" s="25">
        <f t="shared" si="1"/>
        <v>-1.9977055741472889E-6</v>
      </c>
      <c r="BT8" s="25">
        <f t="shared" si="2"/>
        <v>-6.1749538978836638E-6</v>
      </c>
      <c r="BU8" s="25">
        <f t="shared" si="3"/>
        <v>3.6154521891753344E-5</v>
      </c>
      <c r="BV8" s="25">
        <f t="shared" si="3"/>
        <v>4.3619168581702346E-5</v>
      </c>
      <c r="BW8" s="25">
        <f t="shared" si="4"/>
        <v>-1.349142218525151E-7</v>
      </c>
      <c r="BX8" s="25">
        <f t="shared" si="5"/>
        <v>-4.3120876206690664E-6</v>
      </c>
    </row>
    <row r="9" spans="1:76" x14ac:dyDescent="0.4">
      <c r="A9" s="6" t="s">
        <v>124</v>
      </c>
      <c r="B9" s="90">
        <v>163368.38094</v>
      </c>
      <c r="C9" s="90">
        <v>2707.200155</v>
      </c>
      <c r="D9" s="90">
        <v>3595.9027194999999</v>
      </c>
      <c r="E9" s="90">
        <v>17806.272534</v>
      </c>
      <c r="F9" s="90">
        <v>15087.260732000001</v>
      </c>
      <c r="G9" s="90">
        <v>1636.3088279999999</v>
      </c>
      <c r="H9" s="90">
        <v>39029.527453000002</v>
      </c>
      <c r="J9" s="30" t="s">
        <v>124</v>
      </c>
      <c r="K9" s="28">
        <v>1052.8710882686</v>
      </c>
      <c r="L9" s="28">
        <v>978.51777907496296</v>
      </c>
      <c r="M9" s="28">
        <v>978.51777907496296</v>
      </c>
      <c r="N9" s="28">
        <v>3202.0615189603</v>
      </c>
      <c r="O9" s="28">
        <v>932.16272863605298</v>
      </c>
      <c r="P9" s="28">
        <v>8919.0768129058506</v>
      </c>
      <c r="Q9" s="28">
        <v>163368.761641341</v>
      </c>
      <c r="R9" s="28">
        <v>2149.4081462641898</v>
      </c>
      <c r="S9" s="28">
        <v>1138.1103196766501</v>
      </c>
      <c r="T9" s="28">
        <v>514.92639104370699</v>
      </c>
      <c r="U9" s="28">
        <v>34.160782456382798</v>
      </c>
      <c r="V9" s="28">
        <v>4197.3781684464102</v>
      </c>
      <c r="W9" s="28">
        <v>4197.3781684464102</v>
      </c>
      <c r="X9" s="28">
        <v>3910026.5827217102</v>
      </c>
      <c r="Y9" s="28">
        <v>0</v>
      </c>
      <c r="Z9" s="28">
        <v>479.14241855668899</v>
      </c>
      <c r="AA9" s="28">
        <v>191.38105600666401</v>
      </c>
      <c r="AB9" s="28">
        <v>415.014714738978</v>
      </c>
      <c r="AC9" s="28">
        <v>3795.3837141681101</v>
      </c>
      <c r="AD9" s="28">
        <v>0</v>
      </c>
      <c r="AE9" s="28">
        <v>2707.20286863208</v>
      </c>
      <c r="AF9" s="28">
        <v>0</v>
      </c>
      <c r="AG9" s="28">
        <v>3236.29733449075</v>
      </c>
      <c r="AH9" s="28">
        <v>359.59115700105201</v>
      </c>
      <c r="AI9" s="28">
        <v>3595.8884914918099</v>
      </c>
      <c r="AJ9" s="28">
        <v>0</v>
      </c>
      <c r="AK9" s="28">
        <v>2891.27861142765</v>
      </c>
      <c r="AL9" s="28">
        <v>9.1536082210353999</v>
      </c>
      <c r="AM9" s="28">
        <v>4985.1597375971796</v>
      </c>
      <c r="AN9" s="28">
        <v>58.0700004508452</v>
      </c>
      <c r="AO9" s="28">
        <v>628.01862839442902</v>
      </c>
      <c r="AP9" s="28">
        <v>1432.32734502885</v>
      </c>
      <c r="AQ9" s="28">
        <v>6.5349342438422102</v>
      </c>
      <c r="AR9" s="28">
        <v>0</v>
      </c>
      <c r="AS9" s="28">
        <v>445.152475581055</v>
      </c>
      <c r="AT9" s="28">
        <v>17806.9691169084</v>
      </c>
      <c r="AU9" s="28">
        <v>15087.963385442399</v>
      </c>
      <c r="AV9" s="28">
        <v>2719.0057314660098</v>
      </c>
      <c r="AW9" s="28">
        <v>4.7564508088206896</v>
      </c>
      <c r="AX9" s="28">
        <v>0.24077617850824201</v>
      </c>
      <c r="AY9" s="28">
        <v>207.090413509923</v>
      </c>
      <c r="AZ9" s="28">
        <v>86.534211125624793</v>
      </c>
      <c r="BA9" s="28">
        <v>4874.1936167374897</v>
      </c>
      <c r="BB9" s="28">
        <v>132.996259638331</v>
      </c>
      <c r="BC9" s="28">
        <v>20.044785238953398</v>
      </c>
      <c r="BD9" s="28">
        <v>6964.4527247474298</v>
      </c>
      <c r="BE9" s="28">
        <v>480.25742597031399</v>
      </c>
      <c r="BF9" s="28">
        <v>27.3716005809178</v>
      </c>
      <c r="BG9" s="28">
        <v>190.25016884097499</v>
      </c>
      <c r="BH9" s="28">
        <v>0.77538611540093805</v>
      </c>
      <c r="BI9" s="28">
        <v>1636.3070711442499</v>
      </c>
      <c r="BJ9" s="28">
        <v>879.24602480260899</v>
      </c>
      <c r="BK9" s="28">
        <v>0</v>
      </c>
      <c r="BL9" s="28">
        <v>417.50277166338202</v>
      </c>
      <c r="BM9" s="28">
        <v>1269.3548818101699</v>
      </c>
      <c r="BN9" s="28">
        <v>7645.0727594161899</v>
      </c>
      <c r="BO9" s="28">
        <v>39029.612425469997</v>
      </c>
      <c r="BP9" s="28">
        <v>287.292853207093</v>
      </c>
      <c r="BR9" s="25">
        <f t="shared" si="0"/>
        <v>2.3303245022469348E-6</v>
      </c>
      <c r="BS9" s="25">
        <f t="shared" si="1"/>
        <v>1.0023758586963244E-6</v>
      </c>
      <c r="BT9" s="25">
        <f t="shared" si="2"/>
        <v>-3.9567277815515951E-6</v>
      </c>
      <c r="BU9" s="25">
        <f t="shared" si="3"/>
        <v>3.9120085749000916E-5</v>
      </c>
      <c r="BV9" s="25">
        <f t="shared" si="3"/>
        <v>4.657263202909921E-5</v>
      </c>
      <c r="BW9" s="25">
        <f t="shared" si="4"/>
        <v>-1.0736700309761825E-6</v>
      </c>
      <c r="BX9" s="25">
        <f t="shared" si="5"/>
        <v>2.1771329436926219E-6</v>
      </c>
    </row>
    <row r="10" spans="1:76" x14ac:dyDescent="0.4">
      <c r="A10" s="6" t="s">
        <v>125</v>
      </c>
      <c r="B10" s="90">
        <v>1354397.2471</v>
      </c>
      <c r="C10" s="90">
        <v>22292.169242</v>
      </c>
      <c r="D10" s="90">
        <v>21089.127386</v>
      </c>
      <c r="E10" s="90">
        <v>140168.50925999999</v>
      </c>
      <c r="F10" s="90">
        <v>118798.71279000001</v>
      </c>
      <c r="G10" s="90">
        <v>10956.031047</v>
      </c>
      <c r="H10" s="90">
        <v>320412.88108999998</v>
      </c>
      <c r="J10" s="30" t="s">
        <v>125</v>
      </c>
      <c r="K10" s="28">
        <v>8698.0925252151592</v>
      </c>
      <c r="L10" s="28">
        <v>7832.7221657949403</v>
      </c>
      <c r="M10" s="28">
        <v>7832.7221657949403</v>
      </c>
      <c r="N10" s="28">
        <v>25920.748751254101</v>
      </c>
      <c r="O10" s="28">
        <v>7663.2530671571803</v>
      </c>
      <c r="P10" s="28">
        <v>73682.531589687002</v>
      </c>
      <c r="Q10" s="28">
        <v>1354398.58306387</v>
      </c>
      <c r="R10" s="28">
        <v>17565.140173269199</v>
      </c>
      <c r="S10" s="28">
        <v>9402.2091322813903</v>
      </c>
      <c r="T10" s="28">
        <v>4225.2360172854796</v>
      </c>
      <c r="U10" s="28">
        <v>282.21053779315901</v>
      </c>
      <c r="V10" s="28">
        <v>34505.246602090097</v>
      </c>
      <c r="W10" s="28">
        <v>34505.246602090097</v>
      </c>
      <c r="X10" s="28">
        <v>22822075.949083701</v>
      </c>
      <c r="Y10" s="28">
        <v>0</v>
      </c>
      <c r="Z10" s="28">
        <v>3895.03927842132</v>
      </c>
      <c r="AA10" s="28">
        <v>1567.7893812319301</v>
      </c>
      <c r="AB10" s="28">
        <v>3413.2142449406902</v>
      </c>
      <c r="AC10" s="28">
        <v>31354.498062088001</v>
      </c>
      <c r="AD10" s="28">
        <v>0</v>
      </c>
      <c r="AE10" s="28">
        <v>22292.115485022299</v>
      </c>
      <c r="AF10" s="28">
        <v>0</v>
      </c>
      <c r="AG10" s="28">
        <v>18980.236317436898</v>
      </c>
      <c r="AH10" s="28">
        <v>2108.90861879969</v>
      </c>
      <c r="AI10" s="28">
        <v>21089.1449362366</v>
      </c>
      <c r="AJ10" s="28">
        <v>0</v>
      </c>
      <c r="AK10" s="28">
        <v>23784.989093597698</v>
      </c>
      <c r="AL10" s="28">
        <v>72.168551449814501</v>
      </c>
      <c r="AM10" s="28">
        <v>40839.012633376798</v>
      </c>
      <c r="AN10" s="28">
        <v>458.30728717626403</v>
      </c>
      <c r="AO10" s="28">
        <v>4930.3913407959699</v>
      </c>
      <c r="AP10" s="28">
        <v>11274.080359684</v>
      </c>
      <c r="AQ10" s="28">
        <v>51.557146820328697</v>
      </c>
      <c r="AR10" s="28">
        <v>0</v>
      </c>
      <c r="AS10" s="28">
        <v>3492.8666355814898</v>
      </c>
      <c r="AT10" s="28">
        <v>140174.29472342401</v>
      </c>
      <c r="AU10" s="28">
        <v>118804.437092401</v>
      </c>
      <c r="AV10" s="28">
        <v>21369.857631023398</v>
      </c>
      <c r="AW10" s="28">
        <v>37.305222233612803</v>
      </c>
      <c r="AX10" s="28">
        <v>1.9006916551750701</v>
      </c>
      <c r="AY10" s="28">
        <v>1627.5971149434699</v>
      </c>
      <c r="AZ10" s="28">
        <v>681.13492381377603</v>
      </c>
      <c r="BA10" s="28">
        <v>38395.466068442503</v>
      </c>
      <c r="BB10" s="28">
        <v>1044.45914469485</v>
      </c>
      <c r="BC10" s="28">
        <v>157.18108973252399</v>
      </c>
      <c r="BD10" s="28">
        <v>54860.995389804702</v>
      </c>
      <c r="BE10" s="28">
        <v>3919.6621923247499</v>
      </c>
      <c r="BF10" s="28">
        <v>216.02630248074999</v>
      </c>
      <c r="BG10" s="28">
        <v>1496.8819101947199</v>
      </c>
      <c r="BH10" s="28">
        <v>6.1179128969283996</v>
      </c>
      <c r="BI10" s="28">
        <v>10955.978689912199</v>
      </c>
      <c r="BJ10" s="28">
        <v>7154.4566125951296</v>
      </c>
      <c r="BK10" s="28">
        <v>0</v>
      </c>
      <c r="BL10" s="28">
        <v>3448.80778810422</v>
      </c>
      <c r="BM10" s="28">
        <v>10422.0246275351</v>
      </c>
      <c r="BN10" s="28">
        <v>63147.382101201001</v>
      </c>
      <c r="BO10" s="28">
        <v>320413.313872142</v>
      </c>
      <c r="BP10" s="28">
        <v>2351.6018238033598</v>
      </c>
      <c r="BR10" s="25">
        <f t="shared" si="0"/>
        <v>9.8638997738187226E-7</v>
      </c>
      <c r="BS10" s="25">
        <f t="shared" si="1"/>
        <v>-2.411473603896953E-6</v>
      </c>
      <c r="BT10" s="25">
        <f t="shared" si="2"/>
        <v>8.3219358861303722E-7</v>
      </c>
      <c r="BU10" s="25">
        <f t="shared" si="3"/>
        <v>4.1275058531796401E-5</v>
      </c>
      <c r="BV10" s="25">
        <f t="shared" si="3"/>
        <v>4.8184885732842537E-5</v>
      </c>
      <c r="BW10" s="25">
        <f t="shared" si="4"/>
        <v>-4.7788371150718715E-6</v>
      </c>
      <c r="BX10" s="25">
        <f t="shared" si="5"/>
        <v>1.3507014466564988E-6</v>
      </c>
    </row>
    <row r="11" spans="1:76" x14ac:dyDescent="0.4">
      <c r="A11" s="6" t="s">
        <v>126</v>
      </c>
      <c r="B11" s="90">
        <v>3108372.5558000002</v>
      </c>
      <c r="C11" s="90">
        <v>52012.515821000001</v>
      </c>
      <c r="D11" s="90">
        <v>73558.368833</v>
      </c>
      <c r="E11" s="90">
        <v>345734.17868999997</v>
      </c>
      <c r="F11" s="90">
        <v>293211.25332999998</v>
      </c>
      <c r="G11" s="90">
        <v>32173.231565999999</v>
      </c>
      <c r="H11" s="90">
        <v>745972.01323000004</v>
      </c>
      <c r="J11" s="30" t="s">
        <v>126</v>
      </c>
      <c r="K11" s="28">
        <v>20239.207906680502</v>
      </c>
      <c r="L11" s="28">
        <v>18276.4559917101</v>
      </c>
      <c r="M11" s="28">
        <v>18276.4559917101</v>
      </c>
      <c r="N11" s="28">
        <v>60421.224740869402</v>
      </c>
      <c r="O11" s="28">
        <v>17839.410992110701</v>
      </c>
      <c r="P11" s="28">
        <v>171453.07765723101</v>
      </c>
      <c r="Q11" s="28">
        <v>3108339.3504165001</v>
      </c>
      <c r="R11" s="28">
        <v>40910.151288937297</v>
      </c>
      <c r="S11" s="28">
        <v>21877.710848315299</v>
      </c>
      <c r="T11" s="28">
        <v>9837.4675561802396</v>
      </c>
      <c r="U11" s="28">
        <v>656.68646168042903</v>
      </c>
      <c r="V11" s="28">
        <v>80325.261483141599</v>
      </c>
      <c r="W11" s="28">
        <v>80325.261483141599</v>
      </c>
      <c r="X11" s="28">
        <v>105368234.449994</v>
      </c>
      <c r="Y11" s="28">
        <v>0</v>
      </c>
      <c r="Z11" s="28">
        <v>9076.1546452963903</v>
      </c>
      <c r="AA11" s="28">
        <v>3650.6976421326399</v>
      </c>
      <c r="AB11" s="28">
        <v>7945.2152717945701</v>
      </c>
      <c r="AC11" s="28">
        <v>72959.208803541202</v>
      </c>
      <c r="AD11" s="28">
        <v>0</v>
      </c>
      <c r="AE11" s="28">
        <v>52012.533130056101</v>
      </c>
      <c r="AF11" s="28">
        <v>0</v>
      </c>
      <c r="AG11" s="28">
        <v>66201.359617319395</v>
      </c>
      <c r="AH11" s="28">
        <v>7355.8566894512096</v>
      </c>
      <c r="AI11" s="28">
        <v>73557.216306770701</v>
      </c>
      <c r="AJ11" s="28">
        <v>0</v>
      </c>
      <c r="AK11" s="28">
        <v>55365.056077039902</v>
      </c>
      <c r="AL11" s="28">
        <v>178.105973940155</v>
      </c>
      <c r="AM11" s="28">
        <v>95098.446668876801</v>
      </c>
      <c r="AN11" s="28">
        <v>1130.98166624227</v>
      </c>
      <c r="AO11" s="28">
        <v>12171.5560626112</v>
      </c>
      <c r="AP11" s="28">
        <v>27826.508775167102</v>
      </c>
      <c r="AQ11" s="28">
        <v>127.228769314858</v>
      </c>
      <c r="AR11" s="28">
        <v>0</v>
      </c>
      <c r="AS11" s="28">
        <v>8623.2857391711696</v>
      </c>
      <c r="AT11" s="28">
        <v>345750.938954007</v>
      </c>
      <c r="AU11" s="28">
        <v>293228.28559840698</v>
      </c>
      <c r="AV11" s="28">
        <v>52522.653355599999</v>
      </c>
      <c r="AW11" s="28">
        <v>92.103338626520596</v>
      </c>
      <c r="AX11" s="28">
        <v>4.6903054457470104</v>
      </c>
      <c r="AY11" s="28">
        <v>4017.7147058538199</v>
      </c>
      <c r="AZ11" s="28">
        <v>1681.1809091728701</v>
      </c>
      <c r="BA11" s="28">
        <v>94763.012493041504</v>
      </c>
      <c r="BB11" s="28">
        <v>2578.40282154136</v>
      </c>
      <c r="BC11" s="28">
        <v>388.07470331299498</v>
      </c>
      <c r="BD11" s="28">
        <v>135402.46274343101</v>
      </c>
      <c r="BE11" s="28">
        <v>9130.2668426118707</v>
      </c>
      <c r="BF11" s="28">
        <v>533.09225926575004</v>
      </c>
      <c r="BG11" s="28">
        <v>3694.7869414617699</v>
      </c>
      <c r="BH11" s="28">
        <v>15.097390806175101</v>
      </c>
      <c r="BI11" s="28">
        <v>32172.643654628198</v>
      </c>
      <c r="BJ11" s="28">
        <v>16669.652446427601</v>
      </c>
      <c r="BK11" s="28">
        <v>0</v>
      </c>
      <c r="BL11" s="28">
        <v>8025.0070889458802</v>
      </c>
      <c r="BM11" s="28">
        <v>24264.357596006201</v>
      </c>
      <c r="BN11" s="28">
        <v>146941.38953562401</v>
      </c>
      <c r="BO11" s="28">
        <v>745963.97182933998</v>
      </c>
      <c r="BP11" s="28">
        <v>5476.3340577982999</v>
      </c>
      <c r="BR11" s="25">
        <f t="shared" si="0"/>
        <v>-1.0682562306801164E-5</v>
      </c>
      <c r="BS11" s="25">
        <f t="shared" si="1"/>
        <v>3.3278636549271107E-7</v>
      </c>
      <c r="BT11" s="25">
        <f t="shared" si="2"/>
        <v>-1.5668186333990423E-5</v>
      </c>
      <c r="BU11" s="25">
        <f t="shared" si="3"/>
        <v>4.8477313034339501E-5</v>
      </c>
      <c r="BV11" s="25">
        <f t="shared" si="3"/>
        <v>5.8088726860113456E-5</v>
      </c>
      <c r="BW11" s="25">
        <f t="shared" si="4"/>
        <v>-1.8273308063385178E-5</v>
      </c>
      <c r="BX11" s="25">
        <f t="shared" si="5"/>
        <v>-1.0779761864313886E-5</v>
      </c>
    </row>
    <row r="12" spans="1:76" x14ac:dyDescent="0.4">
      <c r="A12" s="6" t="s">
        <v>73</v>
      </c>
      <c r="B12" s="90">
        <v>894762.33530999999</v>
      </c>
      <c r="C12" s="90">
        <v>15048.02455</v>
      </c>
      <c r="D12" s="90">
        <v>19624.109443000001</v>
      </c>
      <c r="E12" s="90">
        <v>98522.760041999994</v>
      </c>
      <c r="F12" s="90">
        <v>83573.959189000001</v>
      </c>
      <c r="G12" s="90">
        <v>8580.0868759999994</v>
      </c>
      <c r="H12" s="90">
        <v>215105.13316</v>
      </c>
      <c r="J12" s="30" t="s">
        <v>73</v>
      </c>
      <c r="K12" s="28">
        <v>5576.5224158191404</v>
      </c>
      <c r="L12" s="28">
        <v>5020.6480420243897</v>
      </c>
      <c r="M12" s="28">
        <v>5020.6480420243897</v>
      </c>
      <c r="N12" s="28">
        <v>16616.030586114099</v>
      </c>
      <c r="O12" s="28">
        <v>4912.9259199868802</v>
      </c>
      <c r="P12" s="28">
        <v>47239.777163832397</v>
      </c>
      <c r="Q12" s="28">
        <v>853462.70021792594</v>
      </c>
      <c r="R12" s="28">
        <v>11260.559425384101</v>
      </c>
      <c r="S12" s="28">
        <v>6027.9699018238198</v>
      </c>
      <c r="T12" s="28">
        <v>2708.7745794768398</v>
      </c>
      <c r="U12" s="28">
        <v>180.93199446419001</v>
      </c>
      <c r="V12" s="28">
        <v>22121.4470690491</v>
      </c>
      <c r="W12" s="28">
        <v>22121.4470690491</v>
      </c>
      <c r="X12" s="28">
        <v>34625301.561851203</v>
      </c>
      <c r="Y12" s="28">
        <v>0</v>
      </c>
      <c r="Z12" s="28">
        <v>2496.9315721774201</v>
      </c>
      <c r="AA12" s="28">
        <v>1005.09168296217</v>
      </c>
      <c r="AB12" s="28">
        <v>2188.2268038940001</v>
      </c>
      <c r="AC12" s="28">
        <v>20102.1561987446</v>
      </c>
      <c r="AD12" s="28">
        <v>0</v>
      </c>
      <c r="AE12" s="28">
        <v>14373.9603037858</v>
      </c>
      <c r="AF12" s="28">
        <v>0</v>
      </c>
      <c r="AG12" s="28">
        <v>17328.347108576501</v>
      </c>
      <c r="AH12" s="28">
        <v>1925.37110658796</v>
      </c>
      <c r="AI12" s="28">
        <v>19253.718215164499</v>
      </c>
      <c r="AJ12" s="28">
        <v>0</v>
      </c>
      <c r="AK12" s="28">
        <v>15248.6660405821</v>
      </c>
      <c r="AL12" s="28">
        <v>48.694859880840099</v>
      </c>
      <c r="AM12" s="28">
        <v>26181.304426701801</v>
      </c>
      <c r="AN12" s="28">
        <v>309.23105086613998</v>
      </c>
      <c r="AO12" s="28">
        <v>3326.97328571349</v>
      </c>
      <c r="AP12" s="28">
        <v>7607.2421523724497</v>
      </c>
      <c r="AQ12" s="28">
        <v>34.786949474473197</v>
      </c>
      <c r="AR12" s="28">
        <v>0</v>
      </c>
      <c r="AS12" s="28">
        <v>2356.9851967018799</v>
      </c>
      <c r="AT12" s="28">
        <v>94497.711681074405</v>
      </c>
      <c r="AU12" s="28">
        <v>80163.477611066701</v>
      </c>
      <c r="AV12" s="28">
        <v>14334.2340700077</v>
      </c>
      <c r="AW12" s="28">
        <v>25.173637312676</v>
      </c>
      <c r="AX12" s="28">
        <v>1.2824415725568601</v>
      </c>
      <c r="AY12" s="28">
        <v>1098.2596136289701</v>
      </c>
      <c r="AZ12" s="28">
        <v>459.60125017499098</v>
      </c>
      <c r="BA12" s="28">
        <v>25907.241079934</v>
      </c>
      <c r="BB12" s="28">
        <v>704.78914880647199</v>
      </c>
      <c r="BC12" s="28">
        <v>106.066663299106</v>
      </c>
      <c r="BD12" s="28">
        <v>37017.223698473797</v>
      </c>
      <c r="BE12" s="28">
        <v>2512.7759818842801</v>
      </c>
      <c r="BF12" s="28">
        <v>145.758517081962</v>
      </c>
      <c r="BG12" s="28">
        <v>1010.0401313293301</v>
      </c>
      <c r="BH12" s="28">
        <v>4.1279344434707301</v>
      </c>
      <c r="BI12" s="28">
        <v>8328.7679566835795</v>
      </c>
      <c r="BJ12" s="28">
        <v>4586.4222241582002</v>
      </c>
      <c r="BK12" s="28">
        <v>0</v>
      </c>
      <c r="BL12" s="28">
        <v>2211.1253832564198</v>
      </c>
      <c r="BM12" s="28">
        <v>6681.54229472919</v>
      </c>
      <c r="BN12" s="28">
        <v>40485.133554263099</v>
      </c>
      <c r="BO12" s="28">
        <v>205415.25619669599</v>
      </c>
      <c r="BP12" s="28">
        <v>1507.5698198382599</v>
      </c>
      <c r="BR12" s="25">
        <f t="shared" si="0"/>
        <v>-4.6157100564325107E-2</v>
      </c>
      <c r="BS12" s="25">
        <f t="shared" si="1"/>
        <v>-4.4794201655804743E-2</v>
      </c>
      <c r="BT12" s="25">
        <f t="shared" si="2"/>
        <v>-1.8874294852020506E-2</v>
      </c>
      <c r="BU12" s="25">
        <f t="shared" si="3"/>
        <v>-4.085399515005185E-2</v>
      </c>
      <c r="BV12" s="25">
        <f t="shared" si="3"/>
        <v>-4.0807945573340595E-2</v>
      </c>
      <c r="BW12" s="25">
        <f t="shared" si="4"/>
        <v>-2.9290952754732907E-2</v>
      </c>
      <c r="BX12" s="25">
        <f t="shared" si="5"/>
        <v>-4.5047167498771218E-2</v>
      </c>
    </row>
    <row r="13" spans="1:76" x14ac:dyDescent="0.4">
      <c r="A13" s="6" t="s">
        <v>86</v>
      </c>
      <c r="B13" s="90">
        <v>152668.39546999999</v>
      </c>
      <c r="C13" s="90">
        <v>2540.3200919999999</v>
      </c>
      <c r="D13" s="90">
        <v>3866.3351259999999</v>
      </c>
      <c r="E13" s="90">
        <v>17123.284533999999</v>
      </c>
      <c r="F13" s="90">
        <v>14511.257958</v>
      </c>
      <c r="G13" s="90">
        <v>1692.579352</v>
      </c>
      <c r="H13" s="90">
        <v>36517.099382</v>
      </c>
      <c r="J13" s="30" t="s">
        <v>86</v>
      </c>
      <c r="K13" s="28">
        <v>0</v>
      </c>
      <c r="L13" s="28">
        <v>0</v>
      </c>
      <c r="M13" s="28">
        <v>0</v>
      </c>
      <c r="N13" s="28">
        <v>0</v>
      </c>
      <c r="O13" s="28">
        <v>0</v>
      </c>
      <c r="P13" s="28">
        <v>0</v>
      </c>
      <c r="Q13" s="28">
        <v>0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0</v>
      </c>
      <c r="AC13" s="28">
        <v>0</v>
      </c>
      <c r="AD13" s="28">
        <v>0</v>
      </c>
      <c r="AE13" s="28">
        <v>0</v>
      </c>
      <c r="AF13" s="28">
        <v>0</v>
      </c>
      <c r="AG13" s="28">
        <v>0</v>
      </c>
      <c r="AH13" s="28">
        <v>0</v>
      </c>
      <c r="AI13" s="28">
        <v>0</v>
      </c>
      <c r="AJ13" s="28">
        <v>0</v>
      </c>
      <c r="AK13" s="28">
        <v>0</v>
      </c>
      <c r="AL13" s="28">
        <v>0</v>
      </c>
      <c r="AM13" s="28">
        <v>0</v>
      </c>
      <c r="AN13" s="28">
        <v>0</v>
      </c>
      <c r="AO13" s="28">
        <v>0</v>
      </c>
      <c r="AP13" s="28">
        <v>0</v>
      </c>
      <c r="AQ13" s="28">
        <v>0</v>
      </c>
      <c r="AR13" s="28">
        <v>0</v>
      </c>
      <c r="AS13" s="28">
        <v>0</v>
      </c>
      <c r="AT13" s="28">
        <v>0</v>
      </c>
      <c r="AU13" s="28">
        <v>0</v>
      </c>
      <c r="AV13" s="28">
        <v>0</v>
      </c>
      <c r="AW13" s="28">
        <v>0</v>
      </c>
      <c r="AX13" s="28">
        <v>0</v>
      </c>
      <c r="AY13" s="28">
        <v>0</v>
      </c>
      <c r="AZ13" s="28">
        <v>0</v>
      </c>
      <c r="BA13" s="28">
        <v>0</v>
      </c>
      <c r="BB13" s="28">
        <v>0</v>
      </c>
      <c r="BC13" s="28">
        <v>0</v>
      </c>
      <c r="BD13" s="28">
        <v>0</v>
      </c>
      <c r="BE13" s="28">
        <v>0</v>
      </c>
      <c r="BF13" s="28">
        <v>0</v>
      </c>
      <c r="BG13" s="28">
        <v>0</v>
      </c>
      <c r="BH13" s="28">
        <v>0</v>
      </c>
      <c r="BI13" s="28">
        <v>0</v>
      </c>
      <c r="BJ13" s="28">
        <v>0</v>
      </c>
      <c r="BK13" s="28">
        <v>0</v>
      </c>
      <c r="BL13" s="28">
        <v>0</v>
      </c>
      <c r="BM13" s="28">
        <v>0</v>
      </c>
      <c r="BN13" s="28">
        <v>0</v>
      </c>
      <c r="BO13" s="28">
        <v>0</v>
      </c>
      <c r="BP13" s="28">
        <v>0</v>
      </c>
      <c r="BR13" s="25">
        <f t="shared" si="0"/>
        <v>-1</v>
      </c>
      <c r="BS13" s="25">
        <f t="shared" si="1"/>
        <v>-1</v>
      </c>
      <c r="BT13" s="25">
        <f t="shared" si="2"/>
        <v>-1</v>
      </c>
      <c r="BU13" s="25">
        <f t="shared" si="3"/>
        <v>-1</v>
      </c>
      <c r="BV13" s="25">
        <f t="shared" si="3"/>
        <v>-1</v>
      </c>
      <c r="BW13" s="25">
        <f t="shared" si="4"/>
        <v>-1</v>
      </c>
      <c r="BX13" s="25">
        <f t="shared" si="5"/>
        <v>-1</v>
      </c>
    </row>
    <row r="14" spans="1:76" x14ac:dyDescent="0.4">
      <c r="A14" s="6" t="s">
        <v>180</v>
      </c>
      <c r="B14" s="90">
        <v>1931352.6743999999</v>
      </c>
      <c r="C14" s="90">
        <v>31810.205475999999</v>
      </c>
      <c r="D14" s="90">
        <v>32104.53196</v>
      </c>
      <c r="E14" s="90">
        <v>201610.93411</v>
      </c>
      <c r="F14" s="90">
        <v>170856.72425</v>
      </c>
      <c r="G14" s="90">
        <v>16272.841281999999</v>
      </c>
      <c r="H14" s="90">
        <v>457271.76030999998</v>
      </c>
      <c r="J14" s="30" t="s">
        <v>180</v>
      </c>
      <c r="K14" s="28">
        <v>3498.8581231050998</v>
      </c>
      <c r="L14" s="28">
        <v>3148.9682848625098</v>
      </c>
      <c r="M14" s="28">
        <v>3148.9682848625098</v>
      </c>
      <c r="N14" s="28">
        <v>10422.9911158914</v>
      </c>
      <c r="O14" s="28">
        <v>3082.33353371045</v>
      </c>
      <c r="P14" s="28">
        <v>29639.407729996601</v>
      </c>
      <c r="Q14" s="28">
        <v>542927.33762749599</v>
      </c>
      <c r="R14" s="28">
        <v>7064.3231925058199</v>
      </c>
      <c r="S14" s="28">
        <v>3782.1105036776398</v>
      </c>
      <c r="T14" s="28">
        <v>1699.42600232212</v>
      </c>
      <c r="U14" s="28">
        <v>113.521377577441</v>
      </c>
      <c r="V14" s="28">
        <v>13878.8123262514</v>
      </c>
      <c r="W14" s="28">
        <v>13878.8123262514</v>
      </c>
      <c r="X14" s="28">
        <v>10761504.879150299</v>
      </c>
      <c r="Y14" s="28">
        <v>0</v>
      </c>
      <c r="Z14" s="28">
        <v>1566.35779969344</v>
      </c>
      <c r="AA14" s="28">
        <v>630.56228381214396</v>
      </c>
      <c r="AB14" s="28">
        <v>1372.8843966013501</v>
      </c>
      <c r="AC14" s="28">
        <v>12612.596044550501</v>
      </c>
      <c r="AD14" s="28">
        <v>0</v>
      </c>
      <c r="AE14" s="28">
        <v>8965.1494918897406</v>
      </c>
      <c r="AF14" s="28">
        <v>0</v>
      </c>
      <c r="AG14" s="28">
        <v>9183.2388227318497</v>
      </c>
      <c r="AH14" s="28">
        <v>1020.36168430915</v>
      </c>
      <c r="AI14" s="28">
        <v>10203.600507040999</v>
      </c>
      <c r="AJ14" s="28">
        <v>0</v>
      </c>
      <c r="AK14" s="28">
        <v>9566.9500920705195</v>
      </c>
      <c r="AL14" s="28">
        <v>29.720044379040601</v>
      </c>
      <c r="AM14" s="28">
        <v>16425.301730385701</v>
      </c>
      <c r="AN14" s="28">
        <v>188.74093398810601</v>
      </c>
      <c r="AO14" s="28">
        <v>2030.2609261616899</v>
      </c>
      <c r="AP14" s="28">
        <v>4642.6875866554201</v>
      </c>
      <c r="AQ14" s="28">
        <v>21.232175388702402</v>
      </c>
      <c r="AR14" s="28">
        <v>0</v>
      </c>
      <c r="AS14" s="28">
        <v>1438.3071419831599</v>
      </c>
      <c r="AT14" s="28">
        <v>57730.250369395399</v>
      </c>
      <c r="AU14" s="28">
        <v>48924.280685042198</v>
      </c>
      <c r="AV14" s="28">
        <v>8805.9696843532402</v>
      </c>
      <c r="AW14" s="28">
        <v>15.3615001901486</v>
      </c>
      <c r="AX14" s="28">
        <v>0.78275158650109999</v>
      </c>
      <c r="AY14" s="28">
        <v>670.23012571856896</v>
      </c>
      <c r="AZ14" s="28">
        <v>280.494449202753</v>
      </c>
      <c r="BA14" s="28">
        <v>15811.5791364495</v>
      </c>
      <c r="BB14" s="28">
        <v>430.09836295794099</v>
      </c>
      <c r="BC14" s="28">
        <v>64.723651846095294</v>
      </c>
      <c r="BD14" s="28">
        <v>22592.160583122499</v>
      </c>
      <c r="BE14" s="28">
        <v>1576.3635013308999</v>
      </c>
      <c r="BF14" s="28">
        <v>88.964680192022598</v>
      </c>
      <c r="BG14" s="28">
        <v>616.41714743960699</v>
      </c>
      <c r="BH14" s="28">
        <v>2.5194877803314601</v>
      </c>
      <c r="BI14" s="28">
        <v>4934.9114299729299</v>
      </c>
      <c r="BJ14" s="28">
        <v>2877.1585963739799</v>
      </c>
      <c r="BK14" s="28">
        <v>0</v>
      </c>
      <c r="BL14" s="28">
        <v>1387.31615974893</v>
      </c>
      <c r="BM14" s="28">
        <v>4191.8846464958697</v>
      </c>
      <c r="BN14" s="28">
        <v>25401.342483863798</v>
      </c>
      <c r="BO14" s="28">
        <v>128874.02129609699</v>
      </c>
      <c r="BP14" s="28">
        <v>945.792246734017</v>
      </c>
      <c r="BR14" s="25">
        <f t="shared" si="0"/>
        <v>-0.71888752125700517</v>
      </c>
      <c r="BS14" s="25">
        <f t="shared" si="1"/>
        <v>-0.71816750763670101</v>
      </c>
      <c r="BT14" s="25">
        <f t="shared" si="2"/>
        <v>-0.68217569657287103</v>
      </c>
      <c r="BU14" s="25">
        <f t="shared" si="3"/>
        <v>-0.7136551614909068</v>
      </c>
      <c r="BV14" s="25">
        <f t="shared" si="3"/>
        <v>-0.71365317402752315</v>
      </c>
      <c r="BW14" s="25">
        <f t="shared" si="4"/>
        <v>-0.69673941111736759</v>
      </c>
      <c r="BX14" s="25">
        <f t="shared" si="5"/>
        <v>-0.71816754831147023</v>
      </c>
    </row>
    <row r="15" spans="1:76" s="85" customFormat="1" x14ac:dyDescent="0.4">
      <c r="A15" s="86" t="s">
        <v>88</v>
      </c>
      <c r="B15" s="90">
        <v>108.47972</v>
      </c>
      <c r="C15" s="90">
        <v>1.7656780000000001</v>
      </c>
      <c r="D15" s="90">
        <v>0.71761600000000003</v>
      </c>
      <c r="E15" s="90">
        <v>10.354509999999999</v>
      </c>
      <c r="F15" s="90">
        <v>8.774972</v>
      </c>
      <c r="G15" s="90">
        <v>0.58207200000000003</v>
      </c>
      <c r="H15" s="90">
        <v>25.380762000000001</v>
      </c>
      <c r="J15" s="85" t="s">
        <v>88</v>
      </c>
      <c r="K15" s="88">
        <v>0.26299364041513001</v>
      </c>
      <c r="L15" s="88">
        <v>0.23669923272540799</v>
      </c>
      <c r="M15" s="88">
        <v>0.23669923272540799</v>
      </c>
      <c r="N15" s="88">
        <v>0.78345635675193004</v>
      </c>
      <c r="O15" s="88">
        <v>0.23168556491123601</v>
      </c>
      <c r="P15" s="88">
        <v>2.2278801964318098</v>
      </c>
      <c r="Q15" s="88">
        <v>41.294022277705203</v>
      </c>
      <c r="R15" s="88">
        <v>0.53099653268076497</v>
      </c>
      <c r="S15" s="88">
        <v>0.28428800410059601</v>
      </c>
      <c r="T15" s="88">
        <v>0.127739829263049</v>
      </c>
      <c r="U15" s="88">
        <v>8.5332051685157902E-3</v>
      </c>
      <c r="V15" s="88">
        <v>1.0432188545886401</v>
      </c>
      <c r="W15" s="88">
        <v>1.0432188545886401</v>
      </c>
      <c r="X15" s="88">
        <v>360.55899513329598</v>
      </c>
      <c r="Y15" s="88">
        <v>0</v>
      </c>
      <c r="Z15" s="88">
        <v>0.11773769826441099</v>
      </c>
      <c r="AA15" s="88">
        <v>4.7397361155662801E-2</v>
      </c>
      <c r="AB15" s="88">
        <v>0.103194905779967</v>
      </c>
      <c r="AC15" s="88">
        <v>0.94803786482360197</v>
      </c>
      <c r="AD15" s="88">
        <v>0</v>
      </c>
      <c r="AE15" s="88">
        <v>0.67389286639439505</v>
      </c>
      <c r="AF15" s="88">
        <v>0</v>
      </c>
      <c r="AG15" s="88">
        <v>0.32794303256777801</v>
      </c>
      <c r="AH15" s="88">
        <v>3.64380583894134E-2</v>
      </c>
      <c r="AI15" s="88">
        <v>0.36438109095719101</v>
      </c>
      <c r="AJ15" s="88">
        <v>0</v>
      </c>
      <c r="AK15" s="88">
        <v>0.719113047504092</v>
      </c>
      <c r="AL15" s="88">
        <v>2.0711762209472098E-3</v>
      </c>
      <c r="AM15" s="88">
        <v>1.23462684568197</v>
      </c>
      <c r="AN15" s="88">
        <v>1.31531054856506E-2</v>
      </c>
      <c r="AO15" s="88">
        <v>0.141485915221261</v>
      </c>
      <c r="AP15" s="88">
        <v>0.32354271730683298</v>
      </c>
      <c r="AQ15" s="88">
        <v>1.47968716413961E-3</v>
      </c>
      <c r="AR15" s="88">
        <v>0</v>
      </c>
      <c r="AS15" s="88">
        <v>0.100233359237641</v>
      </c>
      <c r="AT15" s="88">
        <v>4.0231557951244703</v>
      </c>
      <c r="AU15" s="88">
        <v>3.4094637697933701</v>
      </c>
      <c r="AV15" s="88">
        <v>0.61369202533110601</v>
      </c>
      <c r="AW15" s="88">
        <v>1.0705203459051901E-3</v>
      </c>
      <c r="AX15" s="88">
        <v>5.45489618986204E-5</v>
      </c>
      <c r="AY15" s="88">
        <v>4.6707562404581203E-2</v>
      </c>
      <c r="AZ15" s="88">
        <v>1.9547280874353E-2</v>
      </c>
      <c r="BA15" s="88">
        <v>1.10188693596124</v>
      </c>
      <c r="BB15" s="88">
        <v>2.9972938265072701E-2</v>
      </c>
      <c r="BC15" s="88">
        <v>4.5105132911148196E-3</v>
      </c>
      <c r="BD15" s="88">
        <v>1.5744150311127201</v>
      </c>
      <c r="BE15" s="88">
        <v>0.118488086112534</v>
      </c>
      <c r="BF15" s="88">
        <v>6.1997277291842299E-3</v>
      </c>
      <c r="BG15" s="88">
        <v>4.2957169706289197E-2</v>
      </c>
      <c r="BH15" s="88">
        <v>1.7558050452774201E-4</v>
      </c>
      <c r="BI15" s="88">
        <v>0.24946303124500499</v>
      </c>
      <c r="BJ15" s="88">
        <v>0.21626435304155101</v>
      </c>
      <c r="BK15" s="88">
        <v>0</v>
      </c>
      <c r="BL15" s="88">
        <v>0.104279600742957</v>
      </c>
      <c r="BM15" s="88">
        <v>0.315086294592613</v>
      </c>
      <c r="BN15" s="88">
        <v>1.9093216223813201</v>
      </c>
      <c r="BO15" s="88">
        <v>9.6869510629033702</v>
      </c>
      <c r="BP15" s="88">
        <v>7.1091468884516396E-2</v>
      </c>
      <c r="BQ15" s="88"/>
      <c r="BR15" s="87">
        <f t="shared" ref="BR15" si="6">IF(B15&lt;&gt;0,(Q15-B15)/B15,"")</f>
        <v>-0.61933878260650754</v>
      </c>
      <c r="BS15" s="87">
        <f t="shared" ref="BS15" si="7">IF(C15&lt;&gt;0,(AE15-C15)/C15,"")</f>
        <v>-0.6183376207924689</v>
      </c>
      <c r="BT15" s="87">
        <f t="shared" ref="BT15" si="8">IF(D15&lt;&gt;0,(AI15-D15)/D15,"")</f>
        <v>-0.49223388141124086</v>
      </c>
      <c r="BU15" s="87">
        <f t="shared" ref="BU15" si="9">IF(E15&lt;&gt;0,(AT15-E15)/E15,"")</f>
        <v>-0.61145860160215493</v>
      </c>
      <c r="BV15" s="87">
        <f t="shared" ref="BV15" si="10">IF(F15&lt;&gt;0,(AU15-F15)/F15,"")</f>
        <v>-0.61145588045256782</v>
      </c>
      <c r="BW15" s="87">
        <f t="shared" ref="BW15" si="11">IF(G15&lt;&gt;0,(BI15-G15)/G15,"")</f>
        <v>-0.5714223820334855</v>
      </c>
      <c r="BX15" s="87">
        <f t="shared" ref="BX15" si="12">IF(H15&lt;&gt;0,(BO15-H15)/H15,"")</f>
        <v>-0.61833490015377124</v>
      </c>
    </row>
    <row r="16" spans="1:76" s="15" customFormat="1" x14ac:dyDescent="0.4">
      <c r="A16" s="13" t="s">
        <v>477</v>
      </c>
      <c r="B16" s="91">
        <v>1.2278519999999999</v>
      </c>
      <c r="C16" s="91">
        <v>1.9928000000000001E-2</v>
      </c>
      <c r="D16" s="91">
        <v>5.3460000000000001E-3</v>
      </c>
      <c r="E16" s="91">
        <v>0.114708</v>
      </c>
      <c r="F16" s="91">
        <v>9.7212000000000007E-2</v>
      </c>
      <c r="G16" s="91">
        <v>5.7359999999999998E-3</v>
      </c>
      <c r="H16" s="91">
        <v>0.28649400000000003</v>
      </c>
      <c r="J16" s="15" t="s">
        <v>477</v>
      </c>
      <c r="K16" s="42">
        <v>7.7779707174391102E-3</v>
      </c>
      <c r="L16" s="42">
        <v>7.0005555938424903E-3</v>
      </c>
      <c r="M16" s="42">
        <v>7.0005555938424903E-3</v>
      </c>
      <c r="N16" s="42">
        <v>2.3171113775029301E-2</v>
      </c>
      <c r="O16" s="42">
        <v>6.8522023135303102E-3</v>
      </c>
      <c r="P16" s="42">
        <v>6.5890616037522595E-2</v>
      </c>
      <c r="Q16" s="42">
        <v>1.2278502400282101</v>
      </c>
      <c r="R16" s="42">
        <v>1.5704280821442099E-2</v>
      </c>
      <c r="S16" s="42">
        <v>8.4079610750839098E-3</v>
      </c>
      <c r="T16" s="42">
        <v>3.77780672663238E-3</v>
      </c>
      <c r="U16" s="42">
        <v>2.5236475541372402E-4</v>
      </c>
      <c r="V16" s="42">
        <v>3.0853549042367302E-2</v>
      </c>
      <c r="W16" s="42">
        <v>3.0853549042367302E-2</v>
      </c>
      <c r="X16" s="42">
        <v>4.9442603217645704</v>
      </c>
      <c r="Y16" s="42">
        <v>0</v>
      </c>
      <c r="Z16" s="42">
        <v>3.4820999410263599E-3</v>
      </c>
      <c r="AA16" s="42">
        <v>1.4017902464216201E-3</v>
      </c>
      <c r="AB16" s="42">
        <v>3.05199697084938E-3</v>
      </c>
      <c r="AC16" s="42">
        <v>2.80385557477251E-2</v>
      </c>
      <c r="AD16" s="42">
        <v>0</v>
      </c>
      <c r="AE16" s="42">
        <v>1.9928781891234901E-2</v>
      </c>
      <c r="AF16" s="42">
        <v>0</v>
      </c>
      <c r="AG16" s="42">
        <v>4.8113895181247403E-3</v>
      </c>
      <c r="AH16" s="42">
        <v>5.3458644047245005E-4</v>
      </c>
      <c r="AI16" s="42">
        <v>5.3459759585971897E-3</v>
      </c>
      <c r="AJ16" s="42">
        <v>0</v>
      </c>
      <c r="AK16" s="42">
        <v>2.1267840462529601E-2</v>
      </c>
      <c r="AL16" s="42">
        <v>5.9056752481577603E-5</v>
      </c>
      <c r="AM16" s="42">
        <v>3.6513816366011302E-2</v>
      </c>
      <c r="AN16" s="42">
        <v>3.7504478138417101E-4</v>
      </c>
      <c r="AO16" s="42">
        <v>4.0342840765665196E-3</v>
      </c>
      <c r="AP16" s="42">
        <v>9.2254170869227308E-3</v>
      </c>
      <c r="AQ16" s="42">
        <v>4.2189961253768497E-5</v>
      </c>
      <c r="AR16" s="42">
        <v>0</v>
      </c>
      <c r="AS16" s="42">
        <v>2.8580576177956998E-3</v>
      </c>
      <c r="AT16" s="42">
        <v>0.114712675297761</v>
      </c>
      <c r="AU16" s="42">
        <v>9.7216629838456303E-2</v>
      </c>
      <c r="AV16" s="42">
        <v>1.7496045459305401E-2</v>
      </c>
      <c r="AW16" s="42">
        <v>3.0524644918070703E-5</v>
      </c>
      <c r="AX16" s="42">
        <v>1.5553497908364799E-6</v>
      </c>
      <c r="AY16" s="42">
        <v>1.33177135865341E-3</v>
      </c>
      <c r="AZ16" s="42">
        <v>5.5736371302435501E-4</v>
      </c>
      <c r="BA16" s="42">
        <v>3.1418927782095103E-2</v>
      </c>
      <c r="BB16" s="42">
        <v>8.5463604446722502E-4</v>
      </c>
      <c r="BC16" s="42">
        <v>1.28615332043629E-4</v>
      </c>
      <c r="BD16" s="42">
        <v>4.4892519166432401E-2</v>
      </c>
      <c r="BE16" s="42">
        <v>3.5043727010477402E-3</v>
      </c>
      <c r="BF16" s="42">
        <v>1.7677728357501501E-4</v>
      </c>
      <c r="BG16" s="42">
        <v>1.22488246609015E-3</v>
      </c>
      <c r="BH16" s="42">
        <v>5.0064209615458799E-6</v>
      </c>
      <c r="BI16" s="42">
        <v>5.7360242949343297E-3</v>
      </c>
      <c r="BJ16" s="42">
        <v>6.3961228865556602E-3</v>
      </c>
      <c r="BK16" s="42">
        <v>0</v>
      </c>
      <c r="BL16" s="42">
        <v>3.08407219541769E-3</v>
      </c>
      <c r="BM16" s="42">
        <v>9.3188179312929508E-3</v>
      </c>
      <c r="BN16" s="42">
        <v>5.6469124820185498E-2</v>
      </c>
      <c r="BO16" s="42">
        <v>0.28649393453374999</v>
      </c>
      <c r="BP16" s="42">
        <v>2.1025160320111099E-3</v>
      </c>
      <c r="BQ16" s="42"/>
      <c r="BR16" s="79">
        <f t="shared" si="0"/>
        <v>-1.4333745352541433E-6</v>
      </c>
      <c r="BS16" s="79">
        <f t="shared" si="1"/>
        <v>3.9235810663396308E-5</v>
      </c>
      <c r="BT16" s="79">
        <f t="shared" si="2"/>
        <v>-4.4970824561125618E-6</v>
      </c>
      <c r="BU16" s="79">
        <f t="shared" si="3"/>
        <v>4.075825366140173E-5</v>
      </c>
      <c r="BV16" s="79">
        <f t="shared" si="3"/>
        <v>4.762620310554764E-5</v>
      </c>
      <c r="BW16" s="79">
        <f t="shared" si="4"/>
        <v>4.2355185372979254E-6</v>
      </c>
      <c r="BX16" s="79">
        <f t="shared" si="5"/>
        <v>-2.2850827602714242E-7</v>
      </c>
    </row>
    <row r="17" spans="1:76" x14ac:dyDescent="0.4">
      <c r="A17" s="30" t="s">
        <v>181</v>
      </c>
      <c r="B17" s="90">
        <v>3074.1307357999999</v>
      </c>
      <c r="C17" s="90">
        <v>59.170986845000002</v>
      </c>
      <c r="D17" s="90">
        <v>161.32133578</v>
      </c>
      <c r="E17" s="90">
        <v>258.80704692</v>
      </c>
      <c r="F17" s="90">
        <v>211.00164555000001</v>
      </c>
      <c r="G17" s="90">
        <v>15.246944554000001</v>
      </c>
      <c r="H17" s="90">
        <v>1431.1220566</v>
      </c>
      <c r="J17" s="30" t="s">
        <v>181</v>
      </c>
      <c r="K17" s="28">
        <v>1.43083811983862</v>
      </c>
      <c r="L17" s="28">
        <v>172.62529693168199</v>
      </c>
      <c r="M17" s="28">
        <v>172.62529693168199</v>
      </c>
      <c r="N17" s="28">
        <v>367.56656524942503</v>
      </c>
      <c r="O17" s="28">
        <v>26.8991105171425</v>
      </c>
      <c r="P17" s="28">
        <v>12.1208848777702</v>
      </c>
      <c r="Q17" s="28">
        <v>3074.1297887420901</v>
      </c>
      <c r="R17" s="28">
        <v>133.69999116449</v>
      </c>
      <c r="S17" s="28">
        <v>1.5466733940822399</v>
      </c>
      <c r="T17" s="28">
        <v>20.268296240508199</v>
      </c>
      <c r="U17" s="28">
        <v>4.6424044584687699E-2</v>
      </c>
      <c r="V17" s="28">
        <v>121.876418543781</v>
      </c>
      <c r="W17" s="28">
        <v>121.876418543781</v>
      </c>
      <c r="X17" s="28">
        <v>520107.18871453998</v>
      </c>
      <c r="Y17" s="28">
        <v>0</v>
      </c>
      <c r="Z17" s="28">
        <v>43.818294512904203</v>
      </c>
      <c r="AA17" s="28">
        <v>9.3045802258510601</v>
      </c>
      <c r="AB17" s="28">
        <v>11.024062626498401</v>
      </c>
      <c r="AC17" s="28">
        <v>5.1578509141795701</v>
      </c>
      <c r="AD17" s="28">
        <v>0</v>
      </c>
      <c r="AE17" s="28">
        <v>59.170974288596</v>
      </c>
      <c r="AF17" s="28">
        <v>0</v>
      </c>
      <c r="AG17" s="28">
        <v>145.18912269052001</v>
      </c>
      <c r="AH17" s="28">
        <v>16.132140019510899</v>
      </c>
      <c r="AI17" s="28">
        <v>161.32126271003099</v>
      </c>
      <c r="AJ17" s="28">
        <v>0</v>
      </c>
      <c r="AK17" s="28">
        <v>72.624137986518704</v>
      </c>
      <c r="AL17" s="28">
        <v>8.3685085622006494E-2</v>
      </c>
      <c r="AM17" s="28">
        <v>241.931666536417</v>
      </c>
      <c r="AN17" s="28">
        <v>0.30350875499484598</v>
      </c>
      <c r="AO17" s="28">
        <v>15.847332219999201</v>
      </c>
      <c r="AP17" s="28">
        <v>22.064454747377798</v>
      </c>
      <c r="AQ17" s="28">
        <v>4.3241826639549799E-2</v>
      </c>
      <c r="AR17" s="28">
        <v>0</v>
      </c>
      <c r="AS17" s="28">
        <v>12.1365370018243</v>
      </c>
      <c r="AT17" s="28">
        <v>258.80231248310901</v>
      </c>
      <c r="AU17" s="28">
        <v>210.99692604043199</v>
      </c>
      <c r="AV17" s="28">
        <v>47.805386442676998</v>
      </c>
      <c r="AW17" s="28">
        <v>0.13745173399030999</v>
      </c>
      <c r="AX17" s="28">
        <v>1.0606687720806599E-3</v>
      </c>
      <c r="AY17" s="28">
        <v>4.3667584638193899</v>
      </c>
      <c r="AZ17" s="28">
        <v>1.32793285823729</v>
      </c>
      <c r="BA17" s="28">
        <v>60.743172528205399</v>
      </c>
      <c r="BB17" s="28">
        <v>3.1875782348694002</v>
      </c>
      <c r="BC17" s="28">
        <v>0.59418807960889997</v>
      </c>
      <c r="BD17" s="28">
        <v>86.789917051097504</v>
      </c>
      <c r="BE17" s="28">
        <v>33.313476245375298</v>
      </c>
      <c r="BF17" s="28">
        <v>0.142258584742913</v>
      </c>
      <c r="BG17" s="28">
        <v>3.22298708091513</v>
      </c>
      <c r="BH17" s="28">
        <v>4.8611197164855997E-3</v>
      </c>
      <c r="BI17" s="28">
        <v>15.2469462153805</v>
      </c>
      <c r="BJ17" s="28">
        <v>75.718029497201798</v>
      </c>
      <c r="BK17" s="28">
        <v>0</v>
      </c>
      <c r="BL17" s="28">
        <v>0.757006027134972</v>
      </c>
      <c r="BM17" s="28">
        <v>45.660442658163603</v>
      </c>
      <c r="BN17" s="28">
        <v>17.5849144441144</v>
      </c>
      <c r="BO17" s="28">
        <v>1431.1216414513001</v>
      </c>
      <c r="BP17" s="28">
        <v>15.2639311221873</v>
      </c>
      <c r="BR17" s="25">
        <f t="shared" si="0"/>
        <v>-3.0807340064261073E-7</v>
      </c>
      <c r="BS17" s="25">
        <f t="shared" si="1"/>
        <v>-2.1220541808397148E-7</v>
      </c>
      <c r="BT17" s="25">
        <f t="shared" si="2"/>
        <v>-4.529467144066695E-7</v>
      </c>
      <c r="BU17" s="25">
        <f t="shared" si="3"/>
        <v>-1.8293307494298693E-5</v>
      </c>
      <c r="BV17" s="25">
        <f t="shared" si="3"/>
        <v>-2.2367169486842304E-5</v>
      </c>
      <c r="BW17" s="25">
        <f t="shared" si="4"/>
        <v>1.089648154721028E-7</v>
      </c>
      <c r="BX17" s="25">
        <f t="shared" si="5"/>
        <v>-2.9008615857988358E-7</v>
      </c>
    </row>
    <row r="18" spans="1:76" x14ac:dyDescent="0.4">
      <c r="A18" s="30" t="s">
        <v>90</v>
      </c>
      <c r="B18" s="90">
        <v>15788.142963</v>
      </c>
      <c r="C18" s="90">
        <v>318.35340036999997</v>
      </c>
      <c r="D18" s="90">
        <v>809.34155274</v>
      </c>
      <c r="E18" s="90">
        <v>1253.9635903999999</v>
      </c>
      <c r="F18" s="90">
        <v>1031.5047368999999</v>
      </c>
      <c r="G18" s="90">
        <v>72.589446108000004</v>
      </c>
      <c r="H18" s="90">
        <v>7831.7496354000004</v>
      </c>
      <c r="J18" s="30" t="s">
        <v>335</v>
      </c>
      <c r="K18" s="28">
        <v>7.2840467437491796</v>
      </c>
      <c r="L18" s="28">
        <v>946.69784162673398</v>
      </c>
      <c r="M18" s="28">
        <v>946.69784162673398</v>
      </c>
      <c r="N18" s="28">
        <v>2015.17648899867</v>
      </c>
      <c r="O18" s="28">
        <v>147.09786217855401</v>
      </c>
      <c r="P18" s="28">
        <v>61.7043549140473</v>
      </c>
      <c r="Q18" s="28">
        <v>15788.4991316214</v>
      </c>
      <c r="R18" s="28">
        <v>732.47703338502401</v>
      </c>
      <c r="S18" s="28">
        <v>7.8737204021838902</v>
      </c>
      <c r="T18" s="28">
        <v>110.93826513088899</v>
      </c>
      <c r="U18" s="28">
        <v>0.236332443381052</v>
      </c>
      <c r="V18" s="28">
        <v>666.495795245517</v>
      </c>
      <c r="W18" s="28">
        <v>666.495795245517</v>
      </c>
      <c r="X18" s="28">
        <v>2542722.7121689599</v>
      </c>
      <c r="Y18" s="28">
        <v>0</v>
      </c>
      <c r="Z18" s="28">
        <v>240.180506715955</v>
      </c>
      <c r="AA18" s="28">
        <v>50.952669825850101</v>
      </c>
      <c r="AB18" s="28">
        <v>60.267299353183702</v>
      </c>
      <c r="AC18" s="28">
        <v>26.257315800281699</v>
      </c>
      <c r="AD18" s="28">
        <v>0</v>
      </c>
      <c r="AE18" s="28">
        <v>318.35966277109901</v>
      </c>
      <c r="AF18" s="28">
        <v>0</v>
      </c>
      <c r="AG18" s="28">
        <v>728.42130461592706</v>
      </c>
      <c r="AH18" s="28">
        <v>80.935688308999801</v>
      </c>
      <c r="AI18" s="28">
        <v>809.356992924927</v>
      </c>
      <c r="AJ18" s="28">
        <v>0</v>
      </c>
      <c r="AK18" s="28">
        <v>396.94367277090601</v>
      </c>
      <c r="AL18" s="28">
        <v>0.41057273444776898</v>
      </c>
      <c r="AM18" s="28">
        <v>1324.83537276013</v>
      </c>
      <c r="AN18" s="28">
        <v>1.5004220153551899</v>
      </c>
      <c r="AO18" s="28">
        <v>77.244367686855497</v>
      </c>
      <c r="AP18" s="28">
        <v>107.80326406411</v>
      </c>
      <c r="AQ18" s="28">
        <v>0.21297495053379401</v>
      </c>
      <c r="AR18" s="28">
        <v>0</v>
      </c>
      <c r="AS18" s="28">
        <v>59.140546652557099</v>
      </c>
      <c r="AT18" s="28">
        <v>1254.00136701102</v>
      </c>
      <c r="AU18" s="28">
        <v>1031.5314340535799</v>
      </c>
      <c r="AV18" s="28">
        <v>222.469932957445</v>
      </c>
      <c r="AW18" s="28">
        <v>0.66966223206953301</v>
      </c>
      <c r="AX18" s="28">
        <v>5.2608110804301198E-3</v>
      </c>
      <c r="AY18" s="28">
        <v>21.3003667190264</v>
      </c>
      <c r="AZ18" s="28">
        <v>6.4882114860805604</v>
      </c>
      <c r="BA18" s="28">
        <v>297.20640145064101</v>
      </c>
      <c r="BB18" s="28">
        <v>15.540204038867399</v>
      </c>
      <c r="BC18" s="28">
        <v>2.8946389231523901</v>
      </c>
      <c r="BD18" s="28">
        <v>424.64892860882799</v>
      </c>
      <c r="BE18" s="28">
        <v>182.53813691445001</v>
      </c>
      <c r="BF18" s="28">
        <v>0.70333787242954804</v>
      </c>
      <c r="BG18" s="28">
        <v>15.7383130320717</v>
      </c>
      <c r="BH18" s="28">
        <v>2.3960775475784998E-2</v>
      </c>
      <c r="BI18" s="28">
        <v>72.593020337858306</v>
      </c>
      <c r="BJ18" s="28">
        <v>415.004199765397</v>
      </c>
      <c r="BK18" s="28">
        <v>0</v>
      </c>
      <c r="BL18" s="28">
        <v>3.9288937863017899</v>
      </c>
      <c r="BM18" s="28">
        <v>249.86273905220099</v>
      </c>
      <c r="BN18" s="28">
        <v>92.372850454074893</v>
      </c>
      <c r="BO18" s="28">
        <v>7831.7868616654796</v>
      </c>
      <c r="BP18" s="28">
        <v>83.601192360038397</v>
      </c>
      <c r="BR18" s="25">
        <f t="shared" si="0"/>
        <v>2.2559247293013922E-5</v>
      </c>
      <c r="BS18" s="25">
        <f t="shared" si="1"/>
        <v>1.9671224154533434E-5</v>
      </c>
      <c r="BT18" s="25">
        <f t="shared" si="2"/>
        <v>1.9077464730099866E-5</v>
      </c>
      <c r="BU18" s="25">
        <f t="shared" si="3"/>
        <v>3.0125763865269154E-5</v>
      </c>
      <c r="BV18" s="25">
        <f t="shared" si="3"/>
        <v>2.5881755676905682E-5</v>
      </c>
      <c r="BW18" s="25">
        <f t="shared" si="4"/>
        <v>4.9238974120065365E-5</v>
      </c>
      <c r="BX18" s="25">
        <f t="shared" si="5"/>
        <v>4.7532501946797899E-6</v>
      </c>
    </row>
    <row r="19" spans="1:76" x14ac:dyDescent="0.4">
      <c r="A19" s="30" t="s">
        <v>91</v>
      </c>
      <c r="B19" s="89"/>
      <c r="C19" s="89"/>
      <c r="D19" s="89"/>
      <c r="E19" s="89"/>
      <c r="F19" s="89"/>
      <c r="G19" s="89"/>
      <c r="H19" s="89"/>
      <c r="BR19" s="25" t="str">
        <f t="shared" si="0"/>
        <v/>
      </c>
      <c r="BS19" s="25" t="str">
        <f t="shared" si="1"/>
        <v/>
      </c>
      <c r="BT19" s="25" t="str">
        <f t="shared" si="2"/>
        <v/>
      </c>
      <c r="BU19" s="25" t="str">
        <f t="shared" si="3"/>
        <v/>
      </c>
      <c r="BV19" s="25" t="str">
        <f t="shared" si="3"/>
        <v/>
      </c>
      <c r="BW19" s="25" t="str">
        <f t="shared" si="4"/>
        <v/>
      </c>
      <c r="BX19" s="25" t="str">
        <f t="shared" si="5"/>
        <v/>
      </c>
    </row>
    <row r="20" spans="1:76" x14ac:dyDescent="0.4">
      <c r="A20" s="30" t="s">
        <v>183</v>
      </c>
      <c r="B20" s="90">
        <v>1283550.6287</v>
      </c>
      <c r="C20" s="90">
        <v>21096.894973999999</v>
      </c>
      <c r="D20" s="90">
        <v>64910.199392000002</v>
      </c>
      <c r="E20" s="90">
        <v>219936.56659999999</v>
      </c>
      <c r="F20" s="90">
        <v>130920.59581</v>
      </c>
      <c r="G20" s="90">
        <v>7295.5789562999998</v>
      </c>
      <c r="H20" s="90">
        <v>430766.00096999999</v>
      </c>
      <c r="J20" s="30" t="s">
        <v>183</v>
      </c>
      <c r="K20" s="28">
        <v>9999.6714388649707</v>
      </c>
      <c r="L20" s="28">
        <v>16761.644431323701</v>
      </c>
      <c r="M20" s="28">
        <v>16761.644431323701</v>
      </c>
      <c r="N20" s="28">
        <v>46247.103826516599</v>
      </c>
      <c r="O20" s="28">
        <v>9970.7282861065505</v>
      </c>
      <c r="P20" s="28">
        <v>84709.002904512497</v>
      </c>
      <c r="Q20" s="28">
        <v>1283547.35227941</v>
      </c>
      <c r="R20" s="28">
        <v>26115.685480632001</v>
      </c>
      <c r="S20" s="28">
        <v>10809.1863850954</v>
      </c>
      <c r="T20" s="28">
        <v>5743.6428878084998</v>
      </c>
      <c r="U20" s="28">
        <v>324.44234650118199</v>
      </c>
      <c r="V20" s="28">
        <v>44929.5603610158</v>
      </c>
      <c r="W20" s="28">
        <v>44929.5603610158</v>
      </c>
      <c r="X20" s="28">
        <v>322711418.65267998</v>
      </c>
      <c r="Y20" s="28">
        <v>0</v>
      </c>
      <c r="Z20" s="28">
        <v>6432.6689748246699</v>
      </c>
      <c r="AA20" s="28">
        <v>2211.96788181797</v>
      </c>
      <c r="AB20" s="28">
        <v>4397.6551138796203</v>
      </c>
      <c r="AC20" s="28">
        <v>36046.609403356502</v>
      </c>
      <c r="AD20" s="28">
        <v>0</v>
      </c>
      <c r="AE20" s="28">
        <v>21096.849164293901</v>
      </c>
      <c r="AF20" s="28">
        <v>0</v>
      </c>
      <c r="AG20" s="28">
        <v>58419.0220933987</v>
      </c>
      <c r="AH20" s="28">
        <v>6491.0016556005603</v>
      </c>
      <c r="AI20" s="28">
        <v>64910.023748999301</v>
      </c>
      <c r="AJ20" s="28">
        <v>0</v>
      </c>
      <c r="AK20" s="28">
        <v>30454.975772644</v>
      </c>
      <c r="AL20" s="28">
        <v>77.217892614295806</v>
      </c>
      <c r="AM20" s="28">
        <v>57598.961953249498</v>
      </c>
      <c r="AN20" s="28">
        <v>478.51620111741198</v>
      </c>
      <c r="AO20" s="28">
        <v>5802.2874488665402</v>
      </c>
      <c r="AP20" s="28">
        <v>12530.5469464331</v>
      </c>
      <c r="AQ20" s="28">
        <v>54.303608533981397</v>
      </c>
      <c r="AR20" s="28">
        <v>0</v>
      </c>
      <c r="AS20" s="28">
        <v>4157.8897597402902</v>
      </c>
      <c r="AT20" s="28">
        <v>219941.700650254</v>
      </c>
      <c r="AU20" s="28">
        <v>130925.81994741999</v>
      </c>
      <c r="AV20" s="28">
        <v>89015.8807028335</v>
      </c>
      <c r="AW20" s="28">
        <v>44.814966409276998</v>
      </c>
      <c r="AX20" s="28">
        <v>1.97420733499782</v>
      </c>
      <c r="AY20" s="28">
        <v>1870.4400776247401</v>
      </c>
      <c r="AZ20" s="28">
        <v>756.782386216703</v>
      </c>
      <c r="BA20" s="28">
        <v>41925.548974905898</v>
      </c>
      <c r="BB20" s="28">
        <v>1220.3493391535301</v>
      </c>
      <c r="BC20" s="28">
        <v>189.60573577384901</v>
      </c>
      <c r="BD20" s="28">
        <v>59904.628021847799</v>
      </c>
      <c r="BE20" s="28">
        <v>5985.19682384526</v>
      </c>
      <c r="BF20" s="28">
        <v>225.510864702238</v>
      </c>
      <c r="BG20" s="28">
        <v>1678.9737153502299</v>
      </c>
      <c r="BH20" s="28">
        <v>6.4298007957583101</v>
      </c>
      <c r="BI20" s="28">
        <v>7295.56383081288</v>
      </c>
      <c r="BJ20" s="28">
        <v>11599.7440432027</v>
      </c>
      <c r="BK20" s="28">
        <v>0</v>
      </c>
      <c r="BL20" s="28">
        <v>3973.5186531445902</v>
      </c>
      <c r="BM20" s="28">
        <v>13971.179208267</v>
      </c>
      <c r="BN20" s="28">
        <v>72922.647416114502</v>
      </c>
      <c r="BO20" s="28">
        <v>430764.65723606502</v>
      </c>
      <c r="BP20" s="28">
        <v>3377.0226865136601</v>
      </c>
      <c r="BR20" s="25">
        <f t="shared" si="0"/>
        <v>-2.5526227923868493E-6</v>
      </c>
      <c r="BS20" s="25">
        <f t="shared" si="1"/>
        <v>-2.1713956558385356E-6</v>
      </c>
      <c r="BT20" s="25">
        <f t="shared" si="2"/>
        <v>-2.7059383940584469E-6</v>
      </c>
      <c r="BU20" s="25">
        <f t="shared" si="3"/>
        <v>2.3343322728815968E-5</v>
      </c>
      <c r="BV20" s="25">
        <f t="shared" si="3"/>
        <v>3.990309842140035E-5</v>
      </c>
      <c r="BW20" s="25">
        <f t="shared" si="4"/>
        <v>-2.0732401376784532E-6</v>
      </c>
      <c r="BX20" s="25">
        <f t="shared" si="5"/>
        <v>-3.1194057375716809E-6</v>
      </c>
    </row>
    <row r="21" spans="1:76" x14ac:dyDescent="0.4">
      <c r="A21" s="30" t="s">
        <v>184</v>
      </c>
      <c r="B21" s="90">
        <v>5613.5404368999998</v>
      </c>
      <c r="C21" s="90">
        <v>86.332378414000004</v>
      </c>
      <c r="D21" s="90">
        <v>310.16362982999999</v>
      </c>
      <c r="E21" s="90">
        <v>670.07088936000002</v>
      </c>
      <c r="F21" s="90">
        <v>534.21237401999997</v>
      </c>
      <c r="G21" s="90">
        <v>41.418855141000002</v>
      </c>
      <c r="H21" s="90">
        <v>1550.3473432000001</v>
      </c>
      <c r="J21" s="30" t="s">
        <v>184</v>
      </c>
      <c r="K21" s="28">
        <v>5.7740407019703799</v>
      </c>
      <c r="L21" s="28">
        <v>171.46755640179299</v>
      </c>
      <c r="M21" s="28">
        <v>171.46755640179299</v>
      </c>
      <c r="N21" s="28">
        <v>369.761501841415</v>
      </c>
      <c r="O21" s="28">
        <v>29.9670764090781</v>
      </c>
      <c r="P21" s="28">
        <v>48.912992702443198</v>
      </c>
      <c r="Q21" s="28">
        <v>5613.4706116172501</v>
      </c>
      <c r="R21" s="28">
        <v>138.60082098956201</v>
      </c>
      <c r="S21" s="28">
        <v>6.2414750228826499</v>
      </c>
      <c r="T21" s="28">
        <v>21.799027222981501</v>
      </c>
      <c r="U21" s="28">
        <v>0.18734032537643699</v>
      </c>
      <c r="V21" s="28">
        <v>135.66827522186901</v>
      </c>
      <c r="W21" s="28">
        <v>135.66827522186901</v>
      </c>
      <c r="X21" s="28">
        <v>1316788.1102322</v>
      </c>
      <c r="Y21" s="28">
        <v>0</v>
      </c>
      <c r="Z21" s="28">
        <v>44.4858244057341</v>
      </c>
      <c r="AA21" s="28">
        <v>9.8197749298545407</v>
      </c>
      <c r="AB21" s="28">
        <v>12.4188475342052</v>
      </c>
      <c r="AC21" s="28">
        <v>20.814140106166199</v>
      </c>
      <c r="AD21" s="28">
        <v>0</v>
      </c>
      <c r="AE21" s="28">
        <v>86.331772412462797</v>
      </c>
      <c r="AF21" s="28">
        <v>0</v>
      </c>
      <c r="AG21" s="28">
        <v>279.14289741122201</v>
      </c>
      <c r="AH21" s="28">
        <v>31.015871968782498</v>
      </c>
      <c r="AI21" s="28">
        <v>310.15876938000503</v>
      </c>
      <c r="AJ21" s="28">
        <v>0</v>
      </c>
      <c r="AK21" s="28">
        <v>82.467929366061</v>
      </c>
      <c r="AL21" s="28">
        <v>0.24252316539625299</v>
      </c>
      <c r="AM21" s="28">
        <v>255.36521785707399</v>
      </c>
      <c r="AN21" s="28">
        <v>1.1200882984176299</v>
      </c>
      <c r="AO21" s="28">
        <v>35.237307836879999</v>
      </c>
      <c r="AP21" s="28">
        <v>54.456459663684797</v>
      </c>
      <c r="AQ21" s="28">
        <v>0.14277115604865501</v>
      </c>
      <c r="AR21" s="28">
        <v>0</v>
      </c>
      <c r="AS21" s="28">
        <v>26.6399035036954</v>
      </c>
      <c r="AT21" s="28">
        <v>670.06076484242897</v>
      </c>
      <c r="AU21" s="28">
        <v>534.20428573397896</v>
      </c>
      <c r="AV21" s="28">
        <v>135.85647910845</v>
      </c>
      <c r="AW21" s="28">
        <v>0.29895101682677699</v>
      </c>
      <c r="AX21" s="28">
        <v>4.2802763714126597E-3</v>
      </c>
      <c r="AY21" s="28">
        <v>10.0388495830508</v>
      </c>
      <c r="AZ21" s="28">
        <v>3.2806210508330702</v>
      </c>
      <c r="BA21" s="28">
        <v>158.920888242199</v>
      </c>
      <c r="BB21" s="28">
        <v>7.1522777085158902</v>
      </c>
      <c r="BC21" s="28">
        <v>1.28733646885695</v>
      </c>
      <c r="BD21" s="28">
        <v>227.068017989715</v>
      </c>
      <c r="BE21" s="28">
        <v>34.304222914098403</v>
      </c>
      <c r="BF21" s="28">
        <v>0.52648308492755003</v>
      </c>
      <c r="BG21" s="28">
        <v>7.7710826512783999</v>
      </c>
      <c r="BH21" s="28">
        <v>1.6444037280157801E-2</v>
      </c>
      <c r="BI21" s="28">
        <v>41.4182649951222</v>
      </c>
      <c r="BJ21" s="28">
        <v>77.085257074214496</v>
      </c>
      <c r="BK21" s="28">
        <v>0</v>
      </c>
      <c r="BL21" s="28">
        <v>2.4735042681063901</v>
      </c>
      <c r="BM21" s="28">
        <v>49.564332181108298</v>
      </c>
      <c r="BN21" s="28">
        <v>48.903350473393999</v>
      </c>
      <c r="BO21" s="28">
        <v>1550.33446441464</v>
      </c>
      <c r="BP21" s="28">
        <v>15.998025201548099</v>
      </c>
      <c r="BR21" s="25">
        <f t="shared" si="0"/>
        <v>-1.2438724461780444E-5</v>
      </c>
      <c r="BS21" s="25">
        <f t="shared" si="1"/>
        <v>-7.0194004652704334E-6</v>
      </c>
      <c r="BT21" s="25">
        <f t="shared" si="2"/>
        <v>-1.5670599411119583E-5</v>
      </c>
      <c r="BU21" s="25">
        <f t="shared" si="3"/>
        <v>-1.5109621581572548E-5</v>
      </c>
      <c r="BV21" s="25">
        <f t="shared" si="3"/>
        <v>-1.514058156336143E-5</v>
      </c>
      <c r="BW21" s="25">
        <f t="shared" si="4"/>
        <v>-1.4248242154261878E-5</v>
      </c>
      <c r="BX21" s="25">
        <f t="shared" si="5"/>
        <v>-8.3070322379898251E-6</v>
      </c>
    </row>
    <row r="22" spans="1:76" x14ac:dyDescent="0.4">
      <c r="A22" s="30" t="s">
        <v>185</v>
      </c>
      <c r="B22" s="90">
        <v>47531.137287999998</v>
      </c>
      <c r="C22" s="90">
        <v>892.10476986000003</v>
      </c>
      <c r="D22" s="90">
        <v>1807.5224426</v>
      </c>
      <c r="E22" s="90">
        <v>6439.3757027000001</v>
      </c>
      <c r="F22" s="90">
        <v>5426.3907448</v>
      </c>
      <c r="G22" s="90">
        <v>397.66107419000002</v>
      </c>
      <c r="H22" s="90">
        <v>13200.583500000001</v>
      </c>
      <c r="J22" s="30" t="s">
        <v>185</v>
      </c>
      <c r="K22" s="28">
        <v>255.55682878533401</v>
      </c>
      <c r="L22" s="28">
        <v>700.59911455245197</v>
      </c>
      <c r="M22" s="28">
        <v>700.59911455245197</v>
      </c>
      <c r="N22" s="28">
        <v>1759.1509091069599</v>
      </c>
      <c r="O22" s="28">
        <v>295.55311564557098</v>
      </c>
      <c r="P22" s="28">
        <v>2164.8679307688899</v>
      </c>
      <c r="Q22" s="28">
        <v>47527.467492077099</v>
      </c>
      <c r="R22" s="28">
        <v>875.26576720040305</v>
      </c>
      <c r="S22" s="28">
        <v>276.24528382365997</v>
      </c>
      <c r="T22" s="28">
        <v>177.88672190005499</v>
      </c>
      <c r="U22" s="28">
        <v>8.2916008327067097</v>
      </c>
      <c r="V22" s="28">
        <v>1332.8689952715199</v>
      </c>
      <c r="W22" s="28">
        <v>1332.8689952715199</v>
      </c>
      <c r="X22" s="28">
        <v>13375165.083869301</v>
      </c>
      <c r="Y22" s="28">
        <v>0</v>
      </c>
      <c r="Z22" s="28">
        <v>232.999614075636</v>
      </c>
      <c r="AA22" s="28">
        <v>70.904046499614907</v>
      </c>
      <c r="AB22" s="28">
        <v>129.012306394272</v>
      </c>
      <c r="AC22" s="28">
        <v>921.22594423397595</v>
      </c>
      <c r="AD22" s="28">
        <v>0</v>
      </c>
      <c r="AE22" s="28">
        <v>892.04330277727195</v>
      </c>
      <c r="AF22" s="28">
        <v>0</v>
      </c>
      <c r="AG22" s="28">
        <v>1626.5788619344401</v>
      </c>
      <c r="AH22" s="28">
        <v>180.731015269652</v>
      </c>
      <c r="AI22" s="28">
        <v>1807.3098772040901</v>
      </c>
      <c r="AJ22" s="28">
        <v>0</v>
      </c>
      <c r="AK22" s="28">
        <v>887.49594167259102</v>
      </c>
      <c r="AL22" s="28">
        <v>3.1060379778104799</v>
      </c>
      <c r="AM22" s="28">
        <v>1845.74985443377</v>
      </c>
      <c r="AN22" s="28">
        <v>18.750182384078201</v>
      </c>
      <c r="AO22" s="28">
        <v>255.517423094517</v>
      </c>
      <c r="AP22" s="28">
        <v>523.67006653549095</v>
      </c>
      <c r="AQ22" s="28">
        <v>2.1481965635454698</v>
      </c>
      <c r="AR22" s="28">
        <v>0</v>
      </c>
      <c r="AS22" s="28">
        <v>184.90881030881201</v>
      </c>
      <c r="AT22" s="28">
        <v>6439.2707430213704</v>
      </c>
      <c r="AU22" s="28">
        <v>5426.34757420796</v>
      </c>
      <c r="AV22" s="28">
        <v>1012.92316881341</v>
      </c>
      <c r="AW22" s="28">
        <v>2.0083712403754399</v>
      </c>
      <c r="AX22" s="28">
        <v>7.6913919211627102E-2</v>
      </c>
      <c r="AY22" s="28">
        <v>80.652314312957103</v>
      </c>
      <c r="AZ22" s="28">
        <v>31.6162794082794</v>
      </c>
      <c r="BA22" s="28">
        <v>1721.8527138345501</v>
      </c>
      <c r="BB22" s="28">
        <v>53.4042926415229</v>
      </c>
      <c r="BC22" s="28">
        <v>8.5264118399223996</v>
      </c>
      <c r="BD22" s="28">
        <v>2460.2374693144102</v>
      </c>
      <c r="BE22" s="28">
        <v>204.86672742031999</v>
      </c>
      <c r="BF22" s="28">
        <v>8.8346187315707301</v>
      </c>
      <c r="BG22" s="28">
        <v>70.783714889465699</v>
      </c>
      <c r="BH22" s="28">
        <v>0.25375721142876001</v>
      </c>
      <c r="BI22" s="28">
        <v>397.64252735572097</v>
      </c>
      <c r="BJ22" s="28">
        <v>414.88437539087897</v>
      </c>
      <c r="BK22" s="28">
        <v>0</v>
      </c>
      <c r="BL22" s="28">
        <v>101.850617503072</v>
      </c>
      <c r="BM22" s="28">
        <v>426.87881285799102</v>
      </c>
      <c r="BN22" s="28">
        <v>1875.0849414367201</v>
      </c>
      <c r="BO22" s="28">
        <v>13198.9520165126</v>
      </c>
      <c r="BP22" s="28">
        <v>109.942639042447</v>
      </c>
      <c r="BR22" s="25">
        <f t="shared" si="0"/>
        <v>-7.7208249839734604E-5</v>
      </c>
      <c r="BS22" s="25">
        <f t="shared" si="1"/>
        <v>-6.8901192780005267E-5</v>
      </c>
      <c r="BT22" s="25">
        <f t="shared" si="2"/>
        <v>-1.1760041861728938E-4</v>
      </c>
      <c r="BU22" s="25">
        <f t="shared" si="3"/>
        <v>-1.629966684281249E-5</v>
      </c>
      <c r="BV22" s="25">
        <f t="shared" si="3"/>
        <v>-7.9556733140552616E-6</v>
      </c>
      <c r="BW22" s="25">
        <f t="shared" si="4"/>
        <v>-4.6639803296886066E-5</v>
      </c>
      <c r="BX22" s="25">
        <f t="shared" si="5"/>
        <v>-1.2359177057597913E-4</v>
      </c>
    </row>
    <row r="23" spans="1:76" x14ac:dyDescent="0.4">
      <c r="A23" s="30" t="s">
        <v>186</v>
      </c>
      <c r="B23" s="90">
        <v>1004002.8617</v>
      </c>
      <c r="C23" s="90">
        <v>14935.639654000001</v>
      </c>
      <c r="D23" s="90">
        <v>57330.250367000001</v>
      </c>
      <c r="E23" s="90">
        <v>189363.65852999999</v>
      </c>
      <c r="F23" s="90">
        <v>100607.72206</v>
      </c>
      <c r="G23" s="90">
        <v>5004.9045281999997</v>
      </c>
      <c r="H23" s="90">
        <v>324891.93745999999</v>
      </c>
      <c r="J23" s="30" t="s">
        <v>186</v>
      </c>
      <c r="K23" s="28">
        <v>7967.7252917400401</v>
      </c>
      <c r="L23" s="28">
        <v>9877.8475419424794</v>
      </c>
      <c r="M23" s="28">
        <v>9877.8475419424794</v>
      </c>
      <c r="N23" s="28">
        <v>29475.278368764299</v>
      </c>
      <c r="O23" s="28">
        <v>7424.2513536226197</v>
      </c>
      <c r="P23" s="28">
        <v>67496.039232308307</v>
      </c>
      <c r="Q23" s="28">
        <v>982202.12472252001</v>
      </c>
      <c r="R23" s="28">
        <v>18153.758526566999</v>
      </c>
      <c r="S23" s="28">
        <v>8612.7455139542399</v>
      </c>
      <c r="T23" s="28">
        <v>4179.2303420266098</v>
      </c>
      <c r="U23" s="28">
        <v>258.51518329762399</v>
      </c>
      <c r="V23" s="28">
        <v>33441.1661599082</v>
      </c>
      <c r="W23" s="28">
        <v>33441.1661599082</v>
      </c>
      <c r="X23" s="28">
        <v>244048899.67921799</v>
      </c>
      <c r="Y23" s="28">
        <v>0</v>
      </c>
      <c r="Z23" s="28">
        <v>4249.1209547280596</v>
      </c>
      <c r="AA23" s="28">
        <v>1578.8637484834301</v>
      </c>
      <c r="AB23" s="28">
        <v>3291.67699289546</v>
      </c>
      <c r="AC23" s="28">
        <v>28721.890072020102</v>
      </c>
      <c r="AD23" s="28">
        <v>0</v>
      </c>
      <c r="AE23" s="28">
        <v>14535.3756126842</v>
      </c>
      <c r="AF23" s="28">
        <v>0</v>
      </c>
      <c r="AG23" s="28">
        <v>50582.437221955799</v>
      </c>
      <c r="AH23" s="28">
        <v>5620.2735670431002</v>
      </c>
      <c r="AI23" s="28">
        <v>56202.710788998898</v>
      </c>
      <c r="AJ23" s="28">
        <v>0</v>
      </c>
      <c r="AK23" s="28">
        <v>22871.7793005161</v>
      </c>
      <c r="AL23" s="28">
        <v>58.833099729272398</v>
      </c>
      <c r="AM23" s="28">
        <v>41120.382363442201</v>
      </c>
      <c r="AN23" s="28">
        <v>366.89421133704701</v>
      </c>
      <c r="AO23" s="28">
        <v>4318.2535222694296</v>
      </c>
      <c r="AP23" s="28">
        <v>9456.1131481450793</v>
      </c>
      <c r="AQ23" s="28">
        <v>41.541954849231303</v>
      </c>
      <c r="AR23" s="28">
        <v>0</v>
      </c>
      <c r="AS23" s="28">
        <v>3086.0649254562099</v>
      </c>
      <c r="AT23" s="28">
        <v>187356.65351246001</v>
      </c>
      <c r="AU23" s="28">
        <v>99012.183983973999</v>
      </c>
      <c r="AV23" s="28">
        <v>88344.469528486297</v>
      </c>
      <c r="AW23" s="28">
        <v>33.191249558800003</v>
      </c>
      <c r="AX23" s="28">
        <v>1.51574420520621</v>
      </c>
      <c r="AY23" s="28">
        <v>1400.00238640409</v>
      </c>
      <c r="AZ23" s="28">
        <v>571.15164134107101</v>
      </c>
      <c r="BA23" s="28">
        <v>31779.247769749301</v>
      </c>
      <c r="BB23" s="28">
        <v>909.78476902726698</v>
      </c>
      <c r="BC23" s="28">
        <v>140.29172316230901</v>
      </c>
      <c r="BD23" s="28">
        <v>45407.292361976797</v>
      </c>
      <c r="BE23" s="28">
        <v>4105.8849896819302</v>
      </c>
      <c r="BF23" s="28">
        <v>172.914990228454</v>
      </c>
      <c r="BG23" s="28">
        <v>1264.16894702844</v>
      </c>
      <c r="BH23" s="28">
        <v>4.9215395059442004</v>
      </c>
      <c r="BI23" s="28">
        <v>4888.5831726053702</v>
      </c>
      <c r="BJ23" s="28">
        <v>7729.62297217167</v>
      </c>
      <c r="BK23" s="28">
        <v>0</v>
      </c>
      <c r="BL23" s="28">
        <v>3162.2428607895299</v>
      </c>
      <c r="BM23" s="28">
        <v>10240.198658191701</v>
      </c>
      <c r="BN23" s="28">
        <v>57958.596643627003</v>
      </c>
      <c r="BO23" s="28">
        <v>315253.49663255003</v>
      </c>
      <c r="BP23" s="28">
        <v>2388.8316504978602</v>
      </c>
      <c r="BR23" s="25">
        <f t="shared" si="0"/>
        <v>-2.1713819560799368E-2</v>
      </c>
      <c r="BS23" s="25">
        <f t="shared" si="1"/>
        <v>-2.6799256716708717E-2</v>
      </c>
      <c r="BT23" s="25">
        <f t="shared" si="2"/>
        <v>-1.9667445559423683E-2</v>
      </c>
      <c r="BU23" s="25">
        <f t="shared" si="3"/>
        <v>-1.059868104112501E-2</v>
      </c>
      <c r="BV23" s="25">
        <f t="shared" si="3"/>
        <v>-1.5859002105966191E-2</v>
      </c>
      <c r="BW23" s="25">
        <f t="shared" si="4"/>
        <v>-2.3241473426559876E-2</v>
      </c>
      <c r="BX23" s="25">
        <f t="shared" si="5"/>
        <v>-2.9666605157404446E-2</v>
      </c>
    </row>
    <row r="24" spans="1:76" x14ac:dyDescent="0.4">
      <c r="A24" s="30" t="s">
        <v>187</v>
      </c>
      <c r="B24" s="90">
        <v>102591.00046</v>
      </c>
      <c r="C24" s="90">
        <v>2005.7027734000001</v>
      </c>
      <c r="D24" s="90">
        <v>4468.1303017</v>
      </c>
      <c r="E24" s="90">
        <v>11955.877704</v>
      </c>
      <c r="F24" s="90">
        <v>10132.994936999999</v>
      </c>
      <c r="G24" s="90">
        <v>736.27872639999998</v>
      </c>
      <c r="H24" s="90">
        <v>35686.292329000004</v>
      </c>
      <c r="J24" s="30" t="s">
        <v>187</v>
      </c>
      <c r="K24" s="28">
        <v>363.62967601312198</v>
      </c>
      <c r="L24" s="28">
        <v>3097.7513746024902</v>
      </c>
      <c r="M24" s="28">
        <v>3097.7513746024902</v>
      </c>
      <c r="N24" s="28">
        <v>6957.7763164817497</v>
      </c>
      <c r="O24" s="28">
        <v>734.91070374321805</v>
      </c>
      <c r="P24" s="28">
        <v>3080.3729651516901</v>
      </c>
      <c r="Q24" s="28">
        <v>102584.30780799899</v>
      </c>
      <c r="R24" s="28">
        <v>2849.3626997976598</v>
      </c>
      <c r="S24" s="28">
        <v>393.06712472983702</v>
      </c>
      <c r="T24" s="28">
        <v>493.11414986492201</v>
      </c>
      <c r="U24" s="28">
        <v>11.7980795802884</v>
      </c>
      <c r="V24" s="28">
        <v>3321.33686239181</v>
      </c>
      <c r="W24" s="28">
        <v>3321.33686239181</v>
      </c>
      <c r="X24" s="28">
        <v>24976448.370023701</v>
      </c>
      <c r="Y24" s="28">
        <v>0</v>
      </c>
      <c r="Z24" s="28">
        <v>860.96207657038599</v>
      </c>
      <c r="AA24" s="28">
        <v>211.816036394478</v>
      </c>
      <c r="AB24" s="28">
        <v>311.85912985148798</v>
      </c>
      <c r="AC24" s="28">
        <v>1310.8041984060101</v>
      </c>
      <c r="AD24" s="28">
        <v>0</v>
      </c>
      <c r="AE24" s="28">
        <v>2005.55884986414</v>
      </c>
      <c r="AF24" s="28">
        <v>0</v>
      </c>
      <c r="AG24" s="28">
        <v>4021.00727119165</v>
      </c>
      <c r="AH24" s="28">
        <v>446.77857035775497</v>
      </c>
      <c r="AI24" s="28">
        <v>4467.7858415494102</v>
      </c>
      <c r="AJ24" s="28">
        <v>0</v>
      </c>
      <c r="AK24" s="28">
        <v>2105.3283443721498</v>
      </c>
      <c r="AL24" s="28">
        <v>5.4705490662874698</v>
      </c>
      <c r="AM24" s="28">
        <v>5510.4134981117404</v>
      </c>
      <c r="AN24" s="28">
        <v>31.2322082574116</v>
      </c>
      <c r="AO24" s="28">
        <v>529.66654542347999</v>
      </c>
      <c r="AP24" s="28">
        <v>993.00097281149795</v>
      </c>
      <c r="AQ24" s="28">
        <v>3.65349608238671</v>
      </c>
      <c r="AR24" s="28">
        <v>0</v>
      </c>
      <c r="AS24" s="28">
        <v>389.23913099312699</v>
      </c>
      <c r="AT24" s="28">
        <v>11955.734963855601</v>
      </c>
      <c r="AU24" s="28">
        <v>10132.9174529841</v>
      </c>
      <c r="AV24" s="28">
        <v>1822.81751087154</v>
      </c>
      <c r="AW24" s="28">
        <v>4.2777236391695102</v>
      </c>
      <c r="AX24" s="28">
        <v>0.12647804924023201</v>
      </c>
      <c r="AY24" s="28">
        <v>161.54080756405801</v>
      </c>
      <c r="AZ24" s="28">
        <v>59.914582776390702</v>
      </c>
      <c r="BA24" s="28">
        <v>3160.1455586236498</v>
      </c>
      <c r="BB24" s="28">
        <v>109.595793614312</v>
      </c>
      <c r="BC24" s="28">
        <v>18.255384620556899</v>
      </c>
      <c r="BD24" s="28">
        <v>4515.2997721523097</v>
      </c>
      <c r="BE24" s="28">
        <v>692.075672131283</v>
      </c>
      <c r="BF24" s="28">
        <v>14.7091931951035</v>
      </c>
      <c r="BG24" s="28">
        <v>136.359876640376</v>
      </c>
      <c r="BH24" s="28">
        <v>0.42937947477085697</v>
      </c>
      <c r="BI24" s="28">
        <v>736.25658724074901</v>
      </c>
      <c r="BJ24" s="28">
        <v>1504.3333714225901</v>
      </c>
      <c r="BK24" s="28">
        <v>0</v>
      </c>
      <c r="BL24" s="28">
        <v>147.248041533997</v>
      </c>
      <c r="BM24" s="28">
        <v>1146.2531340990599</v>
      </c>
      <c r="BN24" s="28">
        <v>2756.29233781733</v>
      </c>
      <c r="BO24" s="28">
        <v>35682.325963392199</v>
      </c>
      <c r="BP24" s="28">
        <v>338.854785411612</v>
      </c>
      <c r="BR24" s="25">
        <f t="shared" si="0"/>
        <v>-6.5236248511012804E-5</v>
      </c>
      <c r="BS24" s="25">
        <f t="shared" si="1"/>
        <v>-7.1757160516892324E-5</v>
      </c>
      <c r="BT24" s="25">
        <f t="shared" si="2"/>
        <v>-7.7092682471409003E-5</v>
      </c>
      <c r="BU24" s="25">
        <f t="shared" si="3"/>
        <v>-1.1938909708991039E-5</v>
      </c>
      <c r="BV24" s="25">
        <f t="shared" si="3"/>
        <v>-7.6467042943361837E-6</v>
      </c>
      <c r="BW24" s="25">
        <f t="shared" si="4"/>
        <v>-3.0068992159012063E-5</v>
      </c>
      <c r="BX24" s="25">
        <f t="shared" si="5"/>
        <v>-1.1114535439091842E-4</v>
      </c>
    </row>
    <row r="25" spans="1:76" x14ac:dyDescent="0.4">
      <c r="A25" s="30" t="s">
        <v>188</v>
      </c>
      <c r="B25" s="90">
        <v>1069.0319913999999</v>
      </c>
      <c r="C25" s="90">
        <v>19.637100484000001</v>
      </c>
      <c r="D25" s="90">
        <v>46.160459727999999</v>
      </c>
      <c r="E25" s="90">
        <v>132.16977747999999</v>
      </c>
      <c r="F25" s="90">
        <v>112.63979507000001</v>
      </c>
      <c r="G25" s="90">
        <v>8.4206172060999993</v>
      </c>
      <c r="H25" s="90">
        <v>330.54392222000001</v>
      </c>
      <c r="J25" s="30" t="s">
        <v>188</v>
      </c>
      <c r="K25" s="28">
        <v>4.88522761454389</v>
      </c>
      <c r="L25" s="28">
        <v>23.118675685199602</v>
      </c>
      <c r="M25" s="28">
        <v>23.118675685199602</v>
      </c>
      <c r="N25" s="28">
        <v>54.250983246581399</v>
      </c>
      <c r="O25" s="28">
        <v>7.1051851218235003</v>
      </c>
      <c r="P25" s="28">
        <v>41.383638742946502</v>
      </c>
      <c r="Q25" s="28">
        <v>1069.1068322778699</v>
      </c>
      <c r="R25" s="28">
        <v>24.157106202507599</v>
      </c>
      <c r="S25" s="28">
        <v>5.2807086086707704</v>
      </c>
      <c r="T25" s="28">
        <v>4.5115699352234602</v>
      </c>
      <c r="U25" s="28">
        <v>0.158502083348776</v>
      </c>
      <c r="V25" s="28">
        <v>32.0753014798265</v>
      </c>
      <c r="W25" s="28">
        <v>32.0753014798265</v>
      </c>
      <c r="X25" s="28">
        <v>277667.69240683998</v>
      </c>
      <c r="Y25" s="28">
        <v>0</v>
      </c>
      <c r="Z25" s="28">
        <v>6.9050049067081103</v>
      </c>
      <c r="AA25" s="28">
        <v>1.86894341795411</v>
      </c>
      <c r="AB25" s="28">
        <v>3.06010994769975</v>
      </c>
      <c r="AC25" s="28">
        <v>17.6101649124864</v>
      </c>
      <c r="AD25" s="28">
        <v>0</v>
      </c>
      <c r="AE25" s="28">
        <v>19.6377142751478</v>
      </c>
      <c r="AF25" s="28">
        <v>0</v>
      </c>
      <c r="AG25" s="28">
        <v>41.549103869662702</v>
      </c>
      <c r="AH25" s="28">
        <v>4.6165672357898302</v>
      </c>
      <c r="AI25" s="28">
        <v>46.165671105452503</v>
      </c>
      <c r="AJ25" s="28">
        <v>0</v>
      </c>
      <c r="AK25" s="28">
        <v>20.8658186183909</v>
      </c>
      <c r="AL25" s="28">
        <v>6.0615977446716998E-2</v>
      </c>
      <c r="AM25" s="28">
        <v>48.6353805259346</v>
      </c>
      <c r="AN25" s="28">
        <v>0.344905572953697</v>
      </c>
      <c r="AO25" s="28">
        <v>5.9204598797378596</v>
      </c>
      <c r="AP25" s="28">
        <v>11.0486005809178</v>
      </c>
      <c r="AQ25" s="28">
        <v>4.0398130105766698E-2</v>
      </c>
      <c r="AR25" s="28">
        <v>0</v>
      </c>
      <c r="AS25" s="28">
        <v>4.3540687368067097</v>
      </c>
      <c r="AT25" s="28">
        <v>132.18159354689001</v>
      </c>
      <c r="AU25" s="28">
        <v>112.649412062408</v>
      </c>
      <c r="AV25" s="28">
        <v>19.532181484482201</v>
      </c>
      <c r="AW25" s="28">
        <v>4.7878098844226898E-2</v>
      </c>
      <c r="AX25" s="28">
        <v>1.39561269200879E-3</v>
      </c>
      <c r="AY25" s="28">
        <v>1.80255220710218</v>
      </c>
      <c r="AZ25" s="28">
        <v>0.66661566097323</v>
      </c>
      <c r="BA25" s="28">
        <v>35.098214851435998</v>
      </c>
      <c r="BB25" s="28">
        <v>1.2244214586881299</v>
      </c>
      <c r="BC25" s="28">
        <v>0.20437280664913901</v>
      </c>
      <c r="BD25" s="28">
        <v>50.149243891819197</v>
      </c>
      <c r="BE25" s="28">
        <v>5.7706902629650996</v>
      </c>
      <c r="BF25" s="28">
        <v>0.16243315575103201</v>
      </c>
      <c r="BG25" s="28">
        <v>1.51848909538848</v>
      </c>
      <c r="BH25" s="28">
        <v>4.7463450960939504E-3</v>
      </c>
      <c r="BI25" s="28">
        <v>8.4212351694527499</v>
      </c>
      <c r="BJ25" s="28">
        <v>12.162283851892701</v>
      </c>
      <c r="BK25" s="28">
        <v>0</v>
      </c>
      <c r="BL25" s="28">
        <v>1.9577546803936401</v>
      </c>
      <c r="BM25" s="28">
        <v>10.6548264673959</v>
      </c>
      <c r="BN25" s="28">
        <v>36.252697244312898</v>
      </c>
      <c r="BO25" s="28">
        <v>330.55756742009601</v>
      </c>
      <c r="BP25" s="28">
        <v>2.94615722235211</v>
      </c>
      <c r="BR25" s="25">
        <f t="shared" si="0"/>
        <v>7.0008080648702341E-5</v>
      </c>
      <c r="BS25" s="25">
        <f t="shared" si="1"/>
        <v>3.1256709629782399E-5</v>
      </c>
      <c r="BT25" s="25">
        <f t="shared" si="2"/>
        <v>1.1289700066273126E-4</v>
      </c>
      <c r="BU25" s="25">
        <f t="shared" si="3"/>
        <v>8.9400671736836759E-5</v>
      </c>
      <c r="BV25" s="25">
        <f t="shared" si="3"/>
        <v>8.5378283953928155E-5</v>
      </c>
      <c r="BW25" s="25">
        <f t="shared" si="4"/>
        <v>7.3386942741309963E-5</v>
      </c>
      <c r="BX25" s="25">
        <f t="shared" si="5"/>
        <v>4.1281049744764717E-5</v>
      </c>
    </row>
    <row r="26" spans="1:76" x14ac:dyDescent="0.4">
      <c r="A26" s="30" t="s">
        <v>189</v>
      </c>
      <c r="B26" s="90">
        <v>118505.42602</v>
      </c>
      <c r="C26" s="90">
        <v>2324.0971982000001</v>
      </c>
      <c r="D26" s="90">
        <v>4268.6423080000004</v>
      </c>
      <c r="E26" s="90">
        <v>16857.428411000001</v>
      </c>
      <c r="F26" s="90">
        <v>14603.281532999999</v>
      </c>
      <c r="G26" s="90">
        <v>1069.9035085</v>
      </c>
      <c r="H26" s="90">
        <v>30097.662101000002</v>
      </c>
      <c r="J26" s="30" t="s">
        <v>189</v>
      </c>
      <c r="K26" s="28">
        <v>754.76384362941997</v>
      </c>
      <c r="L26" s="28">
        <v>964.84332660918801</v>
      </c>
      <c r="M26" s="28">
        <v>964.84332660918801</v>
      </c>
      <c r="N26" s="28">
        <v>2853.9075924889798</v>
      </c>
      <c r="O26" s="28">
        <v>707.64197481930603</v>
      </c>
      <c r="P26" s="28">
        <v>6393.7413484312301</v>
      </c>
      <c r="Q26" s="28">
        <v>118505.41354114001</v>
      </c>
      <c r="R26" s="28">
        <v>1741.9082568537101</v>
      </c>
      <c r="S26" s="28">
        <v>815.86533581824494</v>
      </c>
      <c r="T26" s="28">
        <v>399.21742780173099</v>
      </c>
      <c r="U26" s="28">
        <v>24.488540894655898</v>
      </c>
      <c r="V26" s="28">
        <v>3187.5653155845198</v>
      </c>
      <c r="W26" s="28">
        <v>3187.5653155845198</v>
      </c>
      <c r="X26" s="28">
        <v>35996275.165870503</v>
      </c>
      <c r="Y26" s="28">
        <v>0</v>
      </c>
      <c r="Z26" s="28">
        <v>409.85211639663999</v>
      </c>
      <c r="AA26" s="28">
        <v>151.10047717299</v>
      </c>
      <c r="AB26" s="28">
        <v>313.591907874573</v>
      </c>
      <c r="AC26" s="28">
        <v>2720.75683760321</v>
      </c>
      <c r="AD26" s="28">
        <v>0</v>
      </c>
      <c r="AE26" s="28">
        <v>2324.09672103506</v>
      </c>
      <c r="AF26" s="28">
        <v>0</v>
      </c>
      <c r="AG26" s="28">
        <v>3841.7767793903099</v>
      </c>
      <c r="AH26" s="28">
        <v>426.86405905807499</v>
      </c>
      <c r="AI26" s="28">
        <v>4268.6408384483802</v>
      </c>
      <c r="AJ26" s="28">
        <v>0</v>
      </c>
      <c r="AK26" s="28">
        <v>2178.27434840464</v>
      </c>
      <c r="AL26" s="28">
        <v>8.7817274026907395</v>
      </c>
      <c r="AM26" s="28">
        <v>3935.2386298013998</v>
      </c>
      <c r="AN26" s="28">
        <v>55.3095797731443</v>
      </c>
      <c r="AO26" s="28">
        <v>620.33971723529305</v>
      </c>
      <c r="AP26" s="28">
        <v>1389.96678686376</v>
      </c>
      <c r="AQ26" s="28">
        <v>6.2403203584494902</v>
      </c>
      <c r="AR26" s="28">
        <v>0</v>
      </c>
      <c r="AS26" s="28">
        <v>441.30487914846401</v>
      </c>
      <c r="AT26" s="28">
        <v>16858.088549082899</v>
      </c>
      <c r="AU26" s="28">
        <v>14603.941903922299</v>
      </c>
      <c r="AV26" s="28">
        <v>2254.1466451605702</v>
      </c>
      <c r="AW26" s="28">
        <v>4.7290499749554904</v>
      </c>
      <c r="AX26" s="28">
        <v>0.22898208111906501</v>
      </c>
      <c r="AY26" s="28">
        <v>203.042398524997</v>
      </c>
      <c r="AZ26" s="28">
        <v>83.966238663998993</v>
      </c>
      <c r="BA26" s="28">
        <v>4704.74494421093</v>
      </c>
      <c r="BB26" s="28">
        <v>131.07278559852699</v>
      </c>
      <c r="BC26" s="28">
        <v>19.955633170191199</v>
      </c>
      <c r="BD26" s="28">
        <v>6722.3101434734799</v>
      </c>
      <c r="BE26" s="28">
        <v>394.49651592144301</v>
      </c>
      <c r="BF26" s="28">
        <v>26.068997147108799</v>
      </c>
      <c r="BG26" s="28">
        <v>185.13976622948999</v>
      </c>
      <c r="BH26" s="28">
        <v>0.73995406573851996</v>
      </c>
      <c r="BI26" s="28">
        <v>1069.90324107739</v>
      </c>
      <c r="BJ26" s="28">
        <v>744.88531023837197</v>
      </c>
      <c r="BK26" s="28">
        <v>0</v>
      </c>
      <c r="BL26" s="28">
        <v>299.584069020144</v>
      </c>
      <c r="BM26" s="28">
        <v>977.50377165790599</v>
      </c>
      <c r="BN26" s="28">
        <v>5491.5052614240403</v>
      </c>
      <c r="BO26" s="28">
        <v>30097.657904043801</v>
      </c>
      <c r="BP26" s="28">
        <v>228.81844537503699</v>
      </c>
      <c r="BR26" s="25">
        <f t="shared" si="0"/>
        <v>-1.0530201369154077E-7</v>
      </c>
      <c r="BS26" s="25">
        <f t="shared" si="1"/>
        <v>-2.053119553103052E-7</v>
      </c>
      <c r="BT26" s="25">
        <f t="shared" si="2"/>
        <v>-3.4426675137931932E-7</v>
      </c>
      <c r="BU26" s="25">
        <f t="shared" si="3"/>
        <v>3.9160070373909517E-5</v>
      </c>
      <c r="BV26" s="25">
        <f t="shared" si="3"/>
        <v>4.5220721165150848E-5</v>
      </c>
      <c r="BW26" s="25">
        <f t="shared" si="4"/>
        <v>-2.4995021317153631E-7</v>
      </c>
      <c r="BX26" s="25">
        <f t="shared" si="5"/>
        <v>-1.3944459163220357E-7</v>
      </c>
    </row>
    <row r="27" spans="1:76" x14ac:dyDescent="0.4">
      <c r="A27" s="30" t="s">
        <v>190</v>
      </c>
      <c r="B27" s="90">
        <v>70600.422038999997</v>
      </c>
      <c r="C27" s="90">
        <v>1415.8423829000001</v>
      </c>
      <c r="D27" s="90">
        <v>3715.9953151</v>
      </c>
      <c r="E27" s="90">
        <v>5067.5980539000002</v>
      </c>
      <c r="F27" s="90">
        <v>4158.5304714000004</v>
      </c>
      <c r="G27" s="90">
        <v>293.66807385999999</v>
      </c>
      <c r="H27" s="90">
        <v>37100.637549999999</v>
      </c>
      <c r="J27" s="30" t="s">
        <v>190</v>
      </c>
      <c r="K27" s="28">
        <v>13.134658747846499</v>
      </c>
      <c r="L27" s="28">
        <v>4563.4030511751298</v>
      </c>
      <c r="M27" s="28">
        <v>4563.4030511751298</v>
      </c>
      <c r="N27" s="28">
        <v>9690.3018733434801</v>
      </c>
      <c r="O27" s="28">
        <v>692.660588118124</v>
      </c>
      <c r="P27" s="28">
        <v>111.265945790329</v>
      </c>
      <c r="Q27" s="28">
        <v>70601.358952363604</v>
      </c>
      <c r="R27" s="28">
        <v>3501.5152321013402</v>
      </c>
      <c r="S27" s="28">
        <v>14.197955385287401</v>
      </c>
      <c r="T27" s="28">
        <v>526.34521100218706</v>
      </c>
      <c r="U27" s="28">
        <v>0.42615676291036497</v>
      </c>
      <c r="V27" s="28">
        <v>3138.9737458367399</v>
      </c>
      <c r="W27" s="28">
        <v>3138.9737458367399</v>
      </c>
      <c r="X27" s="28">
        <v>10250582.2834151</v>
      </c>
      <c r="Y27" s="28">
        <v>0</v>
      </c>
      <c r="Z27" s="28">
        <v>1152.89689953517</v>
      </c>
      <c r="AA27" s="28">
        <v>242.69287377278999</v>
      </c>
      <c r="AB27" s="28">
        <v>283.093297225507</v>
      </c>
      <c r="AC27" s="28">
        <v>47.347481302819098</v>
      </c>
      <c r="AD27" s="28">
        <v>0</v>
      </c>
      <c r="AE27" s="28">
        <v>1415.87263653168</v>
      </c>
      <c r="AF27" s="28">
        <v>0</v>
      </c>
      <c r="AG27" s="28">
        <v>3344.4266161146802</v>
      </c>
      <c r="AH27" s="28">
        <v>371.602983104879</v>
      </c>
      <c r="AI27" s="28">
        <v>3716.0295992195602</v>
      </c>
      <c r="AJ27" s="28">
        <v>0</v>
      </c>
      <c r="AK27" s="28">
        <v>1861.2431239739401</v>
      </c>
      <c r="AL27" s="28">
        <v>1.43059190738382</v>
      </c>
      <c r="AM27" s="28">
        <v>6310.1375715835202</v>
      </c>
      <c r="AN27" s="28">
        <v>3.4722278003935201</v>
      </c>
      <c r="AO27" s="28">
        <v>347.18294577181098</v>
      </c>
      <c r="AP27" s="28">
        <v>444.88886988872099</v>
      </c>
      <c r="AQ27" s="28">
        <v>0.61465597325793497</v>
      </c>
      <c r="AR27" s="28">
        <v>0</v>
      </c>
      <c r="AS27" s="28">
        <v>268.357839492496</v>
      </c>
      <c r="AT27" s="28">
        <v>5067.4424270986401</v>
      </c>
      <c r="AU27" s="28">
        <v>4158.3806160016702</v>
      </c>
      <c r="AV27" s="28">
        <v>909.06181109696399</v>
      </c>
      <c r="AW27" s="28">
        <v>3.0589423512293501</v>
      </c>
      <c r="AX27" s="28">
        <v>9.5233843152168398E-3</v>
      </c>
      <c r="AY27" s="28">
        <v>93.318071914769206</v>
      </c>
      <c r="AZ27" s="28">
        <v>26.7524792319097</v>
      </c>
      <c r="BA27" s="28">
        <v>1160.5299987323399</v>
      </c>
      <c r="BB27" s="28">
        <v>69.372802427288804</v>
      </c>
      <c r="BC27" s="28">
        <v>13.2591301410406</v>
      </c>
      <c r="BD27" s="28">
        <v>1658.1546938055601</v>
      </c>
      <c r="BE27" s="28">
        <v>873.76537174756197</v>
      </c>
      <c r="BF27" s="28">
        <v>1.6168936836477601</v>
      </c>
      <c r="BG27" s="28">
        <v>66.294662709370201</v>
      </c>
      <c r="BH27" s="28">
        <v>6.6286786135132197E-2</v>
      </c>
      <c r="BI27" s="28">
        <v>293.66739710026002</v>
      </c>
      <c r="BJ27" s="28">
        <v>1990.9937541121501</v>
      </c>
      <c r="BK27" s="28">
        <v>0</v>
      </c>
      <c r="BL27" s="28">
        <v>10.2465579824418</v>
      </c>
      <c r="BM27" s="28">
        <v>1183.1662010003399</v>
      </c>
      <c r="BN27" s="28">
        <v>286.54927771031902</v>
      </c>
      <c r="BO27" s="28">
        <v>37101.505006696498</v>
      </c>
      <c r="BP27" s="28">
        <v>398.76286957977601</v>
      </c>
      <c r="BR27" s="25">
        <f t="shared" si="0"/>
        <v>1.3270648199367433E-5</v>
      </c>
      <c r="BS27" s="25">
        <f t="shared" si="1"/>
        <v>2.1367937593399899E-5</v>
      </c>
      <c r="BT27" s="25">
        <f t="shared" si="2"/>
        <v>9.2260933217229073E-6</v>
      </c>
      <c r="BU27" s="25">
        <f t="shared" si="3"/>
        <v>-3.0710170716936792E-5</v>
      </c>
      <c r="BV27" s="25">
        <f t="shared" si="3"/>
        <v>-3.6035661962985772E-5</v>
      </c>
      <c r="BW27" s="25">
        <f t="shared" si="4"/>
        <v>-2.3045056654575844E-6</v>
      </c>
      <c r="BX27" s="25">
        <f t="shared" si="5"/>
        <v>2.3381180318780424E-5</v>
      </c>
    </row>
    <row r="28" spans="1:76" x14ac:dyDescent="0.4">
      <c r="A28" s="30" t="s">
        <v>191</v>
      </c>
      <c r="B28" s="90">
        <v>411083.58682999999</v>
      </c>
      <c r="C28" s="90">
        <v>7365.6151275000002</v>
      </c>
      <c r="D28" s="90">
        <v>16811.403760000001</v>
      </c>
      <c r="E28" s="90">
        <v>63061.655917999997</v>
      </c>
      <c r="F28" s="90">
        <v>49391.205256000001</v>
      </c>
      <c r="G28" s="90">
        <v>3481.8777025999998</v>
      </c>
      <c r="H28" s="90">
        <v>97671.109674000007</v>
      </c>
      <c r="J28" s="30" t="s">
        <v>191</v>
      </c>
      <c r="K28" s="28">
        <v>2372.4452874099002</v>
      </c>
      <c r="L28" s="28">
        <v>3413.6429212856401</v>
      </c>
      <c r="M28" s="28">
        <v>3413.6429212856401</v>
      </c>
      <c r="N28" s="28">
        <v>9778.2390601349307</v>
      </c>
      <c r="O28" s="28">
        <v>2281.31726115016</v>
      </c>
      <c r="P28" s="28">
        <v>20097.399303647901</v>
      </c>
      <c r="Q28" s="28">
        <v>411079.48284726898</v>
      </c>
      <c r="R28" s="28">
        <v>5766.1032925941299</v>
      </c>
      <c r="S28" s="28">
        <v>2564.5033254087798</v>
      </c>
      <c r="T28" s="28">
        <v>1298.36612578534</v>
      </c>
      <c r="U28" s="28">
        <v>76.974662611759399</v>
      </c>
      <c r="V28" s="28">
        <v>10277.7493637443</v>
      </c>
      <c r="W28" s="28">
        <v>10277.7493637443</v>
      </c>
      <c r="X28" s="28">
        <v>121745794.328105</v>
      </c>
      <c r="Y28" s="28">
        <v>0</v>
      </c>
      <c r="Z28" s="28">
        <v>1384.26292765777</v>
      </c>
      <c r="AA28" s="28">
        <v>495.06255514281702</v>
      </c>
      <c r="AB28" s="28">
        <v>1008.96811964431</v>
      </c>
      <c r="AC28" s="28">
        <v>8552.1379375186298</v>
      </c>
      <c r="AD28" s="28">
        <v>0</v>
      </c>
      <c r="AE28" s="28">
        <v>7365.5615119363702</v>
      </c>
      <c r="AF28" s="28">
        <v>0</v>
      </c>
      <c r="AG28" s="28">
        <v>15130.0563971847</v>
      </c>
      <c r="AH28" s="28">
        <v>1681.1175522721301</v>
      </c>
      <c r="AI28" s="28">
        <v>16811.173949456799</v>
      </c>
      <c r="AJ28" s="28">
        <v>0</v>
      </c>
      <c r="AK28" s="28">
        <v>6999.6929398870698</v>
      </c>
      <c r="AL28" s="28">
        <v>29.138796311336701</v>
      </c>
      <c r="AM28" s="28">
        <v>12892.460025253</v>
      </c>
      <c r="AN28" s="28">
        <v>180.61218067714901</v>
      </c>
      <c r="AO28" s="28">
        <v>2187.7511047470998</v>
      </c>
      <c r="AP28" s="28">
        <v>4726.9173303130001</v>
      </c>
      <c r="AQ28" s="28">
        <v>20.494811175118599</v>
      </c>
      <c r="AR28" s="28">
        <v>0</v>
      </c>
      <c r="AS28" s="28">
        <v>1567.58645505602</v>
      </c>
      <c r="AT28" s="28">
        <v>63063.353166998102</v>
      </c>
      <c r="AU28" s="28">
        <v>49392.978591801198</v>
      </c>
      <c r="AV28" s="28">
        <v>13670.3745751968</v>
      </c>
      <c r="AW28" s="28">
        <v>16.894659766750902</v>
      </c>
      <c r="AX28" s="28">
        <v>0.74518404944967198</v>
      </c>
      <c r="AY28" s="28">
        <v>705.38811921493402</v>
      </c>
      <c r="AZ28" s="28">
        <v>285.48279830684999</v>
      </c>
      <c r="BA28" s="28">
        <v>15818.0756330847</v>
      </c>
      <c r="BB28" s="28">
        <v>460.15971710290597</v>
      </c>
      <c r="BC28" s="28">
        <v>71.476543451445906</v>
      </c>
      <c r="BD28" s="28">
        <v>22601.399449726301</v>
      </c>
      <c r="BE28" s="28">
        <v>1312.6357768730199</v>
      </c>
      <c r="BF28" s="28">
        <v>85.117447920545402</v>
      </c>
      <c r="BG28" s="28">
        <v>633.31162972271295</v>
      </c>
      <c r="BH28" s="28">
        <v>2.4267311747879399</v>
      </c>
      <c r="BI28" s="28">
        <v>3481.8558851480102</v>
      </c>
      <c r="BJ28" s="28">
        <v>2507.0872611664799</v>
      </c>
      <c r="BK28" s="28">
        <v>0</v>
      </c>
      <c r="BL28" s="28">
        <v>942.10209888839802</v>
      </c>
      <c r="BM28" s="28">
        <v>3170.2681106514101</v>
      </c>
      <c r="BN28" s="28">
        <v>17277.409577981802</v>
      </c>
      <c r="BO28" s="28">
        <v>97669.761681024305</v>
      </c>
      <c r="BP28" s="28">
        <v>752.31305870307699</v>
      </c>
      <c r="BR28" s="25">
        <f t="shared" si="0"/>
        <v>-9.9833290904377984E-6</v>
      </c>
      <c r="BS28" s="25">
        <f t="shared" si="1"/>
        <v>-7.2791698591295119E-6</v>
      </c>
      <c r="BT28" s="25">
        <f t="shared" si="2"/>
        <v>-1.3669919923563412E-5</v>
      </c>
      <c r="BU28" s="25">
        <f t="shared" si="3"/>
        <v>2.6914120369948885E-5</v>
      </c>
      <c r="BV28" s="25">
        <f t="shared" si="3"/>
        <v>3.5903877866636329E-5</v>
      </c>
      <c r="BW28" s="25">
        <f t="shared" si="4"/>
        <v>-6.2660018108331207E-6</v>
      </c>
      <c r="BX28" s="25">
        <f t="shared" si="5"/>
        <v>-1.3801348015811272E-5</v>
      </c>
    </row>
    <row r="29" spans="1:76" x14ac:dyDescent="0.4">
      <c r="A29" s="30" t="s">
        <v>192</v>
      </c>
      <c r="B29" s="90">
        <v>34493.008569999998</v>
      </c>
      <c r="C29" s="90">
        <v>554.05517996000003</v>
      </c>
      <c r="D29" s="90">
        <v>1783.6517039</v>
      </c>
      <c r="E29" s="90">
        <v>5870.6000664000003</v>
      </c>
      <c r="F29" s="90">
        <v>3599.0572861000001</v>
      </c>
      <c r="G29" s="90">
        <v>210.27878222999999</v>
      </c>
      <c r="H29" s="90">
        <v>10742.141755000001</v>
      </c>
      <c r="J29" s="30" t="s">
        <v>192</v>
      </c>
      <c r="K29" s="28">
        <v>250.19791981745001</v>
      </c>
      <c r="L29" s="28">
        <v>414.71104689137201</v>
      </c>
      <c r="M29" s="28">
        <v>414.71104689137201</v>
      </c>
      <c r="N29" s="28">
        <v>1147.2165819046199</v>
      </c>
      <c r="O29" s="28">
        <v>248.77406066160799</v>
      </c>
      <c r="P29" s="28">
        <v>2119.4714953224502</v>
      </c>
      <c r="Q29" s="28">
        <v>34489.906123624198</v>
      </c>
      <c r="R29" s="28">
        <v>649.86115478454997</v>
      </c>
      <c r="S29" s="28">
        <v>270.45251724635301</v>
      </c>
      <c r="T29" s="28">
        <v>143.17542768918599</v>
      </c>
      <c r="U29" s="28">
        <v>8.1177435910333102</v>
      </c>
      <c r="V29" s="28">
        <v>1120.9940361644201</v>
      </c>
      <c r="W29" s="28">
        <v>1120.9940361644201</v>
      </c>
      <c r="X29" s="28">
        <v>8871075.2862911094</v>
      </c>
      <c r="Y29" s="28">
        <v>0</v>
      </c>
      <c r="Z29" s="28">
        <v>159.77109248167599</v>
      </c>
      <c r="AA29" s="28">
        <v>55.097931739880202</v>
      </c>
      <c r="AB29" s="28">
        <v>109.746516124382</v>
      </c>
      <c r="AC29" s="28">
        <v>901.90825643153505</v>
      </c>
      <c r="AD29" s="28">
        <v>0</v>
      </c>
      <c r="AE29" s="28">
        <v>553.99102134625196</v>
      </c>
      <c r="AF29" s="28">
        <v>0</v>
      </c>
      <c r="AG29" s="28">
        <v>1605.1395448800399</v>
      </c>
      <c r="AH29" s="28">
        <v>178.34883687318401</v>
      </c>
      <c r="AI29" s="28">
        <v>1783.48838175322</v>
      </c>
      <c r="AJ29" s="28">
        <v>0</v>
      </c>
      <c r="AK29" s="28">
        <v>760.12700105924796</v>
      </c>
      <c r="AL29" s="28">
        <v>2.0914895233055999</v>
      </c>
      <c r="AM29" s="28">
        <v>1434.74250268278</v>
      </c>
      <c r="AN29" s="28">
        <v>12.796434809437899</v>
      </c>
      <c r="AO29" s="28">
        <v>164.46663457839301</v>
      </c>
      <c r="AP29" s="28">
        <v>345.883760589075</v>
      </c>
      <c r="AQ29" s="28">
        <v>1.4589082205944699</v>
      </c>
      <c r="AR29" s="28">
        <v>0</v>
      </c>
      <c r="AS29" s="28">
        <v>118.45266932323599</v>
      </c>
      <c r="AT29" s="28">
        <v>5870.5424069213404</v>
      </c>
      <c r="AU29" s="28">
        <v>3599.03420810853</v>
      </c>
      <c r="AV29" s="28">
        <v>2271.50819881281</v>
      </c>
      <c r="AW29" s="28">
        <v>1.28179472907951</v>
      </c>
      <c r="AX29" s="28">
        <v>5.2647592387440198E-2</v>
      </c>
      <c r="AY29" s="28">
        <v>52.450725589598598</v>
      </c>
      <c r="AZ29" s="28">
        <v>20.886086189696702</v>
      </c>
      <c r="BA29" s="28">
        <v>1147.2791271240101</v>
      </c>
      <c r="BB29" s="28">
        <v>34.4797560299167</v>
      </c>
      <c r="BC29" s="28">
        <v>5.4327642775178102</v>
      </c>
      <c r="BD29" s="28">
        <v>1639.26996760307</v>
      </c>
      <c r="BE29" s="28">
        <v>148.86180141551301</v>
      </c>
      <c r="BF29" s="28">
        <v>6.0299934084007001</v>
      </c>
      <c r="BG29" s="28">
        <v>46.548905005042997</v>
      </c>
      <c r="BH29" s="28">
        <v>0.17254351575478</v>
      </c>
      <c r="BI29" s="28">
        <v>210.267605952038</v>
      </c>
      <c r="BJ29" s="28">
        <v>288.19858910706699</v>
      </c>
      <c r="BK29" s="28">
        <v>0</v>
      </c>
      <c r="BL29" s="28">
        <v>99.414672430446601</v>
      </c>
      <c r="BM29" s="28">
        <v>348.368326888882</v>
      </c>
      <c r="BN29" s="28">
        <v>1824.37329247004</v>
      </c>
      <c r="BO29" s="28">
        <v>10740.383219740101</v>
      </c>
      <c r="BP29" s="28">
        <v>84.089288482632497</v>
      </c>
      <c r="BR29" s="25">
        <f t="shared" si="0"/>
        <v>-8.9944209114269064E-5</v>
      </c>
      <c r="BS29" s="25">
        <f t="shared" si="1"/>
        <v>-1.1579823827783563E-4</v>
      </c>
      <c r="BT29" s="25">
        <f t="shared" si="2"/>
        <v>-9.1566165312958076E-5</v>
      </c>
      <c r="BU29" s="25">
        <f t="shared" si="3"/>
        <v>-9.8217350880114855E-6</v>
      </c>
      <c r="BV29" s="25">
        <f t="shared" si="3"/>
        <v>-6.4122323251557868E-6</v>
      </c>
      <c r="BW29" s="25">
        <f t="shared" si="4"/>
        <v>-5.3149813040905206E-5</v>
      </c>
      <c r="BX29" s="25">
        <f t="shared" si="5"/>
        <v>-1.6370434313821549E-4</v>
      </c>
    </row>
    <row r="30" spans="1:76" x14ac:dyDescent="0.4">
      <c r="A30" s="30" t="s">
        <v>193</v>
      </c>
      <c r="B30" s="90">
        <v>666117.55489999999</v>
      </c>
      <c r="C30" s="90">
        <v>12838.494978000001</v>
      </c>
      <c r="D30" s="90">
        <v>23656.703680999999</v>
      </c>
      <c r="E30" s="90">
        <v>93214.051101000005</v>
      </c>
      <c r="F30" s="90">
        <v>78769.758530999999</v>
      </c>
      <c r="G30" s="90">
        <v>5714.5970852999999</v>
      </c>
      <c r="H30" s="90">
        <v>180666.54461000001</v>
      </c>
      <c r="J30" s="30" t="s">
        <v>193</v>
      </c>
      <c r="K30" s="28">
        <v>4016.7474653131399</v>
      </c>
      <c r="L30" s="28">
        <v>7681.1165179832597</v>
      </c>
      <c r="M30" s="28">
        <v>7681.1165179832597</v>
      </c>
      <c r="N30" s="28">
        <v>20587.3860417908</v>
      </c>
      <c r="O30" s="28">
        <v>4147.0017370840196</v>
      </c>
      <c r="P30" s="28">
        <v>34026.583343474304</v>
      </c>
      <c r="Q30" s="28">
        <v>666105.09186461405</v>
      </c>
      <c r="R30" s="28">
        <v>11214.2576838574</v>
      </c>
      <c r="S30" s="28">
        <v>4341.9196909106704</v>
      </c>
      <c r="T30" s="28">
        <v>2415.4707516325798</v>
      </c>
      <c r="U30" s="28">
        <v>130.32451698073001</v>
      </c>
      <c r="V30" s="28">
        <v>18690.703004299099</v>
      </c>
      <c r="W30" s="28">
        <v>18690.703004299099</v>
      </c>
      <c r="X30" s="28">
        <v>194161087.129071</v>
      </c>
      <c r="Y30" s="28">
        <v>0</v>
      </c>
      <c r="Z30" s="28">
        <v>2822.8668100989698</v>
      </c>
      <c r="AA30" s="28">
        <v>938.58389205468404</v>
      </c>
      <c r="AB30" s="28">
        <v>1824.3828768961</v>
      </c>
      <c r="AC30" s="28">
        <v>14479.477952375801</v>
      </c>
      <c r="AD30" s="28">
        <v>0</v>
      </c>
      <c r="AE30" s="28">
        <v>12838.2913952258</v>
      </c>
      <c r="AF30" s="28">
        <v>0</v>
      </c>
      <c r="AG30" s="28">
        <v>21290.407407082301</v>
      </c>
      <c r="AH30" s="28">
        <v>2365.60034282268</v>
      </c>
      <c r="AI30" s="28">
        <v>23656.007749904998</v>
      </c>
      <c r="AJ30" s="28">
        <v>0</v>
      </c>
      <c r="AK30" s="28">
        <v>12613.634970079</v>
      </c>
      <c r="AL30" s="28">
        <v>46.511917821282303</v>
      </c>
      <c r="AM30" s="28">
        <v>24438.4662274285</v>
      </c>
      <c r="AN30" s="28">
        <v>288.51389296780599</v>
      </c>
      <c r="AO30" s="28">
        <v>3482.4786648478498</v>
      </c>
      <c r="AP30" s="28">
        <v>7536.6300843708796</v>
      </c>
      <c r="AQ30" s="28">
        <v>32.7299860957798</v>
      </c>
      <c r="AR30" s="28">
        <v>0</v>
      </c>
      <c r="AS30" s="28">
        <v>2494.50797559483</v>
      </c>
      <c r="AT30" s="28">
        <v>93216.357126346804</v>
      </c>
      <c r="AU30" s="28">
        <v>78772.2626872853</v>
      </c>
      <c r="AV30" s="28">
        <v>14444.0944390614</v>
      </c>
      <c r="AW30" s="28">
        <v>26.877850479009201</v>
      </c>
      <c r="AX30" s="28">
        <v>1.1905678331321601</v>
      </c>
      <c r="AY30" s="28">
        <v>1123.5919231446701</v>
      </c>
      <c r="AZ30" s="28">
        <v>455.180471220313</v>
      </c>
      <c r="BA30" s="28">
        <v>25233.664633123299</v>
      </c>
      <c r="BB30" s="28">
        <v>732.63286775023801</v>
      </c>
      <c r="BC30" s="28">
        <v>113.699845347972</v>
      </c>
      <c r="BD30" s="28">
        <v>36054.719547831999</v>
      </c>
      <c r="BE30" s="28">
        <v>2584.9662138741401</v>
      </c>
      <c r="BF30" s="28">
        <v>135.96929423811</v>
      </c>
      <c r="BG30" s="28">
        <v>1009.48744260431</v>
      </c>
      <c r="BH30" s="28">
        <v>3.8757220138009298</v>
      </c>
      <c r="BI30" s="28">
        <v>5714.53931099478</v>
      </c>
      <c r="BJ30" s="28">
        <v>5071.9819888147103</v>
      </c>
      <c r="BK30" s="28">
        <v>0</v>
      </c>
      <c r="BL30" s="28">
        <v>1597.16243770542</v>
      </c>
      <c r="BM30" s="28">
        <v>5855.2497612944499</v>
      </c>
      <c r="BN30" s="28">
        <v>29331.980294604298</v>
      </c>
      <c r="BO30" s="28">
        <v>180661.02520180499</v>
      </c>
      <c r="BP30" s="28">
        <v>1438.8380984548701</v>
      </c>
      <c r="BR30" s="25">
        <f t="shared" si="0"/>
        <v>-1.8709963870882055E-5</v>
      </c>
      <c r="BS30" s="25">
        <f t="shared" si="1"/>
        <v>-1.5857214926597269E-5</v>
      </c>
      <c r="BT30" s="25">
        <f t="shared" si="2"/>
        <v>-2.9417923324605056E-5</v>
      </c>
      <c r="BU30" s="25">
        <f t="shared" si="3"/>
        <v>2.473903150395905E-5</v>
      </c>
      <c r="BV30" s="25">
        <f t="shared" si="3"/>
        <v>3.1790833588943314E-5</v>
      </c>
      <c r="BW30" s="25">
        <f t="shared" si="4"/>
        <v>-1.0109952522908912E-5</v>
      </c>
      <c r="BX30" s="25">
        <f t="shared" si="5"/>
        <v>-3.0550250501177192E-5</v>
      </c>
    </row>
    <row r="31" spans="1:76" x14ac:dyDescent="0.4">
      <c r="A31" s="30" t="s">
        <v>194</v>
      </c>
      <c r="B31" s="90">
        <v>30367.711017000001</v>
      </c>
      <c r="C31" s="90">
        <v>572.52184753999995</v>
      </c>
      <c r="D31" s="90">
        <v>1406.5452427</v>
      </c>
      <c r="E31" s="90">
        <v>3515.6916697000001</v>
      </c>
      <c r="F31" s="90">
        <v>2932.9608413999999</v>
      </c>
      <c r="G31" s="90">
        <v>214.82335986999999</v>
      </c>
      <c r="H31" s="90">
        <v>10301.847791</v>
      </c>
      <c r="J31" s="30" t="s">
        <v>194</v>
      </c>
      <c r="K31" s="28">
        <v>82.816862400368294</v>
      </c>
      <c r="L31" s="28">
        <v>975.73967457527795</v>
      </c>
      <c r="M31" s="28">
        <v>975.73967457527795</v>
      </c>
      <c r="N31" s="28">
        <v>2157.62247376797</v>
      </c>
      <c r="O31" s="28">
        <v>207.81223096357101</v>
      </c>
      <c r="P31" s="28">
        <v>701.55650129819105</v>
      </c>
      <c r="Q31" s="28">
        <v>30365.371404946</v>
      </c>
      <c r="R31" s="28">
        <v>855.25264875089397</v>
      </c>
      <c r="S31" s="28">
        <v>89.521243141397804</v>
      </c>
      <c r="T31" s="28">
        <v>143.17709148444001</v>
      </c>
      <c r="U31" s="28">
        <v>2.6870160938687402</v>
      </c>
      <c r="V31" s="28">
        <v>939.70216399164201</v>
      </c>
      <c r="W31" s="28">
        <v>939.70216399164201</v>
      </c>
      <c r="X31" s="28">
        <v>7229252.7561406903</v>
      </c>
      <c r="Y31" s="28">
        <v>0</v>
      </c>
      <c r="Z31" s="28">
        <v>264.18238058975902</v>
      </c>
      <c r="AA31" s="28">
        <v>62.509210108006002</v>
      </c>
      <c r="AB31" s="28">
        <v>87.527213109220199</v>
      </c>
      <c r="AC31" s="28">
        <v>298.536501258378</v>
      </c>
      <c r="AD31" s="28">
        <v>0</v>
      </c>
      <c r="AE31" s="28">
        <v>572.47735456891303</v>
      </c>
      <c r="AF31" s="28">
        <v>0</v>
      </c>
      <c r="AG31" s="28">
        <v>1265.77517995623</v>
      </c>
      <c r="AH31" s="28">
        <v>140.641699257814</v>
      </c>
      <c r="AI31" s="28">
        <v>1406.4168792140499</v>
      </c>
      <c r="AJ31" s="28">
        <v>0</v>
      </c>
      <c r="AK31" s="28">
        <v>587.85844724438698</v>
      </c>
      <c r="AL31" s="28">
        <v>1.5286815335350501</v>
      </c>
      <c r="AM31" s="28">
        <v>1625.9683691740299</v>
      </c>
      <c r="AN31" s="28">
        <v>8.4120091417957692</v>
      </c>
      <c r="AO31" s="28">
        <v>162.029376353224</v>
      </c>
      <c r="AP31" s="28">
        <v>289.92661910194698</v>
      </c>
      <c r="AQ31" s="28">
        <v>0.99803207428473695</v>
      </c>
      <c r="AR31" s="28">
        <v>0</v>
      </c>
      <c r="AS31" s="28">
        <v>119.959813010576</v>
      </c>
      <c r="AT31" s="28">
        <v>3515.58091362511</v>
      </c>
      <c r="AU31" s="28">
        <v>2932.8816715399798</v>
      </c>
      <c r="AV31" s="28">
        <v>582.699242085131</v>
      </c>
      <c r="AW31" s="28">
        <v>1.32572392918754</v>
      </c>
      <c r="AX31" s="28">
        <v>3.3760538037996599E-2</v>
      </c>
      <c r="AY31" s="28">
        <v>48.572256796133097</v>
      </c>
      <c r="AZ31" s="28">
        <v>17.4871735963447</v>
      </c>
      <c r="BA31" s="28">
        <v>905.51524111509696</v>
      </c>
      <c r="BB31" s="28">
        <v>33.360674426054203</v>
      </c>
      <c r="BC31" s="28">
        <v>5.6713597695067604</v>
      </c>
      <c r="BD31" s="28">
        <v>1293.8210280758601</v>
      </c>
      <c r="BE31" s="28">
        <v>209.14428447992</v>
      </c>
      <c r="BF31" s="28">
        <v>3.9605061023605899</v>
      </c>
      <c r="BG31" s="28">
        <v>40.162521602980597</v>
      </c>
      <c r="BH31" s="28">
        <v>0.116894373056212</v>
      </c>
      <c r="BI31" s="28">
        <v>214.81354340206201</v>
      </c>
      <c r="BJ31" s="28">
        <v>460.17581641674798</v>
      </c>
      <c r="BK31" s="28">
        <v>0</v>
      </c>
      <c r="BL31" s="28">
        <v>33.834933399668003</v>
      </c>
      <c r="BM31" s="28">
        <v>330.36946484812199</v>
      </c>
      <c r="BN31" s="28">
        <v>639.09798601750094</v>
      </c>
      <c r="BO31" s="28">
        <v>10300.6424877395</v>
      </c>
      <c r="BP31" s="28">
        <v>100.637924166239</v>
      </c>
      <c r="BR31" s="25">
        <f t="shared" si="0"/>
        <v>-7.7042752833501063E-5</v>
      </c>
      <c r="BS31" s="25">
        <f t="shared" si="1"/>
        <v>-7.7714014370108505E-5</v>
      </c>
      <c r="BT31" s="25">
        <f t="shared" si="2"/>
        <v>-9.1261540726338345E-5</v>
      </c>
      <c r="BU31" s="25">
        <f t="shared" si="3"/>
        <v>-3.1503352766869935E-5</v>
      </c>
      <c r="BV31" s="25">
        <f t="shared" si="3"/>
        <v>-2.6993152756281332E-5</v>
      </c>
      <c r="BW31" s="25">
        <f t="shared" si="4"/>
        <v>-4.5695533036635551E-5</v>
      </c>
      <c r="BX31" s="25">
        <f t="shared" si="5"/>
        <v>-1.1699874478371932E-4</v>
      </c>
    </row>
    <row r="32" spans="1:76" x14ac:dyDescent="0.4">
      <c r="A32" s="30" t="s">
        <v>195</v>
      </c>
      <c r="B32" s="90">
        <v>336988.35797000001</v>
      </c>
      <c r="C32" s="90">
        <v>6286.2055595000002</v>
      </c>
      <c r="D32" s="90">
        <v>13540.667767000001</v>
      </c>
      <c r="E32" s="90">
        <v>48705.483487999998</v>
      </c>
      <c r="F32" s="90">
        <v>40400.259899999997</v>
      </c>
      <c r="G32" s="90">
        <v>2934.3053851999998</v>
      </c>
      <c r="H32" s="90">
        <v>79846.112452999994</v>
      </c>
      <c r="J32" s="30" t="s">
        <v>195</v>
      </c>
      <c r="K32" s="28">
        <v>1594.02056831356</v>
      </c>
      <c r="L32" s="28">
        <v>4061.3217238375801</v>
      </c>
      <c r="M32" s="28">
        <v>4061.3217238375801</v>
      </c>
      <c r="N32" s="28">
        <v>10318.191476734501</v>
      </c>
      <c r="O32" s="28">
        <v>1797.3124422471401</v>
      </c>
      <c r="P32" s="28">
        <v>13503.2393482837</v>
      </c>
      <c r="Q32" s="28">
        <v>336985.79286429897</v>
      </c>
      <c r="R32" s="28">
        <v>5223.7913610078804</v>
      </c>
      <c r="S32" s="28">
        <v>1723.06343311456</v>
      </c>
      <c r="T32" s="28">
        <v>1074.3007547084601</v>
      </c>
      <c r="U32" s="28">
        <v>51.718438172404397</v>
      </c>
      <c r="V32" s="28">
        <v>8104.3823873227602</v>
      </c>
      <c r="W32" s="28">
        <v>8104.3823873227602</v>
      </c>
      <c r="X32" s="28">
        <v>99584066.587798506</v>
      </c>
      <c r="Y32" s="28">
        <v>0</v>
      </c>
      <c r="Z32" s="28">
        <v>1375.54665803834</v>
      </c>
      <c r="AA32" s="28">
        <v>425.96437900867897</v>
      </c>
      <c r="AB32" s="28">
        <v>785.86048660763595</v>
      </c>
      <c r="AC32" s="28">
        <v>5746.0923646910296</v>
      </c>
      <c r="AD32" s="28">
        <v>0</v>
      </c>
      <c r="AE32" s="28">
        <v>6286.15662637279</v>
      </c>
      <c r="AF32" s="28">
        <v>0</v>
      </c>
      <c r="AG32" s="28">
        <v>12186.494336392199</v>
      </c>
      <c r="AH32" s="28">
        <v>1354.0540210849999</v>
      </c>
      <c r="AI32" s="28">
        <v>13540.548357477201</v>
      </c>
      <c r="AJ32" s="28">
        <v>0</v>
      </c>
      <c r="AK32" s="28">
        <v>5411.9337367169201</v>
      </c>
      <c r="AL32" s="28">
        <v>23.702354584015399</v>
      </c>
      <c r="AM32" s="28">
        <v>11089.0697807086</v>
      </c>
      <c r="AN32" s="28">
        <v>146.217964000286</v>
      </c>
      <c r="AO32" s="28">
        <v>1810.5745861759101</v>
      </c>
      <c r="AP32" s="28">
        <v>3872.52278183611</v>
      </c>
      <c r="AQ32" s="28">
        <v>16.6204736339335</v>
      </c>
      <c r="AR32" s="28">
        <v>0</v>
      </c>
      <c r="AS32" s="28">
        <v>1299.8609630450201</v>
      </c>
      <c r="AT32" s="28">
        <v>48706.976464082603</v>
      </c>
      <c r="AU32" s="28">
        <v>40401.779409016701</v>
      </c>
      <c r="AV32" s="28">
        <v>8305.1970550659298</v>
      </c>
      <c r="AW32" s="28">
        <v>14.0308071544392</v>
      </c>
      <c r="AX32" s="28">
        <v>0.60265717047790601</v>
      </c>
      <c r="AY32" s="28">
        <v>581.36939053225001</v>
      </c>
      <c r="AZ32" s="28">
        <v>233.86653945115901</v>
      </c>
      <c r="BA32" s="28">
        <v>12916.520989765</v>
      </c>
      <c r="BB32" s="28">
        <v>380.35458015730001</v>
      </c>
      <c r="BC32" s="28">
        <v>59.401438307511697</v>
      </c>
      <c r="BD32" s="28">
        <v>18455.556161422399</v>
      </c>
      <c r="BE32" s="28">
        <v>1218.9987299255099</v>
      </c>
      <c r="BF32" s="28">
        <v>68.905846466266496</v>
      </c>
      <c r="BG32" s="28">
        <v>519.70473388559105</v>
      </c>
      <c r="BH32" s="28">
        <v>1.96714142898085</v>
      </c>
      <c r="BI32" s="28">
        <v>2934.2972830282602</v>
      </c>
      <c r="BJ32" s="28">
        <v>2453.54669156822</v>
      </c>
      <c r="BK32" s="28">
        <v>0</v>
      </c>
      <c r="BL32" s="28">
        <v>634.94551115936395</v>
      </c>
      <c r="BM32" s="28">
        <v>2583.4718901967299</v>
      </c>
      <c r="BN32" s="28">
        <v>11682.7669751665</v>
      </c>
      <c r="BO32" s="28">
        <v>79844.753589951302</v>
      </c>
      <c r="BP32" s="28">
        <v>658.96248994150903</v>
      </c>
      <c r="BR32" s="25">
        <f t="shared" si="0"/>
        <v>-7.6118525770209735E-6</v>
      </c>
      <c r="BS32" s="25">
        <f t="shared" si="1"/>
        <v>-7.7842073007297881E-6</v>
      </c>
      <c r="BT32" s="25">
        <f t="shared" si="2"/>
        <v>-8.8185844933888924E-6</v>
      </c>
      <c r="BU32" s="25">
        <f t="shared" si="3"/>
        <v>3.0653141611316673E-5</v>
      </c>
      <c r="BV32" s="25">
        <f t="shared" si="3"/>
        <v>3.7611367364087755E-5</v>
      </c>
      <c r="BW32" s="25">
        <f t="shared" si="4"/>
        <v>-2.7611889957094468E-6</v>
      </c>
      <c r="BX32" s="25">
        <f t="shared" si="5"/>
        <v>-1.7018524846677687E-5</v>
      </c>
    </row>
    <row r="33" spans="1:76" x14ac:dyDescent="0.4">
      <c r="A33" s="30" t="s">
        <v>196</v>
      </c>
      <c r="B33" s="90">
        <v>8913.2498959000004</v>
      </c>
      <c r="C33" s="90">
        <v>155.34282447000001</v>
      </c>
      <c r="D33" s="90">
        <v>466.32045353000001</v>
      </c>
      <c r="E33" s="90">
        <v>941.61385021000001</v>
      </c>
      <c r="F33" s="90">
        <v>765.04382520000001</v>
      </c>
      <c r="G33" s="90">
        <v>57.565506433000003</v>
      </c>
      <c r="H33" s="90">
        <v>3196.1133568999999</v>
      </c>
      <c r="J33" s="30" t="s">
        <v>196</v>
      </c>
      <c r="K33" s="28">
        <v>11.625551376935199</v>
      </c>
      <c r="L33" s="28">
        <v>354.51380971187598</v>
      </c>
      <c r="M33" s="28">
        <v>354.51380971187598</v>
      </c>
      <c r="N33" s="28">
        <v>764.15753112485299</v>
      </c>
      <c r="O33" s="28">
        <v>61.724648876024801</v>
      </c>
      <c r="P33" s="28">
        <v>98.482105990001997</v>
      </c>
      <c r="Q33" s="28">
        <v>8913.2471683283893</v>
      </c>
      <c r="R33" s="28">
        <v>286.14485282719198</v>
      </c>
      <c r="S33" s="28">
        <v>12.5666944439359</v>
      </c>
      <c r="T33" s="28">
        <v>44.950451134832797</v>
      </c>
      <c r="U33" s="28">
        <v>0.37719411048158802</v>
      </c>
      <c r="V33" s="28">
        <v>279.44928514268202</v>
      </c>
      <c r="W33" s="28">
        <v>279.44928514268202</v>
      </c>
      <c r="X33" s="28">
        <v>1885789.9627573199</v>
      </c>
      <c r="Y33" s="28">
        <v>0</v>
      </c>
      <c r="Z33" s="28">
        <v>91.906665679122696</v>
      </c>
      <c r="AA33" s="28">
        <v>20.261208562293099</v>
      </c>
      <c r="AB33" s="28">
        <v>25.570880925972101</v>
      </c>
      <c r="AC33" s="28">
        <v>41.907540664472997</v>
      </c>
      <c r="AD33" s="28">
        <v>0</v>
      </c>
      <c r="AE33" s="28">
        <v>155.342769009628</v>
      </c>
      <c r="AF33" s="28">
        <v>0</v>
      </c>
      <c r="AG33" s="28">
        <v>419.68827546751697</v>
      </c>
      <c r="AH33" s="28">
        <v>46.632038838825501</v>
      </c>
      <c r="AI33" s="28">
        <v>466.32031430634299</v>
      </c>
      <c r="AJ33" s="28">
        <v>0</v>
      </c>
      <c r="AK33" s="28">
        <v>169.76312730038501</v>
      </c>
      <c r="AL33" s="28">
        <v>0.34511031200912701</v>
      </c>
      <c r="AM33" s="28">
        <v>526.89375267712705</v>
      </c>
      <c r="AN33" s="28">
        <v>1.5787299841818301</v>
      </c>
      <c r="AO33" s="28">
        <v>50.8160853850096</v>
      </c>
      <c r="AP33" s="28">
        <v>78.089199623009605</v>
      </c>
      <c r="AQ33" s="28">
        <v>0.20206386106472199</v>
      </c>
      <c r="AR33" s="28">
        <v>0</v>
      </c>
      <c r="AS33" s="28">
        <v>38.446116051301502</v>
      </c>
      <c r="AT33" s="28">
        <v>941.61043709894795</v>
      </c>
      <c r="AU33" s="28">
        <v>765.04044762601802</v>
      </c>
      <c r="AV33" s="28">
        <v>176.569989472929</v>
      </c>
      <c r="AW33" s="28">
        <v>0.43166989213886903</v>
      </c>
      <c r="AX33" s="28">
        <v>6.0148164927770996E-3</v>
      </c>
      <c r="AY33" s="28">
        <v>14.4501005528089</v>
      </c>
      <c r="AZ33" s="28">
        <v>4.7040929292261202</v>
      </c>
      <c r="BA33" s="28">
        <v>227.22250411988699</v>
      </c>
      <c r="BB33" s="28">
        <v>10.30907344147</v>
      </c>
      <c r="BC33" s="28">
        <v>1.85926210971301</v>
      </c>
      <c r="BD33" s="28">
        <v>324.65807470361602</v>
      </c>
      <c r="BE33" s="28">
        <v>70.837726011677802</v>
      </c>
      <c r="BF33" s="28">
        <v>0.741989144110628</v>
      </c>
      <c r="BG33" s="28">
        <v>11.157109299646701</v>
      </c>
      <c r="BH33" s="28">
        <v>2.32514003317956E-2</v>
      </c>
      <c r="BI33" s="28">
        <v>57.565483676207201</v>
      </c>
      <c r="BJ33" s="28">
        <v>159.24126024838</v>
      </c>
      <c r="BK33" s="28">
        <v>0</v>
      </c>
      <c r="BL33" s="28">
        <v>4.9904581876467002</v>
      </c>
      <c r="BM33" s="28">
        <v>102.17343831582799</v>
      </c>
      <c r="BN33" s="28">
        <v>98.852462618753606</v>
      </c>
      <c r="BO33" s="28">
        <v>3196.11257659683</v>
      </c>
      <c r="BP33" s="28">
        <v>33.016382401355202</v>
      </c>
      <c r="BR33" s="25">
        <f t="shared" si="0"/>
        <v>-3.0601314256409878E-7</v>
      </c>
      <c r="BS33" s="25">
        <f t="shared" si="1"/>
        <v>-3.5701920703225151E-7</v>
      </c>
      <c r="BT33" s="25">
        <f t="shared" si="2"/>
        <v>-2.9855790360803239E-7</v>
      </c>
      <c r="BU33" s="25">
        <f t="shared" si="3"/>
        <v>-3.6247460158891851E-6</v>
      </c>
      <c r="BV33" s="25">
        <f t="shared" si="3"/>
        <v>-4.4148764694755022E-6</v>
      </c>
      <c r="BW33" s="25">
        <f t="shared" si="4"/>
        <v>-3.9531994439511004E-7</v>
      </c>
      <c r="BX33" s="25">
        <f t="shared" si="5"/>
        <v>-2.4414126871298173E-7</v>
      </c>
    </row>
    <row r="34" spans="1:76" x14ac:dyDescent="0.4">
      <c r="A34" s="30" t="s">
        <v>197</v>
      </c>
      <c r="B34" s="90">
        <v>150842.63454999999</v>
      </c>
      <c r="C34" s="90">
        <v>2879.1583945000002</v>
      </c>
      <c r="D34" s="90">
        <v>5524.3858780999999</v>
      </c>
      <c r="E34" s="90">
        <v>21470.199925000001</v>
      </c>
      <c r="F34" s="90">
        <v>18212.962273000001</v>
      </c>
      <c r="G34" s="90">
        <v>1330.35996</v>
      </c>
      <c r="H34" s="90">
        <v>37827.35658</v>
      </c>
      <c r="J34" s="30" t="s">
        <v>197</v>
      </c>
      <c r="K34" s="28">
        <v>855.62716469234101</v>
      </c>
      <c r="L34" s="28">
        <v>1554.3669045374099</v>
      </c>
      <c r="M34" s="28">
        <v>1554.3669045374099</v>
      </c>
      <c r="N34" s="28">
        <v>4211.9182679372998</v>
      </c>
      <c r="O34" s="28">
        <v>871.12930095731303</v>
      </c>
      <c r="P34" s="28">
        <v>7248.1726863827698</v>
      </c>
      <c r="Q34" s="28">
        <v>150838.80661122</v>
      </c>
      <c r="R34" s="28">
        <v>2326.3326623459402</v>
      </c>
      <c r="S34" s="28">
        <v>924.893983490045</v>
      </c>
      <c r="T34" s="28">
        <v>505.18361477177802</v>
      </c>
      <c r="U34" s="28">
        <v>27.761063882433199</v>
      </c>
      <c r="V34" s="28">
        <v>3925.9057300346399</v>
      </c>
      <c r="W34" s="28">
        <v>3925.9057300346399</v>
      </c>
      <c r="X34" s="28">
        <v>44893443.297691204</v>
      </c>
      <c r="Y34" s="28">
        <v>0</v>
      </c>
      <c r="Z34" s="28">
        <v>580.692453122551</v>
      </c>
      <c r="AA34" s="28">
        <v>195.61203692384899</v>
      </c>
      <c r="AB34" s="28">
        <v>383.62433579199302</v>
      </c>
      <c r="AC34" s="28">
        <v>3084.3469695168701</v>
      </c>
      <c r="AD34" s="28">
        <v>0</v>
      </c>
      <c r="AE34" s="28">
        <v>2879.0794461217902</v>
      </c>
      <c r="AF34" s="28">
        <v>0</v>
      </c>
      <c r="AG34" s="28">
        <v>4971.7671144474398</v>
      </c>
      <c r="AH34" s="28">
        <v>552.418654585338</v>
      </c>
      <c r="AI34" s="28">
        <v>5524.1857690327697</v>
      </c>
      <c r="AJ34" s="28">
        <v>0</v>
      </c>
      <c r="AK34" s="28">
        <v>2654.0791910872099</v>
      </c>
      <c r="AL34" s="28">
        <v>10.775778232444299</v>
      </c>
      <c r="AM34" s="28">
        <v>5093.4263478073299</v>
      </c>
      <c r="AN34" s="28">
        <v>66.955134122036796</v>
      </c>
      <c r="AO34" s="28">
        <v>801.79754206694395</v>
      </c>
      <c r="AP34" s="28">
        <v>1741.61817556507</v>
      </c>
      <c r="AQ34" s="28">
        <v>7.5910043911660701</v>
      </c>
      <c r="AR34" s="28">
        <v>0</v>
      </c>
      <c r="AS34" s="28">
        <v>573.91817347068104</v>
      </c>
      <c r="AT34" s="28">
        <v>21470.729383699199</v>
      </c>
      <c r="AU34" s="28">
        <v>18213.533696711402</v>
      </c>
      <c r="AV34" s="28">
        <v>3257.1956869877599</v>
      </c>
      <c r="AW34" s="28">
        <v>6.1803632390306298</v>
      </c>
      <c r="AX34" s="28">
        <v>0.27639434415251501</v>
      </c>
      <c r="AY34" s="28">
        <v>259.08362948020499</v>
      </c>
      <c r="AZ34" s="28">
        <v>105.18885030065501</v>
      </c>
      <c r="BA34" s="28">
        <v>5838.0516169248804</v>
      </c>
      <c r="BB34" s="28">
        <v>168.756173702166</v>
      </c>
      <c r="BC34" s="28">
        <v>26.1377762804719</v>
      </c>
      <c r="BD34" s="28">
        <v>8341.6099424042495</v>
      </c>
      <c r="BE34" s="28">
        <v>535.03509565443005</v>
      </c>
      <c r="BF34" s="28">
        <v>31.554650222060499</v>
      </c>
      <c r="BG34" s="28">
        <v>233.139466690917</v>
      </c>
      <c r="BH34" s="28">
        <v>0.89902527433764901</v>
      </c>
      <c r="BI34" s="28">
        <v>1330.3457036172299</v>
      </c>
      <c r="BJ34" s="28">
        <v>1044.8090608846701</v>
      </c>
      <c r="BK34" s="28">
        <v>0</v>
      </c>
      <c r="BL34" s="28">
        <v>340.12905590492198</v>
      </c>
      <c r="BM34" s="28">
        <v>1226.2681693024599</v>
      </c>
      <c r="BN34" s="28">
        <v>6244.7134336733698</v>
      </c>
      <c r="BO34" s="28">
        <v>37825.206750442303</v>
      </c>
      <c r="BP34" s="28">
        <v>299.389228532733</v>
      </c>
      <c r="BR34" s="25">
        <f t="shared" si="0"/>
        <v>-2.5377034758140493E-5</v>
      </c>
      <c r="BS34" s="25">
        <f t="shared" si="1"/>
        <v>-2.7420644296908721E-5</v>
      </c>
      <c r="BT34" s="25">
        <f t="shared" si="2"/>
        <v>-3.6222861987875927E-5</v>
      </c>
      <c r="BU34" s="25">
        <f t="shared" si="3"/>
        <v>2.4660166232643276E-5</v>
      </c>
      <c r="BV34" s="25">
        <f t="shared" si="3"/>
        <v>3.1374561855202712E-5</v>
      </c>
      <c r="BW34" s="25">
        <f t="shared" si="4"/>
        <v>-1.0716184490474039E-5</v>
      </c>
      <c r="BX34" s="25">
        <f t="shared" si="5"/>
        <v>-5.6832666939071862E-5</v>
      </c>
    </row>
    <row r="35" spans="1:76" x14ac:dyDescent="0.4">
      <c r="A35" s="30" t="s">
        <v>198</v>
      </c>
      <c r="B35" s="90">
        <v>13117.534768</v>
      </c>
      <c r="C35" s="90">
        <v>210.66935968000001</v>
      </c>
      <c r="D35" s="90">
        <v>728.81744512</v>
      </c>
      <c r="E35" s="90">
        <v>1409.3216097</v>
      </c>
      <c r="F35" s="90">
        <v>1125.1369969</v>
      </c>
      <c r="G35" s="90">
        <v>86.859611704000002</v>
      </c>
      <c r="H35" s="90">
        <v>4364.9262212000003</v>
      </c>
      <c r="J35" s="30" t="s">
        <v>198</v>
      </c>
      <c r="K35" s="28">
        <v>10.0440074695374</v>
      </c>
      <c r="L35" s="28">
        <v>505.62184688361498</v>
      </c>
      <c r="M35" s="28">
        <v>505.62184688361498</v>
      </c>
      <c r="N35" s="28">
        <v>1082.87372346963</v>
      </c>
      <c r="O35" s="28">
        <v>83.155844431035206</v>
      </c>
      <c r="P35" s="28">
        <v>85.084809047018993</v>
      </c>
      <c r="Q35" s="28">
        <v>13117.8473218582</v>
      </c>
      <c r="R35" s="28">
        <v>399.404790061965</v>
      </c>
      <c r="S35" s="28">
        <v>10.8571374308139</v>
      </c>
      <c r="T35" s="28">
        <v>61.607257121153403</v>
      </c>
      <c r="U35" s="28">
        <v>0.32588170736531102</v>
      </c>
      <c r="V35" s="28">
        <v>376.62236771139999</v>
      </c>
      <c r="W35" s="28">
        <v>376.62236771139999</v>
      </c>
      <c r="X35" s="28">
        <v>2773470.6226236098</v>
      </c>
      <c r="Y35" s="28">
        <v>0</v>
      </c>
      <c r="Z35" s="28">
        <v>129.637156538109</v>
      </c>
      <c r="AA35" s="28">
        <v>28.0299330888806</v>
      </c>
      <c r="AB35" s="28">
        <v>34.264557929948097</v>
      </c>
      <c r="AC35" s="28">
        <v>36.206507942690799</v>
      </c>
      <c r="AD35" s="28">
        <v>0</v>
      </c>
      <c r="AE35" s="28">
        <v>210.67191307054199</v>
      </c>
      <c r="AF35" s="28">
        <v>0</v>
      </c>
      <c r="AG35" s="28">
        <v>655.95521956161099</v>
      </c>
      <c r="AH35" s="28">
        <v>72.883949417373501</v>
      </c>
      <c r="AI35" s="28">
        <v>728.83916897898405</v>
      </c>
      <c r="AJ35" s="28">
        <v>0</v>
      </c>
      <c r="AK35" s="28">
        <v>226.60867282957699</v>
      </c>
      <c r="AL35" s="28">
        <v>0.47634852736762601</v>
      </c>
      <c r="AM35" s="28">
        <v>728.86658545716705</v>
      </c>
      <c r="AN35" s="28">
        <v>1.96376967079482</v>
      </c>
      <c r="AO35" s="28">
        <v>79.709913600864198</v>
      </c>
      <c r="AP35" s="28">
        <v>116.278605003389</v>
      </c>
      <c r="AQ35" s="28">
        <v>0.26327680528227398</v>
      </c>
      <c r="AR35" s="28">
        <v>0</v>
      </c>
      <c r="AS35" s="28">
        <v>60.705116784338401</v>
      </c>
      <c r="AT35" s="28">
        <v>1409.3444409551</v>
      </c>
      <c r="AU35" s="28">
        <v>1125.1506395915401</v>
      </c>
      <c r="AV35" s="28">
        <v>284.19380136355801</v>
      </c>
      <c r="AW35" s="28">
        <v>0.6848051501072</v>
      </c>
      <c r="AX35" s="28">
        <v>7.2220536053836902E-3</v>
      </c>
      <c r="AY35" s="28">
        <v>22.287391167181902</v>
      </c>
      <c r="AZ35" s="28">
        <v>7.0012832363850803</v>
      </c>
      <c r="BA35" s="28">
        <v>328.95349763278602</v>
      </c>
      <c r="BB35" s="28">
        <v>16.096457289307001</v>
      </c>
      <c r="BC35" s="28">
        <v>2.9554271576359801</v>
      </c>
      <c r="BD35" s="28">
        <v>470.01078816338401</v>
      </c>
      <c r="BE35" s="28">
        <v>99.208254097471197</v>
      </c>
      <c r="BF35" s="28">
        <v>0.92190051103137605</v>
      </c>
      <c r="BG35" s="28">
        <v>16.804852931871601</v>
      </c>
      <c r="BH35" s="28">
        <v>2.9983906215380499E-2</v>
      </c>
      <c r="BI35" s="28">
        <v>86.862138886335103</v>
      </c>
      <c r="BJ35" s="28">
        <v>224.30036550475799</v>
      </c>
      <c r="BK35" s="28">
        <v>0</v>
      </c>
      <c r="BL35" s="28">
        <v>4.5322195531578098</v>
      </c>
      <c r="BM35" s="28">
        <v>139.401252153467</v>
      </c>
      <c r="BN35" s="28">
        <v>93.778038068936198</v>
      </c>
      <c r="BO35" s="28">
        <v>4364.9829162739597</v>
      </c>
      <c r="BP35" s="28">
        <v>45.833149015839602</v>
      </c>
      <c r="BR35" s="25">
        <f t="shared" si="0"/>
        <v>2.3827179704775157E-5</v>
      </c>
      <c r="BS35" s="25">
        <f t="shared" si="1"/>
        <v>1.2120369786355546E-5</v>
      </c>
      <c r="BT35" s="25">
        <f t="shared" si="2"/>
        <v>2.9806996428947215E-5</v>
      </c>
      <c r="BU35" s="25">
        <f t="shared" si="3"/>
        <v>1.6200173858777856E-5</v>
      </c>
      <c r="BV35" s="25">
        <f t="shared" si="3"/>
        <v>1.2125360358505241E-5</v>
      </c>
      <c r="BW35" s="25">
        <f t="shared" si="4"/>
        <v>2.9095022249381521E-5</v>
      </c>
      <c r="BX35" s="25">
        <f t="shared" si="5"/>
        <v>1.298878173107611E-5</v>
      </c>
    </row>
    <row r="36" spans="1:76" x14ac:dyDescent="0.4">
      <c r="A36" s="30" t="s">
        <v>199</v>
      </c>
      <c r="B36" s="90">
        <v>794179.79229000001</v>
      </c>
      <c r="C36" s="90">
        <v>12474.342118</v>
      </c>
      <c r="D36" s="90">
        <v>41478.949758000002</v>
      </c>
      <c r="E36" s="90">
        <v>144225.78400000001</v>
      </c>
      <c r="F36" s="90">
        <v>83179.348937999996</v>
      </c>
      <c r="G36" s="90">
        <v>4527.2205142000003</v>
      </c>
      <c r="H36" s="90">
        <v>249140.49341</v>
      </c>
      <c r="J36" s="30" t="s">
        <v>199</v>
      </c>
      <c r="K36" s="28">
        <v>6419.1500491447396</v>
      </c>
      <c r="L36" s="28">
        <v>7355.7469122298598</v>
      </c>
      <c r="M36" s="28">
        <v>7355.7469122298598</v>
      </c>
      <c r="N36" s="28">
        <v>22469.495096823801</v>
      </c>
      <c r="O36" s="28">
        <v>5891.1790556900896</v>
      </c>
      <c r="P36" s="28">
        <v>54377.760623886003</v>
      </c>
      <c r="Q36" s="28">
        <v>794172.53490346496</v>
      </c>
      <c r="R36" s="28">
        <v>14165.639791706901</v>
      </c>
      <c r="S36" s="28">
        <v>6938.8084231504499</v>
      </c>
      <c r="T36" s="28">
        <v>3298.1689957835802</v>
      </c>
      <c r="U36" s="28">
        <v>208.27122494500799</v>
      </c>
      <c r="V36" s="28">
        <v>26533.207193325201</v>
      </c>
      <c r="W36" s="28">
        <v>26533.207193325201</v>
      </c>
      <c r="X36" s="28">
        <v>205031335.84888601</v>
      </c>
      <c r="Y36" s="28">
        <v>0</v>
      </c>
      <c r="Z36" s="28">
        <v>3271.50099560838</v>
      </c>
      <c r="AA36" s="28">
        <v>1240.2005158639299</v>
      </c>
      <c r="AB36" s="28">
        <v>2615.1405872527798</v>
      </c>
      <c r="AC36" s="28">
        <v>23139.6229613129</v>
      </c>
      <c r="AD36" s="28">
        <v>0</v>
      </c>
      <c r="AE36" s="28">
        <v>12474.203995092499</v>
      </c>
      <c r="AF36" s="28">
        <v>0</v>
      </c>
      <c r="AG36" s="28">
        <v>37330.680224024902</v>
      </c>
      <c r="AH36" s="28">
        <v>4147.8547387886701</v>
      </c>
      <c r="AI36" s="28">
        <v>41478.534962813501</v>
      </c>
      <c r="AJ36" s="28">
        <v>0</v>
      </c>
      <c r="AK36" s="28">
        <v>18184.9724615087</v>
      </c>
      <c r="AL36" s="28">
        <v>49.585376357744003</v>
      </c>
      <c r="AM36" s="28">
        <v>32301.559498951301</v>
      </c>
      <c r="AN36" s="28">
        <v>310.05279880112602</v>
      </c>
      <c r="AO36" s="28">
        <v>3602.6378729696798</v>
      </c>
      <c r="AP36" s="28">
        <v>7937.0444946400103</v>
      </c>
      <c r="AQ36" s="28">
        <v>35.072334578283296</v>
      </c>
      <c r="AR36" s="28">
        <v>0</v>
      </c>
      <c r="AS36" s="28">
        <v>2571.56702403589</v>
      </c>
      <c r="AT36" s="28">
        <v>144228.86837484801</v>
      </c>
      <c r="AU36" s="28">
        <v>83182.547750830505</v>
      </c>
      <c r="AV36" s="28">
        <v>61046.320624018197</v>
      </c>
      <c r="AW36" s="28">
        <v>27.6314715597149</v>
      </c>
      <c r="AX36" s="28">
        <v>1.2816498092450801</v>
      </c>
      <c r="AY36" s="28">
        <v>1170.92394326405</v>
      </c>
      <c r="AZ36" s="28">
        <v>479.41770879258303</v>
      </c>
      <c r="BA36" s="28">
        <v>26725.0209433577</v>
      </c>
      <c r="BB36" s="28">
        <v>759.59055627021996</v>
      </c>
      <c r="BC36" s="28">
        <v>116.741647015768</v>
      </c>
      <c r="BD36" s="28">
        <v>38185.644993468799</v>
      </c>
      <c r="BE36" s="28">
        <v>3193.0439731772599</v>
      </c>
      <c r="BF36" s="28">
        <v>146.12887755264899</v>
      </c>
      <c r="BG36" s="28">
        <v>1060.0499894618999</v>
      </c>
      <c r="BH36" s="28">
        <v>4.1560688950985698</v>
      </c>
      <c r="BI36" s="28">
        <v>4527.1894260191702</v>
      </c>
      <c r="BJ36" s="28">
        <v>5965.2945308897897</v>
      </c>
      <c r="BK36" s="28">
        <v>0</v>
      </c>
      <c r="BL36" s="28">
        <v>2546.9758798653902</v>
      </c>
      <c r="BM36" s="28">
        <v>8095.4775297386004</v>
      </c>
      <c r="BN36" s="28">
        <v>46668.685388661099</v>
      </c>
      <c r="BO36" s="28">
        <v>249136.76443713199</v>
      </c>
      <c r="BP36" s="28">
        <v>1872.2509966509599</v>
      </c>
      <c r="BR36" s="25">
        <f t="shared" si="0"/>
        <v>-9.1382160633052016E-6</v>
      </c>
      <c r="BS36" s="25">
        <f t="shared" si="1"/>
        <v>-1.1072560476121411E-5</v>
      </c>
      <c r="BT36" s="25">
        <f t="shared" si="2"/>
        <v>-1.000013715201594E-5</v>
      </c>
      <c r="BU36" s="25">
        <f t="shared" si="3"/>
        <v>2.1385738128464698E-5</v>
      </c>
      <c r="BV36" s="25">
        <f t="shared" si="3"/>
        <v>3.8456814958885904E-5</v>
      </c>
      <c r="BW36" s="25">
        <f t="shared" si="4"/>
        <v>-6.8669464481573908E-6</v>
      </c>
      <c r="BX36" s="25">
        <f t="shared" si="5"/>
        <v>-1.4967349614531487E-5</v>
      </c>
    </row>
    <row r="37" spans="1:76" x14ac:dyDescent="0.4">
      <c r="A37" s="30" t="s">
        <v>200</v>
      </c>
      <c r="B37" s="90">
        <v>28990.79739</v>
      </c>
      <c r="C37" s="90">
        <v>466.27249485999999</v>
      </c>
      <c r="D37" s="90">
        <v>1509.6240272</v>
      </c>
      <c r="E37" s="90">
        <v>4709.5616031999998</v>
      </c>
      <c r="F37" s="90">
        <v>2965.8048051999999</v>
      </c>
      <c r="G37" s="90">
        <v>179.48327044000001</v>
      </c>
      <c r="H37" s="90">
        <v>9004.9575115000007</v>
      </c>
      <c r="J37" s="30" t="s">
        <v>200</v>
      </c>
      <c r="K37" s="28">
        <v>181.56792801446801</v>
      </c>
      <c r="L37" s="28">
        <v>451.44341165764502</v>
      </c>
      <c r="M37" s="28">
        <v>451.44341165764502</v>
      </c>
      <c r="N37" s="28">
        <v>1151.6280448549001</v>
      </c>
      <c r="O37" s="28">
        <v>203.053471407454</v>
      </c>
      <c r="P37" s="28">
        <v>1538.0943587228401</v>
      </c>
      <c r="Q37" s="28">
        <v>28990.789357407801</v>
      </c>
      <c r="R37" s="28">
        <v>586.49605198291601</v>
      </c>
      <c r="S37" s="28">
        <v>196.26662102517099</v>
      </c>
      <c r="T37" s="28">
        <v>121.09359348538401</v>
      </c>
      <c r="U37" s="28">
        <v>5.8910207471880103</v>
      </c>
      <c r="V37" s="28">
        <v>915.56337081264098</v>
      </c>
      <c r="W37" s="28">
        <v>915.56337081264098</v>
      </c>
      <c r="X37" s="28">
        <v>7310542.5861450499</v>
      </c>
      <c r="Y37" s="28">
        <v>0</v>
      </c>
      <c r="Z37" s="28">
        <v>153.86921304250899</v>
      </c>
      <c r="AA37" s="28">
        <v>47.930233549627502</v>
      </c>
      <c r="AB37" s="28">
        <v>88.832233148230998</v>
      </c>
      <c r="AC37" s="28">
        <v>654.51221047675801</v>
      </c>
      <c r="AD37" s="28">
        <v>0</v>
      </c>
      <c r="AE37" s="28">
        <v>466.27234728197698</v>
      </c>
      <c r="AF37" s="28">
        <v>0</v>
      </c>
      <c r="AG37" s="28">
        <v>1358.66117407144</v>
      </c>
      <c r="AH37" s="28">
        <v>150.96234749692701</v>
      </c>
      <c r="AI37" s="28">
        <v>1509.62352156836</v>
      </c>
      <c r="AJ37" s="28">
        <v>0</v>
      </c>
      <c r="AK37" s="28">
        <v>611.97275140340696</v>
      </c>
      <c r="AL37" s="28">
        <v>1.67585934610911</v>
      </c>
      <c r="AM37" s="28">
        <v>1247.78152053704</v>
      </c>
      <c r="AN37" s="28">
        <v>9.9979797650975293</v>
      </c>
      <c r="AO37" s="28">
        <v>143.137690349818</v>
      </c>
      <c r="AP37" s="28">
        <v>287.226227065042</v>
      </c>
      <c r="AQ37" s="28">
        <v>1.15044441916477</v>
      </c>
      <c r="AR37" s="28">
        <v>0</v>
      </c>
      <c r="AS37" s="28">
        <v>103.976884086487</v>
      </c>
      <c r="AT37" s="28">
        <v>4709.6595681357103</v>
      </c>
      <c r="AU37" s="28">
        <v>2965.9032175567199</v>
      </c>
      <c r="AV37" s="28">
        <v>1743.7563505789799</v>
      </c>
      <c r="AW37" s="28">
        <v>1.13264924927109</v>
      </c>
      <c r="AX37" s="28">
        <v>4.0903569503464E-2</v>
      </c>
      <c r="AY37" s="28">
        <v>44.806611352700898</v>
      </c>
      <c r="AZ37" s="28">
        <v>17.338650063658399</v>
      </c>
      <c r="BA37" s="28">
        <v>937.46765698286401</v>
      </c>
      <c r="BB37" s="28">
        <v>29.8431156820273</v>
      </c>
      <c r="BC37" s="28">
        <v>4.8148547914703101</v>
      </c>
      <c r="BD37" s="28">
        <v>1339.4820862337899</v>
      </c>
      <c r="BE37" s="28">
        <v>136.722220420995</v>
      </c>
      <c r="BF37" s="28">
        <v>4.7103591221195202</v>
      </c>
      <c r="BG37" s="28">
        <v>38.965493477074602</v>
      </c>
      <c r="BH37" s="28">
        <v>0.13575200052910899</v>
      </c>
      <c r="BI37" s="28">
        <v>179.48327586545099</v>
      </c>
      <c r="BJ37" s="28">
        <v>274.61589051948602</v>
      </c>
      <c r="BK37" s="28">
        <v>0</v>
      </c>
      <c r="BL37" s="28">
        <v>72.311574734070803</v>
      </c>
      <c r="BM37" s="28">
        <v>291.40851595857498</v>
      </c>
      <c r="BN37" s="28">
        <v>1330.2637743871101</v>
      </c>
      <c r="BO37" s="28">
        <v>9004.9552255603794</v>
      </c>
      <c r="BP37" s="28">
        <v>74.090169815265796</v>
      </c>
      <c r="BR37" s="25">
        <f t="shared" si="0"/>
        <v>-2.770738621279157E-7</v>
      </c>
      <c r="BS37" s="25">
        <f t="shared" si="1"/>
        <v>-3.1650595873626282E-7</v>
      </c>
      <c r="BT37" s="25">
        <f t="shared" si="2"/>
        <v>-3.3493878664016532E-7</v>
      </c>
      <c r="BU37" s="25">
        <f t="shared" si="3"/>
        <v>2.0801285547239668E-5</v>
      </c>
      <c r="BV37" s="25">
        <f t="shared" si="3"/>
        <v>3.3182344484529256E-5</v>
      </c>
      <c r="BW37" s="25">
        <f t="shared" si="4"/>
        <v>3.0228170936744502E-8</v>
      </c>
      <c r="BX37" s="25">
        <f t="shared" si="5"/>
        <v>-2.5385345998231143E-7</v>
      </c>
    </row>
    <row r="38" spans="1:76" x14ac:dyDescent="0.4">
      <c r="A38" s="30" t="s">
        <v>201</v>
      </c>
      <c r="B38" s="90">
        <v>17914.388977999999</v>
      </c>
      <c r="C38" s="90">
        <v>338.71570809000002</v>
      </c>
      <c r="D38" s="90">
        <v>812.73862086999998</v>
      </c>
      <c r="E38" s="90">
        <v>2145.6599339999998</v>
      </c>
      <c r="F38" s="90">
        <v>1732.6596317000001</v>
      </c>
      <c r="G38" s="90">
        <v>123.45961943</v>
      </c>
      <c r="H38" s="90">
        <v>6338.1997334999996</v>
      </c>
      <c r="J38" s="30" t="s">
        <v>201</v>
      </c>
      <c r="K38" s="28">
        <v>69.879489645080298</v>
      </c>
      <c r="L38" s="28">
        <v>530.79245777698304</v>
      </c>
      <c r="M38" s="28">
        <v>530.79245777698304</v>
      </c>
      <c r="N38" s="28">
        <v>1200.3056342781699</v>
      </c>
      <c r="O38" s="28">
        <v>131.576355117291</v>
      </c>
      <c r="P38" s="28">
        <v>591.96181985114299</v>
      </c>
      <c r="Q38" s="28">
        <v>17914.2286700066</v>
      </c>
      <c r="R38" s="28">
        <v>498.31744858520801</v>
      </c>
      <c r="S38" s="28">
        <v>75.536529944043295</v>
      </c>
      <c r="T38" s="28">
        <v>87.393375233158594</v>
      </c>
      <c r="U38" s="28">
        <v>2.2672648792211398</v>
      </c>
      <c r="V38" s="28">
        <v>594.51843525152799</v>
      </c>
      <c r="W38" s="28">
        <v>594.51843525152799</v>
      </c>
      <c r="X38" s="28">
        <v>4270873.5826926101</v>
      </c>
      <c r="Y38" s="28">
        <v>0</v>
      </c>
      <c r="Z38" s="28">
        <v>149.19634056259599</v>
      </c>
      <c r="AA38" s="28">
        <v>37.299021007764502</v>
      </c>
      <c r="AB38" s="28">
        <v>55.991426468058897</v>
      </c>
      <c r="AC38" s="28">
        <v>251.900145375368</v>
      </c>
      <c r="AD38" s="28">
        <v>0</v>
      </c>
      <c r="AE38" s="28">
        <v>338.71433406636999</v>
      </c>
      <c r="AF38" s="28">
        <v>0</v>
      </c>
      <c r="AG38" s="28">
        <v>731.45481001780195</v>
      </c>
      <c r="AH38" s="28">
        <v>81.272735805816893</v>
      </c>
      <c r="AI38" s="28">
        <v>812.72754582361904</v>
      </c>
      <c r="AJ38" s="28">
        <v>0</v>
      </c>
      <c r="AK38" s="28">
        <v>378.71520145235002</v>
      </c>
      <c r="AL38" s="28">
        <v>0.92155472268611105</v>
      </c>
      <c r="AM38" s="28">
        <v>970.388834534632</v>
      </c>
      <c r="AN38" s="28">
        <v>5.1812422013150501</v>
      </c>
      <c r="AO38" s="28">
        <v>92.783972805987702</v>
      </c>
      <c r="AP38" s="28">
        <v>170.43609555934</v>
      </c>
      <c r="AQ38" s="28">
        <v>0.60964820361888605</v>
      </c>
      <c r="AR38" s="28">
        <v>0</v>
      </c>
      <c r="AS38" s="28">
        <v>68.410117583513795</v>
      </c>
      <c r="AT38" s="28">
        <v>2145.6797109362401</v>
      </c>
      <c r="AU38" s="28">
        <v>1732.6840349715801</v>
      </c>
      <c r="AV38" s="28">
        <v>412.99567596465897</v>
      </c>
      <c r="AW38" s="28">
        <v>0.75369475465312996</v>
      </c>
      <c r="AX38" s="28">
        <v>2.0904729244861801E-2</v>
      </c>
      <c r="AY38" s="28">
        <v>28.0835211561037</v>
      </c>
      <c r="AZ38" s="28">
        <v>10.282035361034399</v>
      </c>
      <c r="BA38" s="28">
        <v>538.04638954568202</v>
      </c>
      <c r="BB38" s="28">
        <v>19.156347735026401</v>
      </c>
      <c r="BC38" s="28">
        <v>3.2199231391612502</v>
      </c>
      <c r="BD38" s="28">
        <v>768.77404222953396</v>
      </c>
      <c r="BE38" s="28">
        <v>120.697766680378</v>
      </c>
      <c r="BF38" s="28">
        <v>2.4398568834361201</v>
      </c>
      <c r="BG38" s="28">
        <v>23.493140605278899</v>
      </c>
      <c r="BH38" s="28">
        <v>7.1547755970391896E-2</v>
      </c>
      <c r="BI38" s="28">
        <v>123.458345209852</v>
      </c>
      <c r="BJ38" s="28">
        <v>261.02594188467202</v>
      </c>
      <c r="BK38" s="28">
        <v>0</v>
      </c>
      <c r="BL38" s="28">
        <v>28.2255565590701</v>
      </c>
      <c r="BM38" s="28">
        <v>203.73197610754801</v>
      </c>
      <c r="BN38" s="28">
        <v>526.97269561650705</v>
      </c>
      <c r="BO38" s="28">
        <v>6338.16999145709</v>
      </c>
      <c r="BP38" s="28">
        <v>59.517086343803598</v>
      </c>
      <c r="BR38" s="25">
        <f t="shared" si="0"/>
        <v>-8.948560489347244E-6</v>
      </c>
      <c r="BS38" s="25">
        <f t="shared" si="1"/>
        <v>-4.0565689668869296E-6</v>
      </c>
      <c r="BT38" s="25">
        <f t="shared" si="2"/>
        <v>-1.3626824290794512E-5</v>
      </c>
      <c r="BU38" s="25">
        <f t="shared" si="3"/>
        <v>9.2171811231225037E-6</v>
      </c>
      <c r="BV38" s="25">
        <f t="shared" si="3"/>
        <v>1.408428472248171E-5</v>
      </c>
      <c r="BW38" s="25">
        <f t="shared" si="4"/>
        <v>-1.0320946669754012E-5</v>
      </c>
      <c r="BX38" s="25">
        <f t="shared" si="5"/>
        <v>-4.6925064151064335E-6</v>
      </c>
    </row>
    <row r="39" spans="1:76" x14ac:dyDescent="0.4">
      <c r="A39" s="30" t="s">
        <v>202</v>
      </c>
      <c r="B39" s="90">
        <v>401258.47265000001</v>
      </c>
      <c r="C39" s="90">
        <v>5825.6106659999996</v>
      </c>
      <c r="D39" s="90">
        <v>23456.062592999999</v>
      </c>
      <c r="E39" s="90">
        <v>79455.972024999995</v>
      </c>
      <c r="F39" s="90">
        <v>39742.896945</v>
      </c>
      <c r="G39" s="90">
        <v>1798.5932163</v>
      </c>
      <c r="H39" s="90">
        <v>134916.81622000001</v>
      </c>
      <c r="J39" s="30" t="s">
        <v>202</v>
      </c>
      <c r="K39" s="28">
        <v>3594.9629930439801</v>
      </c>
      <c r="L39" s="28">
        <v>3546.5792902000098</v>
      </c>
      <c r="M39" s="28">
        <v>3546.5792902000098</v>
      </c>
      <c r="N39" s="28">
        <v>11368.9528512425</v>
      </c>
      <c r="O39" s="28">
        <v>3213.5494512329201</v>
      </c>
      <c r="P39" s="28">
        <v>30453.578284389099</v>
      </c>
      <c r="Q39" s="28">
        <v>401258.36375424999</v>
      </c>
      <c r="R39" s="28">
        <v>7495.8839312851696</v>
      </c>
      <c r="S39" s="28">
        <v>3885.9904566464202</v>
      </c>
      <c r="T39" s="28">
        <v>1781.64841338325</v>
      </c>
      <c r="U39" s="28">
        <v>116.639648805566</v>
      </c>
      <c r="V39" s="28">
        <v>14471.0383158805</v>
      </c>
      <c r="W39" s="28">
        <v>14471.0383158805</v>
      </c>
      <c r="X39" s="28">
        <v>97964001.055409804</v>
      </c>
      <c r="Y39" s="28">
        <v>0</v>
      </c>
      <c r="Z39" s="28">
        <v>1687.78624157796</v>
      </c>
      <c r="AA39" s="28">
        <v>664.308545143223</v>
      </c>
      <c r="AB39" s="28">
        <v>1429.591494156</v>
      </c>
      <c r="AC39" s="28">
        <v>12959.048445127701</v>
      </c>
      <c r="AD39" s="28">
        <v>0</v>
      </c>
      <c r="AE39" s="28">
        <v>5825.6088957654601</v>
      </c>
      <c r="AF39" s="28">
        <v>0</v>
      </c>
      <c r="AG39" s="28">
        <v>21110.4471582312</v>
      </c>
      <c r="AH39" s="28">
        <v>2345.6059579512398</v>
      </c>
      <c r="AI39" s="28">
        <v>23456.0531161824</v>
      </c>
      <c r="AJ39" s="28">
        <v>0</v>
      </c>
      <c r="AK39" s="28">
        <v>9954.5036799295103</v>
      </c>
      <c r="AL39" s="28">
        <v>23.961987953504501</v>
      </c>
      <c r="AM39" s="28">
        <v>17303.578022736499</v>
      </c>
      <c r="AN39" s="28">
        <v>151.24206204214099</v>
      </c>
      <c r="AO39" s="28">
        <v>1678.3012541984201</v>
      </c>
      <c r="AP39" s="28">
        <v>3779.9366203806198</v>
      </c>
      <c r="AQ39" s="28">
        <v>17.050928904468201</v>
      </c>
      <c r="AR39" s="28">
        <v>0</v>
      </c>
      <c r="AS39" s="28">
        <v>1192.6829406460599</v>
      </c>
      <c r="AT39" s="28">
        <v>79457.778808823001</v>
      </c>
      <c r="AU39" s="28">
        <v>39744.714978071803</v>
      </c>
      <c r="AV39" s="28">
        <v>39713.063830751104</v>
      </c>
      <c r="AW39" s="28">
        <v>12.770166888120899</v>
      </c>
      <c r="AX39" s="28">
        <v>0.62642545225064195</v>
      </c>
      <c r="AY39" s="28">
        <v>550.50836699239903</v>
      </c>
      <c r="AZ39" s="28">
        <v>228.34860025573599</v>
      </c>
      <c r="BA39" s="28">
        <v>12814.449910437201</v>
      </c>
      <c r="BB39" s="28">
        <v>354.84423712914099</v>
      </c>
      <c r="BC39" s="28">
        <v>53.867016041931798</v>
      </c>
      <c r="BD39" s="28">
        <v>18309.750058367299</v>
      </c>
      <c r="BE39" s="28">
        <v>1678.9870396563299</v>
      </c>
      <c r="BF39" s="28">
        <v>71.285901596035998</v>
      </c>
      <c r="BG39" s="28">
        <v>503.06627971141501</v>
      </c>
      <c r="BH39" s="28">
        <v>2.0222210750287899</v>
      </c>
      <c r="BI39" s="28">
        <v>1798.5926706283699</v>
      </c>
      <c r="BJ39" s="28">
        <v>3091.5386523684901</v>
      </c>
      <c r="BK39" s="28">
        <v>0</v>
      </c>
      <c r="BL39" s="28">
        <v>1425.76697089457</v>
      </c>
      <c r="BM39" s="28">
        <v>4386.8231079192201</v>
      </c>
      <c r="BN39" s="28">
        <v>26112.138452686799</v>
      </c>
      <c r="BO39" s="28">
        <v>134916.78532504401</v>
      </c>
      <c r="BP39" s="28">
        <v>998.78496448613498</v>
      </c>
      <c r="BR39" s="25">
        <f t="shared" si="0"/>
        <v>-2.7138554682388384E-7</v>
      </c>
      <c r="BS39" s="25">
        <f t="shared" si="1"/>
        <v>-3.0387106879062388E-7</v>
      </c>
      <c r="BT39" s="25">
        <f t="shared" si="2"/>
        <v>-4.0402422874897986E-7</v>
      </c>
      <c r="BU39" s="25">
        <f t="shared" si="3"/>
        <v>2.2739433889713208E-5</v>
      </c>
      <c r="BV39" s="25">
        <f t="shared" si="3"/>
        <v>4.5744855346562026E-5</v>
      </c>
      <c r="BW39" s="25">
        <f t="shared" si="4"/>
        <v>-3.0338801745812018E-7</v>
      </c>
      <c r="BX39" s="25">
        <f t="shared" si="5"/>
        <v>-2.2899262570902249E-7</v>
      </c>
    </row>
    <row r="40" spans="1:76" x14ac:dyDescent="0.4">
      <c r="A40" s="30" t="s">
        <v>203</v>
      </c>
      <c r="B40" s="90">
        <v>45153.671575</v>
      </c>
      <c r="C40" s="90">
        <v>757.15673673000003</v>
      </c>
      <c r="D40" s="90">
        <v>2328.2278184000002</v>
      </c>
      <c r="E40" s="90">
        <v>6540.4575862000002</v>
      </c>
      <c r="F40" s="90">
        <v>4415.8449253999997</v>
      </c>
      <c r="G40" s="90">
        <v>284.48726508999999</v>
      </c>
      <c r="H40" s="90">
        <v>14716.656239</v>
      </c>
      <c r="J40" s="30" t="s">
        <v>203</v>
      </c>
      <c r="K40" s="28">
        <v>212.833103771656</v>
      </c>
      <c r="L40" s="28">
        <v>1046.3807691044301</v>
      </c>
      <c r="M40" s="28">
        <v>1046.3807691044301</v>
      </c>
      <c r="N40" s="28">
        <v>2446.6060775966798</v>
      </c>
      <c r="O40" s="28">
        <v>315.41130212059198</v>
      </c>
      <c r="P40" s="28">
        <v>1802.94749349164</v>
      </c>
      <c r="Q40" s="28">
        <v>45152.698834747003</v>
      </c>
      <c r="R40" s="28">
        <v>1082.3553397021101</v>
      </c>
      <c r="S40" s="28">
        <v>230.062875339443</v>
      </c>
      <c r="T40" s="28">
        <v>201.02960246657599</v>
      </c>
      <c r="U40" s="28">
        <v>6.9054428069481704</v>
      </c>
      <c r="V40" s="28">
        <v>1423.9839207088201</v>
      </c>
      <c r="W40" s="28">
        <v>1423.9839207088201</v>
      </c>
      <c r="X40" s="28">
        <v>10884593.209788499</v>
      </c>
      <c r="Y40" s="28">
        <v>0</v>
      </c>
      <c r="Z40" s="28">
        <v>310.70149420452299</v>
      </c>
      <c r="AA40" s="28">
        <v>83.492095063039997</v>
      </c>
      <c r="AB40" s="28">
        <v>135.711283523182</v>
      </c>
      <c r="AC40" s="28">
        <v>767.21643992439397</v>
      </c>
      <c r="AD40" s="28">
        <v>0</v>
      </c>
      <c r="AE40" s="28">
        <v>757.14856126699601</v>
      </c>
      <c r="AF40" s="28">
        <v>0</v>
      </c>
      <c r="AG40" s="28">
        <v>2095.3444231353001</v>
      </c>
      <c r="AH40" s="28">
        <v>232.81606646428199</v>
      </c>
      <c r="AI40" s="28">
        <v>2328.1604895995802</v>
      </c>
      <c r="AJ40" s="28">
        <v>0</v>
      </c>
      <c r="AK40" s="28">
        <v>924.76564782811499</v>
      </c>
      <c r="AL40" s="28">
        <v>2.38333040405209</v>
      </c>
      <c r="AM40" s="28">
        <v>2172.6648901794001</v>
      </c>
      <c r="AN40" s="28">
        <v>13.602738411459599</v>
      </c>
      <c r="AO40" s="28">
        <v>230.93784799131299</v>
      </c>
      <c r="AP40" s="28">
        <v>432.77655397741398</v>
      </c>
      <c r="AQ40" s="28">
        <v>1.59140851006134</v>
      </c>
      <c r="AR40" s="28">
        <v>0</v>
      </c>
      <c r="AS40" s="28">
        <v>169.722102140136</v>
      </c>
      <c r="AT40" s="28">
        <v>6540.4510999553504</v>
      </c>
      <c r="AU40" s="28">
        <v>4415.8668915524404</v>
      </c>
      <c r="AV40" s="28">
        <v>2124.58420840291</v>
      </c>
      <c r="AW40" s="28">
        <v>1.86533402922226</v>
      </c>
      <c r="AX40" s="28">
        <v>5.5081865551127901E-2</v>
      </c>
      <c r="AY40" s="28">
        <v>70.4219188368414</v>
      </c>
      <c r="AZ40" s="28">
        <v>26.112307278008299</v>
      </c>
      <c r="BA40" s="28">
        <v>1377.0552964389799</v>
      </c>
      <c r="BB40" s="28">
        <v>47.7823079636457</v>
      </c>
      <c r="BC40" s="28">
        <v>7.9605780849550998</v>
      </c>
      <c r="BD40" s="28">
        <v>1967.5729092742899</v>
      </c>
      <c r="BE40" s="28">
        <v>258.87957972595399</v>
      </c>
      <c r="BF40" s="28">
        <v>6.4063644520136398</v>
      </c>
      <c r="BG40" s="28">
        <v>59.433785997343399</v>
      </c>
      <c r="BH40" s="28">
        <v>0.18702589714336099</v>
      </c>
      <c r="BI40" s="28">
        <v>284.47938277639003</v>
      </c>
      <c r="BJ40" s="28">
        <v>546.91490460531099</v>
      </c>
      <c r="BK40" s="28">
        <v>0</v>
      </c>
      <c r="BL40" s="28">
        <v>85.335783969496902</v>
      </c>
      <c r="BM40" s="28">
        <v>474.244129369294</v>
      </c>
      <c r="BN40" s="28">
        <v>1581.05491954781</v>
      </c>
      <c r="BO40" s="28">
        <v>14716.4776992564</v>
      </c>
      <c r="BP40" s="28">
        <v>131.7566275067</v>
      </c>
      <c r="BR40" s="25">
        <f t="shared" si="0"/>
        <v>-2.1542882761622418E-5</v>
      </c>
      <c r="BS40" s="25">
        <f t="shared" si="1"/>
        <v>-1.0797583389841281E-5</v>
      </c>
      <c r="BT40" s="25">
        <f t="shared" si="2"/>
        <v>-2.8918476056294994E-5</v>
      </c>
      <c r="BU40" s="25">
        <f t="shared" si="3"/>
        <v>-9.9171114012506096E-7</v>
      </c>
      <c r="BV40" s="25">
        <f t="shared" si="3"/>
        <v>4.9743939861440991E-6</v>
      </c>
      <c r="BW40" s="25">
        <f t="shared" si="4"/>
        <v>-2.7707087723153327E-5</v>
      </c>
      <c r="BX40" s="25">
        <f t="shared" si="5"/>
        <v>-1.2131814503252774E-5</v>
      </c>
    </row>
    <row r="41" spans="1:76" x14ac:dyDescent="0.4">
      <c r="A41" s="30" t="s">
        <v>204</v>
      </c>
      <c r="B41" s="90">
        <v>166340.52807</v>
      </c>
      <c r="C41" s="90">
        <v>3280.0854976999999</v>
      </c>
      <c r="D41" s="90">
        <v>6471.3525651</v>
      </c>
      <c r="E41" s="90">
        <v>20993.484218000001</v>
      </c>
      <c r="F41" s="90">
        <v>18058.270444000002</v>
      </c>
      <c r="G41" s="90">
        <v>1316.7785134000001</v>
      </c>
      <c r="H41" s="90">
        <v>52528.218682999999</v>
      </c>
      <c r="J41" s="30" t="s">
        <v>204</v>
      </c>
      <c r="K41" s="28">
        <v>822.50736083931395</v>
      </c>
      <c r="L41" s="28">
        <v>3503.9632570067802</v>
      </c>
      <c r="M41" s="28">
        <v>3503.9632570067802</v>
      </c>
      <c r="N41" s="28">
        <v>8310.38419299425</v>
      </c>
      <c r="O41" s="28">
        <v>1138.14634014692</v>
      </c>
      <c r="P41" s="28">
        <v>6967.6098210206301</v>
      </c>
      <c r="Q41" s="28">
        <v>166342.81318893001</v>
      </c>
      <c r="R41" s="28">
        <v>3770.6780374472801</v>
      </c>
      <c r="S41" s="28">
        <v>889.09304551680998</v>
      </c>
      <c r="T41" s="28">
        <v>715.22112263748204</v>
      </c>
      <c r="U41" s="28">
        <v>26.686511780986901</v>
      </c>
      <c r="V41" s="28">
        <v>5136.9589093805498</v>
      </c>
      <c r="W41" s="28">
        <v>5136.9589093805498</v>
      </c>
      <c r="X41" s="28">
        <v>44512879.0307291</v>
      </c>
      <c r="Y41" s="28">
        <v>0</v>
      </c>
      <c r="Z41" s="28">
        <v>1064.6830926886601</v>
      </c>
      <c r="AA41" s="28">
        <v>294.15673596476802</v>
      </c>
      <c r="AB41" s="28">
        <v>491.49999178637597</v>
      </c>
      <c r="AC41" s="28">
        <v>2964.9580210026602</v>
      </c>
      <c r="AD41" s="28">
        <v>0</v>
      </c>
      <c r="AE41" s="28">
        <v>3280.1384931408602</v>
      </c>
      <c r="AF41" s="28">
        <v>0</v>
      </c>
      <c r="AG41" s="28">
        <v>5824.3202307952597</v>
      </c>
      <c r="AH41" s="28">
        <v>647.14668014219797</v>
      </c>
      <c r="AI41" s="28">
        <v>6471.4669109374499</v>
      </c>
      <c r="AJ41" s="28">
        <v>0</v>
      </c>
      <c r="AK41" s="28">
        <v>3357.3236321919399</v>
      </c>
      <c r="AL41" s="28">
        <v>10.2870338875753</v>
      </c>
      <c r="AM41" s="28">
        <v>7655.3007191112902</v>
      </c>
      <c r="AN41" s="28">
        <v>61.828127204925103</v>
      </c>
      <c r="AO41" s="28">
        <v>858.32608488896994</v>
      </c>
      <c r="AP41" s="28">
        <v>1745.07670695613</v>
      </c>
      <c r="AQ41" s="28">
        <v>7.0950074110572698</v>
      </c>
      <c r="AR41" s="28">
        <v>0</v>
      </c>
      <c r="AS41" s="28">
        <v>622.03962908337201</v>
      </c>
      <c r="AT41" s="28">
        <v>20994.2351754099</v>
      </c>
      <c r="AU41" s="28">
        <v>18059.0046351122</v>
      </c>
      <c r="AV41" s="28">
        <v>2935.2305402977299</v>
      </c>
      <c r="AW41" s="28">
        <v>6.7638101170103102</v>
      </c>
      <c r="AX41" s="28">
        <v>0.25337345932748001</v>
      </c>
      <c r="AY41" s="28">
        <v>270.06945011215998</v>
      </c>
      <c r="AZ41" s="28">
        <v>105.352361522732</v>
      </c>
      <c r="BA41" s="28">
        <v>5722.00592106351</v>
      </c>
      <c r="BB41" s="28">
        <v>179.22628312857901</v>
      </c>
      <c r="BC41" s="28">
        <v>28.7296630588027</v>
      </c>
      <c r="BD41" s="28">
        <v>8175.7791982892104</v>
      </c>
      <c r="BE41" s="28">
        <v>897.52519208738602</v>
      </c>
      <c r="BF41" s="28">
        <v>29.130855792478901</v>
      </c>
      <c r="BG41" s="28">
        <v>236.20335831169999</v>
      </c>
      <c r="BH41" s="28">
        <v>0.83777082469397002</v>
      </c>
      <c r="BI41" s="28">
        <v>1316.7843593181001</v>
      </c>
      <c r="BJ41" s="28">
        <v>1878.7259067912</v>
      </c>
      <c r="BK41" s="28">
        <v>0</v>
      </c>
      <c r="BL41" s="28">
        <v>329.18817203267901</v>
      </c>
      <c r="BM41" s="28">
        <v>1694.2835062909601</v>
      </c>
      <c r="BN41" s="28">
        <v>6087.4142282556204</v>
      </c>
      <c r="BO41" s="28">
        <v>52529.716165500897</v>
      </c>
      <c r="BP41" s="28">
        <v>462.30741588560898</v>
      </c>
      <c r="BR41" s="25">
        <f t="shared" si="0"/>
        <v>1.3737595741255879E-5</v>
      </c>
      <c r="BS41" s="25">
        <f t="shared" si="1"/>
        <v>1.6156725456530524E-5</v>
      </c>
      <c r="BT41" s="25">
        <f t="shared" si="2"/>
        <v>1.7669542232424949E-5</v>
      </c>
      <c r="BU41" s="25">
        <f t="shared" si="3"/>
        <v>3.5770975513186572E-5</v>
      </c>
      <c r="BV41" s="25">
        <f t="shared" si="3"/>
        <v>4.0656779090513625E-5</v>
      </c>
      <c r="BW41" s="25">
        <f t="shared" si="4"/>
        <v>4.4395606706302921E-6</v>
      </c>
      <c r="BX41" s="25">
        <f t="shared" si="5"/>
        <v>2.8508153111657727E-5</v>
      </c>
    </row>
    <row r="42" spans="1:76" x14ac:dyDescent="0.4">
      <c r="A42" s="30" t="s">
        <v>205</v>
      </c>
      <c r="B42" s="90">
        <v>40729.371150999999</v>
      </c>
      <c r="C42" s="90">
        <v>784.03558242999998</v>
      </c>
      <c r="D42" s="90">
        <v>1960.8637771000001</v>
      </c>
      <c r="E42" s="90">
        <v>4380.3941821999997</v>
      </c>
      <c r="F42" s="90">
        <v>3616.7787647</v>
      </c>
      <c r="G42" s="90">
        <v>261.26718339000001</v>
      </c>
      <c r="H42" s="90">
        <v>15218.305517000001</v>
      </c>
      <c r="J42" s="30" t="s">
        <v>205</v>
      </c>
      <c r="K42" s="28">
        <v>70.447339369741897</v>
      </c>
      <c r="L42" s="28">
        <v>1632.5042387344699</v>
      </c>
      <c r="M42" s="28">
        <v>1632.5042387344699</v>
      </c>
      <c r="N42" s="28">
        <v>3536.98333987151</v>
      </c>
      <c r="O42" s="28">
        <v>296.85799967036098</v>
      </c>
      <c r="P42" s="28">
        <v>596.77192463522601</v>
      </c>
      <c r="Q42" s="28">
        <v>40729.360891681397</v>
      </c>
      <c r="R42" s="28">
        <v>1340.1974504173299</v>
      </c>
      <c r="S42" s="28">
        <v>76.1503468067379</v>
      </c>
      <c r="T42" s="28">
        <v>213.468611042384</v>
      </c>
      <c r="U42" s="28">
        <v>2.2856895533768302</v>
      </c>
      <c r="V42" s="28">
        <v>1343.6027911803101</v>
      </c>
      <c r="W42" s="28">
        <v>1343.6027911803101</v>
      </c>
      <c r="X42" s="28">
        <v>8915156.2444380093</v>
      </c>
      <c r="Y42" s="28">
        <v>0</v>
      </c>
      <c r="Z42" s="28">
        <v>426.95756352406897</v>
      </c>
      <c r="AA42" s="28">
        <v>95.545376316426101</v>
      </c>
      <c r="AB42" s="28">
        <v>123.45836128918501</v>
      </c>
      <c r="AC42" s="28">
        <v>253.947060625322</v>
      </c>
      <c r="AD42" s="28">
        <v>0</v>
      </c>
      <c r="AE42" s="28">
        <v>784.03534287493699</v>
      </c>
      <c r="AF42" s="28">
        <v>0</v>
      </c>
      <c r="AG42" s="28">
        <v>1764.7768286922701</v>
      </c>
      <c r="AH42" s="28">
        <v>196.08633357429801</v>
      </c>
      <c r="AI42" s="28">
        <v>1960.86316226657</v>
      </c>
      <c r="AJ42" s="28">
        <v>0</v>
      </c>
      <c r="AK42" s="28">
        <v>821.88427946422701</v>
      </c>
      <c r="AL42" s="28">
        <v>1.81268837954772</v>
      </c>
      <c r="AM42" s="28">
        <v>2484.79863248731</v>
      </c>
      <c r="AN42" s="28">
        <v>9.5420549867998297</v>
      </c>
      <c r="AO42" s="28">
        <v>211.36674214410499</v>
      </c>
      <c r="AP42" s="28">
        <v>360.863082590651</v>
      </c>
      <c r="AQ42" s="28">
        <v>1.1520416563325</v>
      </c>
      <c r="AR42" s="28">
        <v>0</v>
      </c>
      <c r="AS42" s="28">
        <v>157.60039339274701</v>
      </c>
      <c r="AT42" s="28">
        <v>4380.43789367302</v>
      </c>
      <c r="AU42" s="28">
        <v>3616.82269342169</v>
      </c>
      <c r="AV42" s="28">
        <v>763.615200251327</v>
      </c>
      <c r="AW42" s="28">
        <v>1.7508741052817201</v>
      </c>
      <c r="AX42" s="28">
        <v>3.7861725877301702E-2</v>
      </c>
      <c r="AY42" s="28">
        <v>62.3041166586749</v>
      </c>
      <c r="AZ42" s="28">
        <v>21.757761250241099</v>
      </c>
      <c r="BA42" s="28">
        <v>1104.5460547738301</v>
      </c>
      <c r="BB42" s="28">
        <v>43.311373436509697</v>
      </c>
      <c r="BC42" s="28">
        <v>7.5071574506853596</v>
      </c>
      <c r="BD42" s="28">
        <v>1578.19730283238</v>
      </c>
      <c r="BE42" s="28">
        <v>330.91893997273701</v>
      </c>
      <c r="BF42" s="28">
        <v>4.4907878084403903</v>
      </c>
      <c r="BG42" s="28">
        <v>50.4480286512673</v>
      </c>
      <c r="BH42" s="28">
        <v>0.134371578310928</v>
      </c>
      <c r="BI42" s="28">
        <v>261.267078304866</v>
      </c>
      <c r="BJ42" s="28">
        <v>740.57675217687904</v>
      </c>
      <c r="BK42" s="28">
        <v>0</v>
      </c>
      <c r="BL42" s="28">
        <v>29.6697695055908</v>
      </c>
      <c r="BM42" s="28">
        <v>486.85798081263499</v>
      </c>
      <c r="BN42" s="28">
        <v>577.35199283781697</v>
      </c>
      <c r="BO42" s="28">
        <v>15218.3007937741</v>
      </c>
      <c r="BP42" s="28">
        <v>155.287514229256</v>
      </c>
      <c r="BR42" s="25">
        <f t="shared" si="0"/>
        <v>-2.5188993377784225E-7</v>
      </c>
      <c r="BS42" s="25">
        <f t="shared" si="1"/>
        <v>-3.0554106007208081E-7</v>
      </c>
      <c r="BT42" s="25">
        <f t="shared" si="2"/>
        <v>-3.1355234220941209E-7</v>
      </c>
      <c r="BU42" s="25">
        <f t="shared" si="3"/>
        <v>9.9788903012178261E-6</v>
      </c>
      <c r="BV42" s="25">
        <f t="shared" si="3"/>
        <v>1.2145813871380693E-5</v>
      </c>
      <c r="BW42" s="25">
        <f t="shared" si="4"/>
        <v>-4.0221329233215749E-7</v>
      </c>
      <c r="BX42" s="25">
        <f t="shared" si="5"/>
        <v>-3.1036477057386675E-7</v>
      </c>
    </row>
    <row r="43" spans="1:76" x14ac:dyDescent="0.4">
      <c r="A43" s="30" t="s">
        <v>206</v>
      </c>
      <c r="B43" s="90">
        <v>130392.95776</v>
      </c>
      <c r="C43" s="90">
        <v>2194.5747944</v>
      </c>
      <c r="D43" s="90">
        <v>6981.3595564999996</v>
      </c>
      <c r="E43" s="90">
        <v>17150.690963000001</v>
      </c>
      <c r="F43" s="90">
        <v>11050.475570000001</v>
      </c>
      <c r="G43" s="90">
        <v>686.33419765999997</v>
      </c>
      <c r="H43" s="90">
        <v>51064.416384999997</v>
      </c>
      <c r="J43" s="30" t="s">
        <v>206</v>
      </c>
      <c r="K43" s="28">
        <v>564.61712160039997</v>
      </c>
      <c r="L43" s="28">
        <v>4270.3484187696004</v>
      </c>
      <c r="M43" s="28">
        <v>4270.3484187696004</v>
      </c>
      <c r="N43" s="28">
        <v>9659.3280971146905</v>
      </c>
      <c r="O43" s="28">
        <v>1060.36847964916</v>
      </c>
      <c r="P43" s="28">
        <v>4782.9730776951901</v>
      </c>
      <c r="Q43" s="28">
        <v>130391.76123855601</v>
      </c>
      <c r="R43" s="28">
        <v>4012.3034819407699</v>
      </c>
      <c r="S43" s="28">
        <v>610.32534359280703</v>
      </c>
      <c r="T43" s="28">
        <v>704.02690029751102</v>
      </c>
      <c r="U43" s="28">
        <v>18.319162094741198</v>
      </c>
      <c r="V43" s="28">
        <v>4791.1621221322202</v>
      </c>
      <c r="W43" s="28">
        <v>4791.1621221322202</v>
      </c>
      <c r="X43" s="28">
        <v>27238672.6435908</v>
      </c>
      <c r="Y43" s="28">
        <v>0</v>
      </c>
      <c r="Z43" s="28">
        <v>1200.85406541559</v>
      </c>
      <c r="AA43" s="28">
        <v>300.40041620946198</v>
      </c>
      <c r="AB43" s="28">
        <v>451.28079538834902</v>
      </c>
      <c r="AC43" s="28">
        <v>2035.3202374780001</v>
      </c>
      <c r="AD43" s="28">
        <v>0</v>
      </c>
      <c r="AE43" s="28">
        <v>2194.5479241279299</v>
      </c>
      <c r="AF43" s="28">
        <v>0</v>
      </c>
      <c r="AG43" s="28">
        <v>6283.1702483396402</v>
      </c>
      <c r="AH43" s="28">
        <v>698.12996232300998</v>
      </c>
      <c r="AI43" s="28">
        <v>6981.30021066266</v>
      </c>
      <c r="AJ43" s="28">
        <v>0</v>
      </c>
      <c r="AK43" s="28">
        <v>3052.5962083224399</v>
      </c>
      <c r="AL43" s="28">
        <v>5.4915241632081599</v>
      </c>
      <c r="AM43" s="28">
        <v>7815.3756842186503</v>
      </c>
      <c r="AN43" s="28">
        <v>28.616826308856499</v>
      </c>
      <c r="AO43" s="28">
        <v>653.25472786697196</v>
      </c>
      <c r="AP43" s="28">
        <v>1104.69985923488</v>
      </c>
      <c r="AQ43" s="28">
        <v>3.4689995915937701</v>
      </c>
      <c r="AR43" s="28">
        <v>0</v>
      </c>
      <c r="AS43" s="28">
        <v>487.76306872357799</v>
      </c>
      <c r="AT43" s="28">
        <v>17150.7451720018</v>
      </c>
      <c r="AU43" s="28">
        <v>11050.5404565358</v>
      </c>
      <c r="AV43" s="28">
        <v>6100.2047154659704</v>
      </c>
      <c r="AW43" s="28">
        <v>5.4244014021395799</v>
      </c>
      <c r="AX43" s="28">
        <v>0.11324329855542099</v>
      </c>
      <c r="AY43" s="28">
        <v>191.91228609379499</v>
      </c>
      <c r="AZ43" s="28">
        <v>66.601298279843704</v>
      </c>
      <c r="BA43" s="28">
        <v>3366.9008928718999</v>
      </c>
      <c r="BB43" s="28">
        <v>133.732377828116</v>
      </c>
      <c r="BC43" s="28">
        <v>23.268278212272001</v>
      </c>
      <c r="BD43" s="28">
        <v>4810.6928810551299</v>
      </c>
      <c r="BE43" s="28">
        <v>971.71658382676003</v>
      </c>
      <c r="BF43" s="28">
        <v>13.466735459581001</v>
      </c>
      <c r="BG43" s="28">
        <v>154.728826722223</v>
      </c>
      <c r="BH43" s="28">
        <v>0.40422942321577099</v>
      </c>
      <c r="BI43" s="28">
        <v>686.33070545037594</v>
      </c>
      <c r="BJ43" s="28">
        <v>2101.0567626024099</v>
      </c>
      <c r="BK43" s="28">
        <v>0</v>
      </c>
      <c r="BL43" s="28">
        <v>228.03845782969501</v>
      </c>
      <c r="BM43" s="28">
        <v>1641.4126252292999</v>
      </c>
      <c r="BN43" s="28">
        <v>4257.0982462322399</v>
      </c>
      <c r="BO43" s="28">
        <v>51063.672120460498</v>
      </c>
      <c r="BP43" s="28">
        <v>479.29429810643302</v>
      </c>
      <c r="BR43" s="25">
        <f t="shared" si="0"/>
        <v>-9.1762735085823883E-6</v>
      </c>
      <c r="BS43" s="25">
        <f t="shared" si="1"/>
        <v>-1.224395365270471E-5</v>
      </c>
      <c r="BT43" s="25">
        <f t="shared" si="2"/>
        <v>-8.5006132200069961E-6</v>
      </c>
      <c r="BU43" s="25">
        <f t="shared" si="3"/>
        <v>3.1607473958821176E-6</v>
      </c>
      <c r="BV43" s="25">
        <f t="shared" si="3"/>
        <v>5.871831975808326E-6</v>
      </c>
      <c r="BW43" s="25">
        <f t="shared" si="4"/>
        <v>-5.0882057690471576E-6</v>
      </c>
      <c r="BX43" s="25">
        <f t="shared" si="5"/>
        <v>-1.457501313413953E-5</v>
      </c>
    </row>
    <row r="44" spans="1:76" x14ac:dyDescent="0.4">
      <c r="A44" s="30" t="s">
        <v>207</v>
      </c>
      <c r="B44" s="90">
        <v>82200.448887000006</v>
      </c>
      <c r="C44" s="90">
        <v>1424.1797311</v>
      </c>
      <c r="D44" s="90">
        <v>4344.3220434000004</v>
      </c>
      <c r="E44" s="90">
        <v>9302.3329505999991</v>
      </c>
      <c r="F44" s="90">
        <v>6879.1688345000002</v>
      </c>
      <c r="G44" s="90">
        <v>482.45645882999997</v>
      </c>
      <c r="H44" s="90">
        <v>31414.171951</v>
      </c>
      <c r="J44" s="30" t="s">
        <v>207</v>
      </c>
      <c r="K44" s="28">
        <v>201.58366392821901</v>
      </c>
      <c r="L44" s="28">
        <v>3163.3725184823702</v>
      </c>
      <c r="M44" s="28">
        <v>3163.3725184823702</v>
      </c>
      <c r="N44" s="28">
        <v>6923.4309143355404</v>
      </c>
      <c r="O44" s="28">
        <v>623.79835217790003</v>
      </c>
      <c r="P44" s="28">
        <v>1707.6513548552</v>
      </c>
      <c r="Q44" s="28">
        <v>82198.839110875895</v>
      </c>
      <c r="R44" s="28">
        <v>2683.6316547903202</v>
      </c>
      <c r="S44" s="28">
        <v>217.90270182659401</v>
      </c>
      <c r="T44" s="28">
        <v>438.56401935738302</v>
      </c>
      <c r="U44" s="28">
        <v>6.5404306787759001</v>
      </c>
      <c r="V44" s="28">
        <v>2821.9665154889699</v>
      </c>
      <c r="W44" s="28">
        <v>2821.9665154889699</v>
      </c>
      <c r="X44" s="28">
        <v>16956151.0240799</v>
      </c>
      <c r="Y44" s="28">
        <v>0</v>
      </c>
      <c r="Z44" s="28">
        <v>841.70706472693996</v>
      </c>
      <c r="AA44" s="28">
        <v>193.777519920364</v>
      </c>
      <c r="AB44" s="28">
        <v>261.18824371496402</v>
      </c>
      <c r="AC44" s="28">
        <v>726.66458157433601</v>
      </c>
      <c r="AD44" s="28">
        <v>0</v>
      </c>
      <c r="AE44" s="28">
        <v>1424.1986989202801</v>
      </c>
      <c r="AF44" s="28">
        <v>0</v>
      </c>
      <c r="AG44" s="28">
        <v>3909.7489343187999</v>
      </c>
      <c r="AH44" s="28">
        <v>434.41656381884599</v>
      </c>
      <c r="AI44" s="28">
        <v>4344.1654981376396</v>
      </c>
      <c r="AJ44" s="28">
        <v>0</v>
      </c>
      <c r="AK44" s="28">
        <v>1747.04743706465</v>
      </c>
      <c r="AL44" s="28">
        <v>3.1829251818537498</v>
      </c>
      <c r="AM44" s="28">
        <v>5039.9897770756697</v>
      </c>
      <c r="AN44" s="28">
        <v>15.1113855622612</v>
      </c>
      <c r="AO44" s="28">
        <v>444.19009342085701</v>
      </c>
      <c r="AP44" s="28">
        <v>698.48038448607497</v>
      </c>
      <c r="AQ44" s="28">
        <v>1.9035967833462799</v>
      </c>
      <c r="AR44" s="28">
        <v>0</v>
      </c>
      <c r="AS44" s="28">
        <v>335.04253796083401</v>
      </c>
      <c r="AT44" s="28">
        <v>9301.9847694561704</v>
      </c>
      <c r="AU44" s="28">
        <v>6878.9162100112899</v>
      </c>
      <c r="AV44" s="28">
        <v>2423.0685594448701</v>
      </c>
      <c r="AW44" s="28">
        <v>3.75360819568224</v>
      </c>
      <c r="AX44" s="28">
        <v>5.8237434260927999E-2</v>
      </c>
      <c r="AY44" s="28">
        <v>127.279822373606</v>
      </c>
      <c r="AZ44" s="28">
        <v>42.084985410913902</v>
      </c>
      <c r="BA44" s="28">
        <v>2056.4537107646102</v>
      </c>
      <c r="BB44" s="28">
        <v>90.303095686105905</v>
      </c>
      <c r="BC44" s="28">
        <v>16.152289362147702</v>
      </c>
      <c r="BD44" s="28">
        <v>2938.2879980378798</v>
      </c>
      <c r="BE44" s="28">
        <v>659.38730887700206</v>
      </c>
      <c r="BF44" s="28">
        <v>7.1049034154003801</v>
      </c>
      <c r="BG44" s="28">
        <v>99.306793641870101</v>
      </c>
      <c r="BH44" s="28">
        <v>0.219842293578487</v>
      </c>
      <c r="BI44" s="28">
        <v>482.431463906479</v>
      </c>
      <c r="BJ44" s="28">
        <v>1463.0788822593599</v>
      </c>
      <c r="BK44" s="28">
        <v>0</v>
      </c>
      <c r="BL44" s="28">
        <v>83.230075688315694</v>
      </c>
      <c r="BM44" s="28">
        <v>1006.34802343116</v>
      </c>
      <c r="BN44" s="28">
        <v>1588.73652639645</v>
      </c>
      <c r="BO44" s="28">
        <v>31414.883654601799</v>
      </c>
      <c r="BP44" s="28">
        <v>313.41255090182</v>
      </c>
      <c r="BR44" s="25">
        <f t="shared" si="0"/>
        <v>-1.9583544200880643E-5</v>
      </c>
      <c r="BS44" s="25">
        <f t="shared" si="1"/>
        <v>1.3318417518424846E-5</v>
      </c>
      <c r="BT44" s="25">
        <f t="shared" si="2"/>
        <v>-3.6034451589213589E-5</v>
      </c>
      <c r="BU44" s="25">
        <f t="shared" si="3"/>
        <v>-3.7429443310372932E-5</v>
      </c>
      <c r="BV44" s="25">
        <f t="shared" si="3"/>
        <v>-3.6723112164860042E-5</v>
      </c>
      <c r="BW44" s="25">
        <f t="shared" si="4"/>
        <v>-5.1807625462395594E-5</v>
      </c>
      <c r="BX44" s="25">
        <f t="shared" si="5"/>
        <v>2.2655494561787721E-5</v>
      </c>
    </row>
    <row r="45" spans="1:76" x14ac:dyDescent="0.4">
      <c r="A45" s="30" t="s">
        <v>208</v>
      </c>
      <c r="B45" s="90">
        <v>4326.5750668000001</v>
      </c>
      <c r="C45" s="90">
        <v>85.426029524</v>
      </c>
      <c r="D45" s="90">
        <v>207.04788238</v>
      </c>
      <c r="E45" s="90">
        <v>391.16647952</v>
      </c>
      <c r="F45" s="90">
        <v>330.85920234999998</v>
      </c>
      <c r="G45" s="90">
        <v>23.989279195999998</v>
      </c>
      <c r="H45" s="90">
        <v>1961.6232692999999</v>
      </c>
      <c r="J45" s="30" t="s">
        <v>208</v>
      </c>
      <c r="K45" s="28">
        <v>9.6736443156043102</v>
      </c>
      <c r="L45" s="28">
        <v>208.16215331534499</v>
      </c>
      <c r="M45" s="28">
        <v>208.16215331534499</v>
      </c>
      <c r="N45" s="28">
        <v>451.74369296830298</v>
      </c>
      <c r="O45" s="28">
        <v>38.3681956397362</v>
      </c>
      <c r="P45" s="28">
        <v>81.947155755066504</v>
      </c>
      <c r="Q45" s="28">
        <v>4325.3778539107198</v>
      </c>
      <c r="R45" s="28">
        <v>171.80998521701699</v>
      </c>
      <c r="S45" s="28">
        <v>10.456765655553101</v>
      </c>
      <c r="T45" s="28">
        <v>27.484105764418</v>
      </c>
      <c r="U45" s="28">
        <v>0.313859931175272</v>
      </c>
      <c r="V45" s="28">
        <v>173.64272718721699</v>
      </c>
      <c r="W45" s="28">
        <v>173.64272718721699</v>
      </c>
      <c r="X45" s="28">
        <v>815395.13830585801</v>
      </c>
      <c r="Y45" s="28">
        <v>0</v>
      </c>
      <c r="Z45" s="28">
        <v>54.594350749757801</v>
      </c>
      <c r="AA45" s="28">
        <v>12.274742597895401</v>
      </c>
      <c r="AB45" s="28">
        <v>15.975406544594501</v>
      </c>
      <c r="AC45" s="28">
        <v>34.871354745905101</v>
      </c>
      <c r="AD45" s="28">
        <v>0</v>
      </c>
      <c r="AE45" s="28">
        <v>85.401246642084999</v>
      </c>
      <c r="AF45" s="28">
        <v>0</v>
      </c>
      <c r="AG45" s="28">
        <v>186.28642592194501</v>
      </c>
      <c r="AH45" s="28">
        <v>20.698473030308001</v>
      </c>
      <c r="AI45" s="28">
        <v>206.98489895225299</v>
      </c>
      <c r="AJ45" s="28">
        <v>0</v>
      </c>
      <c r="AK45" s="28">
        <v>106.43884984220399</v>
      </c>
      <c r="AL45" s="28">
        <v>0.14943978736420899</v>
      </c>
      <c r="AM45" s="28">
        <v>319.22855267249702</v>
      </c>
      <c r="AN45" s="28">
        <v>0.685125915000799</v>
      </c>
      <c r="AO45" s="28">
        <v>21.937601988569</v>
      </c>
      <c r="AP45" s="28">
        <v>33.754930692196197</v>
      </c>
      <c r="AQ45" s="28">
        <v>8.7606862106406003E-2</v>
      </c>
      <c r="AR45" s="28">
        <v>0</v>
      </c>
      <c r="AS45" s="28">
        <v>16.5946290668386</v>
      </c>
      <c r="AT45" s="28">
        <v>391.089386610117</v>
      </c>
      <c r="AU45" s="28">
        <v>330.795277580537</v>
      </c>
      <c r="AV45" s="28">
        <v>60.294109029580497</v>
      </c>
      <c r="AW45" s="28">
        <v>0.18630038228145299</v>
      </c>
      <c r="AX45" s="28">
        <v>2.6121032644940102E-3</v>
      </c>
      <c r="AY45" s="28">
        <v>6.24083879252853</v>
      </c>
      <c r="AZ45" s="28">
        <v>2.0334200631624202</v>
      </c>
      <c r="BA45" s="28">
        <v>98.285054867529695</v>
      </c>
      <c r="BB45" s="28">
        <v>4.4510065422157501</v>
      </c>
      <c r="BC45" s="28">
        <v>0.80238206429780001</v>
      </c>
      <c r="BD45" s="28">
        <v>140.43078611308599</v>
      </c>
      <c r="BE45" s="28">
        <v>42.388477735115899</v>
      </c>
      <c r="BF45" s="28">
        <v>0.32201037417946698</v>
      </c>
      <c r="BG45" s="28">
        <v>4.8214489547335901</v>
      </c>
      <c r="BH45" s="28">
        <v>1.0083011182945001E-2</v>
      </c>
      <c r="BI45" s="28">
        <v>23.984976330076002</v>
      </c>
      <c r="BJ45" s="28">
        <v>94.729235825059405</v>
      </c>
      <c r="BK45" s="28">
        <v>0</v>
      </c>
      <c r="BL45" s="28">
        <v>4.0564460019577897</v>
      </c>
      <c r="BM45" s="28">
        <v>62.7479326944894</v>
      </c>
      <c r="BN45" s="28">
        <v>78.607992950458794</v>
      </c>
      <c r="BO45" s="28">
        <v>1960.9435997067801</v>
      </c>
      <c r="BP45" s="28">
        <v>19.9336401302788</v>
      </c>
      <c r="BR45" s="25">
        <f t="shared" si="0"/>
        <v>-2.7671145670558883E-4</v>
      </c>
      <c r="BS45" s="25">
        <f t="shared" si="1"/>
        <v>-2.9010925654737274E-4</v>
      </c>
      <c r="BT45" s="25">
        <f t="shared" si="2"/>
        <v>-3.0419740121475286E-4</v>
      </c>
      <c r="BU45" s="25">
        <f t="shared" si="3"/>
        <v>-1.9708465300399225E-4</v>
      </c>
      <c r="BV45" s="25">
        <f t="shared" si="3"/>
        <v>-1.9320837688337509E-4</v>
      </c>
      <c r="BW45" s="25">
        <f t="shared" si="4"/>
        <v>-1.7936620307933222E-4</v>
      </c>
      <c r="BX45" s="25">
        <f t="shared" si="5"/>
        <v>-3.4648324367725309E-4</v>
      </c>
    </row>
    <row r="46" spans="1:76" x14ac:dyDescent="0.4">
      <c r="A46" s="30" t="s">
        <v>209</v>
      </c>
      <c r="B46" s="90">
        <v>303071.47209</v>
      </c>
      <c r="C46" s="90">
        <v>5333.0941271000002</v>
      </c>
      <c r="D46" s="90">
        <v>15563.567876999999</v>
      </c>
      <c r="E46" s="90">
        <v>36590.329569000001</v>
      </c>
      <c r="F46" s="90">
        <v>25898.516291</v>
      </c>
      <c r="G46" s="90">
        <v>1726.0759029000001</v>
      </c>
      <c r="H46" s="90">
        <v>118259.28051</v>
      </c>
      <c r="J46" s="30" t="s">
        <v>209</v>
      </c>
      <c r="K46" s="28">
        <v>1083.9305779116701</v>
      </c>
      <c r="L46" s="28">
        <v>10707.945795981301</v>
      </c>
      <c r="M46" s="28">
        <v>10707.945795981301</v>
      </c>
      <c r="N46" s="28">
        <v>23865.592214060202</v>
      </c>
      <c r="O46" s="28">
        <v>2411.2299434695101</v>
      </c>
      <c r="P46" s="28">
        <v>9182.1722107118403</v>
      </c>
      <c r="Q46" s="28">
        <v>303001.88371104002</v>
      </c>
      <c r="R46" s="28">
        <v>9618.8958919317993</v>
      </c>
      <c r="S46" s="28">
        <v>1171.6794162946501</v>
      </c>
      <c r="T46" s="28">
        <v>1638.29032033564</v>
      </c>
      <c r="U46" s="28">
        <v>35.168434746265703</v>
      </c>
      <c r="V46" s="28">
        <v>10900.0989488537</v>
      </c>
      <c r="W46" s="28">
        <v>10900.0989488537</v>
      </c>
      <c r="X46" s="28">
        <v>63828833.427466199</v>
      </c>
      <c r="Y46" s="28">
        <v>0</v>
      </c>
      <c r="Z46" s="28">
        <v>2937.8567978502901</v>
      </c>
      <c r="AA46" s="28">
        <v>709.22069789953196</v>
      </c>
      <c r="AB46" s="28">
        <v>1019.61678101717</v>
      </c>
      <c r="AC46" s="28">
        <v>3907.3304669352901</v>
      </c>
      <c r="AD46" s="28">
        <v>0</v>
      </c>
      <c r="AE46" s="28">
        <v>5331.7361557344902</v>
      </c>
      <c r="AF46" s="28">
        <v>0</v>
      </c>
      <c r="AG46" s="28">
        <v>14003.820823190399</v>
      </c>
      <c r="AH46" s="28">
        <v>1555.9801677216799</v>
      </c>
      <c r="AI46" s="28">
        <v>15559.800990912099</v>
      </c>
      <c r="AJ46" s="28">
        <v>0</v>
      </c>
      <c r="AK46" s="28">
        <v>6866.8051998149704</v>
      </c>
      <c r="AL46" s="28">
        <v>12.7047232224959</v>
      </c>
      <c r="AM46" s="28">
        <v>18449.277067867301</v>
      </c>
      <c r="AN46" s="28">
        <v>65.180680609577905</v>
      </c>
      <c r="AO46" s="28">
        <v>1556.8604798139199</v>
      </c>
      <c r="AP46" s="28">
        <v>2596.16506656305</v>
      </c>
      <c r="AQ46" s="28">
        <v>7.9512089463560303</v>
      </c>
      <c r="AR46" s="28">
        <v>0</v>
      </c>
      <c r="AS46" s="28">
        <v>1164.80309911429</v>
      </c>
      <c r="AT46" s="28">
        <v>36585.787509028203</v>
      </c>
      <c r="AU46" s="28">
        <v>25894.857133746402</v>
      </c>
      <c r="AV46" s="28">
        <v>10690.9303752817</v>
      </c>
      <c r="AW46" s="28">
        <v>12.972929788742</v>
      </c>
      <c r="AX46" s="28">
        <v>0.25685044373528998</v>
      </c>
      <c r="AY46" s="28">
        <v>455.13978571074199</v>
      </c>
      <c r="AZ46" s="28">
        <v>156.502404953785</v>
      </c>
      <c r="BA46" s="28">
        <v>7862.30518824715</v>
      </c>
      <c r="BB46" s="28">
        <v>318.27813649806802</v>
      </c>
      <c r="BC46" s="28">
        <v>55.683537524319703</v>
      </c>
      <c r="BD46" s="28">
        <v>11233.804904402001</v>
      </c>
      <c r="BE46" s="28">
        <v>2344.0244139971501</v>
      </c>
      <c r="BF46" s="28">
        <v>30.668842213330201</v>
      </c>
      <c r="BG46" s="28">
        <v>364.65414506412702</v>
      </c>
      <c r="BH46" s="28">
        <v>0.92515063068723502</v>
      </c>
      <c r="BI46" s="28">
        <v>1725.7959205233699</v>
      </c>
      <c r="BJ46" s="28">
        <v>5125.4721588358998</v>
      </c>
      <c r="BK46" s="28">
        <v>0</v>
      </c>
      <c r="BL46" s="28">
        <v>440.55812486531602</v>
      </c>
      <c r="BM46" s="28">
        <v>3794.8824731914801</v>
      </c>
      <c r="BN46" s="28">
        <v>8278.0468238724407</v>
      </c>
      <c r="BO46" s="28">
        <v>118222.337700028</v>
      </c>
      <c r="BP46" s="28">
        <v>1138.0638405726299</v>
      </c>
      <c r="BR46" s="25">
        <f t="shared" si="0"/>
        <v>-2.2961045617421469E-4</v>
      </c>
      <c r="BS46" s="25">
        <f t="shared" si="1"/>
        <v>-2.5463105153336965E-4</v>
      </c>
      <c r="BT46" s="25">
        <f t="shared" si="2"/>
        <v>-2.4203229732862333E-4</v>
      </c>
      <c r="BU46" s="25">
        <f t="shared" si="3"/>
        <v>-1.241327975259963E-4</v>
      </c>
      <c r="BV46" s="25">
        <f t="shared" si="3"/>
        <v>-1.4128829669171784E-4</v>
      </c>
      <c r="BW46" s="25">
        <f t="shared" si="4"/>
        <v>-1.6220745342646018E-4</v>
      </c>
      <c r="BX46" s="25">
        <f t="shared" si="5"/>
        <v>-3.1238825242870828E-4</v>
      </c>
    </row>
    <row r="47" spans="1:76" x14ac:dyDescent="0.4">
      <c r="A47" s="30" t="s">
        <v>210</v>
      </c>
      <c r="B47" s="90">
        <v>827053.73309999995</v>
      </c>
      <c r="C47" s="90">
        <v>13825.325545</v>
      </c>
      <c r="D47" s="90">
        <v>40812.820198000001</v>
      </c>
      <c r="E47" s="90">
        <v>140470.33561000001</v>
      </c>
      <c r="F47" s="90">
        <v>85653.832634999999</v>
      </c>
      <c r="G47" s="90">
        <v>4873.5354932</v>
      </c>
      <c r="H47" s="90">
        <v>274662.54888000002</v>
      </c>
      <c r="J47" s="30" t="s">
        <v>210</v>
      </c>
      <c r="K47" s="28">
        <v>6482.8935531030402</v>
      </c>
      <c r="L47" s="28">
        <v>10294.1122149732</v>
      </c>
      <c r="M47" s="28">
        <v>10294.1122149732</v>
      </c>
      <c r="N47" s="28">
        <v>28768.257143841602</v>
      </c>
      <c r="O47" s="28">
        <v>6378.44206357446</v>
      </c>
      <c r="P47" s="28">
        <v>54917.7509941022</v>
      </c>
      <c r="Q47" s="28">
        <v>827053.35781477799</v>
      </c>
      <c r="R47" s="28">
        <v>16493.8901658656</v>
      </c>
      <c r="S47" s="28">
        <v>7007.71389230984</v>
      </c>
      <c r="T47" s="28">
        <v>3658.2499637333699</v>
      </c>
      <c r="U47" s="28">
        <v>210.33945737006201</v>
      </c>
      <c r="V47" s="28">
        <v>28739.946385995201</v>
      </c>
      <c r="W47" s="28">
        <v>28739.946385995201</v>
      </c>
      <c r="X47" s="28">
        <v>211131891.62902799</v>
      </c>
      <c r="Y47" s="28">
        <v>0</v>
      </c>
      <c r="Z47" s="28">
        <v>4026.0606088838499</v>
      </c>
      <c r="AA47" s="28">
        <v>1403.80694174974</v>
      </c>
      <c r="AB47" s="28">
        <v>2816.07965512597</v>
      </c>
      <c r="AC47" s="28">
        <v>23369.401142364401</v>
      </c>
      <c r="AD47" s="28">
        <v>0</v>
      </c>
      <c r="AE47" s="28">
        <v>13825.3240874573</v>
      </c>
      <c r="AF47" s="28">
        <v>0</v>
      </c>
      <c r="AG47" s="28">
        <v>36731.522332754597</v>
      </c>
      <c r="AH47" s="28">
        <v>4081.2802424224401</v>
      </c>
      <c r="AI47" s="28">
        <v>40812.802575176996</v>
      </c>
      <c r="AJ47" s="28">
        <v>0</v>
      </c>
      <c r="AK47" s="28">
        <v>19514.638433121901</v>
      </c>
      <c r="AL47" s="28">
        <v>50.794985820422497</v>
      </c>
      <c r="AM47" s="28">
        <v>36555.887341542999</v>
      </c>
      <c r="AN47" s="28">
        <v>316.229271469325</v>
      </c>
      <c r="AO47" s="28">
        <v>3752.1759776671702</v>
      </c>
      <c r="AP47" s="28">
        <v>8185.3898578569997</v>
      </c>
      <c r="AQ47" s="28">
        <v>35.8272341917029</v>
      </c>
      <c r="AR47" s="28">
        <v>0</v>
      </c>
      <c r="AS47" s="28">
        <v>2683.5133827168602</v>
      </c>
      <c r="AT47" s="28">
        <v>140473.936589752</v>
      </c>
      <c r="AU47" s="28">
        <v>85657.458867457302</v>
      </c>
      <c r="AV47" s="28">
        <v>54816.477722294701</v>
      </c>
      <c r="AW47" s="28">
        <v>28.878790374620301</v>
      </c>
      <c r="AX47" s="28">
        <v>1.30595723264824</v>
      </c>
      <c r="AY47" s="28">
        <v>1214.57807826408</v>
      </c>
      <c r="AZ47" s="28">
        <v>494.387803325672</v>
      </c>
      <c r="BA47" s="28">
        <v>27475.684308161999</v>
      </c>
      <c r="BB47" s="28">
        <v>790.14933156963605</v>
      </c>
      <c r="BC47" s="28">
        <v>122.09652390967599</v>
      </c>
      <c r="BD47" s="28">
        <v>39258.207874909698</v>
      </c>
      <c r="BE47" s="28">
        <v>3771.0811100840301</v>
      </c>
      <c r="BF47" s="28">
        <v>149.03494802658699</v>
      </c>
      <c r="BG47" s="28">
        <v>1094.9606778330699</v>
      </c>
      <c r="BH47" s="28">
        <v>4.24386412705236</v>
      </c>
      <c r="BI47" s="28">
        <v>4873.53532753738</v>
      </c>
      <c r="BJ47" s="28">
        <v>7271.1071314116598</v>
      </c>
      <c r="BK47" s="28">
        <v>0</v>
      </c>
      <c r="BL47" s="28">
        <v>2575.4392340641998</v>
      </c>
      <c r="BM47" s="28">
        <v>8910.7884838231093</v>
      </c>
      <c r="BN47" s="28">
        <v>47252.487160115597</v>
      </c>
      <c r="BO47" s="28">
        <v>274662.48223471502</v>
      </c>
      <c r="BP47" s="28">
        <v>2139.6387330088201</v>
      </c>
      <c r="BR47" s="25">
        <f t="shared" si="0"/>
        <v>-4.5376159606413636E-7</v>
      </c>
      <c r="BS47" s="25">
        <f t="shared" si="1"/>
        <v>-1.0542556084360143E-7</v>
      </c>
      <c r="BT47" s="25">
        <f t="shared" si="2"/>
        <v>-4.317962571390509E-7</v>
      </c>
      <c r="BU47" s="25">
        <f t="shared" si="3"/>
        <v>2.5635161590218688E-5</v>
      </c>
      <c r="BV47" s="25">
        <f t="shared" si="3"/>
        <v>4.2335904252599692E-5</v>
      </c>
      <c r="BW47" s="25">
        <f t="shared" si="4"/>
        <v>-3.3992287580813714E-8</v>
      </c>
      <c r="BX47" s="25">
        <f t="shared" si="5"/>
        <v>-2.4264423843000139E-7</v>
      </c>
    </row>
    <row r="48" spans="1:76" s="15" customFormat="1" x14ac:dyDescent="0.4">
      <c r="A48" s="15" t="s">
        <v>211</v>
      </c>
      <c r="B48" s="91">
        <v>12226.945696000001</v>
      </c>
      <c r="C48" s="91">
        <v>225.25647588000001</v>
      </c>
      <c r="D48" s="91">
        <v>592.59021934999998</v>
      </c>
      <c r="E48" s="91">
        <v>1501.7902342</v>
      </c>
      <c r="F48" s="91">
        <v>1224.7413057000001</v>
      </c>
      <c r="G48" s="91">
        <v>89.259591963999995</v>
      </c>
      <c r="H48" s="91">
        <v>3664.5177856999999</v>
      </c>
      <c r="J48" s="15" t="s">
        <v>211</v>
      </c>
      <c r="K48" s="42">
        <v>19.938438067940002</v>
      </c>
      <c r="L48" s="42">
        <v>382.15868228212003</v>
      </c>
      <c r="M48" s="42">
        <v>382.15868228212003</v>
      </c>
      <c r="N48" s="42">
        <v>831.67546152191596</v>
      </c>
      <c r="O48" s="42">
        <v>72.065124804910099</v>
      </c>
      <c r="P48" s="42">
        <v>168.90210296091001</v>
      </c>
      <c r="Q48" s="42">
        <v>12226.942566290199</v>
      </c>
      <c r="R48" s="42">
        <v>318.322877118939</v>
      </c>
      <c r="S48" s="42">
        <v>21.552529640871299</v>
      </c>
      <c r="T48" s="42">
        <v>51.291524096830202</v>
      </c>
      <c r="U48" s="42">
        <v>0.64690883771188001</v>
      </c>
      <c r="V48" s="42">
        <v>326.09844578859799</v>
      </c>
      <c r="W48" s="42">
        <v>326.09844578859799</v>
      </c>
      <c r="X48" s="42">
        <v>3018918.4371456699</v>
      </c>
      <c r="Y48" s="42">
        <v>0</v>
      </c>
      <c r="Z48" s="42">
        <v>100.70941323528</v>
      </c>
      <c r="AA48" s="42">
        <v>22.823979374812701</v>
      </c>
      <c r="AB48" s="42">
        <v>30.063964164462501</v>
      </c>
      <c r="AC48" s="42">
        <v>71.873674165880203</v>
      </c>
      <c r="AD48" s="42">
        <v>0</v>
      </c>
      <c r="AE48" s="42">
        <v>225.256431735533</v>
      </c>
      <c r="AF48" s="42">
        <v>0</v>
      </c>
      <c r="AG48" s="42">
        <v>533.33104482988495</v>
      </c>
      <c r="AH48" s="42">
        <v>59.259005169838503</v>
      </c>
      <c r="AI48" s="42">
        <v>592.59004999972399</v>
      </c>
      <c r="AJ48" s="42">
        <v>0</v>
      </c>
      <c r="AK48" s="42">
        <v>200.579246405253</v>
      </c>
      <c r="AL48" s="42">
        <v>0.64723490401626904</v>
      </c>
      <c r="AM48" s="42">
        <v>593.59883740131204</v>
      </c>
      <c r="AN48" s="42">
        <v>3.61449830519684</v>
      </c>
      <c r="AO48" s="42">
        <v>66.251091486300993</v>
      </c>
      <c r="AP48" s="42">
        <v>120.666343788753</v>
      </c>
      <c r="AQ48" s="42">
        <v>0.42640081692267801</v>
      </c>
      <c r="AR48" s="42">
        <v>0</v>
      </c>
      <c r="AS48" s="42">
        <v>48.9134640453711</v>
      </c>
      <c r="AT48" s="42">
        <v>1501.81604870515</v>
      </c>
      <c r="AU48" s="42">
        <v>1224.76720133665</v>
      </c>
      <c r="AV48" s="42">
        <v>277.04884736850801</v>
      </c>
      <c r="AW48" s="42">
        <v>0.53944130182928396</v>
      </c>
      <c r="AX48" s="42">
        <v>1.4559367372696801E-2</v>
      </c>
      <c r="AY48" s="42">
        <v>19.989731100051198</v>
      </c>
      <c r="AZ48" s="42">
        <v>7.2790726136344697</v>
      </c>
      <c r="BA48" s="42">
        <v>379.62497627275502</v>
      </c>
      <c r="BB48" s="42">
        <v>13.6659845874876</v>
      </c>
      <c r="BC48" s="42">
        <v>2.3056134376119499</v>
      </c>
      <c r="BD48" s="42">
        <v>542.41741397840497</v>
      </c>
      <c r="BE48" s="42">
        <v>78.427523062018906</v>
      </c>
      <c r="BF48" s="42">
        <v>1.7019767309865099</v>
      </c>
      <c r="BG48" s="42">
        <v>16.6593879407177</v>
      </c>
      <c r="BH48" s="42">
        <v>5.0010659237090499E-2</v>
      </c>
      <c r="BI48" s="42">
        <v>89.259574286611894</v>
      </c>
      <c r="BJ48" s="42">
        <v>174.84915462831901</v>
      </c>
      <c r="BK48" s="42">
        <v>0</v>
      </c>
      <c r="BL48" s="42">
        <v>8.3088713117236104</v>
      </c>
      <c r="BM48" s="42">
        <v>117.30448484696301</v>
      </c>
      <c r="BN48" s="42">
        <v>160.05020770435999</v>
      </c>
      <c r="BO48" s="42">
        <v>3664.5166185507901</v>
      </c>
      <c r="BP48" s="42">
        <v>37.014218269308302</v>
      </c>
      <c r="BQ48" s="42"/>
      <c r="BR48" s="79">
        <f t="shared" si="0"/>
        <v>-2.5596824252180195E-7</v>
      </c>
      <c r="BS48" s="79">
        <f t="shared" si="1"/>
        <v>-1.9597424153584242E-7</v>
      </c>
      <c r="BT48" s="79">
        <f t="shared" si="2"/>
        <v>-2.8577973524782564E-7</v>
      </c>
      <c r="BU48" s="79">
        <f t="shared" si="3"/>
        <v>1.7189155024562487E-5</v>
      </c>
      <c r="BV48" s="79">
        <f t="shared" si="3"/>
        <v>2.1143760343021929E-5</v>
      </c>
      <c r="BW48" s="79">
        <f t="shared" si="4"/>
        <v>-1.9804468866503556E-7</v>
      </c>
      <c r="BX48" s="79">
        <f t="shared" si="5"/>
        <v>-3.185000805104873E-7</v>
      </c>
    </row>
    <row r="49" spans="1:76" x14ac:dyDescent="0.4">
      <c r="A49" s="30" t="s">
        <v>447</v>
      </c>
      <c r="B49" s="90">
        <v>264940.62718777702</v>
      </c>
      <c r="C49" s="90">
        <v>4854.4304466761496</v>
      </c>
      <c r="D49" s="90">
        <v>13968.881355356199</v>
      </c>
      <c r="E49" s="90">
        <v>26120.099096449299</v>
      </c>
      <c r="F49" s="90">
        <v>19677.183714574101</v>
      </c>
      <c r="G49" s="90">
        <v>1370.9903366708099</v>
      </c>
      <c r="H49" s="90">
        <v>115979.85885214699</v>
      </c>
      <c r="J49" s="30" t="s">
        <v>447</v>
      </c>
      <c r="K49" s="28">
        <v>459.34608487245299</v>
      </c>
      <c r="L49" s="28">
        <v>12726.6502841982</v>
      </c>
      <c r="M49" s="28">
        <v>12726.6502841982</v>
      </c>
      <c r="N49" s="28">
        <v>27477.373268235198</v>
      </c>
      <c r="O49" s="28">
        <v>2247.1908997707701</v>
      </c>
      <c r="P49" s="28">
        <v>3891.20324441398</v>
      </c>
      <c r="Q49" s="28">
        <v>264940.515232064</v>
      </c>
      <c r="R49" s="28">
        <v>10328.227016389301</v>
      </c>
      <c r="S49" s="28">
        <v>496.532085024781</v>
      </c>
      <c r="T49" s="28">
        <v>1629.7539878411301</v>
      </c>
      <c r="U49" s="28">
        <v>14.903608541409399</v>
      </c>
      <c r="V49" s="28">
        <v>10172.888392689099</v>
      </c>
      <c r="W49" s="28">
        <v>10172.888392689099</v>
      </c>
      <c r="X49" s="28">
        <v>48503149.661985099</v>
      </c>
      <c r="Y49" s="28">
        <v>0</v>
      </c>
      <c r="Z49" s="28">
        <v>3308.6238824083198</v>
      </c>
      <c r="AA49" s="28">
        <v>732.927980050212</v>
      </c>
      <c r="AB49" s="28">
        <v>932.13878477741105</v>
      </c>
      <c r="AC49" s="28">
        <v>1655.84116208357</v>
      </c>
      <c r="AD49" s="28">
        <v>0</v>
      </c>
      <c r="AE49" s="28">
        <v>4854.4289394897296</v>
      </c>
      <c r="AF49" s="28">
        <v>0</v>
      </c>
      <c r="AG49" s="28">
        <v>12571.9882020315</v>
      </c>
      <c r="AH49" s="28">
        <v>1396.88765638982</v>
      </c>
      <c r="AI49" s="28">
        <v>13968.875858421299</v>
      </c>
      <c r="AJ49" s="28">
        <v>0</v>
      </c>
      <c r="AK49" s="28">
        <v>6193.9936229720397</v>
      </c>
      <c r="AL49" s="28">
        <v>8.4423123901960402</v>
      </c>
      <c r="AM49" s="28">
        <v>19060.183884476901</v>
      </c>
      <c r="AN49" s="28">
        <v>35.625674610029897</v>
      </c>
      <c r="AO49" s="28">
        <v>1376.1704019577001</v>
      </c>
      <c r="AP49" s="28">
        <v>2028.38243610729</v>
      </c>
      <c r="AQ49" s="28">
        <v>4.7256996011838801</v>
      </c>
      <c r="AR49" s="28">
        <v>0</v>
      </c>
      <c r="AS49" s="28">
        <v>1046.7186785495701</v>
      </c>
      <c r="AT49" s="28">
        <v>26119.8662903201</v>
      </c>
      <c r="AU49" s="28">
        <v>19676.951669156799</v>
      </c>
      <c r="AV49" s="28">
        <v>6442.9146211632697</v>
      </c>
      <c r="AW49" s="28">
        <v>11.7971508181903</v>
      </c>
      <c r="AX49" s="28">
        <v>0.13211894784415501</v>
      </c>
      <c r="AY49" s="28">
        <v>386.05877687571899</v>
      </c>
      <c r="AZ49" s="28">
        <v>122.143340878652</v>
      </c>
      <c r="BA49" s="28">
        <v>5771.5455374592802</v>
      </c>
      <c r="BB49" s="28">
        <v>278.15069850140799</v>
      </c>
      <c r="BC49" s="28">
        <v>50.893705594779398</v>
      </c>
      <c r="BD49" s="28">
        <v>8246.4271244564206</v>
      </c>
      <c r="BE49" s="28">
        <v>2554.7116113317702</v>
      </c>
      <c r="BF49" s="28">
        <v>16.729097853028801</v>
      </c>
      <c r="BG49" s="28">
        <v>292.469459206225</v>
      </c>
      <c r="BH49" s="28">
        <v>0.53945534934991102</v>
      </c>
      <c r="BI49" s="28">
        <v>1370.9896665751701</v>
      </c>
      <c r="BJ49" s="28">
        <v>5734.67441655947</v>
      </c>
      <c r="BK49" s="28">
        <v>0</v>
      </c>
      <c r="BL49" s="28">
        <v>195.76393679991301</v>
      </c>
      <c r="BM49" s="28">
        <v>3708.5386907387501</v>
      </c>
      <c r="BN49" s="28">
        <v>3852.0346887304299</v>
      </c>
      <c r="BO49" s="28">
        <v>115979.832383471</v>
      </c>
      <c r="BP49" s="28">
        <v>1193.32258367025</v>
      </c>
      <c r="BR49" s="80">
        <f t="shared" si="0"/>
        <v>-4.2256906463688915E-7</v>
      </c>
      <c r="BS49" s="80">
        <f t="shared" si="1"/>
        <v>-3.104764681544363E-7</v>
      </c>
      <c r="BT49" s="80">
        <f t="shared" si="2"/>
        <v>-3.9351289201016751E-7</v>
      </c>
      <c r="BU49" s="80">
        <f t="shared" ref="BU49:BV56" si="13">IF(E49&lt;&gt;0,(AT49-E49)/E49,"")</f>
        <v>-8.9129114074000107E-6</v>
      </c>
      <c r="BV49" s="80">
        <f t="shared" si="13"/>
        <v>-1.1792613245279678E-5</v>
      </c>
      <c r="BW49" s="80">
        <f t="shared" si="4"/>
        <v>-4.8876758788027384E-7</v>
      </c>
      <c r="BX49" s="80">
        <f t="shared" si="5"/>
        <v>-2.2821786690391926E-7</v>
      </c>
    </row>
    <row r="50" spans="1:76" x14ac:dyDescent="0.4">
      <c r="A50" s="30" t="s">
        <v>449</v>
      </c>
      <c r="B50" s="90">
        <v>9688.5764743911295</v>
      </c>
      <c r="C50" s="90">
        <v>182.47114963777901</v>
      </c>
      <c r="D50" s="90">
        <v>529.96511789456395</v>
      </c>
      <c r="E50" s="90">
        <v>769.37883749454897</v>
      </c>
      <c r="F50" s="90">
        <v>593.55948240605505</v>
      </c>
      <c r="G50" s="90">
        <v>41.950616158940598</v>
      </c>
      <c r="H50" s="90">
        <v>4840.2860033733004</v>
      </c>
      <c r="J50" s="30" t="s">
        <v>449</v>
      </c>
      <c r="K50" s="28">
        <v>5.06225542321907</v>
      </c>
      <c r="L50" s="28">
        <v>583.02658391712305</v>
      </c>
      <c r="M50" s="28">
        <v>583.02658391712305</v>
      </c>
      <c r="N50" s="28">
        <v>1241.6692972368901</v>
      </c>
      <c r="O50" s="28">
        <v>91.020775123904002</v>
      </c>
      <c r="P50" s="28">
        <v>42.883307080870999</v>
      </c>
      <c r="Q50" s="28">
        <v>9688.5736761520493</v>
      </c>
      <c r="R50" s="28">
        <v>451.86572749527602</v>
      </c>
      <c r="S50" s="28">
        <v>5.4720756682947798</v>
      </c>
      <c r="T50" s="28">
        <v>68.542340262160394</v>
      </c>
      <c r="U50" s="28">
        <v>0.164248601893593</v>
      </c>
      <c r="V50" s="28">
        <v>412.39780201778001</v>
      </c>
      <c r="W50" s="28">
        <v>412.39780201778001</v>
      </c>
      <c r="X50" s="28">
        <v>1463090.7985515599</v>
      </c>
      <c r="Y50" s="28">
        <v>0</v>
      </c>
      <c r="Z50" s="28">
        <v>148.043198707317</v>
      </c>
      <c r="AA50" s="28">
        <v>31.455828274178199</v>
      </c>
      <c r="AB50" s="28">
        <v>37.310270045022698</v>
      </c>
      <c r="AC50" s="28">
        <v>18.2483239289935</v>
      </c>
      <c r="AD50" s="28">
        <v>0</v>
      </c>
      <c r="AE50" s="28">
        <v>182.47109341093599</v>
      </c>
      <c r="AF50" s="28">
        <v>0</v>
      </c>
      <c r="AG50" s="28">
        <v>476.968453490743</v>
      </c>
      <c r="AH50" s="28">
        <v>52.996489587019099</v>
      </c>
      <c r="AI50" s="28">
        <v>529.96494307776197</v>
      </c>
      <c r="AJ50" s="28">
        <v>0</v>
      </c>
      <c r="AK50" s="28">
        <v>245.82683019273901</v>
      </c>
      <c r="AL50" s="28">
        <v>0.20230186841713599</v>
      </c>
      <c r="AM50" s="28">
        <v>817.89731792456905</v>
      </c>
      <c r="AN50" s="28">
        <v>0.47391482817727298</v>
      </c>
      <c r="AO50" s="28">
        <v>49.855444589582</v>
      </c>
      <c r="AP50" s="28">
        <v>63.586744048898403</v>
      </c>
      <c r="AQ50" s="28">
        <v>8.5678494353411905E-2</v>
      </c>
      <c r="AR50" s="28">
        <v>0</v>
      </c>
      <c r="AS50" s="28">
        <v>38.555378671384503</v>
      </c>
      <c r="AT50" s="28">
        <v>769.35457175945305</v>
      </c>
      <c r="AU50" s="28">
        <v>593.53525122395104</v>
      </c>
      <c r="AV50" s="28">
        <v>175.81932053550199</v>
      </c>
      <c r="AW50" s="28">
        <v>0.43963462799759701</v>
      </c>
      <c r="AX50" s="28">
        <v>1.2609584594101501E-3</v>
      </c>
      <c r="AY50" s="28">
        <v>13.382210309914701</v>
      </c>
      <c r="AZ50" s="28">
        <v>3.82346553349096</v>
      </c>
      <c r="BA50" s="28">
        <v>165.32875576646401</v>
      </c>
      <c r="BB50" s="28">
        <v>9.9583492341694395</v>
      </c>
      <c r="BC50" s="28">
        <v>1.90588890358636</v>
      </c>
      <c r="BD50" s="28">
        <v>236.22011938028001</v>
      </c>
      <c r="BE50" s="28">
        <v>112.577385740414</v>
      </c>
      <c r="BF50" s="28">
        <v>0.22052782398297999</v>
      </c>
      <c r="BG50" s="28">
        <v>9.4863699686392398</v>
      </c>
      <c r="BH50" s="28">
        <v>9.2062161521630093E-3</v>
      </c>
      <c r="BI50" s="28">
        <v>41.950648055247797</v>
      </c>
      <c r="BJ50" s="28">
        <v>255.82983546550901</v>
      </c>
      <c r="BK50" s="28">
        <v>0</v>
      </c>
      <c r="BL50" s="28">
        <v>2.6475820860771901</v>
      </c>
      <c r="BM50" s="28">
        <v>154.43622927639001</v>
      </c>
      <c r="BN50" s="28">
        <v>61.050638327849299</v>
      </c>
      <c r="BO50" s="28">
        <v>4840.2845663232902</v>
      </c>
      <c r="BP50" s="28">
        <v>51.596806637861</v>
      </c>
      <c r="BR50" s="80">
        <f t="shared" si="0"/>
        <v>-2.8881839221862191E-7</v>
      </c>
      <c r="BS50" s="80">
        <f t="shared" si="1"/>
        <v>-3.0814100270669493E-7</v>
      </c>
      <c r="BT50" s="80">
        <f t="shared" si="2"/>
        <v>-3.2986473273481599E-7</v>
      </c>
      <c r="BU50" s="80">
        <f t="shared" si="13"/>
        <v>-3.1539384648197277E-5</v>
      </c>
      <c r="BV50" s="80">
        <f t="shared" si="13"/>
        <v>-4.0823511075577331E-5</v>
      </c>
      <c r="BW50" s="80">
        <f t="shared" si="4"/>
        <v>7.6032988593474801E-7</v>
      </c>
      <c r="BX50" s="80">
        <f t="shared" si="5"/>
        <v>-2.9689361522849491E-7</v>
      </c>
    </row>
    <row r="51" spans="1:76" x14ac:dyDescent="0.4">
      <c r="A51" s="30" t="s">
        <v>450</v>
      </c>
      <c r="B51" s="90">
        <v>64025.4617407435</v>
      </c>
      <c r="C51" s="90">
        <v>963.94946607110501</v>
      </c>
      <c r="D51" s="90">
        <v>3648.0821572158602</v>
      </c>
      <c r="E51" s="90">
        <v>10694.9707150916</v>
      </c>
      <c r="F51" s="90">
        <v>6217.1473718196603</v>
      </c>
      <c r="G51" s="90">
        <v>354.47815142775897</v>
      </c>
      <c r="H51" s="90">
        <v>20354.609758614999</v>
      </c>
      <c r="J51" s="30" t="s">
        <v>450</v>
      </c>
      <c r="K51" s="28">
        <v>375.70459227990602</v>
      </c>
      <c r="L51" s="28">
        <v>1148.0998023105899</v>
      </c>
      <c r="M51" s="28">
        <v>1148.0998023105899</v>
      </c>
      <c r="N51" s="28">
        <v>2836.6622607865502</v>
      </c>
      <c r="O51" s="28">
        <v>452.17997048550802</v>
      </c>
      <c r="P51" s="28">
        <v>3182.6608718724801</v>
      </c>
      <c r="Q51" s="28">
        <v>64025.443769903599</v>
      </c>
      <c r="R51" s="28">
        <v>1376.9453938960701</v>
      </c>
      <c r="S51" s="28">
        <v>406.11944493075902</v>
      </c>
      <c r="T51" s="28">
        <v>275.01244740032303</v>
      </c>
      <c r="U51" s="28">
        <v>12.1898561292981</v>
      </c>
      <c r="V51" s="28">
        <v>2039.61399122186</v>
      </c>
      <c r="W51" s="28">
        <v>2039.61399122186</v>
      </c>
      <c r="X51" s="28">
        <v>15324919.130351501</v>
      </c>
      <c r="Y51" s="28">
        <v>0</v>
      </c>
      <c r="Z51" s="28">
        <v>372.30913040626803</v>
      </c>
      <c r="AA51" s="28">
        <v>110.475819450391</v>
      </c>
      <c r="AB51" s="28">
        <v>196.87920752849899</v>
      </c>
      <c r="AC51" s="28">
        <v>1354.3321608844701</v>
      </c>
      <c r="AD51" s="28">
        <v>0</v>
      </c>
      <c r="AE51" s="28">
        <v>963.94922492104604</v>
      </c>
      <c r="AF51" s="28">
        <v>0</v>
      </c>
      <c r="AG51" s="28">
        <v>3283.2727978086</v>
      </c>
      <c r="AH51" s="28">
        <v>364.80813566141398</v>
      </c>
      <c r="AI51" s="28">
        <v>3648.0809334700202</v>
      </c>
      <c r="AJ51" s="28">
        <v>0</v>
      </c>
      <c r="AK51" s="28">
        <v>1352.1142809258799</v>
      </c>
      <c r="AL51" s="28">
        <v>3.41491402415163</v>
      </c>
      <c r="AM51" s="28">
        <v>2875.6701555353002</v>
      </c>
      <c r="AN51" s="28">
        <v>19.832435973919299</v>
      </c>
      <c r="AO51" s="28">
        <v>315.69641860259998</v>
      </c>
      <c r="AP51" s="28">
        <v>606.60621813632304</v>
      </c>
      <c r="AQ51" s="28">
        <v>2.3050428600560999</v>
      </c>
      <c r="AR51" s="28">
        <v>0</v>
      </c>
      <c r="AS51" s="28">
        <v>231.05103860844201</v>
      </c>
      <c r="AT51" s="28">
        <v>10695.14454576</v>
      </c>
      <c r="AU51" s="28">
        <v>6217.3214945631798</v>
      </c>
      <c r="AV51" s="28">
        <v>4477.8230511968304</v>
      </c>
      <c r="AW51" s="28">
        <v>2.5313875852224199</v>
      </c>
      <c r="AX51" s="28">
        <v>8.0638508903916994E-2</v>
      </c>
      <c r="AY51" s="28">
        <v>97.182775541923604</v>
      </c>
      <c r="AZ51" s="28">
        <v>36.607228205933701</v>
      </c>
      <c r="BA51" s="28">
        <v>1948.75344334397</v>
      </c>
      <c r="BB51" s="28">
        <v>65.498673567133395</v>
      </c>
      <c r="BC51" s="28">
        <v>10.788141217061501</v>
      </c>
      <c r="BD51" s="28">
        <v>2784.4328738901099</v>
      </c>
      <c r="BE51" s="28">
        <v>323.70488333507802</v>
      </c>
      <c r="BF51" s="28">
        <v>9.3416498961071905</v>
      </c>
      <c r="BG51" s="28">
        <v>82.927286793763201</v>
      </c>
      <c r="BH51" s="28">
        <v>0.27132780755854602</v>
      </c>
      <c r="BI51" s="28">
        <v>354.47807335438699</v>
      </c>
      <c r="BJ51" s="28">
        <v>661.32745977637899</v>
      </c>
      <c r="BK51" s="28">
        <v>0</v>
      </c>
      <c r="BL51" s="28">
        <v>149.865509526007</v>
      </c>
      <c r="BM51" s="28">
        <v>657.86852185859698</v>
      </c>
      <c r="BN51" s="28">
        <v>2761.6006412004099</v>
      </c>
      <c r="BO51" s="28">
        <v>20354.6051262972</v>
      </c>
      <c r="BP51" s="28">
        <v>171.88757454267599</v>
      </c>
      <c r="BR51" s="80">
        <f t="shared" si="0"/>
        <v>-2.8068270672881639E-7</v>
      </c>
      <c r="BS51" s="80">
        <f t="shared" si="1"/>
        <v>-2.5016877695013303E-7</v>
      </c>
      <c r="BT51" s="80">
        <f t="shared" si="2"/>
        <v>-3.3544909002637865E-7</v>
      </c>
      <c r="BU51" s="80">
        <f t="shared" si="13"/>
        <v>1.6253496435929764E-5</v>
      </c>
      <c r="BV51" s="80">
        <f t="shared" si="13"/>
        <v>2.8006854768923383E-5</v>
      </c>
      <c r="BW51" s="80">
        <f t="shared" si="4"/>
        <v>-2.2024875628095468E-7</v>
      </c>
      <c r="BX51" s="80">
        <f t="shared" si="5"/>
        <v>-2.2758077184185855E-7</v>
      </c>
    </row>
    <row r="52" spans="1:76" x14ac:dyDescent="0.4">
      <c r="A52" s="30" t="s">
        <v>451</v>
      </c>
      <c r="B52" s="90">
        <v>6030.1091494054399</v>
      </c>
      <c r="C52" s="90">
        <v>87.173298709216397</v>
      </c>
      <c r="D52" s="90">
        <v>358.765162413898</v>
      </c>
      <c r="E52" s="90">
        <v>909.82783363042302</v>
      </c>
      <c r="F52" s="90">
        <v>529.87423350629103</v>
      </c>
      <c r="G52" s="90">
        <v>31.471297926112101</v>
      </c>
      <c r="H52" s="90">
        <v>2092.6042336882501</v>
      </c>
      <c r="J52" s="30" t="s">
        <v>451</v>
      </c>
      <c r="K52" s="28">
        <v>29.413631046543799</v>
      </c>
      <c r="L52" s="28">
        <v>151.91657364925001</v>
      </c>
      <c r="M52" s="28">
        <v>151.91657364925001</v>
      </c>
      <c r="N52" s="28">
        <v>353.614402349079</v>
      </c>
      <c r="O52" s="28">
        <v>44.683299843976798</v>
      </c>
      <c r="P52" s="28">
        <v>249.16824157019701</v>
      </c>
      <c r="Q52" s="28">
        <v>6030.10747267646</v>
      </c>
      <c r="R52" s="28">
        <v>155.16016165445799</v>
      </c>
      <c r="S52" s="28">
        <v>31.7948013032589</v>
      </c>
      <c r="T52" s="28">
        <v>28.617047758272701</v>
      </c>
      <c r="U52" s="28">
        <v>0.95433289734556903</v>
      </c>
      <c r="V52" s="28">
        <v>201.750351737301</v>
      </c>
      <c r="W52" s="28">
        <v>201.750351737301</v>
      </c>
      <c r="X52" s="28">
        <v>1306110.2237404699</v>
      </c>
      <c r="Y52" s="28">
        <v>0</v>
      </c>
      <c r="Z52" s="28">
        <v>44.780310753309401</v>
      </c>
      <c r="AA52" s="28">
        <v>11.924430686870901</v>
      </c>
      <c r="AB52" s="28">
        <v>19.2015281618038</v>
      </c>
      <c r="AC52" s="28">
        <v>106.029703734248</v>
      </c>
      <c r="AD52" s="28">
        <v>0</v>
      </c>
      <c r="AE52" s="28">
        <v>87.173275176507502</v>
      </c>
      <c r="AF52" s="28">
        <v>0</v>
      </c>
      <c r="AG52" s="28">
        <v>322.88852558188199</v>
      </c>
      <c r="AH52" s="28">
        <v>35.876537418497797</v>
      </c>
      <c r="AI52" s="28">
        <v>358.76506300038</v>
      </c>
      <c r="AJ52" s="28">
        <v>0</v>
      </c>
      <c r="AK52" s="28">
        <v>130.733115106014</v>
      </c>
      <c r="AL52" s="28">
        <v>0.26052445697404603</v>
      </c>
      <c r="AM52" s="28">
        <v>310.29349845400799</v>
      </c>
      <c r="AN52" s="28">
        <v>1.3400952218125199</v>
      </c>
      <c r="AO52" s="28">
        <v>31.769761592178</v>
      </c>
      <c r="AP52" s="28">
        <v>53.0992915447234</v>
      </c>
      <c r="AQ52" s="28">
        <v>0.16330157068293599</v>
      </c>
      <c r="AR52" s="28">
        <v>0</v>
      </c>
      <c r="AS52" s="28">
        <v>23.761553674278101</v>
      </c>
      <c r="AT52" s="28">
        <v>909.832501372156</v>
      </c>
      <c r="AU52" s="28">
        <v>529.87901283343501</v>
      </c>
      <c r="AV52" s="28">
        <v>379.95348853872099</v>
      </c>
      <c r="AW52" s="28">
        <v>0.26457922044566401</v>
      </c>
      <c r="AX52" s="28">
        <v>5.2845207978526902E-3</v>
      </c>
      <c r="AY52" s="28">
        <v>9.2951090461151793</v>
      </c>
      <c r="AZ52" s="28">
        <v>3.2009997630031299</v>
      </c>
      <c r="BA52" s="28">
        <v>160.97633668987001</v>
      </c>
      <c r="BB52" s="28">
        <v>6.49632698953355</v>
      </c>
      <c r="BC52" s="28">
        <v>1.13553413581573</v>
      </c>
      <c r="BD52" s="28">
        <v>230.00593087407699</v>
      </c>
      <c r="BE52" s="28">
        <v>37.170373262414998</v>
      </c>
      <c r="BF52" s="28">
        <v>0.63055765450266399</v>
      </c>
      <c r="BG52" s="28">
        <v>7.4548204831429103</v>
      </c>
      <c r="BH52" s="28">
        <v>1.9005395481627201E-2</v>
      </c>
      <c r="BI52" s="28">
        <v>31.471297713255801</v>
      </c>
      <c r="BJ52" s="28">
        <v>78.762567300738297</v>
      </c>
      <c r="BK52" s="28">
        <v>0</v>
      </c>
      <c r="BL52" s="28">
        <v>11.801535346795699</v>
      </c>
      <c r="BM52" s="28">
        <v>67.414792834708194</v>
      </c>
      <c r="BN52" s="28">
        <v>218.80948022591599</v>
      </c>
      <c r="BO52" s="28">
        <v>2092.6037143471199</v>
      </c>
      <c r="BP52" s="28">
        <v>18.843203714371899</v>
      </c>
      <c r="BR52" s="80">
        <f t="shared" si="0"/>
        <v>-2.7805947426986633E-7</v>
      </c>
      <c r="BS52" s="80">
        <f t="shared" si="1"/>
        <v>-2.6995317652179123E-7</v>
      </c>
      <c r="BT52" s="80">
        <f t="shared" si="2"/>
        <v>-2.7709914009463043E-7</v>
      </c>
      <c r="BU52" s="80">
        <f t="shared" si="13"/>
        <v>5.1303571515965663E-6</v>
      </c>
      <c r="BV52" s="80">
        <f t="shared" si="13"/>
        <v>9.0197387262121304E-6</v>
      </c>
      <c r="BW52" s="80">
        <f t="shared" si="4"/>
        <v>-6.7635055979258221E-9</v>
      </c>
      <c r="BX52" s="80">
        <f t="shared" si="5"/>
        <v>-2.4817933649199492E-7</v>
      </c>
    </row>
    <row r="53" spans="1:76" x14ac:dyDescent="0.4">
      <c r="A53" s="30" t="s">
        <v>452</v>
      </c>
      <c r="B53" s="90">
        <v>248277.51137518999</v>
      </c>
      <c r="C53" s="90">
        <v>3589.0738808218698</v>
      </c>
      <c r="D53" s="90">
        <v>14574.612033704299</v>
      </c>
      <c r="E53" s="90">
        <v>49228.491824057499</v>
      </c>
      <c r="F53" s="90">
        <v>24586.116951770899</v>
      </c>
      <c r="G53" s="90">
        <v>1112.3604518597101</v>
      </c>
      <c r="H53" s="90">
        <v>83117.636123080796</v>
      </c>
      <c r="J53" s="30" t="s">
        <v>452</v>
      </c>
      <c r="K53" s="28">
        <v>2211.6090699955998</v>
      </c>
      <c r="L53" s="28">
        <v>2196.4195369661402</v>
      </c>
      <c r="M53" s="28">
        <v>2196.4195369661402</v>
      </c>
      <c r="N53" s="28">
        <v>7025.0483434633497</v>
      </c>
      <c r="O53" s="28">
        <v>1979.1462131179501</v>
      </c>
      <c r="P53" s="28">
        <v>18734.940355713999</v>
      </c>
      <c r="Q53" s="28">
        <v>248277.433310736</v>
      </c>
      <c r="R53" s="28">
        <v>4622.5708260422698</v>
      </c>
      <c r="S53" s="28">
        <v>2390.6485185373399</v>
      </c>
      <c r="T53" s="28">
        <v>1097.7293314462299</v>
      </c>
      <c r="U53" s="28">
        <v>71.756278418191599</v>
      </c>
      <c r="V53" s="28">
        <v>8912.4191142250602</v>
      </c>
      <c r="W53" s="28">
        <v>8912.4191142250602</v>
      </c>
      <c r="X53" s="28">
        <v>60603390.241611101</v>
      </c>
      <c r="Y53" s="28">
        <v>0</v>
      </c>
      <c r="Z53" s="28">
        <v>1041.9936279326901</v>
      </c>
      <c r="AA53" s="28">
        <v>409.45005501700899</v>
      </c>
      <c r="AB53" s="28">
        <v>880.36991823067899</v>
      </c>
      <c r="AC53" s="28">
        <v>7972.3622870906602</v>
      </c>
      <c r="AD53" s="28">
        <v>0</v>
      </c>
      <c r="AE53" s="28">
        <v>3589.0725012318298</v>
      </c>
      <c r="AF53" s="28">
        <v>0</v>
      </c>
      <c r="AG53" s="28">
        <v>13117.146140577701</v>
      </c>
      <c r="AH53" s="28">
        <v>1457.4608341517901</v>
      </c>
      <c r="AI53" s="28">
        <v>14574.606974729501</v>
      </c>
      <c r="AJ53" s="28">
        <v>0</v>
      </c>
      <c r="AK53" s="28">
        <v>6129.82306547793</v>
      </c>
      <c r="AL53" s="28">
        <v>14.8039676121188</v>
      </c>
      <c r="AM53" s="28">
        <v>10665.114118826001</v>
      </c>
      <c r="AN53" s="28">
        <v>93.337664857884505</v>
      </c>
      <c r="AO53" s="28">
        <v>1041.37276994218</v>
      </c>
      <c r="AP53" s="28">
        <v>2339.2786925489199</v>
      </c>
      <c r="AQ53" s="28">
        <v>10.5268929070696</v>
      </c>
      <c r="AR53" s="28">
        <v>0</v>
      </c>
      <c r="AS53" s="28">
        <v>740.44436709160698</v>
      </c>
      <c r="AT53" s="28">
        <v>49229.604301230102</v>
      </c>
      <c r="AU53" s="28">
        <v>24587.2337251073</v>
      </c>
      <c r="AV53" s="28">
        <v>24642.370576122801</v>
      </c>
      <c r="AW53" s="28">
        <v>7.9313912962626096</v>
      </c>
      <c r="AX53" s="28">
        <v>0.386504692978829</v>
      </c>
      <c r="AY53" s="28">
        <v>341.21140413476797</v>
      </c>
      <c r="AZ53" s="28">
        <v>141.31520814387301</v>
      </c>
      <c r="BA53" s="28">
        <v>7924.1068342179296</v>
      </c>
      <c r="BB53" s="28">
        <v>220.104573962312</v>
      </c>
      <c r="BC53" s="28">
        <v>33.462610139056501</v>
      </c>
      <c r="BD53" s="28">
        <v>11322.2490480993</v>
      </c>
      <c r="BE53" s="28">
        <v>1035.6862873940099</v>
      </c>
      <c r="BF53" s="28">
        <v>43.9930932391959</v>
      </c>
      <c r="BG53" s="28">
        <v>311.46034513357199</v>
      </c>
      <c r="BH53" s="28">
        <v>1.2483570882455</v>
      </c>
      <c r="BI53" s="28">
        <v>1112.3600980880401</v>
      </c>
      <c r="BJ53" s="28">
        <v>1908.2455259123501</v>
      </c>
      <c r="BK53" s="28">
        <v>0</v>
      </c>
      <c r="BL53" s="28">
        <v>877.14320321802199</v>
      </c>
      <c r="BM53" s="28">
        <v>2702.49772131484</v>
      </c>
      <c r="BN53" s="28">
        <v>16064.714008840599</v>
      </c>
      <c r="BO53" s="28">
        <v>83117.6116528602</v>
      </c>
      <c r="BP53" s="28">
        <v>615.71468061123301</v>
      </c>
      <c r="BR53" s="80">
        <f t="shared" si="0"/>
        <v>-3.1442418429053639E-7</v>
      </c>
      <c r="BS53" s="80">
        <f t="shared" si="1"/>
        <v>-3.8438608002243355E-7</v>
      </c>
      <c r="BT53" s="80">
        <f t="shared" si="2"/>
        <v>-3.4710871117434333E-7</v>
      </c>
      <c r="BU53" s="80">
        <f t="shared" si="13"/>
        <v>2.2598237958998561E-5</v>
      </c>
      <c r="BV53" s="80">
        <f t="shared" si="13"/>
        <v>4.5422924595719092E-5</v>
      </c>
      <c r="BW53" s="80">
        <f t="shared" si="4"/>
        <v>-3.1803690019287548E-7</v>
      </c>
      <c r="BX53" s="80">
        <f t="shared" si="5"/>
        <v>-2.9440467436029542E-7</v>
      </c>
    </row>
    <row r="54" spans="1:76" x14ac:dyDescent="0.4">
      <c r="A54" s="30" t="s">
        <v>453</v>
      </c>
      <c r="B54" s="90">
        <v>163116.77942347401</v>
      </c>
      <c r="C54" s="90">
        <v>2359.12773985289</v>
      </c>
      <c r="D54" s="90">
        <v>9212.0169852289091</v>
      </c>
      <c r="E54" s="90">
        <v>29883.3034789796</v>
      </c>
      <c r="F54" s="90">
        <v>16557.961539803</v>
      </c>
      <c r="G54" s="90">
        <v>890.38208092108403</v>
      </c>
      <c r="H54" s="90">
        <v>50101.592893692003</v>
      </c>
      <c r="J54" s="30" t="s">
        <v>453</v>
      </c>
      <c r="K54" s="28">
        <v>0</v>
      </c>
      <c r="L54" s="28">
        <v>0</v>
      </c>
      <c r="M54" s="28">
        <v>0</v>
      </c>
      <c r="N54" s="28">
        <v>0</v>
      </c>
      <c r="O54" s="28">
        <v>0</v>
      </c>
      <c r="P54" s="28">
        <v>0</v>
      </c>
      <c r="Q54" s="28">
        <v>0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28">
        <v>0</v>
      </c>
      <c r="X54" s="28">
        <v>0</v>
      </c>
      <c r="Y54" s="28">
        <v>0</v>
      </c>
      <c r="Z54" s="28">
        <v>0</v>
      </c>
      <c r="AA54" s="28">
        <v>0</v>
      </c>
      <c r="AB54" s="28">
        <v>0</v>
      </c>
      <c r="AC54" s="28">
        <v>0</v>
      </c>
      <c r="AD54" s="28">
        <v>0</v>
      </c>
      <c r="AE54" s="28">
        <v>0</v>
      </c>
      <c r="AF54" s="28">
        <v>0</v>
      </c>
      <c r="AG54" s="28">
        <v>0</v>
      </c>
      <c r="AH54" s="28">
        <v>0</v>
      </c>
      <c r="AI54" s="28">
        <v>0</v>
      </c>
      <c r="AJ54" s="28">
        <v>0</v>
      </c>
      <c r="AK54" s="28">
        <v>0</v>
      </c>
      <c r="AL54" s="28">
        <v>0</v>
      </c>
      <c r="AM54" s="28">
        <v>0</v>
      </c>
      <c r="AN54" s="28">
        <v>0</v>
      </c>
      <c r="AO54" s="28">
        <v>0</v>
      </c>
      <c r="AP54" s="28">
        <v>0</v>
      </c>
      <c r="AQ54" s="28">
        <v>0</v>
      </c>
      <c r="AR54" s="28">
        <v>0</v>
      </c>
      <c r="AS54" s="28">
        <v>0</v>
      </c>
      <c r="AT54" s="28">
        <v>0</v>
      </c>
      <c r="AU54" s="28">
        <v>0</v>
      </c>
      <c r="AV54" s="28">
        <v>0</v>
      </c>
      <c r="AW54" s="28">
        <v>0</v>
      </c>
      <c r="AX54" s="28">
        <v>0</v>
      </c>
      <c r="AY54" s="28">
        <v>0</v>
      </c>
      <c r="AZ54" s="28">
        <v>0</v>
      </c>
      <c r="BA54" s="28">
        <v>0</v>
      </c>
      <c r="BB54" s="28">
        <v>0</v>
      </c>
      <c r="BC54" s="28">
        <v>0</v>
      </c>
      <c r="BD54" s="28">
        <v>0</v>
      </c>
      <c r="BE54" s="28">
        <v>0</v>
      </c>
      <c r="BF54" s="28">
        <v>0</v>
      </c>
      <c r="BG54" s="28">
        <v>0</v>
      </c>
      <c r="BH54" s="28">
        <v>0</v>
      </c>
      <c r="BI54" s="28">
        <v>0</v>
      </c>
      <c r="BJ54" s="28">
        <v>0</v>
      </c>
      <c r="BK54" s="28">
        <v>0</v>
      </c>
      <c r="BL54" s="28">
        <v>0</v>
      </c>
      <c r="BM54" s="28">
        <v>0</v>
      </c>
      <c r="BN54" s="28">
        <v>0</v>
      </c>
      <c r="BO54" s="28">
        <v>0</v>
      </c>
      <c r="BP54" s="28">
        <v>0</v>
      </c>
      <c r="BR54" s="80">
        <f t="shared" si="0"/>
        <v>-1</v>
      </c>
      <c r="BS54" s="80">
        <f t="shared" si="1"/>
        <v>-1</v>
      </c>
      <c r="BT54" s="80">
        <f t="shared" si="2"/>
        <v>-1</v>
      </c>
      <c r="BU54" s="80">
        <f t="shared" si="13"/>
        <v>-1</v>
      </c>
      <c r="BV54" s="80">
        <f t="shared" si="13"/>
        <v>-1</v>
      </c>
      <c r="BW54" s="80">
        <f t="shared" si="4"/>
        <v>-1</v>
      </c>
      <c r="BX54" s="80">
        <f t="shared" si="5"/>
        <v>-1</v>
      </c>
    </row>
    <row r="55" spans="1:76" x14ac:dyDescent="0.4">
      <c r="A55" s="30" t="s">
        <v>454</v>
      </c>
      <c r="B55" s="90">
        <v>1561526.2277655101</v>
      </c>
      <c r="C55" s="90">
        <v>22802.951130035999</v>
      </c>
      <c r="D55" s="90">
        <v>89903.565164363798</v>
      </c>
      <c r="E55" s="90">
        <v>298790.98874275002</v>
      </c>
      <c r="F55" s="90">
        <v>156460.705303733</v>
      </c>
      <c r="G55" s="90">
        <v>7664.9653404449</v>
      </c>
      <c r="H55" s="90">
        <v>505404.62949771102</v>
      </c>
      <c r="J55" s="30" t="s">
        <v>454</v>
      </c>
      <c r="K55" s="28">
        <v>12203.768230145701</v>
      </c>
      <c r="L55" s="28">
        <v>12247.729558732701</v>
      </c>
      <c r="M55" s="28">
        <v>12247.729558732701</v>
      </c>
      <c r="N55" s="28">
        <v>39035.492013691</v>
      </c>
      <c r="O55" s="28">
        <v>10940.1477243067</v>
      </c>
      <c r="P55" s="28">
        <v>103380.326512919</v>
      </c>
      <c r="Q55" s="28">
        <v>1401383.8581312499</v>
      </c>
      <c r="R55" s="28">
        <v>25605.123627131699</v>
      </c>
      <c r="S55" s="28">
        <v>13191.7182520479</v>
      </c>
      <c r="T55" s="28">
        <v>6071.9210306560199</v>
      </c>
      <c r="U55" s="28">
        <v>395.95493101293698</v>
      </c>
      <c r="V55" s="28">
        <v>49265.827629032297</v>
      </c>
      <c r="W55" s="28">
        <v>49265.827629032297</v>
      </c>
      <c r="X55" s="28">
        <v>345534322.17943603</v>
      </c>
      <c r="Y55" s="28">
        <v>0</v>
      </c>
      <c r="Z55" s="28">
        <v>5781.9722583989496</v>
      </c>
      <c r="AA55" s="28">
        <v>2266.11162329945</v>
      </c>
      <c r="AB55" s="28">
        <v>4865.7278575535802</v>
      </c>
      <c r="AC55" s="28">
        <v>43991.9068689989</v>
      </c>
      <c r="AD55" s="28">
        <v>0</v>
      </c>
      <c r="AE55" s="28">
        <v>20329.6045677287</v>
      </c>
      <c r="AF55" s="28">
        <v>0</v>
      </c>
      <c r="AG55" s="28">
        <v>73089.400992829396</v>
      </c>
      <c r="AH55" s="28">
        <v>8121.0416835199003</v>
      </c>
      <c r="AI55" s="28">
        <v>81210.442676349398</v>
      </c>
      <c r="AJ55" s="28">
        <v>0</v>
      </c>
      <c r="AK55" s="28">
        <v>33875.917621375302</v>
      </c>
      <c r="AL55" s="28">
        <v>83.820924334727593</v>
      </c>
      <c r="AM55" s="28">
        <v>59026.0256913189</v>
      </c>
      <c r="AN55" s="28">
        <v>525.45983144253898</v>
      </c>
      <c r="AO55" s="28">
        <v>6030.6776748954198</v>
      </c>
      <c r="AP55" s="28">
        <v>13364.3769909114</v>
      </c>
      <c r="AQ55" s="28">
        <v>59.384499472654397</v>
      </c>
      <c r="AR55" s="28">
        <v>0</v>
      </c>
      <c r="AS55" s="28">
        <v>4299.6896480872101</v>
      </c>
      <c r="AT55" s="28">
        <v>273954.21434377797</v>
      </c>
      <c r="AU55" s="28">
        <v>140185.64373833299</v>
      </c>
      <c r="AV55" s="28">
        <v>133768.57060544399</v>
      </c>
      <c r="AW55" s="28">
        <v>46.157294492303002</v>
      </c>
      <c r="AX55" s="28">
        <v>2.1732470282246701</v>
      </c>
      <c r="AY55" s="28">
        <v>1964.84402371071</v>
      </c>
      <c r="AZ55" s="28">
        <v>807.27190900422795</v>
      </c>
      <c r="BA55" s="28">
        <v>45081.877792401698</v>
      </c>
      <c r="BB55" s="28">
        <v>1272.45937062451</v>
      </c>
      <c r="BC55" s="28">
        <v>194.93058683730399</v>
      </c>
      <c r="BD55" s="28">
        <v>64414.593427801301</v>
      </c>
      <c r="BE55" s="28">
        <v>5739.3305029675403</v>
      </c>
      <c r="BF55" s="28">
        <v>247.655822335907</v>
      </c>
      <c r="BG55" s="28">
        <v>1783.23204553646</v>
      </c>
      <c r="BH55" s="28">
        <v>7.0386494170428202</v>
      </c>
      <c r="BI55" s="28">
        <v>6613.6025387015798</v>
      </c>
      <c r="BJ55" s="28">
        <v>10585.390585029099</v>
      </c>
      <c r="BK55" s="28">
        <v>0</v>
      </c>
      <c r="BL55" s="28">
        <v>4840.2655439727996</v>
      </c>
      <c r="BM55" s="28">
        <v>14945.2830981881</v>
      </c>
      <c r="BN55" s="28">
        <v>88651.241527809398</v>
      </c>
      <c r="BO55" s="28">
        <v>459675.072331773</v>
      </c>
      <c r="BP55" s="28">
        <v>3408.6375206643602</v>
      </c>
      <c r="BR55" s="80">
        <f t="shared" si="0"/>
        <v>-0.10255503032018769</v>
      </c>
      <c r="BS55" s="80">
        <f t="shared" si="1"/>
        <v>-0.10846607301847926</v>
      </c>
      <c r="BT55" s="80">
        <f t="shared" si="2"/>
        <v>-9.6693857158183114E-2</v>
      </c>
      <c r="BU55" s="80">
        <f t="shared" si="13"/>
        <v>-8.3124241810236643E-2</v>
      </c>
      <c r="BV55" s="80">
        <f t="shared" si="13"/>
        <v>-0.1040201214343606</v>
      </c>
      <c r="BW55" s="80">
        <f t="shared" si="4"/>
        <v>-0.13716471700083324</v>
      </c>
      <c r="BX55" s="80">
        <f t="shared" si="5"/>
        <v>-9.0481080894303775E-2</v>
      </c>
    </row>
    <row r="56" spans="1:76" x14ac:dyDescent="0.4">
      <c r="A56" s="30" t="s">
        <v>455</v>
      </c>
      <c r="B56" s="90">
        <v>1630499.96753815</v>
      </c>
      <c r="C56" s="90">
        <v>23889.085014072101</v>
      </c>
      <c r="D56" s="90">
        <v>94059.665083492</v>
      </c>
      <c r="E56" s="90">
        <v>319023.93846413802</v>
      </c>
      <c r="F56" s="90">
        <v>164427.587174582</v>
      </c>
      <c r="G56" s="90">
        <v>7806.9584286866502</v>
      </c>
      <c r="H56" s="90">
        <v>529153.41980800498</v>
      </c>
      <c r="J56" s="30" t="s">
        <v>455</v>
      </c>
      <c r="K56" s="28">
        <v>9748.1994756871609</v>
      </c>
      <c r="L56" s="28">
        <v>9499.0556201274703</v>
      </c>
      <c r="M56" s="28">
        <v>9499.0556201274703</v>
      </c>
      <c r="N56" s="28">
        <v>30578.264824108599</v>
      </c>
      <c r="O56" s="28">
        <v>8696.2979072988292</v>
      </c>
      <c r="P56" s="28">
        <v>82578.725278311002</v>
      </c>
      <c r="Q56" s="28">
        <v>1100991.25776065</v>
      </c>
      <c r="R56" s="28">
        <v>20235.991274509001</v>
      </c>
      <c r="S56" s="28">
        <v>10537.3560906807</v>
      </c>
      <c r="T56" s="28">
        <v>4817.6924560249099</v>
      </c>
      <c r="U56" s="28">
        <v>316.28321398321901</v>
      </c>
      <c r="V56" s="28">
        <v>39160.070247669901</v>
      </c>
      <c r="W56" s="28">
        <v>39160.070247669901</v>
      </c>
      <c r="X56" s="28">
        <v>270924235.61777502</v>
      </c>
      <c r="Y56" s="28">
        <v>0</v>
      </c>
      <c r="Z56" s="28">
        <v>4546.9245004846598</v>
      </c>
      <c r="AA56" s="28">
        <v>1795.1288809139801</v>
      </c>
      <c r="AB56" s="28">
        <v>3869.3176055676299</v>
      </c>
      <c r="AC56" s="28">
        <v>35140.087855060803</v>
      </c>
      <c r="AD56" s="28">
        <v>0</v>
      </c>
      <c r="AE56" s="28">
        <v>16030.075846411601</v>
      </c>
      <c r="AF56" s="28">
        <v>0</v>
      </c>
      <c r="AG56" s="28">
        <v>57636.335466635799</v>
      </c>
      <c r="AH56" s="28">
        <v>6404.0351419324597</v>
      </c>
      <c r="AI56" s="28">
        <v>64040.370608568199</v>
      </c>
      <c r="AJ56" s="28">
        <v>0</v>
      </c>
      <c r="AK56" s="28">
        <v>26945.596366419599</v>
      </c>
      <c r="AL56" s="28">
        <v>66.269467219695997</v>
      </c>
      <c r="AM56" s="28">
        <v>46758.920226906099</v>
      </c>
      <c r="AN56" s="28">
        <v>418.28346213760102</v>
      </c>
      <c r="AO56" s="28">
        <v>4641.2037054184102</v>
      </c>
      <c r="AP56" s="28">
        <v>10453.534541135399</v>
      </c>
      <c r="AQ56" s="28">
        <v>47.156716804400403</v>
      </c>
      <c r="AR56" s="28">
        <v>0</v>
      </c>
      <c r="AS56" s="28">
        <v>3298.2352945981202</v>
      </c>
      <c r="AT56" s="28">
        <v>217504.60324838999</v>
      </c>
      <c r="AU56" s="28">
        <v>109915.965138853</v>
      </c>
      <c r="AV56" s="28">
        <v>107588.638109536</v>
      </c>
      <c r="AW56" s="28">
        <v>35.314275351774903</v>
      </c>
      <c r="AX56" s="28">
        <v>1.7324861679811701</v>
      </c>
      <c r="AY56" s="28">
        <v>1522.41139905311</v>
      </c>
      <c r="AZ56" s="28">
        <v>631.50556753032697</v>
      </c>
      <c r="BA56" s="28">
        <v>35439.236540066202</v>
      </c>
      <c r="BB56" s="28">
        <v>981.29737850603794</v>
      </c>
      <c r="BC56" s="28">
        <v>148.96187603961701</v>
      </c>
      <c r="BD56" s="28">
        <v>50636.840408075499</v>
      </c>
      <c r="BE56" s="28">
        <v>4530.2973734650996</v>
      </c>
      <c r="BF56" s="28">
        <v>197.15244488103301</v>
      </c>
      <c r="BG56" s="28">
        <v>1391.23683400849</v>
      </c>
      <c r="BH56" s="28">
        <v>5.5927418594884104</v>
      </c>
      <c r="BI56" s="28">
        <v>5057.4447800790304</v>
      </c>
      <c r="BJ56" s="28">
        <v>8331.7863555828299</v>
      </c>
      <c r="BK56" s="28">
        <v>0</v>
      </c>
      <c r="BL56" s="28">
        <v>3866.0169677674799</v>
      </c>
      <c r="BM56" s="28">
        <v>11865.174619060201</v>
      </c>
      <c r="BN56" s="28">
        <v>70801.412929622005</v>
      </c>
      <c r="BO56" s="28">
        <v>364895.05898675497</v>
      </c>
      <c r="BP56" s="28">
        <v>2698.0903654448098</v>
      </c>
      <c r="BR56" s="80">
        <f t="shared" si="0"/>
        <v>-0.32475235836833016</v>
      </c>
      <c r="BS56" s="80">
        <f t="shared" si="1"/>
        <v>-0.32897907822886785</v>
      </c>
      <c r="BT56" s="80">
        <f t="shared" si="2"/>
        <v>-0.31915161986040663</v>
      </c>
      <c r="BU56" s="80">
        <f t="shared" si="13"/>
        <v>-0.31821855032098156</v>
      </c>
      <c r="BV56" s="80">
        <f t="shared" si="13"/>
        <v>-0.3315235780833477</v>
      </c>
      <c r="BW56" s="80">
        <f t="shared" si="4"/>
        <v>-0.35218756109992061</v>
      </c>
      <c r="BX56" s="80">
        <f t="shared" si="5"/>
        <v>-0.31041727157475157</v>
      </c>
    </row>
    <row r="57" spans="1:76" x14ac:dyDescent="0.4">
      <c r="BR57" s="25"/>
      <c r="BS57" s="25"/>
      <c r="BT57" s="25"/>
      <c r="BU57" s="25"/>
      <c r="BV57" s="25"/>
      <c r="BW57" s="25"/>
      <c r="BX57" s="25"/>
    </row>
    <row r="58" spans="1:76" x14ac:dyDescent="0.4">
      <c r="A58" s="3"/>
      <c r="BR58" s="25"/>
      <c r="BS58" s="25" t="str">
        <f>IF(AE58&lt;&gt;0,(AE58-C58)/C58,"")</f>
        <v/>
      </c>
      <c r="BT58" s="25" t="str">
        <f>IF(AI58&lt;&gt;0,(AI58-D58)/D58,"")</f>
        <v/>
      </c>
      <c r="BU58" s="25" t="str">
        <f t="shared" ref="BU58:BV61" si="14">IF(AT58&lt;&gt;0,(AT58-E58)/E58,"")</f>
        <v/>
      </c>
      <c r="BV58" s="25" t="str">
        <f t="shared" si="14"/>
        <v/>
      </c>
      <c r="BW58" s="25" t="str">
        <f>IF(BI58&lt;&gt;0,(BI58-G58)/G58,"")</f>
        <v/>
      </c>
      <c r="BX58" s="25" t="str">
        <f>IF(BO58&lt;&gt;0,(BO58-H58)/H58,"")</f>
        <v/>
      </c>
    </row>
    <row r="59" spans="1:76" x14ac:dyDescent="0.4">
      <c r="A59" s="4" t="s">
        <v>55</v>
      </c>
      <c r="B59" s="1">
        <f t="shared" ref="B59:H59" si="15">SUM(B3:B56)</f>
        <v>18971507.148462445</v>
      </c>
      <c r="C59" s="1">
        <f t="shared" si="15"/>
        <v>310501.66447519499</v>
      </c>
      <c r="D59" s="1">
        <f t="shared" si="15"/>
        <v>734961.2276205977</v>
      </c>
      <c r="E59" s="1">
        <f t="shared" si="15"/>
        <v>2743578.8137966413</v>
      </c>
      <c r="F59" s="1">
        <f t="shared" si="15"/>
        <v>1857527.8326858354</v>
      </c>
      <c r="G59" s="1">
        <f t="shared" si="15"/>
        <v>138809.90832277914</v>
      </c>
      <c r="H59" s="1">
        <f t="shared" si="15"/>
        <v>5458054.1119477227</v>
      </c>
      <c r="K59" s="1">
        <f t="shared" ref="K59:AP59" si="16">SUM(K3:K56)</f>
        <v>114089.81356973066</v>
      </c>
      <c r="L59" s="1">
        <f t="shared" si="16"/>
        <v>178671.98766072807</v>
      </c>
      <c r="M59" s="1">
        <f t="shared" si="16"/>
        <v>178671.98766072807</v>
      </c>
      <c r="N59" s="1">
        <f t="shared" si="16"/>
        <v>501000.88935914752</v>
      </c>
      <c r="O59" s="1">
        <f t="shared" si="16"/>
        <v>111879.43288010228</v>
      </c>
      <c r="P59" s="1">
        <f t="shared" si="16"/>
        <v>966477.80971302162</v>
      </c>
      <c r="Q59" s="1">
        <f t="shared" si="16"/>
        <v>16514325.868180076</v>
      </c>
      <c r="R59" s="1">
        <f t="shared" si="16"/>
        <v>288368.111022831</v>
      </c>
      <c r="S59" s="1">
        <f t="shared" si="16"/>
        <v>123325.90502590958</v>
      </c>
      <c r="T59" s="1">
        <f t="shared" si="16"/>
        <v>64095.697591682219</v>
      </c>
      <c r="U59" s="1">
        <f t="shared" si="16"/>
        <v>3701.6955416548021</v>
      </c>
      <c r="V59" s="1">
        <f t="shared" si="16"/>
        <v>504095.18607934372</v>
      </c>
      <c r="W59" s="1">
        <f t="shared" si="16"/>
        <v>504095.18607934372</v>
      </c>
      <c r="X59" s="1">
        <f t="shared" si="16"/>
        <v>2767358964.5932393</v>
      </c>
      <c r="Y59" s="1">
        <f t="shared" si="16"/>
        <v>0</v>
      </c>
      <c r="Z59" s="1">
        <f t="shared" si="16"/>
        <v>70225.606272513993</v>
      </c>
      <c r="AA59" s="1">
        <f t="shared" si="16"/>
        <v>24573.518095213825</v>
      </c>
      <c r="AB59" s="1">
        <f t="shared" si="16"/>
        <v>49406.96691236832</v>
      </c>
      <c r="AC59" s="1">
        <f t="shared" si="16"/>
        <v>411269.74362304533</v>
      </c>
      <c r="AD59" s="1">
        <f t="shared" si="16"/>
        <v>0</v>
      </c>
      <c r="AE59" s="1">
        <f t="shared" si="16"/>
        <v>271347.14841333218</v>
      </c>
      <c r="AF59" s="1">
        <f t="shared" si="16"/>
        <v>0</v>
      </c>
      <c r="AG59" s="1">
        <f t="shared" si="16"/>
        <v>593786.92796636489</v>
      </c>
      <c r="AH59" s="1">
        <f t="shared" si="16"/>
        <v>65976.472377241691</v>
      </c>
      <c r="AI59" s="1">
        <f t="shared" si="16"/>
        <v>659763.4003436066</v>
      </c>
      <c r="AJ59" s="1">
        <f t="shared" si="16"/>
        <v>0</v>
      </c>
      <c r="AK59" s="1">
        <f t="shared" si="16"/>
        <v>342431.88116078643</v>
      </c>
      <c r="AL59" s="1">
        <f t="shared" si="16"/>
        <v>963.8952035804042</v>
      </c>
      <c r="AM59" s="1">
        <f t="shared" si="16"/>
        <v>639915.82954515924</v>
      </c>
      <c r="AN59" s="1">
        <f t="shared" si="16"/>
        <v>5990.5027150037604</v>
      </c>
      <c r="AO59" s="1">
        <f t="shared" si="16"/>
        <v>71660.855509677465</v>
      </c>
      <c r="AP59" s="1">
        <f t="shared" si="16"/>
        <v>155734.46457963157</v>
      </c>
      <c r="AQ59" s="1">
        <f t="shared" ref="AQ59:BP59" si="17">SUM(AQ3:AQ56)</f>
        <v>679.11194807972879</v>
      </c>
      <c r="AR59" s="1">
        <f t="shared" si="17"/>
        <v>0</v>
      </c>
      <c r="AS59" s="1">
        <f t="shared" si="17"/>
        <v>51289.232935972068</v>
      </c>
      <c r="AT59" s="1">
        <f t="shared" si="17"/>
        <v>2420338.2397798509</v>
      </c>
      <c r="AU59" s="1">
        <f t="shared" si="17"/>
        <v>1628771.3202742371</v>
      </c>
      <c r="AV59" s="1">
        <f t="shared" si="17"/>
        <v>791566.91950561223</v>
      </c>
      <c r="AW59" s="1">
        <f t="shared" si="17"/>
        <v>552.27793030593466</v>
      </c>
      <c r="AX59" s="1">
        <f t="shared" si="17"/>
        <v>24.730259514391626</v>
      </c>
      <c r="AY59" s="1">
        <f t="shared" si="17"/>
        <v>23160.406710159405</v>
      </c>
      <c r="AZ59" s="1">
        <f t="shared" si="17"/>
        <v>9405.9616876358014</v>
      </c>
      <c r="BA59" s="1">
        <f t="shared" si="17"/>
        <v>522118.66859905689</v>
      </c>
      <c r="BB59" s="1">
        <f t="shared" si="17"/>
        <v>15083.561853007139</v>
      </c>
      <c r="BC59" s="1">
        <f t="shared" si="17"/>
        <v>2335.5949845060873</v>
      </c>
      <c r="BD59" s="1">
        <f t="shared" si="17"/>
        <v>746022.817111579</v>
      </c>
      <c r="BE59" s="1">
        <f t="shared" si="17"/>
        <v>65891.044944032532</v>
      </c>
      <c r="BF59" s="1">
        <f t="shared" si="17"/>
        <v>2823.2071564005314</v>
      </c>
      <c r="BG59" s="1">
        <f t="shared" si="17"/>
        <v>20845.600189492601</v>
      </c>
      <c r="BH59" s="1">
        <f t="shared" si="17"/>
        <v>80.430900634999347</v>
      </c>
      <c r="BI59" s="1">
        <f t="shared" si="17"/>
        <v>120719.00502402325</v>
      </c>
      <c r="BJ59" s="1">
        <f t="shared" si="17"/>
        <v>126878.04659008153</v>
      </c>
      <c r="BK59" s="1">
        <f t="shared" si="17"/>
        <v>0</v>
      </c>
      <c r="BL59" s="1">
        <f t="shared" si="17"/>
        <v>45321.305840221052</v>
      </c>
      <c r="BM59" s="1">
        <f t="shared" si="17"/>
        <v>156179.31984583146</v>
      </c>
      <c r="BN59" s="1">
        <f t="shared" si="17"/>
        <v>831476.86990408995</v>
      </c>
      <c r="BO59" s="1">
        <f t="shared" si="17"/>
        <v>4813638.4529064354</v>
      </c>
      <c r="BP59" s="1">
        <f t="shared" si="17"/>
        <v>37438.490558052574</v>
      </c>
      <c r="BQ59" s="1"/>
      <c r="BR59" s="80">
        <f t="shared" ref="BR59" si="18">IF(B59&lt;&gt;0,(Q59-B59)/B59,"")</f>
        <v>-0.12951956115313235</v>
      </c>
      <c r="BS59" s="25">
        <f>IF(AE59&lt;&gt;0,(AE59-C59)/C59,"")</f>
        <v>-0.12610082502469402</v>
      </c>
      <c r="BT59" s="25">
        <f>IF(AI59&lt;&gt;0,(AI59-D59)/D59,"")</f>
        <v>-0.10231536637713599</v>
      </c>
      <c r="BU59" s="25">
        <f t="shared" si="14"/>
        <v>-0.11781712717393418</v>
      </c>
      <c r="BV59" s="25">
        <f t="shared" si="14"/>
        <v>-0.1231510550670107</v>
      </c>
      <c r="BW59" s="25">
        <f>IF(BI59&lt;&gt;0,(BI59-G59)/G59,"")</f>
        <v>-0.1303286164319663</v>
      </c>
      <c r="BX59" s="25">
        <f>IF(BO59&lt;&gt;0,(BO59-H59)/H59,"")</f>
        <v>-0.11806692382009487</v>
      </c>
    </row>
    <row r="60" spans="1:76" x14ac:dyDescent="0.4">
      <c r="A60" s="4" t="s">
        <v>74</v>
      </c>
      <c r="B60" s="1">
        <f t="shared" ref="B60:H60" si="19">SUM(B3:B16)</f>
        <v>7865312.7722690003</v>
      </c>
      <c r="C60" s="1">
        <f t="shared" si="19"/>
        <v>130743.48795288098</v>
      </c>
      <c r="D60" s="1">
        <f t="shared" si="19"/>
        <v>160439.9245888</v>
      </c>
      <c r="E60" s="1">
        <f t="shared" si="19"/>
        <v>850175.72151535994</v>
      </c>
      <c r="F60" s="1">
        <f t="shared" si="19"/>
        <v>720793.23960374994</v>
      </c>
      <c r="G60" s="1">
        <f t="shared" si="19"/>
        <v>74197.072988887012</v>
      </c>
      <c r="H60" s="1">
        <f t="shared" si="19"/>
        <v>1876616.2393738902</v>
      </c>
      <c r="K60" s="1">
        <f t="shared" ref="K60:AP60" si="20">SUM(K3:K16)</f>
        <v>40755.344249770162</v>
      </c>
      <c r="L60" s="1">
        <f t="shared" si="20"/>
        <v>36784.546923755574</v>
      </c>
      <c r="M60" s="1">
        <f t="shared" si="20"/>
        <v>36784.546923755574</v>
      </c>
      <c r="N60" s="1">
        <f t="shared" si="20"/>
        <v>121630.50260487008</v>
      </c>
      <c r="O60" s="1">
        <f t="shared" si="20"/>
        <v>35919.677172800482</v>
      </c>
      <c r="P60" s="1">
        <f t="shared" si="20"/>
        <v>345248.3788874165</v>
      </c>
      <c r="Q60" s="1">
        <f t="shared" si="20"/>
        <v>6282820.9495647782</v>
      </c>
      <c r="R60" s="1">
        <f t="shared" si="20"/>
        <v>82366.225526597933</v>
      </c>
      <c r="S60" s="1">
        <f t="shared" si="20"/>
        <v>44054.696608546117</v>
      </c>
      <c r="T60" s="1">
        <f t="shared" si="20"/>
        <v>19807.313029414825</v>
      </c>
      <c r="U60" s="1">
        <f t="shared" si="20"/>
        <v>1322.3369909773462</v>
      </c>
      <c r="V60" s="1">
        <f t="shared" si="20"/>
        <v>161735.33489985441</v>
      </c>
      <c r="W60" s="1">
        <f t="shared" si="20"/>
        <v>161735.33489985441</v>
      </c>
      <c r="X60" s="1">
        <f t="shared" si="20"/>
        <v>184660447.97300512</v>
      </c>
      <c r="Y60" s="1">
        <f t="shared" si="20"/>
        <v>0</v>
      </c>
      <c r="Z60" s="1">
        <f t="shared" si="20"/>
        <v>18271.725710473907</v>
      </c>
      <c r="AA60" s="1">
        <f t="shared" si="20"/>
        <v>7350.3944776912767</v>
      </c>
      <c r="AB60" s="1">
        <f t="shared" si="20"/>
        <v>15997.987462312312</v>
      </c>
      <c r="AC60" s="1">
        <f t="shared" si="20"/>
        <v>146915.18108109976</v>
      </c>
      <c r="AD60" s="1">
        <f t="shared" si="20"/>
        <v>0</v>
      </c>
      <c r="AE60" s="1">
        <f t="shared" si="20"/>
        <v>104682.91800226945</v>
      </c>
      <c r="AF60" s="1">
        <f t="shared" si="20"/>
        <v>0</v>
      </c>
      <c r="AG60" s="1">
        <f t="shared" si="20"/>
        <v>120870.52798154097</v>
      </c>
      <c r="AH60" s="1">
        <f t="shared" si="20"/>
        <v>13430.207410751786</v>
      </c>
      <c r="AI60" s="1">
        <f t="shared" si="20"/>
        <v>134300.73539229293</v>
      </c>
      <c r="AJ60" s="1">
        <f t="shared" si="20"/>
        <v>0</v>
      </c>
      <c r="AK60" s="1">
        <f t="shared" si="20"/>
        <v>111479.93675343815</v>
      </c>
      <c r="AL60" s="1">
        <f t="shared" si="20"/>
        <v>352.8743550375936</v>
      </c>
      <c r="AM60" s="1">
        <f t="shared" si="20"/>
        <v>191470.75017291136</v>
      </c>
      <c r="AN60" s="1">
        <f t="shared" si="20"/>
        <v>2240.7711936640176</v>
      </c>
      <c r="AO60" s="1">
        <f t="shared" si="20"/>
        <v>24114.826917047481</v>
      </c>
      <c r="AP60" s="1">
        <f t="shared" si="20"/>
        <v>55131.657315271281</v>
      </c>
      <c r="AQ60" s="1">
        <f t="shared" ref="AQ60:BP60" si="21">SUM(AQ3:AQ16)</f>
        <v>252.07708081290949</v>
      </c>
      <c r="AR60" s="1">
        <f t="shared" si="21"/>
        <v>0</v>
      </c>
      <c r="AS60" s="1">
        <f t="shared" si="21"/>
        <v>17084.674020725186</v>
      </c>
      <c r="AT60" s="1">
        <f t="shared" si="21"/>
        <v>685164.71864652331</v>
      </c>
      <c r="AU60" s="1">
        <f t="shared" si="21"/>
        <v>580958.2760079006</v>
      </c>
      <c r="AV60" s="1">
        <f t="shared" si="21"/>
        <v>104206.44263862296</v>
      </c>
      <c r="AW60" s="1">
        <f t="shared" si="21"/>
        <v>182.4768241698882</v>
      </c>
      <c r="AX60" s="1">
        <f t="shared" si="21"/>
        <v>9.2927634576226339</v>
      </c>
      <c r="AY60" s="1">
        <f t="shared" si="21"/>
        <v>7960.0644209830243</v>
      </c>
      <c r="AZ60" s="1">
        <f t="shared" si="21"/>
        <v>3330.8512754801827</v>
      </c>
      <c r="BA60" s="1">
        <f t="shared" si="21"/>
        <v>187749.67517530682</v>
      </c>
      <c r="BB60" s="1">
        <f t="shared" si="21"/>
        <v>5108.4287637625112</v>
      </c>
      <c r="BC60" s="1">
        <f t="shared" si="21"/>
        <v>768.8582058578553</v>
      </c>
      <c r="BD60" s="1">
        <f t="shared" si="21"/>
        <v>268265.38219976786</v>
      </c>
      <c r="BE60" s="1">
        <f t="shared" si="21"/>
        <v>18381.865887816719</v>
      </c>
      <c r="BF60" s="1">
        <f t="shared" si="21"/>
        <v>1056.1998448906761</v>
      </c>
      <c r="BG60" s="1">
        <f t="shared" si="21"/>
        <v>7320.2534555394877</v>
      </c>
      <c r="BH60" s="1">
        <f t="shared" si="21"/>
        <v>29.912196125341513</v>
      </c>
      <c r="BI60" s="1">
        <f t="shared" si="21"/>
        <v>60914.272237684898</v>
      </c>
      <c r="BJ60" s="1">
        <f t="shared" si="21"/>
        <v>33559.269309218515</v>
      </c>
      <c r="BK60" s="1">
        <f t="shared" si="21"/>
        <v>0</v>
      </c>
      <c r="BL60" s="1">
        <f t="shared" si="21"/>
        <v>16159.777298217148</v>
      </c>
      <c r="BM60" s="1">
        <f t="shared" si="21"/>
        <v>48855.302863062345</v>
      </c>
      <c r="BN60" s="1">
        <f t="shared" si="21"/>
        <v>295888.33582872193</v>
      </c>
      <c r="BO60" s="1">
        <f t="shared" si="21"/>
        <v>1501988.114861035</v>
      </c>
      <c r="BP60" s="1">
        <f t="shared" si="21"/>
        <v>11025.923764835214</v>
      </c>
      <c r="BQ60" s="1"/>
      <c r="BR60" s="80">
        <f t="shared" ref="BR60:BR61" si="22">IF(B60&lt;&gt;0,(Q60-B60)/B60,"")</f>
        <v>-0.2011988421215323</v>
      </c>
      <c r="BS60" s="25">
        <f>IF(AE60&lt;&gt;0,(AE60-C60)/C60,"")</f>
        <v>-0.1993259500618767</v>
      </c>
      <c r="BT60" s="25">
        <f>IF(AI60&lt;&gt;0,(AI60-D60)/D60,"")</f>
        <v>-0.16292197383849802</v>
      </c>
      <c r="BU60" s="25">
        <f t="shared" si="14"/>
        <v>-0.19409046705629246</v>
      </c>
      <c r="BV60" s="25">
        <f t="shared" si="14"/>
        <v>-0.19400149156881999</v>
      </c>
      <c r="BW60" s="25">
        <f>IF(BI60&lt;&gt;0,(BI60-G60)/G60,"")</f>
        <v>-0.17902054914203377</v>
      </c>
      <c r="BX60" s="25">
        <f>IF(BO60&lt;&gt;0,(BO60-H60)/H60,"")</f>
        <v>-0.19962958683435736</v>
      </c>
    </row>
    <row r="61" spans="1:76" x14ac:dyDescent="0.4">
      <c r="A61" s="4" t="s">
        <v>127</v>
      </c>
      <c r="B61" s="1">
        <f t="shared" ref="B61:H61" si="23">SUM(B17:B48)</f>
        <v>7158089.1155387992</v>
      </c>
      <c r="C61" s="1">
        <f t="shared" si="23"/>
        <v>121029.91439643702</v>
      </c>
      <c r="D61" s="1">
        <f t="shared" si="23"/>
        <v>348265.74997212808</v>
      </c>
      <c r="E61" s="1">
        <f t="shared" si="23"/>
        <v>1157982.0932886899</v>
      </c>
      <c r="F61" s="1">
        <f t="shared" si="23"/>
        <v>747684.45730989019</v>
      </c>
      <c r="G61" s="1">
        <f t="shared" si="23"/>
        <v>45339.278629796107</v>
      </c>
      <c r="H61" s="1">
        <f t="shared" si="23"/>
        <v>2270393.2354035196</v>
      </c>
      <c r="K61" s="1">
        <f t="shared" ref="K61:BP61" si="24">SUM(K17:K48)</f>
        <v>48301.365980509916</v>
      </c>
      <c r="L61" s="1">
        <f t="shared" si="24"/>
        <v>103334.54277707101</v>
      </c>
      <c r="M61" s="1">
        <f t="shared" si="24"/>
        <v>103334.54277707101</v>
      </c>
      <c r="N61" s="1">
        <f t="shared" si="24"/>
        <v>270822.2623444068</v>
      </c>
      <c r="O61" s="1">
        <f t="shared" si="24"/>
        <v>51509.088917354165</v>
      </c>
      <c r="P61" s="1">
        <f t="shared" si="24"/>
        <v>409169.52301372349</v>
      </c>
      <c r="Q61" s="1">
        <f t="shared" si="24"/>
        <v>7136167.7292618658</v>
      </c>
      <c r="R61" s="1">
        <f t="shared" si="24"/>
        <v>143226.001469115</v>
      </c>
      <c r="S61" s="1">
        <f t="shared" si="24"/>
        <v>52211.567149170434</v>
      </c>
      <c r="T61" s="1">
        <f t="shared" si="24"/>
        <v>30299.115920878336</v>
      </c>
      <c r="U61" s="1">
        <f t="shared" si="24"/>
        <v>1567.1520810931613</v>
      </c>
      <c r="V61" s="1">
        <f t="shared" si="24"/>
        <v>232194.88365089602</v>
      </c>
      <c r="W61" s="1">
        <f t="shared" si="24"/>
        <v>232194.88365089602</v>
      </c>
      <c r="X61" s="1">
        <f t="shared" si="24"/>
        <v>1839039298.7667832</v>
      </c>
      <c r="Y61" s="1">
        <f t="shared" si="24"/>
        <v>0</v>
      </c>
      <c r="Z61" s="1">
        <f t="shared" si="24"/>
        <v>36709.233652948569</v>
      </c>
      <c r="AA61" s="1">
        <f t="shared" si="24"/>
        <v>11865.648999830462</v>
      </c>
      <c r="AB61" s="1">
        <f t="shared" si="24"/>
        <v>22608.03427819139</v>
      </c>
      <c r="AC61" s="1">
        <f t="shared" si="24"/>
        <v>174115.75418016411</v>
      </c>
      <c r="AD61" s="1">
        <f t="shared" si="24"/>
        <v>0</v>
      </c>
      <c r="AE61" s="1">
        <f t="shared" si="24"/>
        <v>120627.45496269233</v>
      </c>
      <c r="AF61" s="1">
        <f t="shared" si="24"/>
        <v>0</v>
      </c>
      <c r="AG61" s="1">
        <f t="shared" si="24"/>
        <v>312418.39940586832</v>
      </c>
      <c r="AH61" s="1">
        <f t="shared" si="24"/>
        <v>34713.158487829001</v>
      </c>
      <c r="AI61" s="1">
        <f t="shared" si="24"/>
        <v>347131.55789369717</v>
      </c>
      <c r="AJ61" s="1">
        <f t="shared" si="24"/>
        <v>0</v>
      </c>
      <c r="AK61" s="1">
        <f t="shared" si="24"/>
        <v>156077.93950487874</v>
      </c>
      <c r="AL61" s="1">
        <f t="shared" si="24"/>
        <v>433.80643663652916</v>
      </c>
      <c r="AM61" s="1">
        <f t="shared" si="24"/>
        <v>308930.97447880614</v>
      </c>
      <c r="AN61" s="1">
        <f t="shared" si="24"/>
        <v>2655.3784422677782</v>
      </c>
      <c r="AO61" s="1">
        <f t="shared" si="24"/>
        <v>34059.282415631926</v>
      </c>
      <c r="AP61" s="1">
        <f t="shared" si="24"/>
        <v>71693.942349927369</v>
      </c>
      <c r="AQ61" s="1">
        <f t="shared" si="24"/>
        <v>302.68703555641861</v>
      </c>
      <c r="AR61" s="1">
        <f t="shared" si="24"/>
        <v>0</v>
      </c>
      <c r="AS61" s="1">
        <f t="shared" si="24"/>
        <v>24526.102955966264</v>
      </c>
      <c r="AT61" s="1">
        <f t="shared" si="24"/>
        <v>1155990.9013307181</v>
      </c>
      <c r="AU61" s="1">
        <f t="shared" si="24"/>
        <v>746106.51423626626</v>
      </c>
      <c r="AV61" s="1">
        <f t="shared" si="24"/>
        <v>409884.38709445181</v>
      </c>
      <c r="AW61" s="1">
        <f t="shared" si="24"/>
        <v>265.36539274384984</v>
      </c>
      <c r="AX61" s="1">
        <f t="shared" si="24"/>
        <v>10.925955231578978</v>
      </c>
      <c r="AY61" s="1">
        <f t="shared" si="24"/>
        <v>10865.956590504124</v>
      </c>
      <c r="AZ61" s="1">
        <f t="shared" si="24"/>
        <v>4329.2426930961119</v>
      </c>
      <c r="BA61" s="1">
        <f t="shared" si="24"/>
        <v>237877.16818380449</v>
      </c>
      <c r="BB61" s="1">
        <f t="shared" si="24"/>
        <v>7141.1677178595237</v>
      </c>
      <c r="BC61" s="1">
        <f t="shared" si="24"/>
        <v>1124.6584357810113</v>
      </c>
      <c r="BD61" s="1">
        <f t="shared" si="24"/>
        <v>339886.66597923427</v>
      </c>
      <c r="BE61" s="1">
        <f t="shared" si="24"/>
        <v>33175.700638719492</v>
      </c>
      <c r="BF61" s="1">
        <f t="shared" si="24"/>
        <v>1251.2841178260978</v>
      </c>
      <c r="BG61" s="1">
        <f t="shared" si="24"/>
        <v>9647.0795728228168</v>
      </c>
      <c r="BH61" s="1">
        <f t="shared" si="24"/>
        <v>35.799961376338842</v>
      </c>
      <c r="BI61" s="1">
        <f t="shared" si="24"/>
        <v>45222.435683771604</v>
      </c>
      <c r="BJ61" s="1">
        <f t="shared" si="24"/>
        <v>65762.760535236637</v>
      </c>
      <c r="BK61" s="1">
        <f t="shared" si="24"/>
        <v>0</v>
      </c>
      <c r="BL61" s="1">
        <f t="shared" si="24"/>
        <v>19218.02426328681</v>
      </c>
      <c r="BM61" s="1">
        <f t="shared" si="24"/>
        <v>73222.803309497525</v>
      </c>
      <c r="BN61" s="1">
        <f t="shared" si="24"/>
        <v>353177.67016061139</v>
      </c>
      <c r="BO61" s="1">
        <f t="shared" si="24"/>
        <v>2260695.2692835731</v>
      </c>
      <c r="BP61" s="1">
        <f t="shared" si="24"/>
        <v>18254.474057931795</v>
      </c>
      <c r="BQ61" s="1"/>
      <c r="BR61" s="80">
        <f t="shared" si="22"/>
        <v>-3.0624634484287656E-3</v>
      </c>
      <c r="BS61" s="25">
        <f>IF(AE61&lt;&gt;0,(AE61-C61)/C61,"")</f>
        <v>-3.3252889234179164E-3</v>
      </c>
      <c r="BT61" s="25">
        <f>IF(AI61&lt;&gt;0,(AI61-D61)/D61,"")</f>
        <v>-3.2566856732873508E-3</v>
      </c>
      <c r="BU61" s="25">
        <f t="shared" si="14"/>
        <v>-1.7195360528561878E-3</v>
      </c>
      <c r="BV61" s="25">
        <f t="shared" si="14"/>
        <v>-2.1104398495874117E-3</v>
      </c>
      <c r="BW61" s="25">
        <f>IF(BI61&lt;&gt;0,(BI61-G61)/G61,"")</f>
        <v>-2.5770799526509342E-3</v>
      </c>
      <c r="BX61" s="25">
        <f>IF(BO61&lt;&gt;0,(BO61-H61)/H61,"")</f>
        <v>-4.2714918141582708E-3</v>
      </c>
    </row>
    <row r="62" spans="1:76" x14ac:dyDescent="0.4">
      <c r="A62" s="4" t="s">
        <v>448</v>
      </c>
      <c r="B62" s="1">
        <f>SUM(B49:B56)</f>
        <v>3948105.2606546413</v>
      </c>
      <c r="C62" s="1">
        <f t="shared" ref="C62:H62" si="25">SUM(C49:C56)</f>
        <v>58728.262125877111</v>
      </c>
      <c r="D62" s="1">
        <f t="shared" si="25"/>
        <v>226255.55305966953</v>
      </c>
      <c r="E62" s="1">
        <f t="shared" si="25"/>
        <v>735420.99899259093</v>
      </c>
      <c r="F62" s="1">
        <f t="shared" si="25"/>
        <v>389050.135772195</v>
      </c>
      <c r="G62" s="1">
        <f t="shared" si="25"/>
        <v>19273.556704095965</v>
      </c>
      <c r="H62" s="1">
        <f t="shared" si="25"/>
        <v>1311044.6371703125</v>
      </c>
      <c r="K62" s="1">
        <f t="shared" ref="K62:BP62" si="26">SUM(K49:K56)</f>
        <v>25033.103339450583</v>
      </c>
      <c r="L62" s="1">
        <f t="shared" si="26"/>
        <v>38552.897959901471</v>
      </c>
      <c r="M62" s="1">
        <f t="shared" si="26"/>
        <v>38552.897959901471</v>
      </c>
      <c r="N62" s="1">
        <f t="shared" si="26"/>
        <v>108548.12440987067</v>
      </c>
      <c r="O62" s="1">
        <f t="shared" si="26"/>
        <v>24450.666789947638</v>
      </c>
      <c r="P62" s="1">
        <f t="shared" si="26"/>
        <v>212059.90781188151</v>
      </c>
      <c r="Q62" s="1">
        <f t="shared" si="26"/>
        <v>3095337.189353432</v>
      </c>
      <c r="R62" s="1">
        <f t="shared" si="26"/>
        <v>62775.884027118067</v>
      </c>
      <c r="S62" s="1">
        <f t="shared" si="26"/>
        <v>27059.641268193034</v>
      </c>
      <c r="T62" s="1">
        <f t="shared" si="26"/>
        <v>13989.268641389046</v>
      </c>
      <c r="U62" s="1">
        <f t="shared" si="26"/>
        <v>812.20646958429427</v>
      </c>
      <c r="V62" s="1">
        <f t="shared" si="26"/>
        <v>110164.96752859329</v>
      </c>
      <c r="W62" s="1">
        <f t="shared" si="26"/>
        <v>110164.96752859329</v>
      </c>
      <c r="X62" s="1">
        <f t="shared" si="26"/>
        <v>743659217.85345078</v>
      </c>
      <c r="Y62" s="1">
        <f t="shared" si="26"/>
        <v>0</v>
      </c>
      <c r="Z62" s="1">
        <f t="shared" si="26"/>
        <v>15244.646909091514</v>
      </c>
      <c r="AA62" s="1">
        <f t="shared" si="26"/>
        <v>5357.4746176920908</v>
      </c>
      <c r="AB62" s="1">
        <f t="shared" si="26"/>
        <v>10800.945171864625</v>
      </c>
      <c r="AC62" s="1">
        <f t="shared" si="26"/>
        <v>90238.808361781645</v>
      </c>
      <c r="AD62" s="1">
        <f t="shared" si="26"/>
        <v>0</v>
      </c>
      <c r="AE62" s="1">
        <f t="shared" si="26"/>
        <v>46036.775448370347</v>
      </c>
      <c r="AF62" s="1">
        <f t="shared" si="26"/>
        <v>0</v>
      </c>
      <c r="AG62" s="1">
        <f t="shared" si="26"/>
        <v>160498.00057895563</v>
      </c>
      <c r="AH62" s="1">
        <f t="shared" si="26"/>
        <v>17833.106478660899</v>
      </c>
      <c r="AI62" s="1">
        <f t="shared" si="26"/>
        <v>178331.10705761655</v>
      </c>
      <c r="AJ62" s="1">
        <f t="shared" si="26"/>
        <v>0</v>
      </c>
      <c r="AK62" s="1">
        <f t="shared" si="26"/>
        <v>74874.004902469504</v>
      </c>
      <c r="AL62" s="1">
        <f t="shared" si="26"/>
        <v>177.21441190628124</v>
      </c>
      <c r="AM62" s="1">
        <f t="shared" si="26"/>
        <v>139514.10489344178</v>
      </c>
      <c r="AN62" s="1">
        <f t="shared" si="26"/>
        <v>1094.3530790719635</v>
      </c>
      <c r="AO62" s="1">
        <f t="shared" si="26"/>
        <v>13486.746176998069</v>
      </c>
      <c r="AP62" s="1">
        <f t="shared" si="26"/>
        <v>28908.864914432954</v>
      </c>
      <c r="AQ62" s="1">
        <f t="shared" si="26"/>
        <v>124.34783171040073</v>
      </c>
      <c r="AR62" s="1">
        <f t="shared" si="26"/>
        <v>0</v>
      </c>
      <c r="AS62" s="1">
        <f t="shared" si="26"/>
        <v>9678.4559592806108</v>
      </c>
      <c r="AT62" s="1">
        <f t="shared" si="26"/>
        <v>579182.61980260978</v>
      </c>
      <c r="AU62" s="1">
        <f t="shared" si="26"/>
        <v>301706.53003007069</v>
      </c>
      <c r="AV62" s="1">
        <f t="shared" si="26"/>
        <v>277476.08977253712</v>
      </c>
      <c r="AW62" s="1">
        <f t="shared" si="26"/>
        <v>104.4357133921965</v>
      </c>
      <c r="AX62" s="1">
        <f t="shared" si="26"/>
        <v>4.5115408251900035</v>
      </c>
      <c r="AY62" s="1">
        <f t="shared" si="26"/>
        <v>4334.3856986722603</v>
      </c>
      <c r="AZ62" s="1">
        <f t="shared" si="26"/>
        <v>1745.8677190595076</v>
      </c>
      <c r="BA62" s="1">
        <f t="shared" si="26"/>
        <v>96491.825239945407</v>
      </c>
      <c r="BB62" s="1">
        <f t="shared" si="26"/>
        <v>2833.9653713851044</v>
      </c>
      <c r="BC62" s="1">
        <f t="shared" si="26"/>
        <v>442.0783428672205</v>
      </c>
      <c r="BD62" s="1">
        <f t="shared" si="26"/>
        <v>137870.76893257699</v>
      </c>
      <c r="BE62" s="1">
        <f t="shared" si="26"/>
        <v>14333.478417496328</v>
      </c>
      <c r="BF62" s="1">
        <f t="shared" si="26"/>
        <v>515.72319368375759</v>
      </c>
      <c r="BG62" s="1">
        <f t="shared" si="26"/>
        <v>3878.2671611302922</v>
      </c>
      <c r="BH62" s="1">
        <f t="shared" si="26"/>
        <v>14.718743133318977</v>
      </c>
      <c r="BI62" s="1">
        <f t="shared" si="26"/>
        <v>14582.29710256671</v>
      </c>
      <c r="BJ62" s="1">
        <f t="shared" si="26"/>
        <v>27556.016745626377</v>
      </c>
      <c r="BK62" s="1">
        <f t="shared" si="26"/>
        <v>0</v>
      </c>
      <c r="BL62" s="1">
        <f t="shared" si="26"/>
        <v>9943.5042787170951</v>
      </c>
      <c r="BM62" s="1">
        <f t="shared" si="26"/>
        <v>34101.213673271588</v>
      </c>
      <c r="BN62" s="1">
        <f t="shared" si="26"/>
        <v>182410.86391475663</v>
      </c>
      <c r="BO62" s="1">
        <f t="shared" si="26"/>
        <v>1050955.068761827</v>
      </c>
      <c r="BP62" s="1">
        <f t="shared" si="26"/>
        <v>8158.0927352855615</v>
      </c>
    </row>
    <row r="63" spans="1:76" x14ac:dyDescent="0.4">
      <c r="A63" s="6"/>
    </row>
    <row r="64" spans="1:76" x14ac:dyDescent="0.4">
      <c r="A64" s="6"/>
    </row>
    <row r="65" spans="1:1" x14ac:dyDescent="0.4">
      <c r="A65" s="12"/>
    </row>
  </sheetData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CR79"/>
  <sheetViews>
    <sheetView zoomScale="85" zoomScaleNormal="85" workbookViewId="0">
      <pane xSplit="1" ySplit="2" topLeftCell="AZ36" activePane="bottomRight" state="frozen"/>
      <selection pane="topRight" activeCell="B1" sqref="B1"/>
      <selection pane="bottomLeft" activeCell="A3" sqref="A3"/>
      <selection pane="bottomRight" activeCell="S2" sqref="S2:CA60"/>
    </sheetView>
  </sheetViews>
  <sheetFormatPr defaultRowHeight="14.6" x14ac:dyDescent="0.4"/>
  <cols>
    <col min="1" max="1" width="19.07421875" customWidth="1"/>
    <col min="2" max="2" width="9.69140625" bestFit="1" customWidth="1"/>
    <col min="3" max="3" width="9.3046875" bestFit="1" customWidth="1"/>
    <col min="4" max="4" width="9.69140625" bestFit="1" customWidth="1"/>
    <col min="5" max="6" width="9.3046875" bestFit="1" customWidth="1"/>
    <col min="7" max="7" width="9.69140625" bestFit="1" customWidth="1"/>
    <col min="8" max="8" width="9.3046875" bestFit="1" customWidth="1"/>
    <col min="9" max="10" width="9.3046875" style="71" customWidth="1"/>
    <col min="11" max="11" width="10" bestFit="1" customWidth="1"/>
    <col min="12" max="12" width="10" style="71" customWidth="1"/>
    <col min="13" max="13" width="7.69140625" bestFit="1" customWidth="1"/>
    <col min="14" max="14" width="11" style="71" bestFit="1" customWidth="1"/>
    <col min="15" max="16" width="9" style="30" customWidth="1"/>
    <col min="17" max="17" width="9" style="71" customWidth="1"/>
    <col min="19" max="19" width="19" customWidth="1"/>
    <col min="20" max="20" width="5.4609375" style="30" bestFit="1" customWidth="1"/>
    <col min="21" max="21" width="9.69140625" style="100" bestFit="1" customWidth="1"/>
    <col min="22" max="22" width="5.53515625" style="28" bestFit="1" customWidth="1"/>
    <col min="23" max="23" width="14.53515625" style="28" bestFit="1" customWidth="1"/>
    <col min="24" max="24" width="5.53515625" style="28" bestFit="1" customWidth="1"/>
    <col min="25" max="25" width="5.69140625" style="28" bestFit="1" customWidth="1"/>
    <col min="26" max="26" width="12.84375" style="101" bestFit="1" customWidth="1"/>
    <col min="27" max="27" width="6.69140625" style="28" bestFit="1" customWidth="1"/>
    <col min="28" max="28" width="7.69140625" style="28" bestFit="1" customWidth="1"/>
    <col min="29" max="30" width="5.69140625" style="28" bestFit="1" customWidth="1"/>
    <col min="31" max="31" width="5.53515625" style="28" bestFit="1" customWidth="1"/>
    <col min="32" max="32" width="5.84375" style="28" bestFit="1" customWidth="1"/>
    <col min="33" max="33" width="6.4609375" style="28" bestFit="1" customWidth="1"/>
    <col min="34" max="34" width="15.4609375" style="28" bestFit="1" customWidth="1"/>
    <col min="35" max="35" width="6.69140625" style="28" bestFit="1" customWidth="1"/>
    <col min="36" max="36" width="6.53515625" style="28" bestFit="1" customWidth="1"/>
    <col min="37" max="37" width="5" style="28" bestFit="1" customWidth="1"/>
    <col min="38" max="38" width="5.07421875" style="28" bestFit="1" customWidth="1"/>
    <col min="39" max="39" width="4.07421875" style="28" bestFit="1" customWidth="1"/>
    <col min="40" max="40" width="6.53515625" style="28" bestFit="1" customWidth="1"/>
    <col min="41" max="41" width="6.07421875" style="28" bestFit="1" customWidth="1"/>
    <col min="42" max="42" width="6.69140625" style="28" bestFit="1" customWidth="1"/>
    <col min="43" max="43" width="10" style="28" bestFit="1" customWidth="1"/>
    <col min="44" max="44" width="9.3046875" style="28" bestFit="1" customWidth="1"/>
    <col min="45" max="45" width="7.69140625" style="28" bestFit="1" customWidth="1"/>
    <col min="46" max="46" width="9.3046875" style="28" bestFit="1" customWidth="1"/>
    <col min="47" max="47" width="6" style="28" bestFit="1" customWidth="1"/>
    <col min="48" max="48" width="4.3046875" style="28" bestFit="1" customWidth="1"/>
    <col min="49" max="51" width="5.69140625" style="28" bestFit="1" customWidth="1"/>
    <col min="52" max="52" width="4.07421875" style="28" bestFit="1" customWidth="1"/>
    <col min="53" max="53" width="6.69140625" style="28" bestFit="1" customWidth="1"/>
    <col min="54" max="54" width="5.69140625" style="28" bestFit="1" customWidth="1"/>
    <col min="55" max="55" width="5.84375" style="28" bestFit="1" customWidth="1"/>
    <col min="56" max="56" width="5.69140625" style="28" bestFit="1" customWidth="1"/>
    <col min="57" max="58" width="7.69140625" style="28" bestFit="1" customWidth="1"/>
    <col min="59" max="59" width="6.69140625" style="28" bestFit="1" customWidth="1"/>
    <col min="60" max="60" width="5.07421875" style="28" bestFit="1" customWidth="1"/>
    <col min="61" max="61" width="5.3046875" style="28" bestFit="1" customWidth="1"/>
    <col min="62" max="62" width="8.69140625" style="28" bestFit="1" customWidth="1"/>
    <col min="63" max="63" width="4.84375" style="28" bestFit="1" customWidth="1"/>
    <col min="64" max="64" width="7.84375" style="28" bestFit="1" customWidth="1"/>
    <col min="65" max="65" width="5.84375" style="28" bestFit="1" customWidth="1"/>
    <col min="66" max="66" width="6" style="28" bestFit="1" customWidth="1"/>
    <col min="67" max="67" width="6.69140625" style="28" bestFit="1" customWidth="1"/>
    <col min="68" max="68" width="5.69140625" style="28" bestFit="1" customWidth="1"/>
    <col min="69" max="70" width="6.69140625" style="28" bestFit="1" customWidth="1"/>
    <col min="71" max="71" width="4.07421875" style="28" bestFit="1" customWidth="1"/>
    <col min="72" max="72" width="9.3046875" style="28" bestFit="1" customWidth="1"/>
    <col min="73" max="73" width="8" style="28" bestFit="1" customWidth="1"/>
    <col min="74" max="74" width="6.69140625" style="28" bestFit="1" customWidth="1"/>
    <col min="75" max="75" width="5.3046875" style="28" bestFit="1" customWidth="1"/>
    <col min="76" max="76" width="5.69140625" style="28" bestFit="1" customWidth="1"/>
    <col min="77" max="77" width="5" style="28" bestFit="1" customWidth="1"/>
    <col min="78" max="78" width="9.07421875" style="28" bestFit="1" customWidth="1"/>
    <col min="79" max="79" width="7.07421875" style="28" bestFit="1" customWidth="1"/>
    <col min="80" max="80" width="7.69140625" style="28" customWidth="1"/>
    <col min="81" max="87" width="9.07421875" style="30"/>
    <col min="88" max="89" width="9.07421875" style="71"/>
    <col min="90" max="90" width="9.07421875" style="30"/>
    <col min="91" max="91" width="9.07421875" style="71"/>
    <col min="92" max="92" width="9.07421875" style="30"/>
    <col min="93" max="93" width="11" style="71" bestFit="1" customWidth="1"/>
    <col min="96" max="96" width="9.07421875" style="71"/>
  </cols>
  <sheetData>
    <row r="1" spans="1:96" x14ac:dyDescent="0.4">
      <c r="B1" s="30" t="s">
        <v>509</v>
      </c>
      <c r="S1" s="30" t="s">
        <v>500</v>
      </c>
      <c r="CC1" s="30" t="s">
        <v>337</v>
      </c>
    </row>
    <row r="2" spans="1:96" x14ac:dyDescent="0.4">
      <c r="A2" s="30" t="s">
        <v>228</v>
      </c>
      <c r="B2" s="30" t="s">
        <v>59</v>
      </c>
      <c r="C2" s="30" t="s">
        <v>57</v>
      </c>
      <c r="D2" s="30" t="s">
        <v>60</v>
      </c>
      <c r="E2" s="30" t="s">
        <v>54</v>
      </c>
      <c r="F2" s="30" t="s">
        <v>53</v>
      </c>
      <c r="G2" s="30" t="s">
        <v>61</v>
      </c>
      <c r="H2" s="30" t="s">
        <v>62</v>
      </c>
      <c r="I2" s="71" t="s">
        <v>63</v>
      </c>
      <c r="J2" s="71" t="s">
        <v>64</v>
      </c>
      <c r="K2" s="30" t="s">
        <v>225</v>
      </c>
      <c r="L2" s="71" t="s">
        <v>65</v>
      </c>
      <c r="M2" s="30" t="s">
        <v>67</v>
      </c>
      <c r="N2" s="71" t="s">
        <v>68</v>
      </c>
      <c r="O2" s="30" t="s">
        <v>316</v>
      </c>
      <c r="P2" s="30" t="s">
        <v>319</v>
      </c>
      <c r="Q2" s="71" t="s">
        <v>326</v>
      </c>
      <c r="S2" s="30" t="s">
        <v>226</v>
      </c>
      <c r="T2" s="30" t="s">
        <v>390</v>
      </c>
      <c r="U2" s="100" t="s">
        <v>178</v>
      </c>
      <c r="V2" s="30" t="s">
        <v>131</v>
      </c>
      <c r="W2" s="30" t="s">
        <v>132</v>
      </c>
      <c r="X2" s="30" t="s">
        <v>133</v>
      </c>
      <c r="Y2" s="30" t="s">
        <v>391</v>
      </c>
      <c r="Z2" s="100" t="s">
        <v>179</v>
      </c>
      <c r="AA2" s="30" t="s">
        <v>134</v>
      </c>
      <c r="AB2" s="30" t="s">
        <v>59</v>
      </c>
      <c r="AC2" s="30" t="s">
        <v>136</v>
      </c>
      <c r="AD2" s="30" t="s">
        <v>137</v>
      </c>
      <c r="AE2" s="30" t="s">
        <v>392</v>
      </c>
      <c r="AF2" s="30" t="s">
        <v>138</v>
      </c>
      <c r="AG2" s="30" t="s">
        <v>139</v>
      </c>
      <c r="AH2" s="30" t="s">
        <v>140</v>
      </c>
      <c r="AI2" s="30" t="s">
        <v>67</v>
      </c>
      <c r="AJ2" s="30" t="s">
        <v>141</v>
      </c>
      <c r="AK2" s="30" t="s">
        <v>142</v>
      </c>
      <c r="AL2" s="30" t="s">
        <v>143</v>
      </c>
      <c r="AM2" s="30" t="s">
        <v>393</v>
      </c>
      <c r="AN2" s="30" t="s">
        <v>144</v>
      </c>
      <c r="AO2" s="30" t="s">
        <v>399</v>
      </c>
      <c r="AP2" s="30" t="s">
        <v>57</v>
      </c>
      <c r="AQ2" s="30" t="s">
        <v>128</v>
      </c>
      <c r="AR2" s="30" t="s">
        <v>145</v>
      </c>
      <c r="AS2" s="30" t="s">
        <v>146</v>
      </c>
      <c r="AT2" s="30" t="s">
        <v>60</v>
      </c>
      <c r="AU2" s="30" t="s">
        <v>147</v>
      </c>
      <c r="AV2" s="30" t="s">
        <v>148</v>
      </c>
      <c r="AW2" s="30" t="s">
        <v>149</v>
      </c>
      <c r="AX2" s="30" t="s">
        <v>150</v>
      </c>
      <c r="AY2" s="30" t="s">
        <v>151</v>
      </c>
      <c r="AZ2" s="30" t="s">
        <v>152</v>
      </c>
      <c r="BA2" s="30" t="s">
        <v>153</v>
      </c>
      <c r="BB2" s="30" t="s">
        <v>154</v>
      </c>
      <c r="BC2" s="30" t="s">
        <v>155</v>
      </c>
      <c r="BD2" s="30" t="s">
        <v>156</v>
      </c>
      <c r="BE2" s="30" t="s">
        <v>54</v>
      </c>
      <c r="BF2" s="30" t="s">
        <v>53</v>
      </c>
      <c r="BG2" s="30" t="s">
        <v>157</v>
      </c>
      <c r="BH2" s="30" t="s">
        <v>158</v>
      </c>
      <c r="BI2" s="30" t="s">
        <v>159</v>
      </c>
      <c r="BJ2" s="30" t="s">
        <v>160</v>
      </c>
      <c r="BK2" s="30" t="s">
        <v>161</v>
      </c>
      <c r="BL2" s="30" t="s">
        <v>162</v>
      </c>
      <c r="BM2" s="30" t="s">
        <v>163</v>
      </c>
      <c r="BN2" s="30" t="s">
        <v>164</v>
      </c>
      <c r="BO2" s="30" t="s">
        <v>165</v>
      </c>
      <c r="BP2" s="30" t="s">
        <v>394</v>
      </c>
      <c r="BQ2" s="30" t="s">
        <v>166</v>
      </c>
      <c r="BR2" s="30" t="s">
        <v>167</v>
      </c>
      <c r="BS2" s="30" t="s">
        <v>168</v>
      </c>
      <c r="BT2" s="30" t="s">
        <v>61</v>
      </c>
      <c r="BU2" s="30" t="s">
        <v>400</v>
      </c>
      <c r="BV2" s="30" t="s">
        <v>169</v>
      </c>
      <c r="BW2" s="30" t="s">
        <v>170</v>
      </c>
      <c r="BX2" s="30" t="s">
        <v>171</v>
      </c>
      <c r="BY2" s="30" t="s">
        <v>173</v>
      </c>
      <c r="BZ2" s="30" t="s">
        <v>174</v>
      </c>
      <c r="CA2" s="30" t="s">
        <v>401</v>
      </c>
      <c r="CC2" s="30" t="s">
        <v>59</v>
      </c>
      <c r="CD2" s="30" t="s">
        <v>57</v>
      </c>
      <c r="CE2" s="30" t="s">
        <v>60</v>
      </c>
      <c r="CF2" s="30" t="s">
        <v>54</v>
      </c>
      <c r="CG2" s="30" t="s">
        <v>53</v>
      </c>
      <c r="CH2" s="30" t="s">
        <v>61</v>
      </c>
      <c r="CI2" s="30" t="s">
        <v>62</v>
      </c>
      <c r="CJ2" s="71" t="s">
        <v>63</v>
      </c>
      <c r="CK2" s="71" t="s">
        <v>64</v>
      </c>
      <c r="CL2" s="30" t="s">
        <v>225</v>
      </c>
      <c r="CM2" s="71" t="s">
        <v>65</v>
      </c>
      <c r="CN2" s="30" t="s">
        <v>67</v>
      </c>
      <c r="CO2" s="71" t="s">
        <v>68</v>
      </c>
      <c r="CP2" s="30" t="s">
        <v>316</v>
      </c>
      <c r="CQ2" s="30" t="s">
        <v>319</v>
      </c>
      <c r="CR2" s="71" t="s">
        <v>326</v>
      </c>
    </row>
    <row r="3" spans="1:96" x14ac:dyDescent="0.4">
      <c r="A3" s="30" t="s">
        <v>0</v>
      </c>
      <c r="B3" s="83">
        <v>9973.0990552999992</v>
      </c>
      <c r="C3" s="83">
        <v>612.50985665999997</v>
      </c>
      <c r="D3" s="83">
        <v>6498.9819076000003</v>
      </c>
      <c r="E3" s="83">
        <v>2013.6181204</v>
      </c>
      <c r="F3" s="83">
        <v>1538.647003</v>
      </c>
      <c r="G3" s="83">
        <v>8669.2985688999997</v>
      </c>
      <c r="H3" s="83">
        <v>433.94173616</v>
      </c>
      <c r="I3" s="84"/>
      <c r="J3" s="84"/>
      <c r="K3" s="83"/>
      <c r="L3" s="84"/>
      <c r="M3" s="83">
        <v>66.798895830000006</v>
      </c>
      <c r="N3" s="84"/>
      <c r="O3" s="83"/>
      <c r="P3" s="83"/>
      <c r="Q3" s="84"/>
      <c r="R3" s="28"/>
      <c r="S3" s="28" t="s">
        <v>0</v>
      </c>
      <c r="T3" s="28">
        <v>6.2854533827058495E-2</v>
      </c>
      <c r="U3" s="101">
        <v>0</v>
      </c>
      <c r="V3" s="28">
        <v>1.2573845504059201E-2</v>
      </c>
      <c r="W3" s="28">
        <v>1.2573845504059201E-2</v>
      </c>
      <c r="X3" s="28">
        <v>6.05927543444833E-3</v>
      </c>
      <c r="Y3" s="28">
        <v>2.7856054060181701</v>
      </c>
      <c r="Z3" s="101">
        <v>0</v>
      </c>
      <c r="AA3" s="28">
        <v>481.42840260517698</v>
      </c>
      <c r="AB3" s="28">
        <v>9969.1651725923602</v>
      </c>
      <c r="AC3" s="28">
        <v>0</v>
      </c>
      <c r="AD3" s="28">
        <v>4.4637511954794196</v>
      </c>
      <c r="AE3" s="28">
        <v>0</v>
      </c>
      <c r="AF3" s="28">
        <v>0.16459985386089901</v>
      </c>
      <c r="AG3" s="28">
        <v>195.41097841134001</v>
      </c>
      <c r="AH3" s="28">
        <v>195.41097841134001</v>
      </c>
      <c r="AI3" s="28">
        <v>66.753564371104005</v>
      </c>
      <c r="AJ3" s="28">
        <v>0</v>
      </c>
      <c r="AK3" s="28">
        <v>3.2892097958125399</v>
      </c>
      <c r="AL3" s="28">
        <v>0</v>
      </c>
      <c r="AM3" s="28">
        <v>1.15325651482332E-2</v>
      </c>
      <c r="AN3" s="28">
        <v>1.3172118171927401</v>
      </c>
      <c r="AO3" s="28">
        <v>7.7842543365465597E-3</v>
      </c>
      <c r="AP3" s="28">
        <v>612.35061990232703</v>
      </c>
      <c r="AQ3" s="28">
        <v>0</v>
      </c>
      <c r="AR3" s="28">
        <v>5846.0762512967503</v>
      </c>
      <c r="AS3" s="28">
        <v>649.56413822633101</v>
      </c>
      <c r="AT3" s="28">
        <v>6495.6403895230796</v>
      </c>
      <c r="AU3" s="28">
        <v>0</v>
      </c>
      <c r="AV3" s="28">
        <v>5.9824554612069196</v>
      </c>
      <c r="AW3" s="28">
        <v>89.338726635488896</v>
      </c>
      <c r="AX3" s="28">
        <v>79.934144864891906</v>
      </c>
      <c r="AY3" s="28">
        <v>51.886392404556602</v>
      </c>
      <c r="AZ3" s="28">
        <v>2.2314699790589598</v>
      </c>
      <c r="BA3" s="28">
        <v>65.6238484637216</v>
      </c>
      <c r="BB3" s="28">
        <v>43.937400831048102</v>
      </c>
      <c r="BC3" s="28">
        <v>0</v>
      </c>
      <c r="BD3" s="28">
        <v>7.6137237445488903</v>
      </c>
      <c r="BE3" s="28">
        <v>2012.5406381139101</v>
      </c>
      <c r="BF3" s="28">
        <v>1537.7702334005301</v>
      </c>
      <c r="BG3" s="28">
        <v>474.77040471338302</v>
      </c>
      <c r="BH3" s="28">
        <v>4.3658856793267102E-3</v>
      </c>
      <c r="BI3" s="28">
        <v>0.42412857983762903</v>
      </c>
      <c r="BJ3" s="28">
        <v>873.60444343577694</v>
      </c>
      <c r="BK3" s="28">
        <v>6.2650840787711202</v>
      </c>
      <c r="BL3" s="28">
        <v>23.048412036852898</v>
      </c>
      <c r="BM3" s="28">
        <v>6.3373730539300501</v>
      </c>
      <c r="BN3" s="28">
        <v>1.4137115160296101</v>
      </c>
      <c r="BO3" s="28">
        <v>57.398204330964603</v>
      </c>
      <c r="BP3" s="28">
        <v>6.56816997009782</v>
      </c>
      <c r="BQ3" s="28">
        <v>135.121568011205</v>
      </c>
      <c r="BR3" s="28">
        <v>167.07605091091901</v>
      </c>
      <c r="BS3" s="28">
        <v>6.4453295021412398</v>
      </c>
      <c r="BT3" s="28">
        <v>8649.0526220534903</v>
      </c>
      <c r="BU3" s="28">
        <v>55.4841165642869</v>
      </c>
      <c r="BV3" s="28">
        <v>200.50834255196</v>
      </c>
      <c r="BW3" s="28">
        <v>0.14289269701725699</v>
      </c>
      <c r="BX3" s="28">
        <v>35.718078696023397</v>
      </c>
      <c r="BY3" s="28">
        <v>0.69927101505196598</v>
      </c>
      <c r="BZ3" s="28">
        <v>433.69039236702099</v>
      </c>
      <c r="CA3" s="28">
        <v>102.325476400298</v>
      </c>
      <c r="CB3" s="51"/>
      <c r="CC3" s="25">
        <f t="shared" ref="CC3:CC34" si="0">+IF(B3=0,"",(AB3-B3)/B3)</f>
        <v>-3.9444937685126119E-4</v>
      </c>
      <c r="CD3" s="25">
        <f t="shared" ref="CD3:CD34" si="1">IF(C3=0,"",(AP3-C3)/C3)</f>
        <v>-2.5997419623784802E-4</v>
      </c>
      <c r="CE3" s="25">
        <f t="shared" ref="CE3:CE34" si="2">IF(D3=0,"",(AT3-D3)/D3)</f>
        <v>-5.1416023685387933E-4</v>
      </c>
      <c r="CF3" s="25">
        <f t="shared" ref="CF3:CF34" si="3">IF(E3=0,"",(BE3-E3)/E3)</f>
        <v>-5.3509763106216498E-4</v>
      </c>
      <c r="CG3" s="25">
        <f t="shared" ref="CG3:CG34" si="4">IF(F3=0,"",(BF3-F3)/F3)</f>
        <v>-5.6983154535152373E-4</v>
      </c>
      <c r="CH3" s="25">
        <f t="shared" ref="CH3:CH34" si="5">IF(G3=0,"",(BT3-G3)/G3)</f>
        <v>-2.3353615849774994E-3</v>
      </c>
      <c r="CI3" s="25">
        <f t="shared" ref="CI3:CI34" si="6">IF(H3=0,"",(BZ3-H3)/H3)</f>
        <v>-5.7921092173153076E-4</v>
      </c>
      <c r="CJ3" s="73" t="str">
        <f t="shared" ref="CJ3:CJ34" si="7">IF(I3=0,"",(W3-I3)/I3)</f>
        <v/>
      </c>
      <c r="CK3" s="73" t="str">
        <f t="shared" ref="CK3:CK34" si="8">IF(J3=0,"",(Y3-J3)/J3)</f>
        <v/>
      </c>
      <c r="CL3" s="25" t="str">
        <f>IF(K3=0,"",(#REF!-K3)/K3)</f>
        <v/>
      </c>
      <c r="CM3" s="73" t="str">
        <f t="shared" ref="CM3:CM34" si="9">IF(L3=0,"",(AH3-L3)/L3)</f>
        <v/>
      </c>
      <c r="CN3" s="25">
        <f t="shared" ref="CN3:CN34" si="10">IF(M3=0,"",(AI3-M3)/M3)</f>
        <v>-6.7862587147200163E-4</v>
      </c>
      <c r="CO3" s="73" t="str">
        <f t="shared" ref="CO3:CO34" si="11">IF(N3=0,"",(AN3-N3)/N3)</f>
        <v/>
      </c>
      <c r="CP3" s="25" t="str">
        <f t="shared" ref="CP3:CP34" si="12">IF(O3=0,"",(U3-O3)/O3)</f>
        <v/>
      </c>
      <c r="CQ3" s="25" t="str">
        <f t="shared" ref="CQ3:CQ34" si="13">IF(P3=0,"",(Z3-P3)/P3)</f>
        <v/>
      </c>
      <c r="CR3" s="73" t="str">
        <f t="shared" ref="CR3:CR34" si="14">IF(Q3=0,"",(AO3-Q3)/Q3)</f>
        <v/>
      </c>
    </row>
    <row r="4" spans="1:96" x14ac:dyDescent="0.4">
      <c r="A4" s="30" t="s">
        <v>2</v>
      </c>
      <c r="B4" s="83">
        <v>7212.4076144000001</v>
      </c>
      <c r="C4" s="83">
        <v>500.58620330000002</v>
      </c>
      <c r="D4" s="83">
        <v>4782.4281518999996</v>
      </c>
      <c r="E4" s="83">
        <v>1651.3444859000001</v>
      </c>
      <c r="F4" s="83">
        <v>1181.2145022</v>
      </c>
      <c r="G4" s="83">
        <v>6550.9957105000003</v>
      </c>
      <c r="H4" s="83">
        <v>260.36449477999997</v>
      </c>
      <c r="I4" s="84"/>
      <c r="J4" s="84"/>
      <c r="K4" s="83"/>
      <c r="L4" s="84"/>
      <c r="M4" s="83">
        <v>34.467174909999997</v>
      </c>
      <c r="N4" s="84"/>
      <c r="O4" s="83"/>
      <c r="P4" s="83"/>
      <c r="Q4" s="84"/>
      <c r="R4" s="28"/>
      <c r="S4" s="28" t="s">
        <v>2</v>
      </c>
      <c r="T4" s="28">
        <v>0</v>
      </c>
      <c r="U4" s="101">
        <v>0</v>
      </c>
      <c r="V4" s="28">
        <v>0</v>
      </c>
      <c r="W4" s="28">
        <v>0</v>
      </c>
      <c r="X4" s="28">
        <v>0</v>
      </c>
      <c r="Y4" s="28">
        <v>0.338822973950759</v>
      </c>
      <c r="Z4" s="101">
        <v>0</v>
      </c>
      <c r="AA4" s="28">
        <v>375.900623809644</v>
      </c>
      <c r="AB4" s="28">
        <v>7203.7536751158696</v>
      </c>
      <c r="AC4" s="28">
        <v>0</v>
      </c>
      <c r="AD4" s="28">
        <v>2.07598070328496</v>
      </c>
      <c r="AE4" s="28">
        <v>0</v>
      </c>
      <c r="AF4" s="28">
        <v>0</v>
      </c>
      <c r="AG4" s="28">
        <v>159.75000438810801</v>
      </c>
      <c r="AH4" s="28">
        <v>159.75000438810801</v>
      </c>
      <c r="AI4" s="28">
        <v>34.424014007563997</v>
      </c>
      <c r="AJ4" s="28">
        <v>0</v>
      </c>
      <c r="AK4" s="28">
        <v>1.52972993902952</v>
      </c>
      <c r="AL4" s="28">
        <v>0</v>
      </c>
      <c r="AM4" s="28">
        <v>0</v>
      </c>
      <c r="AN4" s="28">
        <v>0</v>
      </c>
      <c r="AO4" s="28">
        <v>0</v>
      </c>
      <c r="AP4" s="28">
        <v>499.98785956431601</v>
      </c>
      <c r="AQ4" s="28">
        <v>0</v>
      </c>
      <c r="AR4" s="28">
        <v>4299.2826479053301</v>
      </c>
      <c r="AS4" s="28">
        <v>477.69813496276902</v>
      </c>
      <c r="AT4" s="28">
        <v>4776.9807828680996</v>
      </c>
      <c r="AU4" s="28">
        <v>0</v>
      </c>
      <c r="AV4" s="28">
        <v>2.78036207102646</v>
      </c>
      <c r="AW4" s="28">
        <v>69.646234005742997</v>
      </c>
      <c r="AX4" s="28">
        <v>30.8320814778534</v>
      </c>
      <c r="AY4" s="28">
        <v>40.338566437606403</v>
      </c>
      <c r="AZ4" s="28">
        <v>1.14564647969047</v>
      </c>
      <c r="BA4" s="28">
        <v>50.847325350507298</v>
      </c>
      <c r="BB4" s="28">
        <v>34.2416636036751</v>
      </c>
      <c r="BC4" s="28">
        <v>0</v>
      </c>
      <c r="BD4" s="28">
        <v>5.4642635787628704</v>
      </c>
      <c r="BE4" s="28">
        <v>1649.2029523997501</v>
      </c>
      <c r="BF4" s="28">
        <v>1179.6991864837501</v>
      </c>
      <c r="BG4" s="28">
        <v>469.50376591599201</v>
      </c>
      <c r="BH4" s="28">
        <v>0</v>
      </c>
      <c r="BI4" s="28">
        <v>0.33017678670726403</v>
      </c>
      <c r="BJ4" s="28">
        <v>680.76756510821895</v>
      </c>
      <c r="BK4" s="28">
        <v>0</v>
      </c>
      <c r="BL4" s="28">
        <v>17.476174929071799</v>
      </c>
      <c r="BM4" s="28">
        <v>4.7161233186174796</v>
      </c>
      <c r="BN4" s="28">
        <v>1.0224370734216199</v>
      </c>
      <c r="BO4" s="28">
        <v>43.515748870406803</v>
      </c>
      <c r="BP4" s="28">
        <v>2.1068980923316798</v>
      </c>
      <c r="BQ4" s="28">
        <v>105.29931194872</v>
      </c>
      <c r="BR4" s="28">
        <v>119.8625112859</v>
      </c>
      <c r="BS4" s="28">
        <v>5.0254377067063496</v>
      </c>
      <c r="BT4" s="28">
        <v>6472.6687317625401</v>
      </c>
      <c r="BU4" s="28">
        <v>20.587561269386601</v>
      </c>
      <c r="BV4" s="28">
        <v>158.580357953647</v>
      </c>
      <c r="BW4" s="28">
        <v>0</v>
      </c>
      <c r="BX4" s="28">
        <v>15.446078445126901</v>
      </c>
      <c r="BY4" s="28">
        <v>4.7279502868764296E-3</v>
      </c>
      <c r="BZ4" s="28">
        <v>260.05254962306401</v>
      </c>
      <c r="CA4" s="28">
        <v>47.568740955510599</v>
      </c>
      <c r="CB4" s="51"/>
      <c r="CC4" s="25">
        <f t="shared" si="0"/>
        <v>-1.1998683029024037E-3</v>
      </c>
      <c r="CD4" s="25">
        <f t="shared" si="1"/>
        <v>-1.195286110043719E-3</v>
      </c>
      <c r="CE4" s="25">
        <f t="shared" si="2"/>
        <v>-1.1390383417962861E-3</v>
      </c>
      <c r="CF4" s="25">
        <f t="shared" si="3"/>
        <v>-1.2968423721007407E-3</v>
      </c>
      <c r="CG4" s="25">
        <f t="shared" si="4"/>
        <v>-1.2828455064068851E-3</v>
      </c>
      <c r="CH4" s="25">
        <f t="shared" si="5"/>
        <v>-1.1956499774823076E-2</v>
      </c>
      <c r="CI4" s="25">
        <f t="shared" si="6"/>
        <v>-1.198109431931365E-3</v>
      </c>
      <c r="CJ4" s="73" t="str">
        <f t="shared" si="7"/>
        <v/>
      </c>
      <c r="CK4" s="73" t="str">
        <f t="shared" si="8"/>
        <v/>
      </c>
      <c r="CL4" s="25" t="str">
        <f>IF(K4=0,"",(#REF!-K4)/K4)</f>
        <v/>
      </c>
      <c r="CM4" s="73" t="str">
        <f t="shared" si="9"/>
        <v/>
      </c>
      <c r="CN4" s="25">
        <f t="shared" si="10"/>
        <v>-1.2522320888991021E-3</v>
      </c>
      <c r="CO4" s="73" t="str">
        <f t="shared" si="11"/>
        <v/>
      </c>
      <c r="CP4" s="87" t="str">
        <f t="shared" si="12"/>
        <v/>
      </c>
      <c r="CQ4" s="87" t="str">
        <f t="shared" si="13"/>
        <v/>
      </c>
      <c r="CR4" s="73" t="str">
        <f t="shared" si="14"/>
        <v/>
      </c>
    </row>
    <row r="5" spans="1:96" x14ac:dyDescent="0.4">
      <c r="A5" s="30" t="s">
        <v>3</v>
      </c>
      <c r="B5" s="83">
        <v>5277.7486958</v>
      </c>
      <c r="C5" s="83">
        <v>286.69314847999999</v>
      </c>
      <c r="D5" s="83">
        <v>11193.921408</v>
      </c>
      <c r="E5" s="83">
        <v>1125.3065136</v>
      </c>
      <c r="F5" s="83">
        <v>937.13946109000005</v>
      </c>
      <c r="G5" s="83">
        <v>19058.243855000001</v>
      </c>
      <c r="H5" s="83">
        <v>286.68207754999997</v>
      </c>
      <c r="I5" s="84"/>
      <c r="J5" s="84"/>
      <c r="K5" s="83"/>
      <c r="L5" s="84"/>
      <c r="M5" s="83">
        <v>39.631347759999997</v>
      </c>
      <c r="N5" s="84"/>
      <c r="O5" s="83"/>
      <c r="P5" s="83"/>
      <c r="Q5" s="84"/>
      <c r="R5" s="28"/>
      <c r="S5" s="28" t="s">
        <v>3</v>
      </c>
      <c r="T5" s="28">
        <v>0</v>
      </c>
      <c r="U5" s="101">
        <v>0</v>
      </c>
      <c r="V5" s="28">
        <v>0</v>
      </c>
      <c r="W5" s="28">
        <v>0</v>
      </c>
      <c r="X5" s="28">
        <v>0</v>
      </c>
      <c r="Y5" s="28">
        <v>7.8629279772144803E-2</v>
      </c>
      <c r="Z5" s="101">
        <v>0</v>
      </c>
      <c r="AA5" s="28">
        <v>213.38750143349299</v>
      </c>
      <c r="AB5" s="28">
        <v>5272.6283332815201</v>
      </c>
      <c r="AC5" s="28">
        <v>0</v>
      </c>
      <c r="AD5" s="28">
        <v>4.1499494833778998</v>
      </c>
      <c r="AE5" s="28">
        <v>0</v>
      </c>
      <c r="AF5" s="28">
        <v>0</v>
      </c>
      <c r="AG5" s="28">
        <v>91.140140986357196</v>
      </c>
      <c r="AH5" s="28">
        <v>91.140140986357196</v>
      </c>
      <c r="AI5" s="28">
        <v>39.558142668033497</v>
      </c>
      <c r="AJ5" s="28">
        <v>0</v>
      </c>
      <c r="AK5" s="28">
        <v>3.05798108050673</v>
      </c>
      <c r="AL5" s="28">
        <v>0</v>
      </c>
      <c r="AM5" s="28">
        <v>0</v>
      </c>
      <c r="AN5" s="28">
        <v>0</v>
      </c>
      <c r="AO5" s="28">
        <v>0</v>
      </c>
      <c r="AP5" s="28">
        <v>286.53092462804102</v>
      </c>
      <c r="AQ5" s="28">
        <v>0</v>
      </c>
      <c r="AR5" s="28">
        <v>10054.3408907391</v>
      </c>
      <c r="AS5" s="28">
        <v>1117.1491429355599</v>
      </c>
      <c r="AT5" s="28">
        <v>11171.4900336747</v>
      </c>
      <c r="AU5" s="28">
        <v>0</v>
      </c>
      <c r="AV5" s="28">
        <v>5.5580418123425703</v>
      </c>
      <c r="AW5" s="28">
        <v>55.3929475827223</v>
      </c>
      <c r="AX5" s="28">
        <v>57.751726231272997</v>
      </c>
      <c r="AY5" s="28">
        <v>32.062271746159801</v>
      </c>
      <c r="AZ5" s="28">
        <v>0.81640516234064697</v>
      </c>
      <c r="BA5" s="28">
        <v>40.230317018511101</v>
      </c>
      <c r="BB5" s="28">
        <v>27.193316791901299</v>
      </c>
      <c r="BC5" s="28">
        <v>0</v>
      </c>
      <c r="BD5" s="28">
        <v>4.3354083024249697</v>
      </c>
      <c r="BE5" s="28">
        <v>1123.0346218126101</v>
      </c>
      <c r="BF5" s="28">
        <v>935.26176554798099</v>
      </c>
      <c r="BG5" s="28">
        <v>187.772856264631</v>
      </c>
      <c r="BH5" s="28">
        <v>0</v>
      </c>
      <c r="BI5" s="28">
        <v>0.262732643617343</v>
      </c>
      <c r="BJ5" s="28">
        <v>541.51474977969997</v>
      </c>
      <c r="BK5" s="28">
        <v>0</v>
      </c>
      <c r="BL5" s="28">
        <v>13.287400223493499</v>
      </c>
      <c r="BM5" s="28">
        <v>3.5988343397102001</v>
      </c>
      <c r="BN5" s="28">
        <v>0.73106068923538103</v>
      </c>
      <c r="BO5" s="28">
        <v>33.0794890059138</v>
      </c>
      <c r="BP5" s="28">
        <v>3.6130746407726901</v>
      </c>
      <c r="BQ5" s="28">
        <v>83.706141861527598</v>
      </c>
      <c r="BR5" s="28">
        <v>95.051777459371493</v>
      </c>
      <c r="BS5" s="28">
        <v>3.9989129413515401</v>
      </c>
      <c r="BT5" s="28">
        <v>19016.970822965501</v>
      </c>
      <c r="BU5" s="28">
        <v>37.965601226321098</v>
      </c>
      <c r="BV5" s="28">
        <v>465.91574170273901</v>
      </c>
      <c r="BW5" s="28">
        <v>0</v>
      </c>
      <c r="BX5" s="28">
        <v>30.577895537014498</v>
      </c>
      <c r="BY5" s="28">
        <v>1.09720805797516E-3</v>
      </c>
      <c r="BZ5" s="28">
        <v>286.26019571994601</v>
      </c>
      <c r="CA5" s="28">
        <v>95.091388654332306</v>
      </c>
      <c r="CB5" s="51"/>
      <c r="CC5" s="25">
        <f t="shared" si="0"/>
        <v>-9.7017929681922984E-4</v>
      </c>
      <c r="CD5" s="25">
        <f t="shared" si="1"/>
        <v>-5.6584488614064992E-4</v>
      </c>
      <c r="CE5" s="25">
        <f t="shared" si="2"/>
        <v>-2.0038888525043116E-3</v>
      </c>
      <c r="CF5" s="25">
        <f t="shared" si="3"/>
        <v>-2.0189093015393921E-3</v>
      </c>
      <c r="CG5" s="25">
        <f t="shared" si="4"/>
        <v>-2.003645796576632E-3</v>
      </c>
      <c r="CH5" s="25">
        <f t="shared" si="5"/>
        <v>-2.1656261903518349E-3</v>
      </c>
      <c r="CI5" s="25">
        <f t="shared" si="6"/>
        <v>-1.4716016908325298E-3</v>
      </c>
      <c r="CJ5" s="73" t="str">
        <f t="shared" si="7"/>
        <v/>
      </c>
      <c r="CK5" s="73" t="str">
        <f t="shared" si="8"/>
        <v/>
      </c>
      <c r="CL5" s="25" t="str">
        <f>IF(K5=0,"",(#REF!-K5)/K5)</f>
        <v/>
      </c>
      <c r="CM5" s="73" t="str">
        <f t="shared" si="9"/>
        <v/>
      </c>
      <c r="CN5" s="25">
        <f t="shared" si="10"/>
        <v>-1.8471512099415904E-3</v>
      </c>
      <c r="CO5" s="73" t="str">
        <f t="shared" si="11"/>
        <v/>
      </c>
      <c r="CP5" s="87" t="str">
        <f t="shared" si="12"/>
        <v/>
      </c>
      <c r="CQ5" s="87" t="str">
        <f t="shared" si="13"/>
        <v/>
      </c>
      <c r="CR5" s="73" t="str">
        <f t="shared" si="14"/>
        <v/>
      </c>
    </row>
    <row r="6" spans="1:96" x14ac:dyDescent="0.4">
      <c r="A6" s="30" t="s">
        <v>4</v>
      </c>
      <c r="B6" s="83">
        <v>9673.8927337000005</v>
      </c>
      <c r="C6" s="83">
        <v>755.11930857000004</v>
      </c>
      <c r="D6" s="83">
        <v>1102.8690048999999</v>
      </c>
      <c r="E6" s="83">
        <v>36.918520600000001</v>
      </c>
      <c r="F6" s="83">
        <v>22.77532175</v>
      </c>
      <c r="G6" s="83">
        <v>3.2596331799999998</v>
      </c>
      <c r="H6" s="83">
        <v>242.60742913000001</v>
      </c>
      <c r="I6" s="84"/>
      <c r="J6" s="84"/>
      <c r="K6" s="83"/>
      <c r="L6" s="84"/>
      <c r="M6" s="83">
        <v>0</v>
      </c>
      <c r="N6" s="84"/>
      <c r="O6" s="83"/>
      <c r="P6" s="83"/>
      <c r="Q6" s="84"/>
      <c r="R6" s="28"/>
      <c r="S6" s="28" t="s">
        <v>4</v>
      </c>
      <c r="T6" s="28">
        <v>0</v>
      </c>
      <c r="U6" s="101">
        <v>0</v>
      </c>
      <c r="V6" s="28">
        <v>2.6854190209413499E-3</v>
      </c>
      <c r="W6" s="28">
        <v>2.6854190209413499E-3</v>
      </c>
      <c r="X6" s="28">
        <v>1.08926800125663E-3</v>
      </c>
      <c r="Y6" s="28">
        <v>1.01180616784486E-2</v>
      </c>
      <c r="Z6" s="101">
        <v>0</v>
      </c>
      <c r="AA6" s="28">
        <v>569.95781665982997</v>
      </c>
      <c r="AB6" s="28">
        <v>9657.2134404074095</v>
      </c>
      <c r="AC6" s="28">
        <v>5.6694938129697899E-2</v>
      </c>
      <c r="AD6" s="28">
        <v>1.24197271514823</v>
      </c>
      <c r="AE6" s="28">
        <v>2.84477789706939E-2</v>
      </c>
      <c r="AF6" s="28">
        <v>4.8077679675920499E-5</v>
      </c>
      <c r="AG6" s="28">
        <v>241.431398956544</v>
      </c>
      <c r="AH6" s="28">
        <v>241.431398956544</v>
      </c>
      <c r="AI6" s="28">
        <v>0</v>
      </c>
      <c r="AJ6" s="28">
        <v>0</v>
      </c>
      <c r="AK6" s="28">
        <v>2.7860157462931998E-2</v>
      </c>
      <c r="AL6" s="28">
        <v>0</v>
      </c>
      <c r="AM6" s="28">
        <v>0</v>
      </c>
      <c r="AN6" s="28">
        <v>1.8544264453446599E-4</v>
      </c>
      <c r="AO6" s="28">
        <v>0</v>
      </c>
      <c r="AP6" s="28">
        <v>753.81723316412797</v>
      </c>
      <c r="AQ6" s="28">
        <v>0</v>
      </c>
      <c r="AR6" s="28">
        <v>990.66054148999297</v>
      </c>
      <c r="AS6" s="28">
        <v>110.073469528486</v>
      </c>
      <c r="AT6" s="28">
        <v>1100.73401101848</v>
      </c>
      <c r="AU6" s="28">
        <v>4.4648103753920003E-5</v>
      </c>
      <c r="AV6" s="28">
        <v>0.10713895643115701</v>
      </c>
      <c r="AW6" s="28">
        <v>0.176996355539388</v>
      </c>
      <c r="AX6" s="28">
        <v>0.24935743712726699</v>
      </c>
      <c r="AY6" s="28">
        <v>0.23946552320640199</v>
      </c>
      <c r="AZ6" s="28">
        <v>0.624692489955191</v>
      </c>
      <c r="BA6" s="28">
        <v>1.5132756680280199</v>
      </c>
      <c r="BB6" s="28">
        <v>0.35399247906435799</v>
      </c>
      <c r="BC6" s="28">
        <v>0</v>
      </c>
      <c r="BD6" s="28">
        <v>8.3292427641550398E-2</v>
      </c>
      <c r="BE6" s="28">
        <v>36.854847094446903</v>
      </c>
      <c r="BF6" s="28">
        <v>22.736034221989801</v>
      </c>
      <c r="BG6" s="28">
        <v>14.1188128724571</v>
      </c>
      <c r="BH6" s="28">
        <v>0</v>
      </c>
      <c r="BI6" s="28">
        <v>0</v>
      </c>
      <c r="BJ6" s="28">
        <v>1.2838369912421299</v>
      </c>
      <c r="BK6" s="28">
        <v>0</v>
      </c>
      <c r="BL6" s="28">
        <v>4.06072915954298</v>
      </c>
      <c r="BM6" s="28">
        <v>1.00992020679354</v>
      </c>
      <c r="BN6" s="28">
        <v>0.541400396942189</v>
      </c>
      <c r="BO6" s="28">
        <v>10.1518417027397</v>
      </c>
      <c r="BP6" s="28">
        <v>0.25815406870968899</v>
      </c>
      <c r="BQ6" s="28">
        <v>0.55181164205757305</v>
      </c>
      <c r="BR6" s="28">
        <v>2.1447791785578398</v>
      </c>
      <c r="BS6" s="28">
        <v>6.78906727955157E-10</v>
      </c>
      <c r="BT6" s="28">
        <v>3.25347883838467</v>
      </c>
      <c r="BU6" s="28">
        <v>5.8749871260743103E-2</v>
      </c>
      <c r="BV6" s="28">
        <v>0</v>
      </c>
      <c r="BW6" s="28">
        <v>0</v>
      </c>
      <c r="BX6" s="28">
        <v>5.1662214496335304E-3</v>
      </c>
      <c r="BY6" s="28">
        <v>1.6169528359926499E-3</v>
      </c>
      <c r="BZ6" s="28">
        <v>242.189131922375</v>
      </c>
      <c r="CA6" s="28">
        <v>8.9897186664650505E-3</v>
      </c>
      <c r="CB6" s="51"/>
      <c r="CC6" s="25">
        <f t="shared" si="0"/>
        <v>-1.7241552859571124E-3</v>
      </c>
      <c r="CD6" s="25">
        <f t="shared" si="1"/>
        <v>-1.724330699923257E-3</v>
      </c>
      <c r="CE6" s="25">
        <f t="shared" si="2"/>
        <v>-1.9358544596268616E-3</v>
      </c>
      <c r="CF6" s="25">
        <f t="shared" si="3"/>
        <v>-1.7247036045398227E-3</v>
      </c>
      <c r="CG6" s="25">
        <f t="shared" si="4"/>
        <v>-1.7250043025275358E-3</v>
      </c>
      <c r="CH6" s="25">
        <f t="shared" si="5"/>
        <v>-1.8880472971899848E-3</v>
      </c>
      <c r="CI6" s="25">
        <f t="shared" si="6"/>
        <v>-1.7241731183791332E-3</v>
      </c>
      <c r="CJ6" s="73" t="str">
        <f t="shared" si="7"/>
        <v/>
      </c>
      <c r="CK6" s="73" t="str">
        <f t="shared" si="8"/>
        <v/>
      </c>
      <c r="CL6" s="25" t="str">
        <f>IF(K6=0,"",(#REF!-K6)/K6)</f>
        <v/>
      </c>
      <c r="CM6" s="73" t="str">
        <f t="shared" si="9"/>
        <v/>
      </c>
      <c r="CN6" s="25" t="str">
        <f t="shared" si="10"/>
        <v/>
      </c>
      <c r="CO6" s="73" t="str">
        <f t="shared" si="11"/>
        <v/>
      </c>
      <c r="CP6" s="87" t="str">
        <f t="shared" si="12"/>
        <v/>
      </c>
      <c r="CQ6" s="87" t="str">
        <f t="shared" si="13"/>
        <v/>
      </c>
      <c r="CR6" s="73" t="str">
        <f t="shared" si="14"/>
        <v/>
      </c>
    </row>
    <row r="7" spans="1:96" x14ac:dyDescent="0.4">
      <c r="A7" s="30" t="s">
        <v>5</v>
      </c>
      <c r="B7" s="83">
        <v>3827.1693444000002</v>
      </c>
      <c r="C7" s="83">
        <v>163.10118596999999</v>
      </c>
      <c r="D7" s="83">
        <v>8462.8280137999991</v>
      </c>
      <c r="E7" s="83">
        <v>1201.1464501</v>
      </c>
      <c r="F7" s="83">
        <v>992.79899810999996</v>
      </c>
      <c r="G7" s="83">
        <v>5462.5623464999999</v>
      </c>
      <c r="H7" s="83">
        <v>268.76663798999999</v>
      </c>
      <c r="I7" s="84"/>
      <c r="J7" s="84"/>
      <c r="K7" s="83"/>
      <c r="L7" s="84"/>
      <c r="M7" s="83">
        <v>64.641982679999998</v>
      </c>
      <c r="N7" s="84"/>
      <c r="O7" s="83"/>
      <c r="P7" s="83"/>
      <c r="Q7" s="84"/>
      <c r="R7" s="28"/>
      <c r="S7" s="28" t="s">
        <v>5</v>
      </c>
      <c r="T7" s="28">
        <v>0</v>
      </c>
      <c r="U7" s="101">
        <v>0</v>
      </c>
      <c r="V7" s="28">
        <v>0</v>
      </c>
      <c r="W7" s="28">
        <v>0</v>
      </c>
      <c r="X7" s="28">
        <v>0</v>
      </c>
      <c r="Y7" s="28">
        <v>0.55043987440587505</v>
      </c>
      <c r="Z7" s="101">
        <v>0</v>
      </c>
      <c r="AA7" s="28">
        <v>125.326542520717</v>
      </c>
      <c r="AB7" s="28">
        <v>3824.2382726504502</v>
      </c>
      <c r="AC7" s="28">
        <v>0</v>
      </c>
      <c r="AD7" s="28">
        <v>4.5275450755730002</v>
      </c>
      <c r="AE7" s="28">
        <v>0</v>
      </c>
      <c r="AF7" s="28">
        <v>0</v>
      </c>
      <c r="AG7" s="28">
        <v>51.511326966859599</v>
      </c>
      <c r="AH7" s="28">
        <v>51.511326966859599</v>
      </c>
      <c r="AI7" s="28">
        <v>64.591731025285895</v>
      </c>
      <c r="AJ7" s="28">
        <v>0</v>
      </c>
      <c r="AK7" s="28">
        <v>3.3362218455419699</v>
      </c>
      <c r="AL7" s="28">
        <v>0</v>
      </c>
      <c r="AM7" s="28">
        <v>0</v>
      </c>
      <c r="AN7" s="28">
        <v>0</v>
      </c>
      <c r="AO7" s="28">
        <v>0</v>
      </c>
      <c r="AP7" s="28">
        <v>162.97492137265201</v>
      </c>
      <c r="AQ7" s="28">
        <v>0</v>
      </c>
      <c r="AR7" s="28">
        <v>7605.55711523426</v>
      </c>
      <c r="AS7" s="28">
        <v>845.06187895148105</v>
      </c>
      <c r="AT7" s="28">
        <v>8450.6189941857501</v>
      </c>
      <c r="AU7" s="28">
        <v>0</v>
      </c>
      <c r="AV7" s="28">
        <v>6.06375439486433</v>
      </c>
      <c r="AW7" s="28">
        <v>58.955891933671701</v>
      </c>
      <c r="AX7" s="28">
        <v>66.019860078949705</v>
      </c>
      <c r="AY7" s="28">
        <v>34.101088626443797</v>
      </c>
      <c r="AZ7" s="28">
        <v>0.76236452718695702</v>
      </c>
      <c r="BA7" s="28">
        <v>42.580824214468898</v>
      </c>
      <c r="BB7" s="28">
        <v>28.896676905602298</v>
      </c>
      <c r="BC7" s="28">
        <v>0</v>
      </c>
      <c r="BD7" s="28">
        <v>4.6023708875124996</v>
      </c>
      <c r="BE7" s="28">
        <v>1200.22863440429</v>
      </c>
      <c r="BF7" s="28">
        <v>992.03659881398005</v>
      </c>
      <c r="BG7" s="28">
        <v>208.19203559031101</v>
      </c>
      <c r="BH7" s="28">
        <v>0</v>
      </c>
      <c r="BI7" s="28">
        <v>0.279775800966726</v>
      </c>
      <c r="BJ7" s="28">
        <v>576.42215908391995</v>
      </c>
      <c r="BK7" s="28">
        <v>0</v>
      </c>
      <c r="BL7" s="28">
        <v>13.4537961092191</v>
      </c>
      <c r="BM7" s="28">
        <v>3.6593014052192201</v>
      </c>
      <c r="BN7" s="28">
        <v>0.68574873658316604</v>
      </c>
      <c r="BO7" s="28">
        <v>33.486463082921297</v>
      </c>
      <c r="BP7" s="28">
        <v>4.40647680735814</v>
      </c>
      <c r="BQ7" s="28">
        <v>89.041526831023802</v>
      </c>
      <c r="BR7" s="28">
        <v>100.850293538776</v>
      </c>
      <c r="BS7" s="28">
        <v>4.2583171304640102</v>
      </c>
      <c r="BT7" s="28">
        <v>5457.20097379035</v>
      </c>
      <c r="BU7" s="28">
        <v>43.895525119830403</v>
      </c>
      <c r="BV7" s="28">
        <v>131.15281237917199</v>
      </c>
      <c r="BW7" s="28">
        <v>0</v>
      </c>
      <c r="BX7" s="28">
        <v>33.592436889452998</v>
      </c>
      <c r="BY7" s="28">
        <v>7.6806370131781198E-3</v>
      </c>
      <c r="BZ7" s="28">
        <v>268.56679284544998</v>
      </c>
      <c r="CA7" s="28">
        <v>103.743553440875</v>
      </c>
      <c r="CB7" s="51"/>
      <c r="CC7" s="25">
        <f t="shared" si="0"/>
        <v>-7.6585891184534024E-4</v>
      </c>
      <c r="CD7" s="25">
        <f t="shared" si="1"/>
        <v>-7.7414886100955716E-4</v>
      </c>
      <c r="CE7" s="25">
        <f t="shared" si="2"/>
        <v>-1.4426642718415412E-3</v>
      </c>
      <c r="CF7" s="25">
        <f t="shared" si="3"/>
        <v>-7.6411639532683216E-4</v>
      </c>
      <c r="CG7" s="25">
        <f t="shared" si="4"/>
        <v>-7.6792915531874396E-4</v>
      </c>
      <c r="CH7" s="25">
        <f t="shared" si="5"/>
        <v>-9.8147579278158332E-4</v>
      </c>
      <c r="CI7" s="25">
        <f t="shared" si="6"/>
        <v>-7.4356380704306967E-4</v>
      </c>
      <c r="CJ7" s="73" t="str">
        <f t="shared" si="7"/>
        <v/>
      </c>
      <c r="CK7" s="73" t="str">
        <f t="shared" si="8"/>
        <v/>
      </c>
      <c r="CL7" s="25" t="str">
        <f>IF(K7=0,"",(#REF!-K7)/K7)</f>
        <v/>
      </c>
      <c r="CM7" s="73" t="str">
        <f t="shared" si="9"/>
        <v/>
      </c>
      <c r="CN7" s="25">
        <f t="shared" si="10"/>
        <v>-7.7738418022952195E-4</v>
      </c>
      <c r="CO7" s="73" t="str">
        <f t="shared" si="11"/>
        <v/>
      </c>
      <c r="CP7" s="87" t="str">
        <f t="shared" si="12"/>
        <v/>
      </c>
      <c r="CQ7" s="87" t="str">
        <f t="shared" si="13"/>
        <v/>
      </c>
      <c r="CR7" s="73" t="str">
        <f t="shared" si="14"/>
        <v/>
      </c>
    </row>
    <row r="8" spans="1:96" x14ac:dyDescent="0.4">
      <c r="A8" s="30" t="s">
        <v>6</v>
      </c>
      <c r="B8" s="83">
        <v>2573.5994627999999</v>
      </c>
      <c r="C8" s="83">
        <v>198.69619331000001</v>
      </c>
      <c r="D8" s="83">
        <v>1896.8580179999999</v>
      </c>
      <c r="E8" s="83">
        <v>33.748716850000001</v>
      </c>
      <c r="F8" s="83">
        <v>29.948599359999999</v>
      </c>
      <c r="G8" s="83">
        <v>336.19494091000001</v>
      </c>
      <c r="H8" s="83">
        <v>75.739798480000005</v>
      </c>
      <c r="I8" s="84"/>
      <c r="J8" s="84"/>
      <c r="K8" s="83"/>
      <c r="L8" s="84"/>
      <c r="M8" s="83">
        <v>13.9016746</v>
      </c>
      <c r="N8" s="84"/>
      <c r="O8" s="83"/>
      <c r="P8" s="83"/>
      <c r="Q8" s="84"/>
      <c r="R8" s="28"/>
      <c r="S8" s="28" t="s">
        <v>6</v>
      </c>
      <c r="T8" s="28">
        <v>0</v>
      </c>
      <c r="U8" s="101">
        <v>0</v>
      </c>
      <c r="V8" s="28">
        <v>0</v>
      </c>
      <c r="W8" s="28">
        <v>0</v>
      </c>
      <c r="X8" s="28">
        <v>0</v>
      </c>
      <c r="Y8" s="28">
        <v>6.0853011975550801</v>
      </c>
      <c r="Z8" s="101">
        <v>0</v>
      </c>
      <c r="AA8" s="28">
        <v>208.10612876140999</v>
      </c>
      <c r="AB8" s="28">
        <v>2570.1565083196901</v>
      </c>
      <c r="AC8" s="28">
        <v>6.8237951436399502</v>
      </c>
      <c r="AD8" s="28">
        <v>2.1177092376328899</v>
      </c>
      <c r="AE8" s="28">
        <v>0</v>
      </c>
      <c r="AF8" s="28">
        <v>0</v>
      </c>
      <c r="AG8" s="28">
        <v>61.981627780174001</v>
      </c>
      <c r="AH8" s="28">
        <v>61.981627780174001</v>
      </c>
      <c r="AI8" s="28">
        <v>13.8865359164006</v>
      </c>
      <c r="AJ8" s="28">
        <v>0</v>
      </c>
      <c r="AK8" s="28">
        <v>0</v>
      </c>
      <c r="AL8" s="28">
        <v>0</v>
      </c>
      <c r="AM8" s="28">
        <v>0</v>
      </c>
      <c r="AN8" s="28">
        <v>0</v>
      </c>
      <c r="AO8" s="28">
        <v>0</v>
      </c>
      <c r="AP8" s="28">
        <v>198.412338916538</v>
      </c>
      <c r="AQ8" s="28">
        <v>0</v>
      </c>
      <c r="AR8" s="28">
        <v>1705.6940730281001</v>
      </c>
      <c r="AS8" s="28">
        <v>189.52165282274299</v>
      </c>
      <c r="AT8" s="28">
        <v>1895.21572585084</v>
      </c>
      <c r="AU8" s="28">
        <v>0</v>
      </c>
      <c r="AV8" s="28">
        <v>0.25768370539636298</v>
      </c>
      <c r="AW8" s="28">
        <v>0.52538547914703104</v>
      </c>
      <c r="AX8" s="28">
        <v>0.43216756677193702</v>
      </c>
      <c r="AY8" s="28">
        <v>0.58953063212023904</v>
      </c>
      <c r="AZ8" s="28">
        <v>3.4976212639097799</v>
      </c>
      <c r="BA8" s="28">
        <v>0.75109285096204204</v>
      </c>
      <c r="BB8" s="28">
        <v>0.66447605846657498</v>
      </c>
      <c r="BC8" s="28">
        <v>0</v>
      </c>
      <c r="BD8" s="28">
        <v>0.54264248714429797</v>
      </c>
      <c r="BE8" s="28">
        <v>33.707324350711197</v>
      </c>
      <c r="BF8" s="28">
        <v>29.912315273180202</v>
      </c>
      <c r="BG8" s="28">
        <v>3.7950090775310401</v>
      </c>
      <c r="BH8" s="28">
        <v>0</v>
      </c>
      <c r="BI8" s="28">
        <v>1.44861170544045E-2</v>
      </c>
      <c r="BJ8" s="28">
        <v>9.9181034210221704</v>
      </c>
      <c r="BK8" s="28">
        <v>0.19532059833440699</v>
      </c>
      <c r="BL8" s="28">
        <v>1.8420352805657001</v>
      </c>
      <c r="BM8" s="28">
        <v>2.2409599053114801</v>
      </c>
      <c r="BN8" s="28">
        <v>0.48027189669141301</v>
      </c>
      <c r="BO8" s="28">
        <v>4.6075028478204496</v>
      </c>
      <c r="BP8" s="28">
        <v>4.5902645713762902E-2</v>
      </c>
      <c r="BQ8" s="28">
        <v>1.79873288270859</v>
      </c>
      <c r="BR8" s="28">
        <v>2.1862093486995402</v>
      </c>
      <c r="BS8" s="28">
        <v>5.7944203222054999E-2</v>
      </c>
      <c r="BT8" s="28">
        <v>335.829171778633</v>
      </c>
      <c r="BU8" s="28">
        <v>0.24455850691023301</v>
      </c>
      <c r="BV8" s="28">
        <v>0</v>
      </c>
      <c r="BW8" s="28">
        <v>0</v>
      </c>
      <c r="BX8" s="28">
        <v>2.2951161060423102E-2</v>
      </c>
      <c r="BY8" s="28">
        <v>6.4051279908728602E-4</v>
      </c>
      <c r="BZ8" s="28">
        <v>75.648954733598899</v>
      </c>
      <c r="CA8" s="28">
        <v>0</v>
      </c>
      <c r="CB8" s="51"/>
      <c r="CC8" s="25">
        <f t="shared" si="0"/>
        <v>-1.3377973263034009E-3</v>
      </c>
      <c r="CD8" s="25">
        <f t="shared" si="1"/>
        <v>-1.4285849604534009E-3</v>
      </c>
      <c r="CE8" s="25">
        <f t="shared" si="2"/>
        <v>-8.6579603406028742E-4</v>
      </c>
      <c r="CF8" s="25">
        <f t="shared" si="3"/>
        <v>-1.2264910536533234E-3</v>
      </c>
      <c r="CG8" s="25">
        <f t="shared" si="4"/>
        <v>-1.2115453675693292E-3</v>
      </c>
      <c r="CH8" s="25">
        <f t="shared" si="5"/>
        <v>-1.0879673869480806E-3</v>
      </c>
      <c r="CI8" s="25">
        <f t="shared" si="6"/>
        <v>-1.1994189082123606E-3</v>
      </c>
      <c r="CJ8" s="73" t="str">
        <f t="shared" si="7"/>
        <v/>
      </c>
      <c r="CK8" s="73" t="str">
        <f t="shared" si="8"/>
        <v/>
      </c>
      <c r="CL8" s="25" t="str">
        <f>IF(K8=0,"",(#REF!-K8)/K8)</f>
        <v/>
      </c>
      <c r="CM8" s="73" t="str">
        <f t="shared" si="9"/>
        <v/>
      </c>
      <c r="CN8" s="25">
        <f t="shared" si="10"/>
        <v>-1.0889827330154618E-3</v>
      </c>
      <c r="CO8" s="73" t="str">
        <f t="shared" si="11"/>
        <v/>
      </c>
      <c r="CP8" s="87" t="str">
        <f t="shared" si="12"/>
        <v/>
      </c>
      <c r="CQ8" s="87" t="str">
        <f t="shared" si="13"/>
        <v/>
      </c>
      <c r="CR8" s="73" t="str">
        <f t="shared" si="14"/>
        <v/>
      </c>
    </row>
    <row r="9" spans="1:96" x14ac:dyDescent="0.4">
      <c r="A9" s="30" t="s">
        <v>7</v>
      </c>
      <c r="B9" s="83">
        <v>683.10769388999995</v>
      </c>
      <c r="C9" s="83">
        <v>40.612886850000002</v>
      </c>
      <c r="D9" s="83">
        <v>244.15107796000001</v>
      </c>
      <c r="E9" s="83">
        <v>9.9419244100000004</v>
      </c>
      <c r="F9" s="83">
        <v>9.1704529299999997</v>
      </c>
      <c r="G9" s="83">
        <v>50.453070670000002</v>
      </c>
      <c r="H9" s="83">
        <v>28.327130350000001</v>
      </c>
      <c r="I9" s="84"/>
      <c r="J9" s="84"/>
      <c r="K9" s="83"/>
      <c r="L9" s="84"/>
      <c r="M9" s="83">
        <v>0</v>
      </c>
      <c r="N9" s="84"/>
      <c r="O9" s="83"/>
      <c r="P9" s="83"/>
      <c r="Q9" s="84"/>
      <c r="R9" s="28"/>
      <c r="S9" s="28" t="s">
        <v>7</v>
      </c>
      <c r="T9" s="28">
        <v>0</v>
      </c>
      <c r="U9" s="101">
        <v>0</v>
      </c>
      <c r="V9" s="28">
        <v>4.0066439047669399E-2</v>
      </c>
      <c r="W9" s="28">
        <v>4.0066439047669399E-2</v>
      </c>
      <c r="X9" s="28">
        <v>1.6148062930934699E-2</v>
      </c>
      <c r="Y9" s="28">
        <v>0.46553882396839003</v>
      </c>
      <c r="Z9" s="101">
        <v>0</v>
      </c>
      <c r="AA9" s="28">
        <v>135.12140428865101</v>
      </c>
      <c r="AB9" s="28">
        <v>682.57122417147502</v>
      </c>
      <c r="AC9" s="28">
        <v>0.84137567178359396</v>
      </c>
      <c r="AD9" s="28">
        <v>18.778477986173701</v>
      </c>
      <c r="AE9" s="28">
        <v>0.427370009527274</v>
      </c>
      <c r="AF9" s="28">
        <v>0</v>
      </c>
      <c r="AG9" s="28">
        <v>13.839333824968399</v>
      </c>
      <c r="AH9" s="28">
        <v>13.839333824968399</v>
      </c>
      <c r="AI9" s="28">
        <v>0</v>
      </c>
      <c r="AJ9" s="28">
        <v>0</v>
      </c>
      <c r="AK9" s="28">
        <v>0.41687882211235799</v>
      </c>
      <c r="AL9" s="28">
        <v>0</v>
      </c>
      <c r="AM9" s="28">
        <v>0</v>
      </c>
      <c r="AN9" s="28">
        <v>0</v>
      </c>
      <c r="AO9" s="28">
        <v>0</v>
      </c>
      <c r="AP9" s="28">
        <v>40.580476749505301</v>
      </c>
      <c r="AQ9" s="28">
        <v>0</v>
      </c>
      <c r="AR9" s="28">
        <v>219.668984187348</v>
      </c>
      <c r="AS9" s="28">
        <v>24.4076488808787</v>
      </c>
      <c r="AT9" s="28">
        <v>244.07663306822701</v>
      </c>
      <c r="AU9" s="28">
        <v>0</v>
      </c>
      <c r="AV9" s="28">
        <v>1.65042820283073</v>
      </c>
      <c r="AW9" s="28">
        <v>7.1326640100971603E-2</v>
      </c>
      <c r="AX9" s="28">
        <v>5.94148084588039</v>
      </c>
      <c r="AY9" s="28">
        <v>9.6500826182090702E-2</v>
      </c>
      <c r="AZ9" s="28">
        <v>0.25174115643446499</v>
      </c>
      <c r="BA9" s="28">
        <v>0.60977235844948896</v>
      </c>
      <c r="BB9" s="28">
        <v>0.14265328681580899</v>
      </c>
      <c r="BC9" s="28">
        <v>0</v>
      </c>
      <c r="BD9" s="28">
        <v>3.35655161846811E-2</v>
      </c>
      <c r="BE9" s="28">
        <v>9.9330790277616998</v>
      </c>
      <c r="BF9" s="28">
        <v>9.16219055407662</v>
      </c>
      <c r="BG9" s="28">
        <v>0.77088847368507996</v>
      </c>
      <c r="BH9" s="28">
        <v>0</v>
      </c>
      <c r="BI9" s="28">
        <v>0</v>
      </c>
      <c r="BJ9" s="28">
        <v>0.51736587796314903</v>
      </c>
      <c r="BK9" s="28">
        <v>0</v>
      </c>
      <c r="BL9" s="28">
        <v>1.6364074692593</v>
      </c>
      <c r="BM9" s="28">
        <v>0.406981315828634</v>
      </c>
      <c r="BN9" s="28">
        <v>0.21817564223394301</v>
      </c>
      <c r="BO9" s="28">
        <v>4.0910182046660797</v>
      </c>
      <c r="BP9" s="28">
        <v>4.2782273376601196</v>
      </c>
      <c r="BQ9" s="28">
        <v>0.22237130904942201</v>
      </c>
      <c r="BR9" s="28">
        <v>0.86431095090857901</v>
      </c>
      <c r="BS9" s="28">
        <v>0</v>
      </c>
      <c r="BT9" s="28">
        <v>50.395431070839997</v>
      </c>
      <c r="BU9" s="28">
        <v>2.5757373016641401</v>
      </c>
      <c r="BV9" s="28">
        <v>0</v>
      </c>
      <c r="BW9" s="28">
        <v>0</v>
      </c>
      <c r="BX9" s="28">
        <v>0.233282985667815</v>
      </c>
      <c r="BY9" s="28">
        <v>2.0326498412716401E-2</v>
      </c>
      <c r="BZ9" s="28">
        <v>28.306479384028599</v>
      </c>
      <c r="CA9" s="28">
        <v>0.134834927383609</v>
      </c>
      <c r="CB9" s="51"/>
      <c r="CC9" s="25">
        <f t="shared" si="0"/>
        <v>-7.8533695832053402E-4</v>
      </c>
      <c r="CD9" s="25">
        <f t="shared" si="1"/>
        <v>-7.980250361025752E-4</v>
      </c>
      <c r="CE9" s="25">
        <f t="shared" si="2"/>
        <v>-3.0491322174377137E-4</v>
      </c>
      <c r="CF9" s="25">
        <f t="shared" si="3"/>
        <v>-8.8970523950106738E-4</v>
      </c>
      <c r="CG9" s="25">
        <f t="shared" si="4"/>
        <v>-9.0097795457304091E-4</v>
      </c>
      <c r="CH9" s="25">
        <f t="shared" si="5"/>
        <v>-1.1424398633139757E-3</v>
      </c>
      <c r="CI9" s="25">
        <f t="shared" si="6"/>
        <v>-7.2901722540356993E-4</v>
      </c>
      <c r="CJ9" s="73" t="str">
        <f t="shared" si="7"/>
        <v/>
      </c>
      <c r="CK9" s="73" t="str">
        <f t="shared" si="8"/>
        <v/>
      </c>
      <c r="CL9" s="25" t="str">
        <f>IF(K9=0,"",(#REF!-K9)/K9)</f>
        <v/>
      </c>
      <c r="CM9" s="73" t="str">
        <f t="shared" si="9"/>
        <v/>
      </c>
      <c r="CN9" s="25" t="str">
        <f t="shared" si="10"/>
        <v/>
      </c>
      <c r="CO9" s="73" t="str">
        <f t="shared" si="11"/>
        <v/>
      </c>
      <c r="CP9" s="87" t="str">
        <f t="shared" si="12"/>
        <v/>
      </c>
      <c r="CQ9" s="87" t="str">
        <f t="shared" si="13"/>
        <v/>
      </c>
      <c r="CR9" s="73" t="str">
        <f t="shared" si="14"/>
        <v/>
      </c>
    </row>
    <row r="10" spans="1:96" x14ac:dyDescent="0.4">
      <c r="A10" s="30" t="s">
        <v>8</v>
      </c>
      <c r="B10" s="83">
        <v>0.86856628000000002</v>
      </c>
      <c r="C10" s="83">
        <v>6.7830849999999998E-2</v>
      </c>
      <c r="D10" s="83">
        <v>0.85826882999999998</v>
      </c>
      <c r="E10" s="83">
        <v>3.2819799999999999E-3</v>
      </c>
      <c r="F10" s="83">
        <v>2.01155E-3</v>
      </c>
      <c r="G10" s="83">
        <v>0</v>
      </c>
      <c r="H10" s="83">
        <v>2.171414E-2</v>
      </c>
      <c r="I10" s="84"/>
      <c r="J10" s="84"/>
      <c r="K10" s="83"/>
      <c r="L10" s="84"/>
      <c r="M10" s="83">
        <v>0</v>
      </c>
      <c r="N10" s="84"/>
      <c r="O10" s="83"/>
      <c r="P10" s="83"/>
      <c r="Q10" s="84"/>
      <c r="R10" s="28"/>
      <c r="S10" s="28" t="s">
        <v>8</v>
      </c>
      <c r="T10" s="28">
        <v>0</v>
      </c>
      <c r="U10" s="101">
        <v>0</v>
      </c>
      <c r="V10" s="28">
        <v>0</v>
      </c>
      <c r="W10" s="28">
        <v>0</v>
      </c>
      <c r="X10" s="28">
        <v>0</v>
      </c>
      <c r="Y10" s="28">
        <v>0</v>
      </c>
      <c r="Z10" s="101">
        <v>0</v>
      </c>
      <c r="AA10" s="28">
        <v>5.0614319440907801E-2</v>
      </c>
      <c r="AB10" s="28">
        <v>0.86770385312808296</v>
      </c>
      <c r="AC10" s="28">
        <v>0</v>
      </c>
      <c r="AD10" s="28">
        <v>0</v>
      </c>
      <c r="AE10" s="28">
        <v>0</v>
      </c>
      <c r="AF10" s="28">
        <v>0</v>
      </c>
      <c r="AG10" s="28">
        <v>2.1692578164541901E-2</v>
      </c>
      <c r="AH10" s="28">
        <v>2.1692578164541901E-2</v>
      </c>
      <c r="AI10" s="28">
        <v>0</v>
      </c>
      <c r="AJ10" s="28">
        <v>0</v>
      </c>
      <c r="AK10" s="28">
        <v>0</v>
      </c>
      <c r="AL10" s="28">
        <v>0</v>
      </c>
      <c r="AM10" s="28">
        <v>0</v>
      </c>
      <c r="AN10" s="28">
        <v>0</v>
      </c>
      <c r="AO10" s="28">
        <v>0</v>
      </c>
      <c r="AP10" s="28">
        <v>6.7763566416993201E-2</v>
      </c>
      <c r="AQ10" s="28">
        <v>0</v>
      </c>
      <c r="AR10" s="28">
        <v>0.77160946664682395</v>
      </c>
      <c r="AS10" s="28">
        <v>8.5734389126804297E-2</v>
      </c>
      <c r="AT10" s="28">
        <v>0.85734385577362904</v>
      </c>
      <c r="AU10" s="28">
        <v>0</v>
      </c>
      <c r="AV10" s="28">
        <v>0</v>
      </c>
      <c r="AW10" s="28">
        <v>1.56441299183738E-5</v>
      </c>
      <c r="AX10" s="28">
        <v>0</v>
      </c>
      <c r="AY10" s="28">
        <v>2.1166167870941401E-5</v>
      </c>
      <c r="AZ10" s="28">
        <v>5.5214316815203002E-5</v>
      </c>
      <c r="BA10" s="28">
        <v>1.33742841867976E-4</v>
      </c>
      <c r="BB10" s="28">
        <v>3.1288215744307899E-5</v>
      </c>
      <c r="BC10" s="28">
        <v>0</v>
      </c>
      <c r="BD10" s="28">
        <v>7.3619713729834602E-6</v>
      </c>
      <c r="BE10" s="28">
        <v>3.2787229947585099E-3</v>
      </c>
      <c r="BF10" s="28">
        <v>2.0095539719020899E-3</v>
      </c>
      <c r="BG10" s="28">
        <v>1.26916902285641E-3</v>
      </c>
      <c r="BH10" s="28">
        <v>0</v>
      </c>
      <c r="BI10" s="28">
        <v>0</v>
      </c>
      <c r="BJ10" s="28">
        <v>1.1347431890959301E-4</v>
      </c>
      <c r="BK10" s="28">
        <v>0</v>
      </c>
      <c r="BL10" s="28">
        <v>3.5891466459432098E-4</v>
      </c>
      <c r="BM10" s="28">
        <v>8.9263821601988594E-5</v>
      </c>
      <c r="BN10" s="28">
        <v>4.7852532835088702E-5</v>
      </c>
      <c r="BO10" s="28">
        <v>8.9728743310350096E-4</v>
      </c>
      <c r="BP10" s="28">
        <v>0</v>
      </c>
      <c r="BQ10" s="28">
        <v>4.87729625159146E-5</v>
      </c>
      <c r="BR10" s="28">
        <v>1.89570594751897E-4</v>
      </c>
      <c r="BS10" s="28">
        <v>0</v>
      </c>
      <c r="BT10" s="28">
        <v>0</v>
      </c>
      <c r="BU10" s="28">
        <v>0</v>
      </c>
      <c r="BV10" s="28">
        <v>0</v>
      </c>
      <c r="BW10" s="28">
        <v>0</v>
      </c>
      <c r="BX10" s="28">
        <v>0</v>
      </c>
      <c r="BY10" s="28">
        <v>0</v>
      </c>
      <c r="BZ10" s="28">
        <v>2.1692664671483699E-2</v>
      </c>
      <c r="CA10" s="28">
        <v>0</v>
      </c>
      <c r="CB10" s="51"/>
      <c r="CC10" s="25">
        <f t="shared" si="0"/>
        <v>-9.9293156063699111E-4</v>
      </c>
      <c r="CD10" s="25">
        <f t="shared" si="1"/>
        <v>-9.9193188655010128E-4</v>
      </c>
      <c r="CE10" s="25">
        <f t="shared" si="2"/>
        <v>-1.0777208655835082E-3</v>
      </c>
      <c r="CF10" s="25">
        <f t="shared" si="3"/>
        <v>-9.9239033799412781E-4</v>
      </c>
      <c r="CG10" s="25">
        <f t="shared" si="4"/>
        <v>-9.9228361110091819E-4</v>
      </c>
      <c r="CH10" s="25" t="str">
        <f t="shared" si="5"/>
        <v/>
      </c>
      <c r="CI10" s="25">
        <f t="shared" si="6"/>
        <v>-9.8900202892221087E-4</v>
      </c>
      <c r="CJ10" s="73" t="str">
        <f t="shared" si="7"/>
        <v/>
      </c>
      <c r="CK10" s="73" t="str">
        <f t="shared" si="8"/>
        <v/>
      </c>
      <c r="CL10" s="25" t="str">
        <f>IF(K10=0,"",(#REF!-K10)/K10)</f>
        <v/>
      </c>
      <c r="CM10" s="73" t="str">
        <f t="shared" si="9"/>
        <v/>
      </c>
      <c r="CN10" s="25" t="str">
        <f t="shared" si="10"/>
        <v/>
      </c>
      <c r="CO10" s="73" t="str">
        <f t="shared" si="11"/>
        <v/>
      </c>
      <c r="CP10" s="87" t="str">
        <f t="shared" si="12"/>
        <v/>
      </c>
      <c r="CQ10" s="87" t="str">
        <f t="shared" si="13"/>
        <v/>
      </c>
      <c r="CR10" s="73" t="str">
        <f t="shared" si="14"/>
        <v/>
      </c>
    </row>
    <row r="11" spans="1:96" x14ac:dyDescent="0.4">
      <c r="A11" s="30" t="s">
        <v>9</v>
      </c>
      <c r="B11" s="83">
        <v>36841.879886000002</v>
      </c>
      <c r="C11" s="83">
        <v>2254.9861532999998</v>
      </c>
      <c r="D11" s="83">
        <v>20350.538919999999</v>
      </c>
      <c r="E11" s="83">
        <v>4539.4164776999996</v>
      </c>
      <c r="F11" s="83">
        <v>2811.3195050999998</v>
      </c>
      <c r="G11" s="83">
        <v>17377.947498000001</v>
      </c>
      <c r="H11" s="83">
        <v>990.40314619000003</v>
      </c>
      <c r="I11" s="84"/>
      <c r="J11" s="84"/>
      <c r="K11" s="83"/>
      <c r="L11" s="84"/>
      <c r="M11" s="83">
        <v>240.00877106999999</v>
      </c>
      <c r="N11" s="84"/>
      <c r="O11" s="83"/>
      <c r="P11" s="83"/>
      <c r="Q11" s="84"/>
      <c r="R11" s="28"/>
      <c r="S11" s="28" t="s">
        <v>9</v>
      </c>
      <c r="T11" s="28">
        <v>0</v>
      </c>
      <c r="U11" s="101">
        <v>0</v>
      </c>
      <c r="V11" s="28">
        <v>0</v>
      </c>
      <c r="W11" s="28">
        <v>0</v>
      </c>
      <c r="X11" s="28">
        <v>0</v>
      </c>
      <c r="Y11" s="28">
        <v>21.7484110661551</v>
      </c>
      <c r="Z11" s="101">
        <v>0</v>
      </c>
      <c r="AA11" s="28">
        <v>1828.8042026804701</v>
      </c>
      <c r="AB11" s="28">
        <v>36831.205206518098</v>
      </c>
      <c r="AC11" s="28">
        <v>14.9876306833843</v>
      </c>
      <c r="AD11" s="28">
        <v>8.6039294107474795</v>
      </c>
      <c r="AE11" s="28">
        <v>2.50846391781743E-3</v>
      </c>
      <c r="AF11" s="28">
        <v>3.2263825455006301</v>
      </c>
      <c r="AG11" s="28">
        <v>703.45526722203499</v>
      </c>
      <c r="AH11" s="28">
        <v>703.45526722203499</v>
      </c>
      <c r="AI11" s="28">
        <v>239.796980519519</v>
      </c>
      <c r="AJ11" s="28">
        <v>0</v>
      </c>
      <c r="AK11" s="28">
        <v>2.8969425257601098</v>
      </c>
      <c r="AL11" s="28">
        <v>0</v>
      </c>
      <c r="AM11" s="28">
        <v>0</v>
      </c>
      <c r="AN11" s="28">
        <v>0</v>
      </c>
      <c r="AO11" s="28">
        <v>0</v>
      </c>
      <c r="AP11" s="28">
        <v>2254.3146370592499</v>
      </c>
      <c r="AQ11" s="28">
        <v>0</v>
      </c>
      <c r="AR11" s="28">
        <v>17403.2938022612</v>
      </c>
      <c r="AS11" s="28">
        <v>1933.6990936007501</v>
      </c>
      <c r="AT11" s="28">
        <v>19336.992895862</v>
      </c>
      <c r="AU11" s="28">
        <v>0</v>
      </c>
      <c r="AV11" s="28">
        <v>6.01921663872655</v>
      </c>
      <c r="AW11" s="28">
        <v>160.64585600311699</v>
      </c>
      <c r="AX11" s="28">
        <v>104.143538076626</v>
      </c>
      <c r="AY11" s="28">
        <v>94.034203355109398</v>
      </c>
      <c r="AZ11" s="28">
        <v>12.765336296342999</v>
      </c>
      <c r="BA11" s="28">
        <v>120.44789776287401</v>
      </c>
      <c r="BB11" s="28">
        <v>80.327310794263894</v>
      </c>
      <c r="BC11" s="28">
        <v>0</v>
      </c>
      <c r="BD11" s="28">
        <v>15.2841518641428</v>
      </c>
      <c r="BE11" s="28">
        <v>4539.23493982933</v>
      </c>
      <c r="BF11" s="28">
        <v>2810.69924769214</v>
      </c>
      <c r="BG11" s="28">
        <v>1728.5356921371899</v>
      </c>
      <c r="BH11" s="28">
        <v>2.0114122257312399E-2</v>
      </c>
      <c r="BI11" s="28">
        <v>0.79343608293787904</v>
      </c>
      <c r="BJ11" s="28">
        <v>1585.22281066552</v>
      </c>
      <c r="BK11" s="28">
        <v>0.55229207493510102</v>
      </c>
      <c r="BL11" s="28">
        <v>50.5968001639798</v>
      </c>
      <c r="BM11" s="28">
        <v>17.775499156137901</v>
      </c>
      <c r="BN11" s="28">
        <v>4.1304966094434903</v>
      </c>
      <c r="BO11" s="28">
        <v>126.13424127476701</v>
      </c>
      <c r="BP11" s="28">
        <v>11.2376856229331</v>
      </c>
      <c r="BQ11" s="28">
        <v>247.786555504273</v>
      </c>
      <c r="BR11" s="28">
        <v>282.54765983457401</v>
      </c>
      <c r="BS11" s="28">
        <v>11.6345861274634</v>
      </c>
      <c r="BT11" s="28">
        <v>17358.017799599402</v>
      </c>
      <c r="BU11" s="28">
        <v>76.161587726914703</v>
      </c>
      <c r="BV11" s="28">
        <v>307.267059671401</v>
      </c>
      <c r="BW11" s="28">
        <v>0</v>
      </c>
      <c r="BX11" s="28">
        <v>32.733720749829303</v>
      </c>
      <c r="BY11" s="28">
        <v>0.14959232417799201</v>
      </c>
      <c r="BZ11" s="28">
        <v>990.06376854335099</v>
      </c>
      <c r="CA11" s="28">
        <v>90.038693339380004</v>
      </c>
      <c r="CB11" s="51"/>
      <c r="CC11" s="25">
        <f t="shared" si="0"/>
        <v>-2.8974307269160297E-4</v>
      </c>
      <c r="CD11" s="25">
        <f t="shared" si="1"/>
        <v>-2.9779173577950324E-4</v>
      </c>
      <c r="CE11" s="25">
        <f t="shared" si="2"/>
        <v>-4.980438248453023E-2</v>
      </c>
      <c r="CF11" s="25">
        <f t="shared" si="3"/>
        <v>-3.9991455192860459E-5</v>
      </c>
      <c r="CG11" s="25">
        <f t="shared" si="4"/>
        <v>-2.2062857200490655E-4</v>
      </c>
      <c r="CH11" s="25">
        <f t="shared" si="5"/>
        <v>-1.1468384516004129E-3</v>
      </c>
      <c r="CI11" s="25">
        <f t="shared" si="6"/>
        <v>-3.4266616372797165E-4</v>
      </c>
      <c r="CJ11" s="73" t="str">
        <f t="shared" si="7"/>
        <v/>
      </c>
      <c r="CK11" s="73" t="str">
        <f t="shared" si="8"/>
        <v/>
      </c>
      <c r="CL11" s="25" t="str">
        <f>IF(K11=0,"",(#REF!-K11)/K11)</f>
        <v/>
      </c>
      <c r="CM11" s="73" t="str">
        <f t="shared" si="9"/>
        <v/>
      </c>
      <c r="CN11" s="25">
        <f t="shared" si="10"/>
        <v>-8.8242837766636573E-4</v>
      </c>
      <c r="CO11" s="73" t="str">
        <f t="shared" si="11"/>
        <v/>
      </c>
      <c r="CP11" s="87" t="str">
        <f t="shared" si="12"/>
        <v/>
      </c>
      <c r="CQ11" s="87" t="str">
        <f t="shared" si="13"/>
        <v/>
      </c>
      <c r="CR11" s="73" t="str">
        <f t="shared" si="14"/>
        <v/>
      </c>
    </row>
    <row r="12" spans="1:96" x14ac:dyDescent="0.4">
      <c r="A12" s="30" t="s">
        <v>10</v>
      </c>
      <c r="B12" s="83">
        <v>9486.4325444999995</v>
      </c>
      <c r="C12" s="83">
        <v>606.63388601999998</v>
      </c>
      <c r="D12" s="83">
        <v>9132.4368236999999</v>
      </c>
      <c r="E12" s="83">
        <v>1719.5165436</v>
      </c>
      <c r="F12" s="83">
        <v>1619.0693664</v>
      </c>
      <c r="G12" s="83">
        <v>18295.305630999999</v>
      </c>
      <c r="H12" s="83">
        <v>407.55898273999998</v>
      </c>
      <c r="I12" s="84"/>
      <c r="J12" s="84"/>
      <c r="K12" s="83"/>
      <c r="L12" s="84"/>
      <c r="M12" s="83">
        <v>75.039183989999998</v>
      </c>
      <c r="N12" s="84"/>
      <c r="O12" s="83"/>
      <c r="P12" s="83"/>
      <c r="Q12" s="84"/>
      <c r="R12" s="28"/>
      <c r="S12" s="28" t="s">
        <v>10</v>
      </c>
      <c r="T12" s="28">
        <v>4.7063743716661902E-2</v>
      </c>
      <c r="U12" s="101">
        <v>0</v>
      </c>
      <c r="V12" s="28">
        <v>9.3778513108880995E-3</v>
      </c>
      <c r="W12" s="28">
        <v>9.3778513108880995E-3</v>
      </c>
      <c r="X12" s="28">
        <v>4.5191488285189901E-3</v>
      </c>
      <c r="Y12" s="28">
        <v>2.6160606712996599</v>
      </c>
      <c r="Z12" s="101">
        <v>0</v>
      </c>
      <c r="AA12" s="28">
        <v>466.04204512665001</v>
      </c>
      <c r="AB12" s="28">
        <v>9486.7057419919602</v>
      </c>
      <c r="AC12" s="28">
        <v>1.0235757143802</v>
      </c>
      <c r="AD12" s="28">
        <v>4.4877524613019402</v>
      </c>
      <c r="AE12" s="28">
        <v>0</v>
      </c>
      <c r="AF12" s="28">
        <v>1.15196857535779</v>
      </c>
      <c r="AG12" s="28">
        <v>193.13763214779499</v>
      </c>
      <c r="AH12" s="28">
        <v>193.13763214779499</v>
      </c>
      <c r="AI12" s="28">
        <v>75.048765029897893</v>
      </c>
      <c r="AJ12" s="28">
        <v>0</v>
      </c>
      <c r="AK12" s="28">
        <v>3.0670158371437601</v>
      </c>
      <c r="AL12" s="28">
        <v>0</v>
      </c>
      <c r="AM12" s="28">
        <v>8.6014080005732199E-3</v>
      </c>
      <c r="AN12" s="28">
        <v>0.98244391265904696</v>
      </c>
      <c r="AO12" s="28">
        <v>5.80587124657815E-3</v>
      </c>
      <c r="AP12" s="28">
        <v>606.66085624774598</v>
      </c>
      <c r="AQ12" s="28">
        <v>0</v>
      </c>
      <c r="AR12" s="28">
        <v>8212.8341279324195</v>
      </c>
      <c r="AS12" s="28">
        <v>912.53720594059098</v>
      </c>
      <c r="AT12" s="28">
        <v>9125.3713338730195</v>
      </c>
      <c r="AU12" s="28">
        <v>0</v>
      </c>
      <c r="AV12" s="28">
        <v>5.6758903156875302</v>
      </c>
      <c r="AW12" s="28">
        <v>93.471808314662198</v>
      </c>
      <c r="AX12" s="28">
        <v>67.023582990350306</v>
      </c>
      <c r="AY12" s="28">
        <v>54.3465730427829</v>
      </c>
      <c r="AZ12" s="28">
        <v>2.5591505315263801</v>
      </c>
      <c r="BA12" s="28">
        <v>68.799396781127598</v>
      </c>
      <c r="BB12" s="28">
        <v>45.948157170785699</v>
      </c>
      <c r="BC12" s="28">
        <v>0</v>
      </c>
      <c r="BD12" s="28">
        <v>8.5017079583818909</v>
      </c>
      <c r="BE12" s="28">
        <v>1719.6844246508299</v>
      </c>
      <c r="BF12" s="28">
        <v>1619.2487639523799</v>
      </c>
      <c r="BG12" s="28">
        <v>100.43566069845799</v>
      </c>
      <c r="BH12" s="28">
        <v>1.14052077580647E-2</v>
      </c>
      <c r="BI12" s="28">
        <v>0.44404253319885101</v>
      </c>
      <c r="BJ12" s="28">
        <v>914.81125218975103</v>
      </c>
      <c r="BK12" s="28">
        <v>8.7545504930085691</v>
      </c>
      <c r="BL12" s="28">
        <v>24.4569471493107</v>
      </c>
      <c r="BM12" s="28">
        <v>6.63128560082703</v>
      </c>
      <c r="BN12" s="28">
        <v>1.46088075269677</v>
      </c>
      <c r="BO12" s="28">
        <v>60.910029597174301</v>
      </c>
      <c r="BP12" s="28">
        <v>5.0505421419622198</v>
      </c>
      <c r="BQ12" s="28">
        <v>141.86700649552799</v>
      </c>
      <c r="BR12" s="28">
        <v>179.53015163992299</v>
      </c>
      <c r="BS12" s="28">
        <v>6.7444184939345302</v>
      </c>
      <c r="BT12" s="28">
        <v>18291.973861500701</v>
      </c>
      <c r="BU12" s="28">
        <v>45.491032722070898</v>
      </c>
      <c r="BV12" s="28">
        <v>413.09433723326498</v>
      </c>
      <c r="BW12" s="28">
        <v>0.10657217665254599</v>
      </c>
      <c r="BX12" s="28">
        <v>32.450569370151399</v>
      </c>
      <c r="BY12" s="28">
        <v>0.52635740526794295</v>
      </c>
      <c r="BZ12" s="28">
        <v>407.61152766762302</v>
      </c>
      <c r="CA12" s="28">
        <v>95.406663067316899</v>
      </c>
      <c r="CB12" s="51"/>
      <c r="CC12" s="25">
        <f t="shared" si="0"/>
        <v>2.8798759773932717E-5</v>
      </c>
      <c r="CD12" s="25">
        <f t="shared" si="1"/>
        <v>4.4458821650982373E-5</v>
      </c>
      <c r="CE12" s="25">
        <f t="shared" si="2"/>
        <v>-7.7366971854044898E-4</v>
      </c>
      <c r="CF12" s="25">
        <f t="shared" si="3"/>
        <v>9.7632704642923413E-5</v>
      </c>
      <c r="CG12" s="25">
        <f t="shared" si="4"/>
        <v>1.1080288226241144E-4</v>
      </c>
      <c r="CH12" s="25">
        <f t="shared" si="5"/>
        <v>-1.821106226098218E-4</v>
      </c>
      <c r="CI12" s="25">
        <f t="shared" si="6"/>
        <v>1.2892594654591831E-4</v>
      </c>
      <c r="CJ12" s="73" t="str">
        <f t="shared" si="7"/>
        <v/>
      </c>
      <c r="CK12" s="73" t="str">
        <f t="shared" si="8"/>
        <v/>
      </c>
      <c r="CL12" s="25" t="str">
        <f>IF(K12=0,"",(#REF!-K12)/K12)</f>
        <v/>
      </c>
      <c r="CM12" s="73" t="str">
        <f t="shared" si="9"/>
        <v/>
      </c>
      <c r="CN12" s="25">
        <f t="shared" si="10"/>
        <v>1.2768049155721493E-4</v>
      </c>
      <c r="CO12" s="73" t="str">
        <f t="shared" si="11"/>
        <v/>
      </c>
      <c r="CP12" s="87" t="str">
        <f t="shared" si="12"/>
        <v/>
      </c>
      <c r="CQ12" s="87" t="str">
        <f t="shared" si="13"/>
        <v/>
      </c>
      <c r="CR12" s="73" t="str">
        <f t="shared" si="14"/>
        <v/>
      </c>
    </row>
    <row r="13" spans="1:96" x14ac:dyDescent="0.4">
      <c r="A13" s="30" t="s">
        <v>12</v>
      </c>
      <c r="B13" s="83">
        <v>619.56928875999995</v>
      </c>
      <c r="C13" s="83">
        <v>39.555051280000001</v>
      </c>
      <c r="D13" s="83">
        <v>193.38683768999999</v>
      </c>
      <c r="E13" s="83">
        <v>10.862955700000001</v>
      </c>
      <c r="F13" s="83">
        <v>8.5722109</v>
      </c>
      <c r="G13" s="83">
        <v>0.68296115000000002</v>
      </c>
      <c r="H13" s="83">
        <v>19.66193385</v>
      </c>
      <c r="I13" s="84"/>
      <c r="J13" s="84"/>
      <c r="K13" s="83"/>
      <c r="L13" s="84"/>
      <c r="M13" s="83">
        <v>0</v>
      </c>
      <c r="N13" s="84"/>
      <c r="O13" s="83"/>
      <c r="P13" s="83"/>
      <c r="Q13" s="84"/>
      <c r="R13" s="28"/>
      <c r="S13" s="28" t="s">
        <v>12</v>
      </c>
      <c r="T13" s="28">
        <v>9.95156073497689E-2</v>
      </c>
      <c r="U13" s="101">
        <v>0</v>
      </c>
      <c r="V13" s="28">
        <v>1.9908297356768499E-2</v>
      </c>
      <c r="W13" s="28">
        <v>1.9908297356768499E-2</v>
      </c>
      <c r="X13" s="28">
        <v>9.5938868532879293E-3</v>
      </c>
      <c r="Y13" s="28">
        <v>3.0339358960476501E-2</v>
      </c>
      <c r="Z13" s="101">
        <v>0</v>
      </c>
      <c r="AA13" s="28">
        <v>29.499795246513902</v>
      </c>
      <c r="AB13" s="28">
        <v>618.58280708785901</v>
      </c>
      <c r="AC13" s="28">
        <v>0</v>
      </c>
      <c r="AD13" s="28">
        <v>0</v>
      </c>
      <c r="AE13" s="28">
        <v>0</v>
      </c>
      <c r="AF13" s="28">
        <v>0.26060748923626398</v>
      </c>
      <c r="AG13" s="28">
        <v>12.870841818145999</v>
      </c>
      <c r="AH13" s="28">
        <v>12.870841818145999</v>
      </c>
      <c r="AI13" s="28">
        <v>0</v>
      </c>
      <c r="AJ13" s="28">
        <v>0</v>
      </c>
      <c r="AK13" s="28">
        <v>0</v>
      </c>
      <c r="AL13" s="28">
        <v>0</v>
      </c>
      <c r="AM13" s="28">
        <v>1.8259439732799799E-2</v>
      </c>
      <c r="AN13" s="28">
        <v>2.0856345606684399</v>
      </c>
      <c r="AO13" s="28">
        <v>1.232375778204E-2</v>
      </c>
      <c r="AP13" s="28">
        <v>39.494828664936001</v>
      </c>
      <c r="AQ13" s="28">
        <v>0</v>
      </c>
      <c r="AR13" s="28">
        <v>173.70954027723101</v>
      </c>
      <c r="AS13" s="28">
        <v>19.3010707884279</v>
      </c>
      <c r="AT13" s="28">
        <v>193.01061106565899</v>
      </c>
      <c r="AU13" s="28">
        <v>0</v>
      </c>
      <c r="AV13" s="28">
        <v>6.56267691264735E-3</v>
      </c>
      <c r="AW13" s="28">
        <v>1.5912095438085899E-2</v>
      </c>
      <c r="AX13" s="28">
        <v>0.66939271383455601</v>
      </c>
      <c r="AY13" s="28">
        <v>5.8198021660410999E-2</v>
      </c>
      <c r="AZ13" s="28">
        <v>0.25816653064148898</v>
      </c>
      <c r="BA13" s="28">
        <v>0.19094016545688</v>
      </c>
      <c r="BB13" s="28">
        <v>2.31837027397939E-2</v>
      </c>
      <c r="BC13" s="28">
        <v>0</v>
      </c>
      <c r="BD13" s="28">
        <v>0.188176733962752</v>
      </c>
      <c r="BE13" s="28">
        <v>10.8421621331371</v>
      </c>
      <c r="BF13" s="28">
        <v>8.5555017418167107</v>
      </c>
      <c r="BG13" s="28">
        <v>2.2866603913204</v>
      </c>
      <c r="BH13" s="28">
        <v>1.3293183859962401E-3</v>
      </c>
      <c r="BI13" s="28">
        <v>2.21558667746931E-4</v>
      </c>
      <c r="BJ13" s="28">
        <v>0.24337309181699299</v>
      </c>
      <c r="BK13" s="28">
        <v>1.9075727663045501</v>
      </c>
      <c r="BL13" s="28">
        <v>0.363535027144407</v>
      </c>
      <c r="BM13" s="28">
        <v>0.13030666302904001</v>
      </c>
      <c r="BN13" s="28">
        <v>5.3811416855437402E-2</v>
      </c>
      <c r="BO13" s="28">
        <v>0.90920380881518104</v>
      </c>
      <c r="BP13" s="28">
        <v>0</v>
      </c>
      <c r="BQ13" s="28">
        <v>5.0802661309435199E-2</v>
      </c>
      <c r="BR13" s="28">
        <v>4.1604727736900404</v>
      </c>
      <c r="BS13" s="28">
        <v>2.9540589846613401E-4</v>
      </c>
      <c r="BT13" s="28">
        <v>0.68165606794644895</v>
      </c>
      <c r="BU13" s="28">
        <v>0.56894695520164096</v>
      </c>
      <c r="BV13" s="28">
        <v>0</v>
      </c>
      <c r="BW13" s="28">
        <v>0.22624567652287</v>
      </c>
      <c r="BX13" s="28">
        <v>2.3546949925759302</v>
      </c>
      <c r="BY13" s="28">
        <v>1.04608668000463</v>
      </c>
      <c r="BZ13" s="28">
        <v>19.629319200604002</v>
      </c>
      <c r="CA13" s="28">
        <v>6.9169607195885996E-2</v>
      </c>
      <c r="CC13" s="25">
        <f t="shared" si="0"/>
        <v>-1.5922055693161853E-3</v>
      </c>
      <c r="CD13" s="25">
        <f t="shared" si="1"/>
        <v>-1.5225012511726741E-3</v>
      </c>
      <c r="CE13" s="25">
        <f t="shared" si="2"/>
        <v>-1.9454613811106117E-3</v>
      </c>
      <c r="CF13" s="25">
        <f t="shared" si="3"/>
        <v>-1.9141721127428424E-3</v>
      </c>
      <c r="CG13" s="25">
        <f t="shared" si="4"/>
        <v>-1.9492238791382534E-3</v>
      </c>
      <c r="CH13" s="25">
        <f t="shared" si="5"/>
        <v>-1.9109169731705315E-3</v>
      </c>
      <c r="CI13" s="25">
        <f t="shared" si="6"/>
        <v>-1.6587711892845625E-3</v>
      </c>
      <c r="CJ13" s="73" t="str">
        <f t="shared" si="7"/>
        <v/>
      </c>
      <c r="CK13" s="73" t="str">
        <f t="shared" si="8"/>
        <v/>
      </c>
      <c r="CL13" s="25" t="str">
        <f>IF(K13=0,"",(#REF!-K13)/K13)</f>
        <v/>
      </c>
      <c r="CM13" s="73" t="str">
        <f t="shared" si="9"/>
        <v/>
      </c>
      <c r="CN13" s="25" t="str">
        <f t="shared" si="10"/>
        <v/>
      </c>
      <c r="CO13" s="73" t="str">
        <f t="shared" si="11"/>
        <v/>
      </c>
      <c r="CP13" s="87" t="str">
        <f t="shared" si="12"/>
        <v/>
      </c>
      <c r="CQ13" s="87" t="str">
        <f t="shared" si="13"/>
        <v/>
      </c>
      <c r="CR13" s="73" t="str">
        <f t="shared" si="14"/>
        <v/>
      </c>
    </row>
    <row r="14" spans="1:96" x14ac:dyDescent="0.4">
      <c r="A14" s="30" t="s">
        <v>13</v>
      </c>
      <c r="B14" s="83">
        <v>6608.0955101999998</v>
      </c>
      <c r="C14" s="83">
        <v>248.31043708000001</v>
      </c>
      <c r="D14" s="83">
        <v>14217.865331000001</v>
      </c>
      <c r="E14" s="83">
        <v>2556.2771868</v>
      </c>
      <c r="F14" s="83">
        <v>2138.0185388999998</v>
      </c>
      <c r="G14" s="83">
        <v>21563.277743999999</v>
      </c>
      <c r="H14" s="83">
        <v>622.68651591000003</v>
      </c>
      <c r="I14" s="84"/>
      <c r="J14" s="84"/>
      <c r="K14" s="83"/>
      <c r="L14" s="84"/>
      <c r="M14" s="83">
        <v>114.20192598</v>
      </c>
      <c r="N14" s="84"/>
      <c r="O14" s="83"/>
      <c r="P14" s="83"/>
      <c r="Q14" s="84"/>
      <c r="R14" s="28"/>
      <c r="S14" s="28" t="s">
        <v>13</v>
      </c>
      <c r="T14" s="28">
        <v>0</v>
      </c>
      <c r="U14" s="101">
        <v>0</v>
      </c>
      <c r="V14" s="28">
        <v>0</v>
      </c>
      <c r="W14" s="28">
        <v>0</v>
      </c>
      <c r="X14" s="28">
        <v>0</v>
      </c>
      <c r="Y14" s="28">
        <v>1.3859615813544499</v>
      </c>
      <c r="Z14" s="101">
        <v>0</v>
      </c>
      <c r="AA14" s="28">
        <v>192.30424638792101</v>
      </c>
      <c r="AB14" s="28">
        <v>6606.4393721135602</v>
      </c>
      <c r="AC14" s="28">
        <v>0</v>
      </c>
      <c r="AD14" s="28">
        <v>12.655268476007</v>
      </c>
      <c r="AE14" s="28">
        <v>1.1344176692471699</v>
      </c>
      <c r="AF14" s="28">
        <v>0</v>
      </c>
      <c r="AG14" s="28">
        <v>78.000231174892505</v>
      </c>
      <c r="AH14" s="28">
        <v>78.000231174892505</v>
      </c>
      <c r="AI14" s="28">
        <v>114.198057595135</v>
      </c>
      <c r="AJ14" s="28">
        <v>0</v>
      </c>
      <c r="AK14" s="28">
        <v>8.3116474345824507</v>
      </c>
      <c r="AL14" s="28">
        <v>0</v>
      </c>
      <c r="AM14" s="28">
        <v>0</v>
      </c>
      <c r="AN14" s="28">
        <v>0</v>
      </c>
      <c r="AO14" s="28">
        <v>0</v>
      </c>
      <c r="AP14" s="28">
        <v>248.19209317814699</v>
      </c>
      <c r="AQ14" s="28">
        <v>0</v>
      </c>
      <c r="AR14" s="28">
        <v>12765.1442343615</v>
      </c>
      <c r="AS14" s="28">
        <v>1418.3493913336499</v>
      </c>
      <c r="AT14" s="28">
        <v>14183.493625695201</v>
      </c>
      <c r="AU14" s="28">
        <v>0</v>
      </c>
      <c r="AV14" s="28">
        <v>15.401276193053199</v>
      </c>
      <c r="AW14" s="28">
        <v>127.207689232234</v>
      </c>
      <c r="AX14" s="28">
        <v>164.840553938901</v>
      </c>
      <c r="AY14" s="28">
        <v>73.560322549902494</v>
      </c>
      <c r="AZ14" s="28">
        <v>1.55975646841918</v>
      </c>
      <c r="BA14" s="28">
        <v>91.686007544318898</v>
      </c>
      <c r="BB14" s="28">
        <v>62.313078497379202</v>
      </c>
      <c r="BC14" s="28">
        <v>0</v>
      </c>
      <c r="BD14" s="28">
        <v>9.9209172309184392</v>
      </c>
      <c r="BE14" s="28">
        <v>2555.8542049872099</v>
      </c>
      <c r="BF14" s="28">
        <v>2137.7891756766599</v>
      </c>
      <c r="BG14" s="28">
        <v>418.06502931055098</v>
      </c>
      <c r="BH14" s="28">
        <v>0</v>
      </c>
      <c r="BI14" s="28">
        <v>0.60378073358796702</v>
      </c>
      <c r="BJ14" s="28">
        <v>1243.79312477192</v>
      </c>
      <c r="BK14" s="28">
        <v>0</v>
      </c>
      <c r="BL14" s="28">
        <v>28.478729112215799</v>
      </c>
      <c r="BM14" s="28">
        <v>7.7588781940058196</v>
      </c>
      <c r="BN14" s="28">
        <v>1.40581266811175</v>
      </c>
      <c r="BO14" s="28">
        <v>70.877358605300202</v>
      </c>
      <c r="BP14" s="28">
        <v>11.1569277860853</v>
      </c>
      <c r="BQ14" s="28">
        <v>192.08378467812801</v>
      </c>
      <c r="BR14" s="28">
        <v>217.350118706736</v>
      </c>
      <c r="BS14" s="28">
        <v>9.1898166834769093</v>
      </c>
      <c r="BT14" s="28">
        <v>21550.892855062601</v>
      </c>
      <c r="BU14" s="28">
        <v>109.029342410136</v>
      </c>
      <c r="BV14" s="28">
        <v>508.92355897132302</v>
      </c>
      <c r="BW14" s="28">
        <v>0</v>
      </c>
      <c r="BX14" s="28">
        <v>84.537045156087203</v>
      </c>
      <c r="BY14" s="28">
        <v>1.54616713901949E-2</v>
      </c>
      <c r="BZ14" s="28">
        <v>622.63476897808903</v>
      </c>
      <c r="CA14" s="28">
        <v>259.516372258898</v>
      </c>
      <c r="CB14" s="51"/>
      <c r="CC14" s="25">
        <f t="shared" si="0"/>
        <v>-2.5062260130520483E-4</v>
      </c>
      <c r="CD14" s="25">
        <f t="shared" si="1"/>
        <v>-4.7659656696144413E-4</v>
      </c>
      <c r="CE14" s="25">
        <f t="shared" si="2"/>
        <v>-2.4175011159978991E-3</v>
      </c>
      <c r="CF14" s="25">
        <f t="shared" si="3"/>
        <v>-1.6546789799411771E-4</v>
      </c>
      <c r="CG14" s="25">
        <f t="shared" si="4"/>
        <v>-1.0727840716385644E-4</v>
      </c>
      <c r="CH14" s="25">
        <f t="shared" si="5"/>
        <v>-5.743509444358294E-4</v>
      </c>
      <c r="CI14" s="25">
        <f t="shared" si="6"/>
        <v>-8.3102701903500049E-5</v>
      </c>
      <c r="CJ14" s="73" t="str">
        <f t="shared" si="7"/>
        <v/>
      </c>
      <c r="CK14" s="73" t="str">
        <f t="shared" si="8"/>
        <v/>
      </c>
      <c r="CL14" s="25" t="str">
        <f>IF(K14=0,"",(#REF!-K14)/K14)</f>
        <v/>
      </c>
      <c r="CM14" s="73" t="str">
        <f t="shared" si="9"/>
        <v/>
      </c>
      <c r="CN14" s="25">
        <f t="shared" si="10"/>
        <v>-3.3873201627776628E-5</v>
      </c>
      <c r="CO14" s="73" t="str">
        <f t="shared" si="11"/>
        <v/>
      </c>
      <c r="CP14" s="87" t="str">
        <f t="shared" si="12"/>
        <v/>
      </c>
      <c r="CQ14" s="87" t="str">
        <f t="shared" si="13"/>
        <v/>
      </c>
      <c r="CR14" s="73" t="str">
        <f t="shared" si="14"/>
        <v/>
      </c>
    </row>
    <row r="15" spans="1:96" x14ac:dyDescent="0.4">
      <c r="A15" s="30" t="s">
        <v>14</v>
      </c>
      <c r="B15" s="83">
        <v>7042.8667042999996</v>
      </c>
      <c r="C15" s="83">
        <v>333.35875414999998</v>
      </c>
      <c r="D15" s="83">
        <v>18786.396916999998</v>
      </c>
      <c r="E15" s="83">
        <v>5178.7776553000003</v>
      </c>
      <c r="F15" s="83">
        <v>3816.2873448999999</v>
      </c>
      <c r="G15" s="83">
        <v>31636.015037000001</v>
      </c>
      <c r="H15" s="83">
        <v>513.23410672</v>
      </c>
      <c r="I15" s="84"/>
      <c r="J15" s="84"/>
      <c r="K15" s="83"/>
      <c r="L15" s="84"/>
      <c r="M15" s="83">
        <v>163.71215606999999</v>
      </c>
      <c r="N15" s="84"/>
      <c r="O15" s="83"/>
      <c r="P15" s="83"/>
      <c r="Q15" s="84"/>
      <c r="R15" s="28"/>
      <c r="S15" s="28" t="s">
        <v>14</v>
      </c>
      <c r="T15" s="28">
        <v>0</v>
      </c>
      <c r="U15" s="101">
        <v>0</v>
      </c>
      <c r="V15" s="28">
        <v>0</v>
      </c>
      <c r="W15" s="28">
        <v>0</v>
      </c>
      <c r="X15" s="28">
        <v>0</v>
      </c>
      <c r="Y15" s="28">
        <v>1.0245350028139799</v>
      </c>
      <c r="Z15" s="101">
        <v>0</v>
      </c>
      <c r="AA15" s="28">
        <v>257.23176729974801</v>
      </c>
      <c r="AB15" s="28">
        <v>7042.1773205707696</v>
      </c>
      <c r="AC15" s="28">
        <v>0</v>
      </c>
      <c r="AD15" s="28">
        <v>8.7992160031938003</v>
      </c>
      <c r="AE15" s="28">
        <v>0.25217965673093101</v>
      </c>
      <c r="AF15" s="28">
        <v>0</v>
      </c>
      <c r="AG15" s="28">
        <v>106.402347091625</v>
      </c>
      <c r="AH15" s="28">
        <v>106.402347091625</v>
      </c>
      <c r="AI15" s="28">
        <v>163.73275994354199</v>
      </c>
      <c r="AJ15" s="28">
        <v>0</v>
      </c>
      <c r="AK15" s="28">
        <v>6.2417169183738697</v>
      </c>
      <c r="AL15" s="28">
        <v>0</v>
      </c>
      <c r="AM15" s="28">
        <v>0</v>
      </c>
      <c r="AN15" s="28">
        <v>0</v>
      </c>
      <c r="AO15" s="28">
        <v>0</v>
      </c>
      <c r="AP15" s="28">
        <v>333.20137577579902</v>
      </c>
      <c r="AQ15" s="28">
        <v>0</v>
      </c>
      <c r="AR15" s="28">
        <v>16795.3217790159</v>
      </c>
      <c r="AS15" s="28">
        <v>1866.1469916660201</v>
      </c>
      <c r="AT15" s="28">
        <v>18661.468770681899</v>
      </c>
      <c r="AU15" s="28">
        <v>0</v>
      </c>
      <c r="AV15" s="28">
        <v>11.422682065353801</v>
      </c>
      <c r="AW15" s="28">
        <v>227.43125828534801</v>
      </c>
      <c r="AX15" s="28">
        <v>123.578068389522</v>
      </c>
      <c r="AY15" s="28">
        <v>131.48846104668701</v>
      </c>
      <c r="AZ15" s="28">
        <v>2.72810000800277</v>
      </c>
      <c r="BA15" s="28">
        <v>163.56235109513901</v>
      </c>
      <c r="BB15" s="28">
        <v>111.348566842952</v>
      </c>
      <c r="BC15" s="28">
        <v>0</v>
      </c>
      <c r="BD15" s="28">
        <v>17.734005619921899</v>
      </c>
      <c r="BE15" s="28">
        <v>5180.4826581590496</v>
      </c>
      <c r="BF15" s="28">
        <v>3817.43465979747</v>
      </c>
      <c r="BG15" s="28">
        <v>1363.0479983615801</v>
      </c>
      <c r="BH15" s="28">
        <v>0</v>
      </c>
      <c r="BI15" s="28">
        <v>1.08007545572292</v>
      </c>
      <c r="BJ15" s="28">
        <v>2224.0107621615398</v>
      </c>
      <c r="BK15" s="28">
        <v>5.9636645226717796E-3</v>
      </c>
      <c r="BL15" s="28">
        <v>49.889377936145301</v>
      </c>
      <c r="BM15" s="28">
        <v>13.671082598133699</v>
      </c>
      <c r="BN15" s="28">
        <v>2.38306525934511</v>
      </c>
      <c r="BO15" s="28">
        <v>124.15228335610701</v>
      </c>
      <c r="BP15" s="28">
        <v>8.2959643251549</v>
      </c>
      <c r="BQ15" s="28">
        <v>343.37581715338303</v>
      </c>
      <c r="BR15" s="28">
        <v>388.13921551743698</v>
      </c>
      <c r="BS15" s="28">
        <v>16.434273797075502</v>
      </c>
      <c r="BT15" s="28">
        <v>31141.8261432523</v>
      </c>
      <c r="BU15" s="28">
        <v>82.005297668620997</v>
      </c>
      <c r="BV15" s="28">
        <v>591.20815945839001</v>
      </c>
      <c r="BW15" s="28">
        <v>0</v>
      </c>
      <c r="BX15" s="28">
        <v>63.0320227895402</v>
      </c>
      <c r="BY15" s="28">
        <v>1.34342931768051E-2</v>
      </c>
      <c r="BZ15" s="28">
        <v>513.34551496673703</v>
      </c>
      <c r="CA15" s="28">
        <v>194.328397979713</v>
      </c>
      <c r="CB15" s="51"/>
      <c r="CC15" s="25">
        <f t="shared" si="0"/>
        <v>-9.7883966596887232E-5</v>
      </c>
      <c r="CD15" s="25">
        <f t="shared" si="1"/>
        <v>-4.7209911916740817E-4</v>
      </c>
      <c r="CE15" s="25">
        <f t="shared" si="2"/>
        <v>-6.6499258410244108E-3</v>
      </c>
      <c r="CF15" s="25">
        <f t="shared" si="3"/>
        <v>3.2922882049287442E-4</v>
      </c>
      <c r="CG15" s="25">
        <f t="shared" si="4"/>
        <v>3.0063640228855979E-4</v>
      </c>
      <c r="CH15" s="25">
        <f t="shared" si="5"/>
        <v>-1.5621085436004545E-2</v>
      </c>
      <c r="CI15" s="25">
        <f t="shared" si="6"/>
        <v>2.1707101160720009E-4</v>
      </c>
      <c r="CJ15" s="73" t="str">
        <f t="shared" si="7"/>
        <v/>
      </c>
      <c r="CK15" s="73" t="str">
        <f t="shared" si="8"/>
        <v/>
      </c>
      <c r="CL15" s="25" t="str">
        <f>IF(K15=0,"",(#REF!-K15)/K15)</f>
        <v/>
      </c>
      <c r="CM15" s="73" t="str">
        <f t="shared" si="9"/>
        <v/>
      </c>
      <c r="CN15" s="25">
        <f t="shared" si="10"/>
        <v>1.2585426786017702E-4</v>
      </c>
      <c r="CO15" s="73" t="str">
        <f t="shared" si="11"/>
        <v/>
      </c>
      <c r="CP15" s="87" t="str">
        <f t="shared" si="12"/>
        <v/>
      </c>
      <c r="CQ15" s="87" t="str">
        <f t="shared" si="13"/>
        <v/>
      </c>
      <c r="CR15" s="73" t="str">
        <f t="shared" si="14"/>
        <v/>
      </c>
    </row>
    <row r="16" spans="1:96" x14ac:dyDescent="0.4">
      <c r="A16" s="30" t="s">
        <v>15</v>
      </c>
      <c r="B16" s="83">
        <v>6865.6835493999997</v>
      </c>
      <c r="C16" s="83">
        <v>101.68448658</v>
      </c>
      <c r="D16" s="83">
        <v>11376.052014000001</v>
      </c>
      <c r="E16" s="83">
        <v>1537.5682512000001</v>
      </c>
      <c r="F16" s="83">
        <v>1244.5541524</v>
      </c>
      <c r="G16" s="83">
        <v>6139.5252759000005</v>
      </c>
      <c r="H16" s="83">
        <v>280.56454923000001</v>
      </c>
      <c r="I16" s="84"/>
      <c r="J16" s="84"/>
      <c r="K16" s="83"/>
      <c r="L16" s="84"/>
      <c r="M16" s="83">
        <v>71.062248409999995</v>
      </c>
      <c r="N16" s="84"/>
      <c r="O16" s="83"/>
      <c r="P16" s="83"/>
      <c r="Q16" s="84"/>
      <c r="R16" s="28"/>
      <c r="S16" s="28" t="s">
        <v>15</v>
      </c>
      <c r="T16" s="28">
        <v>0</v>
      </c>
      <c r="U16" s="101">
        <v>0</v>
      </c>
      <c r="V16" s="28">
        <v>0</v>
      </c>
      <c r="W16" s="28">
        <v>0</v>
      </c>
      <c r="X16" s="28">
        <v>0</v>
      </c>
      <c r="Y16" s="28">
        <v>0.34514847181907299</v>
      </c>
      <c r="Z16" s="101">
        <v>0</v>
      </c>
      <c r="AA16" s="28">
        <v>75.728250959539096</v>
      </c>
      <c r="AB16" s="28">
        <v>6855.9417245099903</v>
      </c>
      <c r="AC16" s="28">
        <v>0.83104459409050901</v>
      </c>
      <c r="AD16" s="28">
        <v>5.4722063835014296</v>
      </c>
      <c r="AE16" s="28">
        <v>5.6824109016352903E-2</v>
      </c>
      <c r="AF16" s="28">
        <v>0</v>
      </c>
      <c r="AG16" s="28">
        <v>29.094697083659</v>
      </c>
      <c r="AH16" s="28">
        <v>29.094697083659</v>
      </c>
      <c r="AI16" s="28">
        <v>70.927385367559395</v>
      </c>
      <c r="AJ16" s="28">
        <v>0</v>
      </c>
      <c r="AK16" s="28">
        <v>3.9014584624463899</v>
      </c>
      <c r="AL16" s="28">
        <v>0</v>
      </c>
      <c r="AM16" s="28">
        <v>0</v>
      </c>
      <c r="AN16" s="28">
        <v>0</v>
      </c>
      <c r="AO16" s="28">
        <v>0</v>
      </c>
      <c r="AP16" s="28">
        <v>101.594564076015</v>
      </c>
      <c r="AQ16" s="28">
        <v>0</v>
      </c>
      <c r="AR16" s="28">
        <v>10212.196631721599</v>
      </c>
      <c r="AS16" s="28">
        <v>1134.68842179136</v>
      </c>
      <c r="AT16" s="28">
        <v>11346.885053513</v>
      </c>
      <c r="AU16" s="28">
        <v>0</v>
      </c>
      <c r="AV16" s="28">
        <v>7.1051091945658804</v>
      </c>
      <c r="AW16" s="28">
        <v>74.008861645158603</v>
      </c>
      <c r="AX16" s="28">
        <v>74.401217635796996</v>
      </c>
      <c r="AY16" s="28">
        <v>42.7860876607172</v>
      </c>
      <c r="AZ16" s="28">
        <v>0.85759493327932002</v>
      </c>
      <c r="BA16" s="28">
        <v>53.2315174353323</v>
      </c>
      <c r="BB16" s="28">
        <v>36.2320558451881</v>
      </c>
      <c r="BC16" s="28">
        <v>0</v>
      </c>
      <c r="BD16" s="28">
        <v>5.7663763702982296</v>
      </c>
      <c r="BE16" s="28">
        <v>1534.6138795683501</v>
      </c>
      <c r="BF16" s="28">
        <v>1242.1731317415099</v>
      </c>
      <c r="BG16" s="28">
        <v>292.44074782683703</v>
      </c>
      <c r="BH16" s="28">
        <v>0</v>
      </c>
      <c r="BI16" s="28">
        <v>0.35134399523030002</v>
      </c>
      <c r="BJ16" s="28">
        <v>723.66895117364697</v>
      </c>
      <c r="BK16" s="28">
        <v>0</v>
      </c>
      <c r="BL16" s="28">
        <v>16.246707190584001</v>
      </c>
      <c r="BM16" s="28">
        <v>4.43405160026124</v>
      </c>
      <c r="BN16" s="28">
        <v>0.77468645993264795</v>
      </c>
      <c r="BO16" s="28">
        <v>40.430868061156197</v>
      </c>
      <c r="BP16" s="28">
        <v>4.7195381140988202</v>
      </c>
      <c r="BQ16" s="28">
        <v>111.73068009894099</v>
      </c>
      <c r="BR16" s="28">
        <v>126.305731527912</v>
      </c>
      <c r="BS16" s="28">
        <v>5.3476177438780397</v>
      </c>
      <c r="BT16" s="28">
        <v>6122.7905055065003</v>
      </c>
      <c r="BU16" s="28">
        <v>49.022914821940098</v>
      </c>
      <c r="BV16" s="28">
        <v>144.63550214045199</v>
      </c>
      <c r="BW16" s="28">
        <v>0</v>
      </c>
      <c r="BX16" s="28">
        <v>39.067078268436497</v>
      </c>
      <c r="BY16" s="28">
        <v>2.93305009986858E-3</v>
      </c>
      <c r="BZ16" s="28">
        <v>280.06750183887499</v>
      </c>
      <c r="CA16" s="28">
        <v>121.320480948312</v>
      </c>
      <c r="CB16" s="51"/>
      <c r="CC16" s="25">
        <f t="shared" si="0"/>
        <v>-1.4189155121868034E-3</v>
      </c>
      <c r="CD16" s="25">
        <f t="shared" si="1"/>
        <v>-8.8432864254320157E-4</v>
      </c>
      <c r="CE16" s="25">
        <f t="shared" si="2"/>
        <v>-2.5638912736251421E-3</v>
      </c>
      <c r="CF16" s="25">
        <f t="shared" si="3"/>
        <v>-1.9214572291956931E-3</v>
      </c>
      <c r="CG16" s="25">
        <f t="shared" si="4"/>
        <v>-1.9131515120483522E-3</v>
      </c>
      <c r="CH16" s="25">
        <f t="shared" si="5"/>
        <v>-2.7257433826668323E-3</v>
      </c>
      <c r="CI16" s="25">
        <f t="shared" si="6"/>
        <v>-1.7715972758823317E-3</v>
      </c>
      <c r="CJ16" s="73" t="str">
        <f t="shared" si="7"/>
        <v/>
      </c>
      <c r="CK16" s="73" t="str">
        <f t="shared" si="8"/>
        <v/>
      </c>
      <c r="CL16" s="25" t="str">
        <f>IF(K16=0,"",(#REF!-K16)/K16)</f>
        <v/>
      </c>
      <c r="CM16" s="73" t="str">
        <f t="shared" si="9"/>
        <v/>
      </c>
      <c r="CN16" s="25">
        <f t="shared" si="10"/>
        <v>-1.8978155836344394E-3</v>
      </c>
      <c r="CO16" s="73" t="str">
        <f t="shared" si="11"/>
        <v/>
      </c>
      <c r="CP16" s="87" t="str">
        <f t="shared" si="12"/>
        <v/>
      </c>
      <c r="CQ16" s="87" t="str">
        <f t="shared" si="13"/>
        <v/>
      </c>
      <c r="CR16" s="73" t="str">
        <f t="shared" si="14"/>
        <v/>
      </c>
    </row>
    <row r="17" spans="1:96" x14ac:dyDescent="0.4">
      <c r="A17" s="30" t="s">
        <v>16</v>
      </c>
      <c r="B17" s="83">
        <v>2765.5022546</v>
      </c>
      <c r="C17" s="83">
        <v>37.604282980000001</v>
      </c>
      <c r="D17" s="83">
        <v>9573.6969434000002</v>
      </c>
      <c r="E17" s="83">
        <v>1601.0064130999999</v>
      </c>
      <c r="F17" s="83">
        <v>1288.5694199</v>
      </c>
      <c r="G17" s="83">
        <v>5750.4048054000004</v>
      </c>
      <c r="H17" s="83">
        <v>322.43221094</v>
      </c>
      <c r="I17" s="84"/>
      <c r="J17" s="84"/>
      <c r="K17" s="83"/>
      <c r="L17" s="84"/>
      <c r="M17" s="83">
        <v>75.660688989999997</v>
      </c>
      <c r="N17" s="84"/>
      <c r="O17" s="83"/>
      <c r="P17" s="83"/>
      <c r="Q17" s="84"/>
      <c r="R17" s="28"/>
      <c r="S17" s="28" t="s">
        <v>16</v>
      </c>
      <c r="T17" s="28">
        <v>0</v>
      </c>
      <c r="U17" s="101">
        <v>0</v>
      </c>
      <c r="V17" s="28">
        <v>1.32604791719439E-2</v>
      </c>
      <c r="W17" s="28">
        <v>1.32604791719439E-2</v>
      </c>
      <c r="X17" s="28">
        <v>5.34438901106168E-3</v>
      </c>
      <c r="Y17" s="28">
        <v>1.0491661423907901</v>
      </c>
      <c r="Z17" s="101">
        <v>0</v>
      </c>
      <c r="AA17" s="28">
        <v>69.358575965334794</v>
      </c>
      <c r="AB17" s="28">
        <v>2764.7187035588099</v>
      </c>
      <c r="AC17" s="28">
        <v>0.278463561814844</v>
      </c>
      <c r="AD17" s="28">
        <v>12.549662055877199</v>
      </c>
      <c r="AE17" s="28">
        <v>0.14144314640453701</v>
      </c>
      <c r="AF17" s="28">
        <v>0</v>
      </c>
      <c r="AG17" s="28">
        <v>11.554056998839901</v>
      </c>
      <c r="AH17" s="28">
        <v>11.554056998839901</v>
      </c>
      <c r="AI17" s="28">
        <v>75.643094848525905</v>
      </c>
      <c r="AJ17" s="28">
        <v>0</v>
      </c>
      <c r="AK17" s="28">
        <v>4.82552389174203</v>
      </c>
      <c r="AL17" s="28">
        <v>0</v>
      </c>
      <c r="AM17" s="28">
        <v>0</v>
      </c>
      <c r="AN17" s="28">
        <v>0</v>
      </c>
      <c r="AO17" s="28">
        <v>0</v>
      </c>
      <c r="AP17" s="28">
        <v>37.589120342818703</v>
      </c>
      <c r="AQ17" s="28">
        <v>0</v>
      </c>
      <c r="AR17" s="28">
        <v>8397.9497609462196</v>
      </c>
      <c r="AS17" s="28">
        <v>933.10550454626105</v>
      </c>
      <c r="AT17" s="28">
        <v>9331.0552654924795</v>
      </c>
      <c r="AU17" s="28">
        <v>0</v>
      </c>
      <c r="AV17" s="28">
        <v>9.0513865190837599</v>
      </c>
      <c r="AW17" s="28">
        <v>76.729981346875206</v>
      </c>
      <c r="AX17" s="28">
        <v>95.4741846174242</v>
      </c>
      <c r="AY17" s="28">
        <v>44.363688200014302</v>
      </c>
      <c r="AZ17" s="28">
        <v>0.90939676466211306</v>
      </c>
      <c r="BA17" s="28">
        <v>55.233829332219997</v>
      </c>
      <c r="BB17" s="28">
        <v>37.572924858909602</v>
      </c>
      <c r="BC17" s="28">
        <v>0</v>
      </c>
      <c r="BD17" s="28">
        <v>5.9806567224722604</v>
      </c>
      <c r="BE17" s="28">
        <v>1600.9428418069499</v>
      </c>
      <c r="BF17" s="28">
        <v>1288.4883461429999</v>
      </c>
      <c r="BG17" s="28">
        <v>312.45449566394899</v>
      </c>
      <c r="BH17" s="28">
        <v>0</v>
      </c>
      <c r="BI17" s="28">
        <v>0.36423445482453898</v>
      </c>
      <c r="BJ17" s="28">
        <v>750.26201570498802</v>
      </c>
      <c r="BK17" s="28">
        <v>0</v>
      </c>
      <c r="BL17" s="28">
        <v>16.974986801368999</v>
      </c>
      <c r="BM17" s="28">
        <v>4.6296125747780197</v>
      </c>
      <c r="BN17" s="28">
        <v>0.82073467528673805</v>
      </c>
      <c r="BO17" s="28">
        <v>42.244751041077599</v>
      </c>
      <c r="BP17" s="28">
        <v>7.7047596049052798</v>
      </c>
      <c r="BQ17" s="28">
        <v>115.848026415185</v>
      </c>
      <c r="BR17" s="28">
        <v>131.009687478188</v>
      </c>
      <c r="BS17" s="28">
        <v>5.5438197721523101</v>
      </c>
      <c r="BT17" s="28">
        <v>5761.2701143339</v>
      </c>
      <c r="BU17" s="28">
        <v>63.176281924517902</v>
      </c>
      <c r="BV17" s="28">
        <v>141.13584802438299</v>
      </c>
      <c r="BW17" s="28">
        <v>0</v>
      </c>
      <c r="BX17" s="28">
        <v>47.337058312758103</v>
      </c>
      <c r="BY17" s="28">
        <v>1.9217358427553299E-2</v>
      </c>
      <c r="BZ17" s="28">
        <v>322.32941812937798</v>
      </c>
      <c r="CA17" s="28">
        <v>145.80955752759101</v>
      </c>
      <c r="CB17" s="51"/>
      <c r="CC17" s="25">
        <f t="shared" si="0"/>
        <v>-2.8333046551915625E-4</v>
      </c>
      <c r="CD17" s="25">
        <f t="shared" si="1"/>
        <v>-4.0321569724816665E-4</v>
      </c>
      <c r="CE17" s="25">
        <f t="shared" si="2"/>
        <v>-2.5344616540718387E-2</v>
      </c>
      <c r="CF17" s="25">
        <f t="shared" si="3"/>
        <v>-3.9707082076533149E-5</v>
      </c>
      <c r="CG17" s="25">
        <f t="shared" si="4"/>
        <v>-6.291764785656998E-5</v>
      </c>
      <c r="CH17" s="25">
        <f t="shared" si="5"/>
        <v>1.889485923442523E-3</v>
      </c>
      <c r="CI17" s="25">
        <f t="shared" si="6"/>
        <v>-3.1880440952950705E-4</v>
      </c>
      <c r="CJ17" s="73" t="str">
        <f t="shared" si="7"/>
        <v/>
      </c>
      <c r="CK17" s="73" t="str">
        <f t="shared" si="8"/>
        <v/>
      </c>
      <c r="CL17" s="25" t="str">
        <f>IF(K17=0,"",(#REF!-K17)/K17)</f>
        <v/>
      </c>
      <c r="CM17" s="73" t="str">
        <f t="shared" si="9"/>
        <v/>
      </c>
      <c r="CN17" s="25">
        <f t="shared" si="10"/>
        <v>-2.32540064186004E-4</v>
      </c>
      <c r="CO17" s="73" t="str">
        <f t="shared" si="11"/>
        <v/>
      </c>
      <c r="CP17" s="87" t="str">
        <f t="shared" si="12"/>
        <v/>
      </c>
      <c r="CQ17" s="87" t="str">
        <f t="shared" si="13"/>
        <v/>
      </c>
      <c r="CR17" s="73" t="str">
        <f t="shared" si="14"/>
        <v/>
      </c>
    </row>
    <row r="18" spans="1:96" x14ac:dyDescent="0.4">
      <c r="A18" s="30" t="s">
        <v>17</v>
      </c>
      <c r="B18" s="83">
        <v>5578.6906016000003</v>
      </c>
      <c r="C18" s="83">
        <v>346.89844152000001</v>
      </c>
      <c r="D18" s="83">
        <v>8741.8039131999994</v>
      </c>
      <c r="E18" s="83">
        <v>1200.5685407999999</v>
      </c>
      <c r="F18" s="83">
        <v>989.50887065999996</v>
      </c>
      <c r="G18" s="83">
        <v>8397.4973883000002</v>
      </c>
      <c r="H18" s="83">
        <v>247.86833494000001</v>
      </c>
      <c r="I18" s="84"/>
      <c r="J18" s="84"/>
      <c r="K18" s="83"/>
      <c r="L18" s="84"/>
      <c r="M18" s="83">
        <v>42.494785129999997</v>
      </c>
      <c r="N18" s="84"/>
      <c r="O18" s="83"/>
      <c r="P18" s="83"/>
      <c r="Q18" s="84"/>
      <c r="R18" s="28"/>
      <c r="S18" s="28" t="s">
        <v>17</v>
      </c>
      <c r="T18" s="28">
        <v>0</v>
      </c>
      <c r="U18" s="101">
        <v>0</v>
      </c>
      <c r="V18" s="28">
        <v>0</v>
      </c>
      <c r="W18" s="28">
        <v>0</v>
      </c>
      <c r="X18" s="28">
        <v>0</v>
      </c>
      <c r="Y18" s="28">
        <v>1.3758339142283</v>
      </c>
      <c r="Z18" s="101">
        <v>0</v>
      </c>
      <c r="AA18" s="28">
        <v>265.93167748087598</v>
      </c>
      <c r="AB18" s="28">
        <v>5570.5063794635898</v>
      </c>
      <c r="AC18" s="28">
        <v>0.15032732476727401</v>
      </c>
      <c r="AD18" s="28">
        <v>4.2247369930519998</v>
      </c>
      <c r="AE18" s="28">
        <v>1.3688316143147199</v>
      </c>
      <c r="AF18" s="28">
        <v>0.15115590558574099</v>
      </c>
      <c r="AG18" s="28">
        <v>110.35548563250001</v>
      </c>
      <c r="AH18" s="28">
        <v>110.35548563250001</v>
      </c>
      <c r="AI18" s="28">
        <v>42.4760555523779</v>
      </c>
      <c r="AJ18" s="28">
        <v>0</v>
      </c>
      <c r="AK18" s="28">
        <v>1.91360993255998</v>
      </c>
      <c r="AL18" s="28">
        <v>0</v>
      </c>
      <c r="AM18" s="28">
        <v>0</v>
      </c>
      <c r="AN18" s="28">
        <v>0</v>
      </c>
      <c r="AO18" s="28">
        <v>0</v>
      </c>
      <c r="AP18" s="28">
        <v>346.29564387194898</v>
      </c>
      <c r="AQ18" s="28">
        <v>0</v>
      </c>
      <c r="AR18" s="28">
        <v>7812.3147987131597</v>
      </c>
      <c r="AS18" s="28">
        <v>868.03484394142299</v>
      </c>
      <c r="AT18" s="28">
        <v>8680.3496426545807</v>
      </c>
      <c r="AU18" s="28">
        <v>0</v>
      </c>
      <c r="AV18" s="28">
        <v>3.80381020465946</v>
      </c>
      <c r="AW18" s="28">
        <v>58.437394539631697</v>
      </c>
      <c r="AX18" s="28">
        <v>43.826436018674201</v>
      </c>
      <c r="AY18" s="28">
        <v>33.839886497143901</v>
      </c>
      <c r="AZ18" s="28">
        <v>0.91580671654205104</v>
      </c>
      <c r="BA18" s="28">
        <v>42.579470649741602</v>
      </c>
      <c r="BB18" s="28">
        <v>28.709778734815501</v>
      </c>
      <c r="BC18" s="28">
        <v>0</v>
      </c>
      <c r="BD18" s="28">
        <v>4.6381437667989998</v>
      </c>
      <c r="BE18" s="28">
        <v>1199.84921096831</v>
      </c>
      <c r="BF18" s="28">
        <v>988.94558499191601</v>
      </c>
      <c r="BG18" s="28">
        <v>210.903625976396</v>
      </c>
      <c r="BH18" s="28">
        <v>9.4235299304993095E-4</v>
      </c>
      <c r="BI18" s="28">
        <v>0.27710397030374101</v>
      </c>
      <c r="BJ18" s="28">
        <v>571.35111691064196</v>
      </c>
      <c r="BK18" s="28">
        <v>9.9781323544811994E-4</v>
      </c>
      <c r="BL18" s="28">
        <v>14.4400307122668</v>
      </c>
      <c r="BM18" s="28">
        <v>3.8784556982621399</v>
      </c>
      <c r="BN18" s="28">
        <v>0.81541843537761405</v>
      </c>
      <c r="BO18" s="28">
        <v>35.953529164921697</v>
      </c>
      <c r="BP18" s="28">
        <v>3.5526095841743399</v>
      </c>
      <c r="BQ18" s="28">
        <v>88.419786534938297</v>
      </c>
      <c r="BR18" s="28">
        <v>100.470071473285</v>
      </c>
      <c r="BS18" s="28">
        <v>4.2176510210155502</v>
      </c>
      <c r="BT18" s="28">
        <v>8391.5027568577498</v>
      </c>
      <c r="BU18" s="28">
        <v>29.409797278801499</v>
      </c>
      <c r="BV18" s="28">
        <v>197.49914586771101</v>
      </c>
      <c r="BW18" s="28">
        <v>0</v>
      </c>
      <c r="BX18" s="28">
        <v>20.724882443148299</v>
      </c>
      <c r="BY18" s="28">
        <v>1.4122443005737499E-2</v>
      </c>
      <c r="BZ18" s="28">
        <v>247.62535801790301</v>
      </c>
      <c r="CA18" s="28">
        <v>60.780144114677199</v>
      </c>
      <c r="CB18" s="51"/>
      <c r="CC18" s="25">
        <f t="shared" si="0"/>
        <v>-1.4670507330274141E-3</v>
      </c>
      <c r="CD18" s="25">
        <f t="shared" si="1"/>
        <v>-1.7376775906220662E-3</v>
      </c>
      <c r="CE18" s="25">
        <f t="shared" si="2"/>
        <v>-7.0299301100341114E-3</v>
      </c>
      <c r="CF18" s="25">
        <f t="shared" si="3"/>
        <v>-5.9915765509782658E-4</v>
      </c>
      <c r="CG18" s="25">
        <f t="shared" si="4"/>
        <v>-5.6925782555970359E-4</v>
      </c>
      <c r="CH18" s="25">
        <f t="shared" si="5"/>
        <v>-7.1385928033780859E-4</v>
      </c>
      <c r="CI18" s="25">
        <f t="shared" si="6"/>
        <v>-9.8026608423305113E-4</v>
      </c>
      <c r="CJ18" s="73" t="str">
        <f t="shared" si="7"/>
        <v/>
      </c>
      <c r="CK18" s="73" t="str">
        <f t="shared" si="8"/>
        <v/>
      </c>
      <c r="CL18" s="25" t="str">
        <f>IF(K18=0,"",(#REF!-K18)/K18)</f>
        <v/>
      </c>
      <c r="CM18" s="73" t="str">
        <f t="shared" si="9"/>
        <v/>
      </c>
      <c r="CN18" s="25">
        <f t="shared" si="10"/>
        <v>-4.4075002532190409E-4</v>
      </c>
      <c r="CO18" s="73" t="str">
        <f t="shared" si="11"/>
        <v/>
      </c>
      <c r="CP18" s="87" t="str">
        <f t="shared" si="12"/>
        <v/>
      </c>
      <c r="CQ18" s="87" t="str">
        <f t="shared" si="13"/>
        <v/>
      </c>
      <c r="CR18" s="73" t="str">
        <f t="shared" si="14"/>
        <v/>
      </c>
    </row>
    <row r="19" spans="1:96" x14ac:dyDescent="0.4">
      <c r="A19" s="30" t="s">
        <v>18</v>
      </c>
      <c r="B19" s="83">
        <v>16870.553365</v>
      </c>
      <c r="C19" s="83">
        <v>687.21591244000001</v>
      </c>
      <c r="D19" s="83">
        <v>9441.5681528999994</v>
      </c>
      <c r="E19" s="83">
        <v>606.42512049000004</v>
      </c>
      <c r="F19" s="83">
        <v>488.57648786999999</v>
      </c>
      <c r="G19" s="83">
        <v>9982.6960072999991</v>
      </c>
      <c r="H19" s="83">
        <v>373.74271193999999</v>
      </c>
      <c r="I19" s="84"/>
      <c r="J19" s="84"/>
      <c r="K19" s="83"/>
      <c r="L19" s="84"/>
      <c r="M19" s="83">
        <v>20.404870630000001</v>
      </c>
      <c r="N19" s="84"/>
      <c r="O19" s="83"/>
      <c r="P19" s="83"/>
      <c r="Q19" s="84"/>
      <c r="R19" s="28"/>
      <c r="S19" s="28" t="s">
        <v>18</v>
      </c>
      <c r="T19" s="28">
        <v>0</v>
      </c>
      <c r="U19" s="101">
        <v>0</v>
      </c>
      <c r="V19" s="28">
        <v>0</v>
      </c>
      <c r="W19" s="28">
        <v>0</v>
      </c>
      <c r="X19" s="28">
        <v>0</v>
      </c>
      <c r="Y19" s="28">
        <v>8.3875260674426801</v>
      </c>
      <c r="Z19" s="101">
        <v>0</v>
      </c>
      <c r="AA19" s="28">
        <v>593.91573100309301</v>
      </c>
      <c r="AB19" s="28">
        <v>16865.666791161599</v>
      </c>
      <c r="AC19" s="28">
        <v>0.75267433361685998</v>
      </c>
      <c r="AD19" s="28">
        <v>1.8521050882930901</v>
      </c>
      <c r="AE19" s="28">
        <v>5.14609666079133E-2</v>
      </c>
      <c r="AF19" s="28">
        <v>0</v>
      </c>
      <c r="AG19" s="28">
        <v>219.20299411389701</v>
      </c>
      <c r="AH19" s="28">
        <v>219.20299411389701</v>
      </c>
      <c r="AI19" s="28">
        <v>20.4150993379784</v>
      </c>
      <c r="AJ19" s="28">
        <v>0</v>
      </c>
      <c r="AK19" s="28">
        <v>1.2460309739275</v>
      </c>
      <c r="AL19" s="28">
        <v>0</v>
      </c>
      <c r="AM19" s="28">
        <v>0</v>
      </c>
      <c r="AN19" s="28">
        <v>0</v>
      </c>
      <c r="AO19" s="28">
        <v>0</v>
      </c>
      <c r="AP19" s="28">
        <v>686.78565182872205</v>
      </c>
      <c r="AQ19" s="28">
        <v>0</v>
      </c>
      <c r="AR19" s="28">
        <v>8439.1375697461899</v>
      </c>
      <c r="AS19" s="28">
        <v>937.68186688353501</v>
      </c>
      <c r="AT19" s="28">
        <v>9376.8194366297303</v>
      </c>
      <c r="AU19" s="28">
        <v>0</v>
      </c>
      <c r="AV19" s="28">
        <v>2.2779601351322998</v>
      </c>
      <c r="AW19" s="28">
        <v>27.541148119129701</v>
      </c>
      <c r="AX19" s="28">
        <v>76.934473521909993</v>
      </c>
      <c r="AY19" s="28">
        <v>17.3929777872942</v>
      </c>
      <c r="AZ19" s="28">
        <v>1.00382218686541</v>
      </c>
      <c r="BA19" s="28">
        <v>21.331229767801499</v>
      </c>
      <c r="BB19" s="28">
        <v>13.778809337086001</v>
      </c>
      <c r="BC19" s="28">
        <v>0.597253261462656</v>
      </c>
      <c r="BD19" s="28">
        <v>2.2239709284992299</v>
      </c>
      <c r="BE19" s="28">
        <v>607.02732246140101</v>
      </c>
      <c r="BF19" s="28">
        <v>489.06967975176599</v>
      </c>
      <c r="BG19" s="28">
        <v>117.957642709635</v>
      </c>
      <c r="BH19" s="28">
        <v>0</v>
      </c>
      <c r="BI19" s="28">
        <v>0.12980979105695001</v>
      </c>
      <c r="BJ19" s="28">
        <v>269.49338310653201</v>
      </c>
      <c r="BK19" s="28">
        <v>0</v>
      </c>
      <c r="BL19" s="28">
        <v>10.468158872947599</v>
      </c>
      <c r="BM19" s="28">
        <v>2.7488333142752501</v>
      </c>
      <c r="BN19" s="28">
        <v>0.88159543450773503</v>
      </c>
      <c r="BO19" s="28">
        <v>26.101710987385101</v>
      </c>
      <c r="BP19" s="28">
        <v>9.7061385062230894</v>
      </c>
      <c r="BQ19" s="28">
        <v>41.887496365998601</v>
      </c>
      <c r="BR19" s="28">
        <v>51.513259546793599</v>
      </c>
      <c r="BS19" s="28">
        <v>1.9762209441293599</v>
      </c>
      <c r="BT19" s="28">
        <v>9987.9597739803794</v>
      </c>
      <c r="BU19" s="28">
        <v>59.3324631068663</v>
      </c>
      <c r="BV19" s="28">
        <v>210.63014838470599</v>
      </c>
      <c r="BW19" s="28">
        <v>0</v>
      </c>
      <c r="BX19" s="28">
        <v>16.577056839777502</v>
      </c>
      <c r="BY19" s="28">
        <v>0.116519053921658</v>
      </c>
      <c r="BZ19" s="28">
        <v>373.75736181583602</v>
      </c>
      <c r="CA19" s="28">
        <v>38.747020442151801</v>
      </c>
      <c r="CB19" s="51"/>
      <c r="CC19" s="25">
        <f t="shared" si="0"/>
        <v>-2.8965107028076974E-4</v>
      </c>
      <c r="CD19" s="25">
        <f t="shared" si="1"/>
        <v>-6.2609232919286347E-4</v>
      </c>
      <c r="CE19" s="25">
        <f t="shared" si="2"/>
        <v>-6.8578349720836811E-3</v>
      </c>
      <c r="CF19" s="25">
        <f t="shared" si="3"/>
        <v>9.9303599249712026E-4</v>
      </c>
      <c r="CG19" s="25">
        <f t="shared" si="4"/>
        <v>1.0094466148301898E-3</v>
      </c>
      <c r="CH19" s="25">
        <f t="shared" si="5"/>
        <v>5.2728908869218057E-4</v>
      </c>
      <c r="CI19" s="25">
        <f t="shared" si="6"/>
        <v>3.9197756552855334E-5</v>
      </c>
      <c r="CJ19" s="73" t="str">
        <f t="shared" si="7"/>
        <v/>
      </c>
      <c r="CK19" s="73" t="str">
        <f t="shared" si="8"/>
        <v/>
      </c>
      <c r="CL19" s="25" t="str">
        <f>IF(K19=0,"",(#REF!-K19)/K19)</f>
        <v/>
      </c>
      <c r="CM19" s="73" t="str">
        <f t="shared" si="9"/>
        <v/>
      </c>
      <c r="CN19" s="25">
        <f t="shared" si="10"/>
        <v>5.0128756824169794E-4</v>
      </c>
      <c r="CO19" s="73" t="str">
        <f t="shared" si="11"/>
        <v/>
      </c>
      <c r="CP19" s="87" t="str">
        <f t="shared" si="12"/>
        <v/>
      </c>
      <c r="CQ19" s="87" t="str">
        <f t="shared" si="13"/>
        <v/>
      </c>
      <c r="CR19" s="73" t="str">
        <f t="shared" si="14"/>
        <v/>
      </c>
    </row>
    <row r="20" spans="1:96" x14ac:dyDescent="0.4">
      <c r="A20" s="30" t="s">
        <v>19</v>
      </c>
      <c r="B20" s="83">
        <v>1238.1717011000001</v>
      </c>
      <c r="C20" s="83">
        <v>38.337862020000003</v>
      </c>
      <c r="D20" s="83">
        <v>1451.1893458</v>
      </c>
      <c r="E20" s="83">
        <v>206.84953329000001</v>
      </c>
      <c r="F20" s="83">
        <v>183.64117017000001</v>
      </c>
      <c r="G20" s="83">
        <v>400.42098242999998</v>
      </c>
      <c r="H20" s="83">
        <v>38.094507319999998</v>
      </c>
      <c r="I20" s="84"/>
      <c r="J20" s="84"/>
      <c r="K20" s="83"/>
      <c r="L20" s="84"/>
      <c r="M20" s="83">
        <v>43.352598260000001</v>
      </c>
      <c r="N20" s="84"/>
      <c r="O20" s="83"/>
      <c r="P20" s="83"/>
      <c r="Q20" s="84"/>
      <c r="R20" s="28"/>
      <c r="S20" s="28" t="s">
        <v>19</v>
      </c>
      <c r="T20" s="28">
        <v>0.14044367957609499</v>
      </c>
      <c r="U20" s="101">
        <v>0</v>
      </c>
      <c r="V20" s="28">
        <v>1.9064585797026998E-2</v>
      </c>
      <c r="W20" s="28">
        <v>1.90570901270854E-2</v>
      </c>
      <c r="X20" s="28">
        <v>9.3462690884439405E-3</v>
      </c>
      <c r="Y20" s="28">
        <v>7.6901486983698</v>
      </c>
      <c r="Z20" s="101">
        <v>0</v>
      </c>
      <c r="AA20" s="28">
        <v>56.795880759614398</v>
      </c>
      <c r="AB20" s="28">
        <v>1237.5001437193</v>
      </c>
      <c r="AC20" s="28">
        <v>7.1888772653759796</v>
      </c>
      <c r="AD20" s="28">
        <v>2.2683963935092799</v>
      </c>
      <c r="AE20" s="28">
        <v>1.1102099766861199E-4</v>
      </c>
      <c r="AF20" s="28">
        <v>5.0950934322115797</v>
      </c>
      <c r="AG20" s="28">
        <v>10.3975869506755</v>
      </c>
      <c r="AH20" s="28">
        <v>10.3975869506755</v>
      </c>
      <c r="AI20" s="28">
        <v>43.305229006211398</v>
      </c>
      <c r="AJ20" s="28">
        <v>0</v>
      </c>
      <c r="AK20" s="28">
        <v>2.9279259790450601E-4</v>
      </c>
      <c r="AL20" s="28">
        <v>5.1640477686469502E-5</v>
      </c>
      <c r="AM20" s="28">
        <v>1.75036039923499E-2</v>
      </c>
      <c r="AN20" s="28">
        <v>1.9852822590672801</v>
      </c>
      <c r="AO20" s="28">
        <v>1.17524838138343E-2</v>
      </c>
      <c r="AP20" s="28">
        <v>38.348974392213201</v>
      </c>
      <c r="AQ20" s="28">
        <v>0</v>
      </c>
      <c r="AR20" s="28">
        <v>1304.7679080231701</v>
      </c>
      <c r="AS20" s="28">
        <v>144.974014726874</v>
      </c>
      <c r="AT20" s="28">
        <v>1449.74192275004</v>
      </c>
      <c r="AU20" s="28">
        <v>4.9063366909726303E-5</v>
      </c>
      <c r="AV20" s="28">
        <v>0.55951451415642794</v>
      </c>
      <c r="AW20" s="28">
        <v>0.11483207201618099</v>
      </c>
      <c r="AX20" s="28">
        <v>1.1341977836736701</v>
      </c>
      <c r="AY20" s="28">
        <v>1.18800588233932</v>
      </c>
      <c r="AZ20" s="28">
        <v>3.1811493496916299</v>
      </c>
      <c r="BA20" s="28">
        <v>5.1259726437275699</v>
      </c>
      <c r="BB20" s="28">
        <v>0.11031423397653101</v>
      </c>
      <c r="BC20" s="28">
        <v>0</v>
      </c>
      <c r="BD20" s="28">
        <v>11.1892796343634</v>
      </c>
      <c r="BE20" s="28">
        <v>206.61196519201101</v>
      </c>
      <c r="BF20" s="28">
        <v>183.427895454306</v>
      </c>
      <c r="BG20" s="28">
        <v>23.184069737704998</v>
      </c>
      <c r="BH20" s="28">
        <v>0.16195782447901999</v>
      </c>
      <c r="BI20" s="28">
        <v>3.4154579771490802E-3</v>
      </c>
      <c r="BJ20" s="28">
        <v>20.0561209205399</v>
      </c>
      <c r="BK20" s="28">
        <v>19.914041889802</v>
      </c>
      <c r="BL20" s="28">
        <v>16.456926087622598</v>
      </c>
      <c r="BM20" s="28">
        <v>1.0055232549038999</v>
      </c>
      <c r="BN20" s="28">
        <v>0.31713997206523398</v>
      </c>
      <c r="BO20" s="28">
        <v>41.156753020938297</v>
      </c>
      <c r="BP20" s="28">
        <v>0.40348085127650801</v>
      </c>
      <c r="BQ20" s="28">
        <v>14.5015843407904</v>
      </c>
      <c r="BR20" s="28">
        <v>48.9373277706311</v>
      </c>
      <c r="BS20" s="28">
        <v>7.5510984418833901E-3</v>
      </c>
      <c r="BT20" s="28">
        <v>399.98540716612303</v>
      </c>
      <c r="BU20" s="28">
        <v>0.55346196092183897</v>
      </c>
      <c r="BV20" s="28">
        <v>2.1745384238055001</v>
      </c>
      <c r="BW20" s="28">
        <v>0.21542376601749699</v>
      </c>
      <c r="BX20" s="28">
        <v>2.2552030052941698</v>
      </c>
      <c r="BY20" s="28">
        <v>1.0621377054382399</v>
      </c>
      <c r="BZ20" s="28">
        <v>38.069911550565699</v>
      </c>
      <c r="CA20" s="28">
        <v>7.7942046125266798E-2</v>
      </c>
      <c r="CB20" s="51"/>
      <c r="CC20" s="25">
        <f t="shared" si="0"/>
        <v>-5.4237823405545041E-4</v>
      </c>
      <c r="CD20" s="25">
        <f t="shared" si="1"/>
        <v>2.8985372756051847E-4</v>
      </c>
      <c r="CE20" s="25">
        <f t="shared" si="2"/>
        <v>-9.9740468337166299E-4</v>
      </c>
      <c r="CF20" s="25">
        <f t="shared" si="3"/>
        <v>-1.1485068117409326E-3</v>
      </c>
      <c r="CG20" s="25">
        <f t="shared" si="4"/>
        <v>-1.1613665688177677E-3</v>
      </c>
      <c r="CH20" s="25">
        <f t="shared" si="5"/>
        <v>-1.087793305020177E-3</v>
      </c>
      <c r="CI20" s="25">
        <f t="shared" si="6"/>
        <v>-6.4565133308302591E-4</v>
      </c>
      <c r="CJ20" s="73" t="str">
        <f t="shared" si="7"/>
        <v/>
      </c>
      <c r="CK20" s="73" t="str">
        <f t="shared" si="8"/>
        <v/>
      </c>
      <c r="CL20" s="25" t="str">
        <f>IF(K20=0,"",(#REF!-K20)/K20)</f>
        <v/>
      </c>
      <c r="CM20" s="73" t="str">
        <f t="shared" si="9"/>
        <v/>
      </c>
      <c r="CN20" s="25">
        <f t="shared" si="10"/>
        <v>-1.0926508603824187E-3</v>
      </c>
      <c r="CO20" s="73" t="str">
        <f t="shared" si="11"/>
        <v/>
      </c>
      <c r="CP20" s="87" t="str">
        <f t="shared" si="12"/>
        <v/>
      </c>
      <c r="CQ20" s="87" t="str">
        <f t="shared" si="13"/>
        <v/>
      </c>
      <c r="CR20" s="73" t="str">
        <f t="shared" si="14"/>
        <v/>
      </c>
    </row>
    <row r="21" spans="1:96" x14ac:dyDescent="0.4">
      <c r="A21" s="30" t="s">
        <v>20</v>
      </c>
      <c r="B21" s="83">
        <v>2788.9695848000001</v>
      </c>
      <c r="C21" s="83">
        <v>209.94063170999999</v>
      </c>
      <c r="D21" s="83">
        <v>2462.7235338</v>
      </c>
      <c r="E21" s="83">
        <v>33.80648875</v>
      </c>
      <c r="F21" s="83">
        <v>28.09489993</v>
      </c>
      <c r="G21" s="83">
        <v>129.11575547999999</v>
      </c>
      <c r="H21" s="83">
        <v>90.122084290000004</v>
      </c>
      <c r="I21" s="84"/>
      <c r="J21" s="84"/>
      <c r="K21" s="83"/>
      <c r="L21" s="84"/>
      <c r="M21" s="83">
        <v>64.499377850000002</v>
      </c>
      <c r="N21" s="84"/>
      <c r="O21" s="83"/>
      <c r="P21" s="83"/>
      <c r="Q21" s="84"/>
      <c r="R21" s="28"/>
      <c r="S21" s="28" t="s">
        <v>20</v>
      </c>
      <c r="T21" s="28">
        <v>0</v>
      </c>
      <c r="U21" s="101">
        <v>0</v>
      </c>
      <c r="V21" s="28">
        <v>1.0770299665906501E-2</v>
      </c>
      <c r="W21" s="28">
        <v>1.0770299665906501E-2</v>
      </c>
      <c r="X21" s="28">
        <v>4.3407930621042002E-3</v>
      </c>
      <c r="Y21" s="28">
        <v>2.9078805885430898</v>
      </c>
      <c r="Z21" s="101">
        <v>0</v>
      </c>
      <c r="AA21" s="28">
        <v>209.66089532368801</v>
      </c>
      <c r="AB21" s="28">
        <v>2787.3980880640602</v>
      </c>
      <c r="AC21" s="28">
        <v>2.04828080951139</v>
      </c>
      <c r="AD21" s="28">
        <v>5.4279387972268003</v>
      </c>
      <c r="AE21" s="28">
        <v>0.41775172730306298</v>
      </c>
      <c r="AF21" s="28">
        <v>0</v>
      </c>
      <c r="AG21" s="28">
        <v>67.146242053340103</v>
      </c>
      <c r="AH21" s="28">
        <v>67.146242053340103</v>
      </c>
      <c r="AI21" s="28">
        <v>64.429225495417199</v>
      </c>
      <c r="AJ21" s="28">
        <v>0</v>
      </c>
      <c r="AK21" s="28">
        <v>0.30668690434233298</v>
      </c>
      <c r="AL21" s="28">
        <v>0</v>
      </c>
      <c r="AM21" s="28">
        <v>0</v>
      </c>
      <c r="AN21" s="28">
        <v>0</v>
      </c>
      <c r="AO21" s="28">
        <v>0</v>
      </c>
      <c r="AP21" s="28">
        <v>209.845024742428</v>
      </c>
      <c r="AQ21" s="28">
        <v>0</v>
      </c>
      <c r="AR21" s="28">
        <v>2213.7701933400499</v>
      </c>
      <c r="AS21" s="28">
        <v>245.97445094352199</v>
      </c>
      <c r="AT21" s="28">
        <v>2459.7446442835799</v>
      </c>
      <c r="AU21" s="28">
        <v>0</v>
      </c>
      <c r="AV21" s="28">
        <v>0.95304998433615995</v>
      </c>
      <c r="AW21" s="28">
        <v>0.44135098765465602</v>
      </c>
      <c r="AX21" s="28">
        <v>12.5573386150961</v>
      </c>
      <c r="AY21" s="28">
        <v>0.50321890821387005</v>
      </c>
      <c r="AZ21" s="28">
        <v>2.8345907907134702</v>
      </c>
      <c r="BA21" s="28">
        <v>1.3045439267666401</v>
      </c>
      <c r="BB21" s="28">
        <v>0.58271568027392395</v>
      </c>
      <c r="BC21" s="28">
        <v>0</v>
      </c>
      <c r="BD21" s="28">
        <v>0.43722704209134799</v>
      </c>
      <c r="BE21" s="28">
        <v>33.774060828960003</v>
      </c>
      <c r="BF21" s="28">
        <v>28.066261019759001</v>
      </c>
      <c r="BG21" s="28">
        <v>5.7077998092009796</v>
      </c>
      <c r="BH21" s="28">
        <v>0</v>
      </c>
      <c r="BI21" s="28">
        <v>1.12549656354547E-2</v>
      </c>
      <c r="BJ21" s="28">
        <v>7.9486263686185303</v>
      </c>
      <c r="BK21" s="28">
        <v>0.15175260834339199</v>
      </c>
      <c r="BL21" s="28">
        <v>2.2166798015509501</v>
      </c>
      <c r="BM21" s="28">
        <v>1.9302754202719401</v>
      </c>
      <c r="BN21" s="28">
        <v>0.47520189668270502</v>
      </c>
      <c r="BO21" s="28">
        <v>5.5809385030594596</v>
      </c>
      <c r="BP21" s="28">
        <v>2.7695264082026001</v>
      </c>
      <c r="BQ21" s="28">
        <v>1.5008828727949599</v>
      </c>
      <c r="BR21" s="28">
        <v>2.10197877776561</v>
      </c>
      <c r="BS21" s="28">
        <v>4.5022469322133697E-2</v>
      </c>
      <c r="BT21" s="28">
        <v>128.97530730494799</v>
      </c>
      <c r="BU21" s="28">
        <v>9.4252802822804291</v>
      </c>
      <c r="BV21" s="28">
        <v>0</v>
      </c>
      <c r="BW21" s="28">
        <v>0</v>
      </c>
      <c r="BX21" s="28">
        <v>0.88227018608029895</v>
      </c>
      <c r="BY21" s="28">
        <v>2.8336274656254198E-2</v>
      </c>
      <c r="BZ21" s="28">
        <v>90.060456785109906</v>
      </c>
      <c r="CA21" s="28">
        <v>3.62450355038553E-2</v>
      </c>
      <c r="CB21" s="51"/>
      <c r="CC21" s="25">
        <f t="shared" si="0"/>
        <v>-5.6346858155236531E-4</v>
      </c>
      <c r="CD21" s="25">
        <f t="shared" si="1"/>
        <v>-4.5540001853505875E-4</v>
      </c>
      <c r="CE21" s="25">
        <f t="shared" si="2"/>
        <v>-1.2095915256162431E-3</v>
      </c>
      <c r="CF21" s="25">
        <f t="shared" si="3"/>
        <v>-9.5922180146545022E-4</v>
      </c>
      <c r="CG21" s="25">
        <f t="shared" si="4"/>
        <v>-1.019363311930467E-3</v>
      </c>
      <c r="CH21" s="25">
        <f t="shared" si="5"/>
        <v>-1.0877694556320509E-3</v>
      </c>
      <c r="CI21" s="25">
        <f t="shared" si="6"/>
        <v>-6.838224545693913E-4</v>
      </c>
      <c r="CJ21" s="73" t="str">
        <f t="shared" si="7"/>
        <v/>
      </c>
      <c r="CK21" s="73" t="str">
        <f t="shared" si="8"/>
        <v/>
      </c>
      <c r="CL21" s="25" t="str">
        <f>IF(K21=0,"",(#REF!-K21)/K21)</f>
        <v/>
      </c>
      <c r="CM21" s="73" t="str">
        <f t="shared" si="9"/>
        <v/>
      </c>
      <c r="CN21" s="25">
        <f t="shared" si="10"/>
        <v>-1.0876438955108843E-3</v>
      </c>
      <c r="CO21" s="73" t="str">
        <f t="shared" si="11"/>
        <v/>
      </c>
      <c r="CP21" s="87" t="str">
        <f t="shared" si="12"/>
        <v/>
      </c>
      <c r="CQ21" s="87" t="str">
        <f t="shared" si="13"/>
        <v/>
      </c>
      <c r="CR21" s="73" t="str">
        <f t="shared" si="14"/>
        <v/>
      </c>
    </row>
    <row r="22" spans="1:96" x14ac:dyDescent="0.4">
      <c r="A22" s="30" t="s">
        <v>129</v>
      </c>
      <c r="B22" s="83">
        <v>3235.2534939000002</v>
      </c>
      <c r="C22" s="83">
        <v>230.53564162000001</v>
      </c>
      <c r="D22" s="83">
        <v>2405.1086835000001</v>
      </c>
      <c r="E22" s="83">
        <v>35.869784619999997</v>
      </c>
      <c r="F22" s="83">
        <v>29.662569000000001</v>
      </c>
      <c r="G22" s="83">
        <v>399.06982543999999</v>
      </c>
      <c r="H22" s="83">
        <v>112.61794055999999</v>
      </c>
      <c r="I22" s="84"/>
      <c r="J22" s="84"/>
      <c r="K22" s="83"/>
      <c r="L22" s="84"/>
      <c r="M22" s="83">
        <v>0</v>
      </c>
      <c r="N22" s="84"/>
      <c r="O22" s="83"/>
      <c r="P22" s="83"/>
      <c r="Q22" s="84"/>
      <c r="R22" s="28"/>
      <c r="S22" s="28" t="s">
        <v>129</v>
      </c>
      <c r="T22" s="28">
        <v>4.7787796978565597E-2</v>
      </c>
      <c r="U22" s="101">
        <v>0</v>
      </c>
      <c r="V22" s="28">
        <v>9.7369136163163894E-2</v>
      </c>
      <c r="W22" s="28">
        <v>9.5484113082293001E-2</v>
      </c>
      <c r="X22" s="28">
        <v>8.1474067312620996E-2</v>
      </c>
      <c r="Y22" s="28">
        <v>3.3831080137423801</v>
      </c>
      <c r="Z22" s="101">
        <v>0</v>
      </c>
      <c r="AA22" s="28">
        <v>390.49529244610102</v>
      </c>
      <c r="AB22" s="28">
        <v>3233.8403358785599</v>
      </c>
      <c r="AC22" s="28">
        <v>4.73760208774286</v>
      </c>
      <c r="AD22" s="28">
        <v>33.982775047313602</v>
      </c>
      <c r="AE22" s="28">
        <v>0.75517572041865699</v>
      </c>
      <c r="AF22" s="28">
        <v>4.8885850179886198E-2</v>
      </c>
      <c r="AG22" s="28">
        <v>81.3694694102592</v>
      </c>
      <c r="AH22" s="28">
        <v>81.3694694102592</v>
      </c>
      <c r="AI22" s="28">
        <v>0</v>
      </c>
      <c r="AJ22" s="28">
        <v>0</v>
      </c>
      <c r="AK22" s="28">
        <v>0.74983034871938903</v>
      </c>
      <c r="AL22" s="28">
        <v>1.30030685271471E-2</v>
      </c>
      <c r="AM22" s="28">
        <v>3.12365836141471E-2</v>
      </c>
      <c r="AN22" s="28">
        <v>4.5512016215215202E-2</v>
      </c>
      <c r="AO22" s="28">
        <v>5.8488718040146199E-3</v>
      </c>
      <c r="AP22" s="28">
        <v>230.44738714837601</v>
      </c>
      <c r="AQ22" s="28">
        <v>0</v>
      </c>
      <c r="AR22" s="28">
        <v>2162.4998313649298</v>
      </c>
      <c r="AS22" s="28">
        <v>240.277914115643</v>
      </c>
      <c r="AT22" s="28">
        <v>2402.77774548057</v>
      </c>
      <c r="AU22" s="28">
        <v>1.2353276959715999E-2</v>
      </c>
      <c r="AV22" s="28">
        <v>2.9898525302997698</v>
      </c>
      <c r="AW22" s="28">
        <v>0.29369371883353401</v>
      </c>
      <c r="AX22" s="28">
        <v>8.8273121224788795</v>
      </c>
      <c r="AY22" s="28">
        <v>0.37119235043568799</v>
      </c>
      <c r="AZ22" s="28">
        <v>1.3910207010256901</v>
      </c>
      <c r="BA22" s="28">
        <v>1.70555798112843</v>
      </c>
      <c r="BB22" s="28">
        <v>0.50407852988089497</v>
      </c>
      <c r="BC22" s="28">
        <v>0</v>
      </c>
      <c r="BD22" s="28">
        <v>0.20193221481064999</v>
      </c>
      <c r="BE22" s="28">
        <v>35.840582066494697</v>
      </c>
      <c r="BF22" s="28">
        <v>29.6368535475046</v>
      </c>
      <c r="BG22" s="28">
        <v>6.2037285189900597</v>
      </c>
      <c r="BH22" s="28">
        <v>0</v>
      </c>
      <c r="BI22" s="28">
        <v>3.1246273913259101E-3</v>
      </c>
      <c r="BJ22" s="28">
        <v>3.4531242644995199</v>
      </c>
      <c r="BK22" s="28">
        <v>4.2130103562118E-2</v>
      </c>
      <c r="BL22" s="28">
        <v>4.5370001809994598</v>
      </c>
      <c r="BM22" s="28">
        <v>1.5125370710274</v>
      </c>
      <c r="BN22" s="28">
        <v>0.65531072413013802</v>
      </c>
      <c r="BO22" s="28">
        <v>11.343022175851599</v>
      </c>
      <c r="BP22" s="28">
        <v>8.0135063633947698</v>
      </c>
      <c r="BQ22" s="28">
        <v>0.95043514113438798</v>
      </c>
      <c r="BR22" s="28">
        <v>2.66019532091028</v>
      </c>
      <c r="BS22" s="28">
        <v>1.24984418834085E-2</v>
      </c>
      <c r="BT22" s="28">
        <v>398.63622443492699</v>
      </c>
      <c r="BU22" s="28">
        <v>3.36610354612935</v>
      </c>
      <c r="BV22" s="28">
        <v>0.86989779372454501</v>
      </c>
      <c r="BW22" s="28">
        <v>2.14686829407453E-2</v>
      </c>
      <c r="BX22" s="28">
        <v>0.41308813664156002</v>
      </c>
      <c r="BY22" s="28">
        <v>0.42646105711184401</v>
      </c>
      <c r="BZ22" s="28">
        <v>112.552075071788</v>
      </c>
      <c r="CA22" s="28">
        <v>0.35117349477725002</v>
      </c>
      <c r="CB22" s="51"/>
      <c r="CC22" s="25">
        <f t="shared" si="0"/>
        <v>-4.3679978218236871E-4</v>
      </c>
      <c r="CD22" s="25">
        <f t="shared" si="1"/>
        <v>-3.828235452176659E-4</v>
      </c>
      <c r="CE22" s="25">
        <f t="shared" si="2"/>
        <v>-9.6916120066473912E-4</v>
      </c>
      <c r="CF22" s="25">
        <f t="shared" si="3"/>
        <v>-8.1412681494099227E-4</v>
      </c>
      <c r="CG22" s="25">
        <f t="shared" si="4"/>
        <v>-8.66932749331357E-4</v>
      </c>
      <c r="CH22" s="25">
        <f t="shared" si="5"/>
        <v>-1.0865291671574722E-3</v>
      </c>
      <c r="CI22" s="25">
        <f t="shared" si="6"/>
        <v>-5.8485786442619321E-4</v>
      </c>
      <c r="CJ22" s="73" t="str">
        <f t="shared" si="7"/>
        <v/>
      </c>
      <c r="CK22" s="73" t="str">
        <f t="shared" si="8"/>
        <v/>
      </c>
      <c r="CL22" s="25" t="str">
        <f>IF(K22=0,"",(#REF!-K22)/K22)</f>
        <v/>
      </c>
      <c r="CM22" s="73" t="str">
        <f t="shared" si="9"/>
        <v/>
      </c>
      <c r="CN22" s="25" t="str">
        <f t="shared" si="10"/>
        <v/>
      </c>
      <c r="CO22" s="73" t="str">
        <f t="shared" si="11"/>
        <v/>
      </c>
      <c r="CP22" s="87" t="str">
        <f t="shared" si="12"/>
        <v/>
      </c>
      <c r="CQ22" s="87" t="str">
        <f t="shared" si="13"/>
        <v/>
      </c>
      <c r="CR22" s="73" t="str">
        <f t="shared" si="14"/>
        <v/>
      </c>
    </row>
    <row r="23" spans="1:96" x14ac:dyDescent="0.4">
      <c r="A23" s="30" t="s">
        <v>22</v>
      </c>
      <c r="B23" s="83">
        <v>7293.6518133</v>
      </c>
      <c r="C23" s="83">
        <v>334.12262672000003</v>
      </c>
      <c r="D23" s="83">
        <v>15278.764139000001</v>
      </c>
      <c r="E23" s="83">
        <v>3373.6600518</v>
      </c>
      <c r="F23" s="83">
        <v>2525.8636968999999</v>
      </c>
      <c r="G23" s="83">
        <v>16133.581598999999</v>
      </c>
      <c r="H23" s="83">
        <v>447.52917313</v>
      </c>
      <c r="I23" s="84"/>
      <c r="J23" s="84"/>
      <c r="K23" s="83"/>
      <c r="L23" s="84"/>
      <c r="M23" s="83">
        <v>100.86778926</v>
      </c>
      <c r="N23" s="84"/>
      <c r="O23" s="83"/>
      <c r="P23" s="83"/>
      <c r="Q23" s="84"/>
      <c r="R23" s="28"/>
      <c r="S23" s="28" t="s">
        <v>22</v>
      </c>
      <c r="T23" s="28">
        <v>0</v>
      </c>
      <c r="U23" s="101">
        <v>0</v>
      </c>
      <c r="V23" s="28">
        <v>0</v>
      </c>
      <c r="W23" s="28">
        <v>0</v>
      </c>
      <c r="X23" s="28">
        <v>0</v>
      </c>
      <c r="Y23" s="28">
        <v>14.6831375035717</v>
      </c>
      <c r="Z23" s="101">
        <v>0</v>
      </c>
      <c r="AA23" s="28">
        <v>315.75063014274002</v>
      </c>
      <c r="AB23" s="28">
        <v>7290.7499176217398</v>
      </c>
      <c r="AC23" s="28">
        <v>4.7399433892643801</v>
      </c>
      <c r="AD23" s="28">
        <v>40.941390967412602</v>
      </c>
      <c r="AE23" s="28">
        <v>31.510573603201099</v>
      </c>
      <c r="AF23" s="28">
        <v>0</v>
      </c>
      <c r="AG23" s="28">
        <v>105.522573080287</v>
      </c>
      <c r="AH23" s="28">
        <v>105.522573080287</v>
      </c>
      <c r="AI23" s="28">
        <v>100.785326244717</v>
      </c>
      <c r="AJ23" s="28">
        <v>0</v>
      </c>
      <c r="AK23" s="28">
        <v>2.1921049511767698</v>
      </c>
      <c r="AL23" s="28">
        <v>0</v>
      </c>
      <c r="AM23" s="28">
        <v>0</v>
      </c>
      <c r="AN23" s="28">
        <v>0</v>
      </c>
      <c r="AO23" s="28">
        <v>0</v>
      </c>
      <c r="AP23" s="28">
        <v>334.06061956620601</v>
      </c>
      <c r="AQ23" s="28">
        <v>0</v>
      </c>
      <c r="AR23" s="28">
        <v>13711.620307112</v>
      </c>
      <c r="AS23" s="28">
        <v>1523.51423141132</v>
      </c>
      <c r="AT23" s="28">
        <v>15235.1345385233</v>
      </c>
      <c r="AU23" s="28">
        <v>0</v>
      </c>
      <c r="AV23" s="28">
        <v>11.397253860555701</v>
      </c>
      <c r="AW23" s="28">
        <v>149.10929582166301</v>
      </c>
      <c r="AX23" s="28">
        <v>113.86923421987299</v>
      </c>
      <c r="AY23" s="28">
        <v>86.484243338237604</v>
      </c>
      <c r="AZ23" s="28">
        <v>5.1416111974291603</v>
      </c>
      <c r="BA23" s="28">
        <v>107.66485947838601</v>
      </c>
      <c r="BB23" s="28">
        <v>73.400395488687195</v>
      </c>
      <c r="BC23" s="28">
        <v>0</v>
      </c>
      <c r="BD23" s="28">
        <v>12.1081070134192</v>
      </c>
      <c r="BE23" s="28">
        <v>3370.96411890635</v>
      </c>
      <c r="BF23" s="28">
        <v>2523.8594424511498</v>
      </c>
      <c r="BG23" s="28">
        <v>847.10467645520498</v>
      </c>
      <c r="BH23" s="28">
        <v>0</v>
      </c>
      <c r="BI23" s="28">
        <v>0.71954322950886496</v>
      </c>
      <c r="BJ23" s="28">
        <v>1462.7635748405601</v>
      </c>
      <c r="BK23" s="28">
        <v>0.190365686161036</v>
      </c>
      <c r="BL23" s="28">
        <v>34.515135363190304</v>
      </c>
      <c r="BM23" s="28">
        <v>11.1044127185968</v>
      </c>
      <c r="BN23" s="28">
        <v>2.03299021921005</v>
      </c>
      <c r="BO23" s="28">
        <v>85.9169474751953</v>
      </c>
      <c r="BP23" s="28">
        <v>16.0343461849018</v>
      </c>
      <c r="BQ23" s="28">
        <v>226.09665025535699</v>
      </c>
      <c r="BR23" s="28">
        <v>255.81795083588</v>
      </c>
      <c r="BS23" s="28">
        <v>10.793359489663001</v>
      </c>
      <c r="BT23" s="28">
        <v>16112.0786390498</v>
      </c>
      <c r="BU23" s="28">
        <v>71.492922394994594</v>
      </c>
      <c r="BV23" s="28">
        <v>392.10029933385101</v>
      </c>
      <c r="BW23" s="28">
        <v>0</v>
      </c>
      <c r="BX23" s="28">
        <v>50.456448035299402</v>
      </c>
      <c r="BY23" s="28">
        <v>3.8901148549413803E-2</v>
      </c>
      <c r="BZ23" s="28">
        <v>447.25648824907802</v>
      </c>
      <c r="CA23" s="28">
        <v>97.491936548625304</v>
      </c>
      <c r="CB23" s="51"/>
      <c r="CC23" s="25">
        <f t="shared" si="0"/>
        <v>-3.9786594596805016E-4</v>
      </c>
      <c r="CD23" s="25">
        <f t="shared" si="1"/>
        <v>-1.8558202538607603E-4</v>
      </c>
      <c r="CE23" s="25">
        <f t="shared" si="2"/>
        <v>-2.8555713066696054E-3</v>
      </c>
      <c r="CF23" s="25">
        <f t="shared" si="3"/>
        <v>-7.9911219632565597E-4</v>
      </c>
      <c r="CG23" s="25">
        <f t="shared" si="4"/>
        <v>-7.9349271748509664E-4</v>
      </c>
      <c r="CH23" s="25">
        <f t="shared" si="5"/>
        <v>-1.3328075863534431E-3</v>
      </c>
      <c r="CI23" s="25">
        <f t="shared" si="6"/>
        <v>-6.0931196734022829E-4</v>
      </c>
      <c r="CJ23" s="73" t="str">
        <f t="shared" si="7"/>
        <v/>
      </c>
      <c r="CK23" s="73" t="str">
        <f t="shared" si="8"/>
        <v/>
      </c>
      <c r="CL23" s="25" t="str">
        <f>IF(K23=0,"",(#REF!-K23)/K23)</f>
        <v/>
      </c>
      <c r="CM23" s="73" t="str">
        <f t="shared" si="9"/>
        <v/>
      </c>
      <c r="CN23" s="25">
        <f t="shared" si="10"/>
        <v>-8.1753566612268608E-4</v>
      </c>
      <c r="CO23" s="73" t="str">
        <f t="shared" si="11"/>
        <v/>
      </c>
      <c r="CP23" s="87" t="str">
        <f t="shared" si="12"/>
        <v/>
      </c>
      <c r="CQ23" s="87" t="str">
        <f t="shared" si="13"/>
        <v/>
      </c>
      <c r="CR23" s="73" t="str">
        <f t="shared" si="14"/>
        <v/>
      </c>
    </row>
    <row r="24" spans="1:96" x14ac:dyDescent="0.4">
      <c r="A24" s="30" t="s">
        <v>23</v>
      </c>
      <c r="B24" s="83">
        <v>2769.4247177000002</v>
      </c>
      <c r="C24" s="83">
        <v>129.46097191000001</v>
      </c>
      <c r="D24" s="83">
        <v>6909.0701166999997</v>
      </c>
      <c r="E24" s="83">
        <v>1023.9786311</v>
      </c>
      <c r="F24" s="83">
        <v>846.31260292000002</v>
      </c>
      <c r="G24" s="83">
        <v>8317.3944076999996</v>
      </c>
      <c r="H24" s="83">
        <v>188.16180729000001</v>
      </c>
      <c r="I24" s="84"/>
      <c r="J24" s="84"/>
      <c r="K24" s="83"/>
      <c r="L24" s="84"/>
      <c r="M24" s="83">
        <v>42.66744431</v>
      </c>
      <c r="N24" s="84"/>
      <c r="O24" s="83"/>
      <c r="P24" s="83"/>
      <c r="Q24" s="84"/>
      <c r="R24" s="28"/>
      <c r="S24" s="28" t="s">
        <v>23</v>
      </c>
      <c r="T24" s="28">
        <v>7.8519279155850194E-5</v>
      </c>
      <c r="U24" s="101">
        <v>0</v>
      </c>
      <c r="V24" s="28">
        <v>0</v>
      </c>
      <c r="W24" s="28">
        <v>0</v>
      </c>
      <c r="X24" s="28">
        <v>0</v>
      </c>
      <c r="Y24" s="28">
        <v>1.43815501271503</v>
      </c>
      <c r="Z24" s="101">
        <v>0</v>
      </c>
      <c r="AA24" s="28">
        <v>109.22733045326</v>
      </c>
      <c r="AB24" s="28">
        <v>2768.0334232113601</v>
      </c>
      <c r="AC24" s="28">
        <v>1.5699788618297199</v>
      </c>
      <c r="AD24" s="28">
        <v>3.5578252087156801</v>
      </c>
      <c r="AE24" s="28">
        <v>0</v>
      </c>
      <c r="AF24" s="28">
        <v>9.7655024317024705E-2</v>
      </c>
      <c r="AG24" s="28">
        <v>40.792484517300998</v>
      </c>
      <c r="AH24" s="28">
        <v>40.792484517300998</v>
      </c>
      <c r="AI24" s="28">
        <v>42.633984030690499</v>
      </c>
      <c r="AJ24" s="28">
        <v>0</v>
      </c>
      <c r="AK24" s="28">
        <v>2.2620827141645599</v>
      </c>
      <c r="AL24" s="28">
        <v>0</v>
      </c>
      <c r="AM24" s="28">
        <v>0</v>
      </c>
      <c r="AN24" s="28">
        <v>0</v>
      </c>
      <c r="AO24" s="28">
        <v>0</v>
      </c>
      <c r="AP24" s="28">
        <v>129.41994715565099</v>
      </c>
      <c r="AQ24" s="28">
        <v>0</v>
      </c>
      <c r="AR24" s="28">
        <v>6200.0066522329998</v>
      </c>
      <c r="AS24" s="28">
        <v>688.89012320000802</v>
      </c>
      <c r="AT24" s="28">
        <v>6888.8967754330097</v>
      </c>
      <c r="AU24" s="28">
        <v>0</v>
      </c>
      <c r="AV24" s="28">
        <v>4.1763972907273601</v>
      </c>
      <c r="AW24" s="28">
        <v>50.098812370077802</v>
      </c>
      <c r="AX24" s="28">
        <v>42.526681998544198</v>
      </c>
      <c r="AY24" s="28">
        <v>29.022873006516601</v>
      </c>
      <c r="AZ24" s="28">
        <v>1.25259902520544</v>
      </c>
      <c r="BA24" s="28">
        <v>36.162268880901898</v>
      </c>
      <c r="BB24" s="28">
        <v>24.611585257308199</v>
      </c>
      <c r="BC24" s="28">
        <v>0</v>
      </c>
      <c r="BD24" s="28">
        <v>4.0239427990541001</v>
      </c>
      <c r="BE24" s="28">
        <v>1023.46983667949</v>
      </c>
      <c r="BF24" s="28">
        <v>845.75603609222003</v>
      </c>
      <c r="BG24" s="28">
        <v>177.713800587278</v>
      </c>
      <c r="BH24" s="28">
        <v>3.9852466696428901E-4</v>
      </c>
      <c r="BI24" s="28">
        <v>0.240034220229523</v>
      </c>
      <c r="BJ24" s="28">
        <v>490.792816843011</v>
      </c>
      <c r="BK24" s="28">
        <v>3.6714795989792597E-2</v>
      </c>
      <c r="BL24" s="28">
        <v>11.498863758432901</v>
      </c>
      <c r="BM24" s="28">
        <v>3.4470742991991599</v>
      </c>
      <c r="BN24" s="28">
        <v>0.63151597105441504</v>
      </c>
      <c r="BO24" s="28">
        <v>28.622061625589001</v>
      </c>
      <c r="BP24" s="28">
        <v>2.6451331173651602</v>
      </c>
      <c r="BQ24" s="28">
        <v>75.868605097148802</v>
      </c>
      <c r="BR24" s="28">
        <v>85.822641736463893</v>
      </c>
      <c r="BS24" s="28">
        <v>3.6232278813706098</v>
      </c>
      <c r="BT24" s="28">
        <v>8299.8003948160494</v>
      </c>
      <c r="BU24" s="28">
        <v>27.894114477096601</v>
      </c>
      <c r="BV24" s="28">
        <v>199.67409457607801</v>
      </c>
      <c r="BW24" s="28">
        <v>0</v>
      </c>
      <c r="BX24" s="28">
        <v>22.601794483303099</v>
      </c>
      <c r="BY24" s="28">
        <v>1.6217296200393501E-3</v>
      </c>
      <c r="BZ24" s="28">
        <v>188.002873643193</v>
      </c>
      <c r="CA24" s="28">
        <v>70.342297402082806</v>
      </c>
      <c r="CB24" s="51"/>
      <c r="CC24" s="25">
        <f t="shared" si="0"/>
        <v>-5.0237671374422064E-4</v>
      </c>
      <c r="CD24" s="25">
        <f t="shared" si="1"/>
        <v>-3.1688897235797293E-4</v>
      </c>
      <c r="CE24" s="25">
        <f t="shared" si="2"/>
        <v>-2.919834496718861E-3</v>
      </c>
      <c r="CF24" s="25">
        <f t="shared" si="3"/>
        <v>-4.9687992020253709E-4</v>
      </c>
      <c r="CG24" s="25">
        <f t="shared" si="4"/>
        <v>-6.576374094627534E-4</v>
      </c>
      <c r="CH24" s="25">
        <f t="shared" si="5"/>
        <v>-2.1153274717455E-3</v>
      </c>
      <c r="CI24" s="25">
        <f t="shared" si="6"/>
        <v>-8.4466475474516249E-4</v>
      </c>
      <c r="CJ24" s="73" t="str">
        <f t="shared" si="7"/>
        <v/>
      </c>
      <c r="CK24" s="73" t="str">
        <f t="shared" si="8"/>
        <v/>
      </c>
      <c r="CL24" s="25" t="str">
        <f>IF(K24=0,"",(#REF!-K24)/K24)</f>
        <v/>
      </c>
      <c r="CM24" s="73" t="str">
        <f t="shared" si="9"/>
        <v/>
      </c>
      <c r="CN24" s="25">
        <f t="shared" si="10"/>
        <v>-7.8421100327444413E-4</v>
      </c>
      <c r="CO24" s="73" t="str">
        <f t="shared" si="11"/>
        <v/>
      </c>
      <c r="CP24" s="87" t="str">
        <f t="shared" si="12"/>
        <v/>
      </c>
      <c r="CQ24" s="87" t="str">
        <f t="shared" si="13"/>
        <v/>
      </c>
      <c r="CR24" s="73" t="str">
        <f t="shared" si="14"/>
        <v/>
      </c>
    </row>
    <row r="25" spans="1:96" x14ac:dyDescent="0.4">
      <c r="A25" s="30" t="s">
        <v>24</v>
      </c>
      <c r="B25" s="83">
        <v>7910.538442</v>
      </c>
      <c r="C25" s="83">
        <v>560.51755375000005</v>
      </c>
      <c r="D25" s="83">
        <v>3335.9250458000001</v>
      </c>
      <c r="E25" s="83">
        <v>271.49849583000002</v>
      </c>
      <c r="F25" s="83">
        <v>212.58517219999999</v>
      </c>
      <c r="G25" s="83">
        <v>1347.5112021</v>
      </c>
      <c r="H25" s="83">
        <v>238.81210738999999</v>
      </c>
      <c r="I25" s="84"/>
      <c r="J25" s="84"/>
      <c r="K25" s="83"/>
      <c r="L25" s="84"/>
      <c r="M25" s="83">
        <v>17.254901619999998</v>
      </c>
      <c r="N25" s="84"/>
      <c r="O25" s="83"/>
      <c r="P25" s="83"/>
      <c r="Q25" s="84"/>
      <c r="R25" s="28"/>
      <c r="S25" s="28" t="s">
        <v>24</v>
      </c>
      <c r="T25" s="28">
        <v>0.94389802187377603</v>
      </c>
      <c r="U25" s="101">
        <v>0</v>
      </c>
      <c r="V25" s="28">
        <v>0.865314510897496</v>
      </c>
      <c r="W25" s="28">
        <v>0.85371271694372997</v>
      </c>
      <c r="X25" s="28">
        <v>0.36226433094131799</v>
      </c>
      <c r="Y25" s="28">
        <v>3.77199644542346</v>
      </c>
      <c r="Z25" s="101">
        <v>0</v>
      </c>
      <c r="AA25" s="28">
        <v>443.81475064700197</v>
      </c>
      <c r="AB25" s="28">
        <v>7908.3066146552201</v>
      </c>
      <c r="AC25" s="28">
        <v>1.11315366704297</v>
      </c>
      <c r="AD25" s="28">
        <v>0.45016927259355999</v>
      </c>
      <c r="AE25" s="28">
        <v>0.17207943305932599</v>
      </c>
      <c r="AF25" s="28">
        <v>0.85125076134611499</v>
      </c>
      <c r="AG25" s="28">
        <v>179.52556875403999</v>
      </c>
      <c r="AH25" s="28">
        <v>179.52556875403999</v>
      </c>
      <c r="AI25" s="28">
        <v>17.2315889992317</v>
      </c>
      <c r="AJ25" s="28">
        <v>0</v>
      </c>
      <c r="AK25" s="28">
        <v>0.24907140398915301</v>
      </c>
      <c r="AL25" s="28">
        <v>8.0032946856564993E-2</v>
      </c>
      <c r="AM25" s="28">
        <v>0.31225252697028699</v>
      </c>
      <c r="AN25" s="28">
        <v>7.1346179292299396</v>
      </c>
      <c r="AO25" s="28">
        <v>0.18029187675918101</v>
      </c>
      <c r="AP25" s="28">
        <v>560.42000533970395</v>
      </c>
      <c r="AQ25" s="28">
        <v>0</v>
      </c>
      <c r="AR25" s="28">
        <v>2900.82993226078</v>
      </c>
      <c r="AS25" s="28">
        <v>322.31420069070799</v>
      </c>
      <c r="AT25" s="28">
        <v>3223.1441329514901</v>
      </c>
      <c r="AU25" s="28">
        <v>0.123328289531605</v>
      </c>
      <c r="AV25" s="28">
        <v>1.05522979378241</v>
      </c>
      <c r="AW25" s="28">
        <v>0.26082263315420701</v>
      </c>
      <c r="AX25" s="28">
        <v>23.3906488505067</v>
      </c>
      <c r="AY25" s="28">
        <v>0.99577764172687899</v>
      </c>
      <c r="AZ25" s="28">
        <v>4.4406154112556999</v>
      </c>
      <c r="BA25" s="28">
        <v>6.0669791395911501</v>
      </c>
      <c r="BB25" s="28">
        <v>0.37124381174732801</v>
      </c>
      <c r="BC25" s="28">
        <v>0.85441855872837302</v>
      </c>
      <c r="BD25" s="28">
        <v>3.3323137986110898</v>
      </c>
      <c r="BE25" s="28">
        <v>271.14895083204698</v>
      </c>
      <c r="BF25" s="28">
        <v>212.303672550329</v>
      </c>
      <c r="BG25" s="28">
        <v>58.845278281717597</v>
      </c>
      <c r="BH25" s="28">
        <v>2.4171023550874401E-2</v>
      </c>
      <c r="BI25" s="28">
        <v>3.8565709309567602E-3</v>
      </c>
      <c r="BJ25" s="28">
        <v>53.641496912581196</v>
      </c>
      <c r="BK25" s="28">
        <v>33.205250086806998</v>
      </c>
      <c r="BL25" s="28">
        <v>8.3311593715725003</v>
      </c>
      <c r="BM25" s="28">
        <v>2.1760317544602201</v>
      </c>
      <c r="BN25" s="28">
        <v>0.99341764331420801</v>
      </c>
      <c r="BO25" s="28">
        <v>20.8311548835132</v>
      </c>
      <c r="BP25" s="28">
        <v>2.9897505227385301</v>
      </c>
      <c r="BQ25" s="28">
        <v>0.93227973498239003</v>
      </c>
      <c r="BR25" s="28">
        <v>75.8375415906347</v>
      </c>
      <c r="BS25" s="28">
        <v>5.1419831677111004E-3</v>
      </c>
      <c r="BT25" s="28">
        <v>1345.6038003450201</v>
      </c>
      <c r="BU25" s="28">
        <v>18.192558256609001</v>
      </c>
      <c r="BV25" s="28">
        <v>38.136936983085</v>
      </c>
      <c r="BW25" s="28">
        <v>2.2895412556219701</v>
      </c>
      <c r="BX25" s="28">
        <v>3.4630571523182501</v>
      </c>
      <c r="BY25" s="28">
        <v>5.26846790703134</v>
      </c>
      <c r="BZ25" s="28">
        <v>238.70575128115999</v>
      </c>
      <c r="CA25" s="28">
        <v>0.75500830525185003</v>
      </c>
      <c r="CB25" s="51"/>
      <c r="CC25" s="25">
        <f t="shared" si="0"/>
        <v>-2.821334301253571E-4</v>
      </c>
      <c r="CD25" s="25">
        <f t="shared" si="1"/>
        <v>-1.7403274820471947E-4</v>
      </c>
      <c r="CE25" s="25">
        <f t="shared" si="2"/>
        <v>-3.3807987679610373E-2</v>
      </c>
      <c r="CF25" s="25">
        <f t="shared" si="3"/>
        <v>-1.2874656888409261E-3</v>
      </c>
      <c r="CG25" s="25">
        <f t="shared" si="4"/>
        <v>-1.3241734913014361E-3</v>
      </c>
      <c r="CH25" s="25">
        <f t="shared" si="5"/>
        <v>-1.4154997390799806E-3</v>
      </c>
      <c r="CI25" s="25">
        <f t="shared" si="6"/>
        <v>-4.453547602857305E-4</v>
      </c>
      <c r="CJ25" s="73" t="str">
        <f t="shared" si="7"/>
        <v/>
      </c>
      <c r="CK25" s="73" t="str">
        <f t="shared" si="8"/>
        <v/>
      </c>
      <c r="CL25" s="25" t="str">
        <f>IF(K25=0,"",(#REF!-K25)/K25)</f>
        <v/>
      </c>
      <c r="CM25" s="73" t="str">
        <f t="shared" si="9"/>
        <v/>
      </c>
      <c r="CN25" s="25">
        <f t="shared" si="10"/>
        <v>-1.3510723666645789E-3</v>
      </c>
      <c r="CO25" s="73" t="str">
        <f t="shared" si="11"/>
        <v/>
      </c>
      <c r="CP25" s="87" t="str">
        <f t="shared" si="12"/>
        <v/>
      </c>
      <c r="CQ25" s="87" t="str">
        <f t="shared" si="13"/>
        <v/>
      </c>
      <c r="CR25" s="73" t="str">
        <f t="shared" si="14"/>
        <v/>
      </c>
    </row>
    <row r="26" spans="1:96" x14ac:dyDescent="0.4">
      <c r="A26" s="30" t="s">
        <v>25</v>
      </c>
      <c r="B26" s="83">
        <v>5942.4216993</v>
      </c>
      <c r="C26" s="83">
        <v>122.66208483</v>
      </c>
      <c r="D26" s="83">
        <v>15309.405365000001</v>
      </c>
      <c r="E26" s="83">
        <v>2970.2974055</v>
      </c>
      <c r="F26" s="83">
        <v>2440.7698655999998</v>
      </c>
      <c r="G26" s="83">
        <v>53569.075901999997</v>
      </c>
      <c r="H26" s="83">
        <v>688.95331841999996</v>
      </c>
      <c r="I26" s="84"/>
      <c r="J26" s="84"/>
      <c r="K26" s="83"/>
      <c r="L26" s="84"/>
      <c r="M26" s="83">
        <v>111.20142269</v>
      </c>
      <c r="N26" s="84"/>
      <c r="O26" s="83"/>
      <c r="P26" s="83"/>
      <c r="Q26" s="84"/>
      <c r="R26" s="28"/>
      <c r="S26" s="28" t="s">
        <v>25</v>
      </c>
      <c r="T26" s="28">
        <v>0</v>
      </c>
      <c r="U26" s="101">
        <v>0</v>
      </c>
      <c r="V26" s="28">
        <v>2.92769767180674E-2</v>
      </c>
      <c r="W26" s="28">
        <v>2.92769767180674E-2</v>
      </c>
      <c r="X26" s="28">
        <v>1.1799557052861301E-2</v>
      </c>
      <c r="Y26" s="28">
        <v>0.19698452142738199</v>
      </c>
      <c r="Z26" s="101">
        <v>0</v>
      </c>
      <c r="AA26" s="28">
        <v>163.71166396490301</v>
      </c>
      <c r="AB26" s="28">
        <v>5942.6339758369004</v>
      </c>
      <c r="AC26" s="28">
        <v>0.61480307084111796</v>
      </c>
      <c r="AD26" s="28">
        <v>27.346482819801199</v>
      </c>
      <c r="AE26" s="28">
        <v>0.31228410744555901</v>
      </c>
      <c r="AF26" s="28">
        <v>0</v>
      </c>
      <c r="AG26" s="28">
        <v>38.521216351533802</v>
      </c>
      <c r="AH26" s="28">
        <v>38.521216351533802</v>
      </c>
      <c r="AI26" s="28">
        <v>111.189391417583</v>
      </c>
      <c r="AJ26" s="28">
        <v>0</v>
      </c>
      <c r="AK26" s="28">
        <v>10.387894025172301</v>
      </c>
      <c r="AL26" s="28">
        <v>0</v>
      </c>
      <c r="AM26" s="28">
        <v>0</v>
      </c>
      <c r="AN26" s="28">
        <v>0</v>
      </c>
      <c r="AO26" s="28">
        <v>0</v>
      </c>
      <c r="AP26" s="28">
        <v>122.793486397923</v>
      </c>
      <c r="AQ26" s="28">
        <v>0</v>
      </c>
      <c r="AR26" s="28">
        <v>13758.7627632407</v>
      </c>
      <c r="AS26" s="28">
        <v>1528.7515891144501</v>
      </c>
      <c r="AT26" s="28">
        <v>15287.5143523552</v>
      </c>
      <c r="AU26" s="28">
        <v>0</v>
      </c>
      <c r="AV26" s="28">
        <v>19.500378039154</v>
      </c>
      <c r="AW26" s="28">
        <v>145.39647129910799</v>
      </c>
      <c r="AX26" s="28">
        <v>192.065819326873</v>
      </c>
      <c r="AY26" s="28">
        <v>84.057234828777993</v>
      </c>
      <c r="AZ26" s="28">
        <v>1.68694910280703</v>
      </c>
      <c r="BA26" s="28">
        <v>104.582436380407</v>
      </c>
      <c r="BB26" s="28">
        <v>71.181768517200993</v>
      </c>
      <c r="BC26" s="28">
        <v>0</v>
      </c>
      <c r="BD26" s="28">
        <v>11.328760698318399</v>
      </c>
      <c r="BE26" s="28">
        <v>2970.03019757425</v>
      </c>
      <c r="BF26" s="28">
        <v>2440.4188076577502</v>
      </c>
      <c r="BG26" s="28">
        <v>529.61138991649898</v>
      </c>
      <c r="BH26" s="28">
        <v>0</v>
      </c>
      <c r="BI26" s="28">
        <v>0.69024094743630005</v>
      </c>
      <c r="BJ26" s="28">
        <v>1421.70556936859</v>
      </c>
      <c r="BK26" s="28">
        <v>0</v>
      </c>
      <c r="BL26" s="28">
        <v>31.9317581551723</v>
      </c>
      <c r="BM26" s="28">
        <v>8.7144780336204803</v>
      </c>
      <c r="BN26" s="28">
        <v>1.5237827399152299</v>
      </c>
      <c r="BO26" s="28">
        <v>79.464189135181797</v>
      </c>
      <c r="BP26" s="28">
        <v>14.5838983574164</v>
      </c>
      <c r="BQ26" s="28">
        <v>219.505066959153</v>
      </c>
      <c r="BR26" s="28">
        <v>248.14431089587001</v>
      </c>
      <c r="BS26" s="28">
        <v>10.5057905961849</v>
      </c>
      <c r="BT26" s="28">
        <v>52419.848830198898</v>
      </c>
      <c r="BU26" s="28">
        <v>124.924180431991</v>
      </c>
      <c r="BV26" s="28">
        <v>1282.7888005273401</v>
      </c>
      <c r="BW26" s="28">
        <v>0</v>
      </c>
      <c r="BX26" s="28">
        <v>100.795714890189</v>
      </c>
      <c r="BY26" s="28">
        <v>1.2854710087799001E-2</v>
      </c>
      <c r="BZ26" s="28">
        <v>688.67197832073896</v>
      </c>
      <c r="CA26" s="28">
        <v>313.65006561757099</v>
      </c>
      <c r="CB26" s="51"/>
      <c r="CC26" s="25">
        <f t="shared" si="0"/>
        <v>3.5722227004757271E-5</v>
      </c>
      <c r="CD26" s="25">
        <f t="shared" si="1"/>
        <v>1.0712484473512655E-3</v>
      </c>
      <c r="CE26" s="25">
        <f t="shared" si="2"/>
        <v>-1.4299061343589204E-3</v>
      </c>
      <c r="CF26" s="25">
        <f t="shared" si="3"/>
        <v>-8.9959990287569121E-5</v>
      </c>
      <c r="CG26" s="25">
        <f t="shared" si="4"/>
        <v>-1.4383082452685698E-4</v>
      </c>
      <c r="CH26" s="25">
        <f t="shared" si="5"/>
        <v>-2.1453180822150274E-2</v>
      </c>
      <c r="CI26" s="25">
        <f t="shared" si="6"/>
        <v>-4.0835872582224892E-4</v>
      </c>
      <c r="CJ26" s="73" t="str">
        <f t="shared" si="7"/>
        <v/>
      </c>
      <c r="CK26" s="73" t="str">
        <f t="shared" si="8"/>
        <v/>
      </c>
      <c r="CL26" s="25" t="str">
        <f>IF(K26=0,"",(#REF!-K26)/K26)</f>
        <v/>
      </c>
      <c r="CM26" s="73" t="str">
        <f t="shared" si="9"/>
        <v/>
      </c>
      <c r="CN26" s="25">
        <f t="shared" si="10"/>
        <v>-1.0819351161131135E-4</v>
      </c>
      <c r="CO26" s="73" t="str">
        <f t="shared" si="11"/>
        <v/>
      </c>
      <c r="CP26" s="87" t="str">
        <f t="shared" si="12"/>
        <v/>
      </c>
      <c r="CQ26" s="87" t="str">
        <f t="shared" si="13"/>
        <v/>
      </c>
      <c r="CR26" s="73" t="str">
        <f t="shared" si="14"/>
        <v/>
      </c>
    </row>
    <row r="27" spans="1:96" x14ac:dyDescent="0.4">
      <c r="A27" s="30" t="s">
        <v>26</v>
      </c>
      <c r="B27" s="83">
        <v>786.85035415000004</v>
      </c>
      <c r="C27" s="83">
        <v>1.7008103999999999</v>
      </c>
      <c r="D27" s="83">
        <v>4043.8520973</v>
      </c>
      <c r="E27" s="83">
        <v>2159.2628411000001</v>
      </c>
      <c r="F27" s="83">
        <v>1341.0249518000001</v>
      </c>
      <c r="G27" s="83">
        <v>1950.8693120999999</v>
      </c>
      <c r="H27" s="83">
        <v>93.410598859999993</v>
      </c>
      <c r="I27" s="84"/>
      <c r="J27" s="84"/>
      <c r="K27" s="83"/>
      <c r="L27" s="84"/>
      <c r="M27" s="83">
        <v>27.22073718</v>
      </c>
      <c r="N27" s="84"/>
      <c r="O27" s="83"/>
      <c r="P27" s="83"/>
      <c r="Q27" s="84"/>
      <c r="R27" s="28"/>
      <c r="S27" s="28" t="s">
        <v>26</v>
      </c>
      <c r="T27" s="28">
        <v>0</v>
      </c>
      <c r="U27" s="101">
        <v>0</v>
      </c>
      <c r="V27" s="28">
        <v>0</v>
      </c>
      <c r="W27" s="28">
        <v>0</v>
      </c>
      <c r="X27" s="28">
        <v>0</v>
      </c>
      <c r="Y27" s="28">
        <v>0</v>
      </c>
      <c r="Z27" s="101">
        <v>0</v>
      </c>
      <c r="AA27" s="28">
        <v>0.61903892082210299</v>
      </c>
      <c r="AB27" s="28">
        <v>786.495365552561</v>
      </c>
      <c r="AC27" s="28">
        <v>0</v>
      </c>
      <c r="AD27" s="28">
        <v>1.9874514506099601</v>
      </c>
      <c r="AE27" s="28">
        <v>0</v>
      </c>
      <c r="AF27" s="28">
        <v>0</v>
      </c>
      <c r="AG27" s="28">
        <v>0.26530995212987402</v>
      </c>
      <c r="AH27" s="28">
        <v>0.26530995212987402</v>
      </c>
      <c r="AI27" s="28">
        <v>27.208572558629101</v>
      </c>
      <c r="AJ27" s="28">
        <v>0</v>
      </c>
      <c r="AK27" s="28">
        <v>1.46449501661513</v>
      </c>
      <c r="AL27" s="28">
        <v>0</v>
      </c>
      <c r="AM27" s="28">
        <v>0</v>
      </c>
      <c r="AN27" s="28">
        <v>0</v>
      </c>
      <c r="AO27" s="28">
        <v>0</v>
      </c>
      <c r="AP27" s="28">
        <v>1.6977673844915799</v>
      </c>
      <c r="AQ27" s="28">
        <v>0</v>
      </c>
      <c r="AR27" s="28">
        <v>3636.7670352413202</v>
      </c>
      <c r="AS27" s="28">
        <v>404.085262842529</v>
      </c>
      <c r="AT27" s="28">
        <v>4040.8522980838502</v>
      </c>
      <c r="AU27" s="28">
        <v>0</v>
      </c>
      <c r="AV27" s="28">
        <v>2.6617981644923501</v>
      </c>
      <c r="AW27" s="28">
        <v>80.035995938653897</v>
      </c>
      <c r="AX27" s="28">
        <v>27.413648946113501</v>
      </c>
      <c r="AY27" s="28">
        <v>46.252105123466499</v>
      </c>
      <c r="AZ27" s="28">
        <v>0.84393344708190698</v>
      </c>
      <c r="BA27" s="28">
        <v>57.380735414870102</v>
      </c>
      <c r="BB27" s="28">
        <v>39.146872898311798</v>
      </c>
      <c r="BC27" s="28">
        <v>0</v>
      </c>
      <c r="BD27" s="28">
        <v>6.2266614161048697</v>
      </c>
      <c r="BE27" s="28">
        <v>2158.76141044837</v>
      </c>
      <c r="BF27" s="28">
        <v>1340.6827010350501</v>
      </c>
      <c r="BG27" s="28">
        <v>818.07870941332806</v>
      </c>
      <c r="BH27" s="28">
        <v>0</v>
      </c>
      <c r="BI27" s="28">
        <v>0.38006986612432903</v>
      </c>
      <c r="BJ27" s="28">
        <v>782.663158362883</v>
      </c>
      <c r="BK27" s="28">
        <v>0</v>
      </c>
      <c r="BL27" s="28">
        <v>17.030430758478101</v>
      </c>
      <c r="BM27" s="28">
        <v>4.6611334608982702</v>
      </c>
      <c r="BN27" s="28">
        <v>0.76541701621499503</v>
      </c>
      <c r="BO27" s="28">
        <v>42.374982863329897</v>
      </c>
      <c r="BP27" s="28">
        <v>1.69267512659137</v>
      </c>
      <c r="BQ27" s="28">
        <v>120.79164585567</v>
      </c>
      <c r="BR27" s="28">
        <v>136.34472630091901</v>
      </c>
      <c r="BS27" s="28">
        <v>5.7848323120421901</v>
      </c>
      <c r="BT27" s="28">
        <v>1948.70566754785</v>
      </c>
      <c r="BU27" s="28">
        <v>17.9814672844781</v>
      </c>
      <c r="BV27" s="28">
        <v>47.7390021748595</v>
      </c>
      <c r="BW27" s="28">
        <v>0</v>
      </c>
      <c r="BX27" s="28">
        <v>14.625251817155201</v>
      </c>
      <c r="BY27" s="28">
        <v>0</v>
      </c>
      <c r="BZ27" s="28">
        <v>93.371273489199993</v>
      </c>
      <c r="CA27" s="28">
        <v>45.540171333592298</v>
      </c>
      <c r="CB27" s="51"/>
      <c r="CC27" s="25">
        <f t="shared" si="0"/>
        <v>-4.5115134735184168E-4</v>
      </c>
      <c r="CD27" s="25">
        <f t="shared" si="1"/>
        <v>-1.7891562213048619E-3</v>
      </c>
      <c r="CE27" s="25">
        <f t="shared" si="2"/>
        <v>-7.4181724355168043E-4</v>
      </c>
      <c r="CF27" s="25">
        <f t="shared" si="3"/>
        <v>-2.3222307265500445E-4</v>
      </c>
      <c r="CG27" s="25">
        <f t="shared" si="4"/>
        <v>-2.552158067533392E-4</v>
      </c>
      <c r="CH27" s="25">
        <f t="shared" si="5"/>
        <v>-1.1090668855828429E-3</v>
      </c>
      <c r="CI27" s="25">
        <f t="shared" si="6"/>
        <v>-4.2099474021079321E-4</v>
      </c>
      <c r="CJ27" s="73" t="str">
        <f t="shared" si="7"/>
        <v/>
      </c>
      <c r="CK27" s="73" t="str">
        <f t="shared" si="8"/>
        <v/>
      </c>
      <c r="CL27" s="25" t="str">
        <f>IF(K27=0,"",(#REF!-K27)/K27)</f>
        <v/>
      </c>
      <c r="CM27" s="73" t="str">
        <f t="shared" si="9"/>
        <v/>
      </c>
      <c r="CN27" s="25">
        <f t="shared" si="10"/>
        <v>-4.4688802108701407E-4</v>
      </c>
      <c r="CO27" s="73" t="str">
        <f t="shared" si="11"/>
        <v/>
      </c>
      <c r="CP27" s="87" t="str">
        <f t="shared" si="12"/>
        <v/>
      </c>
      <c r="CQ27" s="87" t="str">
        <f t="shared" si="13"/>
        <v/>
      </c>
      <c r="CR27" s="73" t="str">
        <f t="shared" si="14"/>
        <v/>
      </c>
    </row>
    <row r="28" spans="1:96" x14ac:dyDescent="0.4">
      <c r="A28" s="30" t="s">
        <v>27</v>
      </c>
      <c r="B28" s="83">
        <v>3049.3582860000001</v>
      </c>
      <c r="C28" s="83">
        <v>19.7500654</v>
      </c>
      <c r="D28" s="83">
        <v>10116.864459</v>
      </c>
      <c r="E28" s="83">
        <v>887.63308990999997</v>
      </c>
      <c r="F28" s="83">
        <v>731.91297531999999</v>
      </c>
      <c r="G28" s="83">
        <v>17141.659036000001</v>
      </c>
      <c r="H28" s="83">
        <v>212.80668109999999</v>
      </c>
      <c r="I28" s="84"/>
      <c r="J28" s="84"/>
      <c r="K28" s="83"/>
      <c r="L28" s="84"/>
      <c r="M28" s="83">
        <v>42.594967799999999</v>
      </c>
      <c r="N28" s="84"/>
      <c r="O28" s="83"/>
      <c r="P28" s="83"/>
      <c r="Q28" s="84"/>
      <c r="R28" s="28"/>
      <c r="S28" s="28" t="s">
        <v>27</v>
      </c>
      <c r="T28" s="28">
        <v>0</v>
      </c>
      <c r="U28" s="101">
        <v>0</v>
      </c>
      <c r="V28" s="28">
        <v>0</v>
      </c>
      <c r="W28" s="28">
        <v>0</v>
      </c>
      <c r="X28" s="28">
        <v>0</v>
      </c>
      <c r="Y28" s="28">
        <v>0.10702417433196</v>
      </c>
      <c r="Z28" s="101">
        <v>0</v>
      </c>
      <c r="AA28" s="28">
        <v>14.372791139149699</v>
      </c>
      <c r="AB28" s="28">
        <v>3046.09913341115</v>
      </c>
      <c r="AC28" s="28">
        <v>0</v>
      </c>
      <c r="AD28" s="28">
        <v>4.3946133605019897</v>
      </c>
      <c r="AE28" s="28">
        <v>0</v>
      </c>
      <c r="AF28" s="28">
        <v>0</v>
      </c>
      <c r="AG28" s="28">
        <v>5.7318686404548096</v>
      </c>
      <c r="AH28" s="28">
        <v>5.7318686404548096</v>
      </c>
      <c r="AI28" s="28">
        <v>42.5591009495527</v>
      </c>
      <c r="AJ28" s="28">
        <v>0</v>
      </c>
      <c r="AK28" s="28">
        <v>3.23825587052806</v>
      </c>
      <c r="AL28" s="28">
        <v>0</v>
      </c>
      <c r="AM28" s="28">
        <v>0</v>
      </c>
      <c r="AN28" s="28">
        <v>0</v>
      </c>
      <c r="AO28" s="28">
        <v>0</v>
      </c>
      <c r="AP28" s="28">
        <v>19.742451252941699</v>
      </c>
      <c r="AQ28" s="28">
        <v>0</v>
      </c>
      <c r="AR28" s="28">
        <v>8585.5507554004998</v>
      </c>
      <c r="AS28" s="28">
        <v>953.95044453071796</v>
      </c>
      <c r="AT28" s="28">
        <v>9539.5011999312101</v>
      </c>
      <c r="AU28" s="28">
        <v>0</v>
      </c>
      <c r="AV28" s="28">
        <v>5.8857129578090399</v>
      </c>
      <c r="AW28" s="28">
        <v>43.619853701335401</v>
      </c>
      <c r="AX28" s="28">
        <v>61.3105062944162</v>
      </c>
      <c r="AY28" s="28">
        <v>25.211105036577901</v>
      </c>
      <c r="AZ28" s="28">
        <v>0.47616310632340703</v>
      </c>
      <c r="BA28" s="28">
        <v>31.308778851325702</v>
      </c>
      <c r="BB28" s="28">
        <v>21.342134724095899</v>
      </c>
      <c r="BC28" s="28">
        <v>0</v>
      </c>
      <c r="BD28" s="28">
        <v>3.3953593942624698</v>
      </c>
      <c r="BE28" s="28">
        <v>886.77675331677301</v>
      </c>
      <c r="BF28" s="28">
        <v>731.19088062983496</v>
      </c>
      <c r="BG28" s="28">
        <v>155.58587268693799</v>
      </c>
      <c r="BH28" s="28">
        <v>0</v>
      </c>
      <c r="BI28" s="28">
        <v>0.20711730121199001</v>
      </c>
      <c r="BJ28" s="28">
        <v>426.54208006931299</v>
      </c>
      <c r="BK28" s="28">
        <v>0</v>
      </c>
      <c r="BL28" s="28">
        <v>9.3863942028803304</v>
      </c>
      <c r="BM28" s="28">
        <v>2.5663603880796</v>
      </c>
      <c r="BN28" s="28">
        <v>0.43120712749880102</v>
      </c>
      <c r="BO28" s="28">
        <v>23.3563954615651</v>
      </c>
      <c r="BP28" s="28">
        <v>3.8498450449828798</v>
      </c>
      <c r="BQ28" s="28">
        <v>65.839210989897296</v>
      </c>
      <c r="BR28" s="28">
        <v>74.356301236351996</v>
      </c>
      <c r="BS28" s="28">
        <v>3.1524190391154998</v>
      </c>
      <c r="BT28" s="28">
        <v>15971.220166118201</v>
      </c>
      <c r="BU28" s="28">
        <v>40.330348726564203</v>
      </c>
      <c r="BV28" s="28">
        <v>391.29480002204599</v>
      </c>
      <c r="BW28" s="28">
        <v>0</v>
      </c>
      <c r="BX28" s="28">
        <v>32.392508195854397</v>
      </c>
      <c r="BY28" s="28">
        <v>1.49340594321996E-3</v>
      </c>
      <c r="BZ28" s="28">
        <v>212.568973911385</v>
      </c>
      <c r="CA28" s="28">
        <v>100.697481961788</v>
      </c>
      <c r="CB28" s="51"/>
      <c r="CC28" s="25">
        <f t="shared" si="0"/>
        <v>-1.0687994926058212E-3</v>
      </c>
      <c r="CD28" s="25">
        <f t="shared" si="1"/>
        <v>-3.8552515670665921E-4</v>
      </c>
      <c r="CE28" s="25">
        <f t="shared" si="2"/>
        <v>-5.706938759619002E-2</v>
      </c>
      <c r="CF28" s="25">
        <f t="shared" si="3"/>
        <v>-9.6474162912716895E-4</v>
      </c>
      <c r="CG28" s="25">
        <f t="shared" si="4"/>
        <v>-9.8658544733315457E-4</v>
      </c>
      <c r="CH28" s="25">
        <f t="shared" si="5"/>
        <v>-6.8280372828773847E-2</v>
      </c>
      <c r="CI28" s="25">
        <f t="shared" si="6"/>
        <v>-1.1170099894715695E-3</v>
      </c>
      <c r="CJ28" s="73" t="str">
        <f t="shared" si="7"/>
        <v/>
      </c>
      <c r="CK28" s="73" t="str">
        <f t="shared" si="8"/>
        <v/>
      </c>
      <c r="CL28" s="25" t="str">
        <f>IF(K28=0,"",(#REF!-K28)/K28)</f>
        <v/>
      </c>
      <c r="CM28" s="73" t="str">
        <f t="shared" si="9"/>
        <v/>
      </c>
      <c r="CN28" s="25">
        <f t="shared" si="10"/>
        <v>-8.4204431414780317E-4</v>
      </c>
      <c r="CO28" s="73" t="str">
        <f t="shared" si="11"/>
        <v/>
      </c>
      <c r="CP28" s="87" t="str">
        <f t="shared" si="12"/>
        <v/>
      </c>
      <c r="CQ28" s="87" t="str">
        <f t="shared" si="13"/>
        <v/>
      </c>
      <c r="CR28" s="73" t="str">
        <f t="shared" si="14"/>
        <v/>
      </c>
    </row>
    <row r="29" spans="1:96" x14ac:dyDescent="0.4">
      <c r="A29" s="30" t="s">
        <v>28</v>
      </c>
      <c r="B29" s="83">
        <v>3609.8525731999998</v>
      </c>
      <c r="C29" s="83">
        <v>276.94467460999999</v>
      </c>
      <c r="D29" s="83">
        <v>646.47292061999997</v>
      </c>
      <c r="E29" s="83">
        <v>46.776094389999997</v>
      </c>
      <c r="F29" s="83">
        <v>33.297272159999999</v>
      </c>
      <c r="G29" s="83">
        <v>155.03385041999999</v>
      </c>
      <c r="H29" s="83">
        <v>96.350667299999998</v>
      </c>
      <c r="I29" s="84"/>
      <c r="J29" s="84"/>
      <c r="K29" s="83"/>
      <c r="L29" s="84"/>
      <c r="M29" s="83">
        <v>2.2146406399999998</v>
      </c>
      <c r="N29" s="84"/>
      <c r="O29" s="83"/>
      <c r="P29" s="83"/>
      <c r="Q29" s="84"/>
      <c r="R29" s="28"/>
      <c r="S29" s="28" t="s">
        <v>28</v>
      </c>
      <c r="T29" s="28">
        <v>0</v>
      </c>
      <c r="U29" s="101">
        <v>0</v>
      </c>
      <c r="V29" s="28">
        <v>0</v>
      </c>
      <c r="W29" s="28">
        <v>0</v>
      </c>
      <c r="X29" s="28">
        <v>0</v>
      </c>
      <c r="Y29" s="28">
        <v>1.7728445940757901E-2</v>
      </c>
      <c r="Z29" s="101">
        <v>0</v>
      </c>
      <c r="AA29" s="28">
        <v>206.723568718834</v>
      </c>
      <c r="AB29" s="28">
        <v>3605.6249568261801</v>
      </c>
      <c r="AC29" s="28">
        <v>0</v>
      </c>
      <c r="AD29" s="28">
        <v>0.161259412100067</v>
      </c>
      <c r="AE29" s="28">
        <v>0</v>
      </c>
      <c r="AF29" s="28">
        <v>0</v>
      </c>
      <c r="AG29" s="28">
        <v>88.527719240146695</v>
      </c>
      <c r="AH29" s="28">
        <v>88.527719240146695</v>
      </c>
      <c r="AI29" s="28">
        <v>2.2135166884373101</v>
      </c>
      <c r="AJ29" s="28">
        <v>0</v>
      </c>
      <c r="AK29" s="28">
        <v>0.11882742666269799</v>
      </c>
      <c r="AL29" s="28">
        <v>0</v>
      </c>
      <c r="AM29" s="28">
        <v>0</v>
      </c>
      <c r="AN29" s="28">
        <v>0</v>
      </c>
      <c r="AO29" s="28">
        <v>0</v>
      </c>
      <c r="AP29" s="28">
        <v>276.61693822364799</v>
      </c>
      <c r="AQ29" s="28">
        <v>0</v>
      </c>
      <c r="AR29" s="28">
        <v>580.44106249098002</v>
      </c>
      <c r="AS29" s="28">
        <v>64.493455877676496</v>
      </c>
      <c r="AT29" s="28">
        <v>644.934518368657</v>
      </c>
      <c r="AU29" s="28">
        <v>0</v>
      </c>
      <c r="AV29" s="28">
        <v>0.21597494138461201</v>
      </c>
      <c r="AW29" s="28">
        <v>1.5601111832696599</v>
      </c>
      <c r="AX29" s="28">
        <v>2.3392833015047199</v>
      </c>
      <c r="AY29" s="28">
        <v>0.95112856956182001</v>
      </c>
      <c r="AZ29" s="28">
        <v>0.241432996036861</v>
      </c>
      <c r="BA29" s="28">
        <v>1.6192529168007599</v>
      </c>
      <c r="BB29" s="28">
        <v>0.85967449918594296</v>
      </c>
      <c r="BC29" s="28">
        <v>0</v>
      </c>
      <c r="BD29" s="28">
        <v>0.1464873464732</v>
      </c>
      <c r="BE29" s="28">
        <v>46.743720760841597</v>
      </c>
      <c r="BF29" s="28">
        <v>33.275253494197003</v>
      </c>
      <c r="BG29" s="28">
        <v>13.4684672666446</v>
      </c>
      <c r="BH29" s="28">
        <v>0</v>
      </c>
      <c r="BI29" s="28">
        <v>7.1049378021021004E-3</v>
      </c>
      <c r="BJ29" s="28">
        <v>15.0946890118861</v>
      </c>
      <c r="BK29" s="28">
        <v>0</v>
      </c>
      <c r="BL29" s="28">
        <v>1.78520929416601</v>
      </c>
      <c r="BM29" s="28">
        <v>0.45194531056642201</v>
      </c>
      <c r="BN29" s="28">
        <v>0.209877411486631</v>
      </c>
      <c r="BO29" s="28">
        <v>4.4592648105502102</v>
      </c>
      <c r="BP29" s="28">
        <v>0.155070348273952</v>
      </c>
      <c r="BQ29" s="28">
        <v>2.4573829029758998</v>
      </c>
      <c r="BR29" s="28">
        <v>3.3235518910608</v>
      </c>
      <c r="BS29" s="28">
        <v>0.108140412374543</v>
      </c>
      <c r="BT29" s="28">
        <v>154.95495714766</v>
      </c>
      <c r="BU29" s="28">
        <v>1.5534459165699099</v>
      </c>
      <c r="BV29" s="28">
        <v>3.7963950241681599</v>
      </c>
      <c r="BW29" s="28">
        <v>0</v>
      </c>
      <c r="BX29" s="28">
        <v>1.1955359999406201</v>
      </c>
      <c r="BY29" s="28">
        <v>2.4738412200955699E-4</v>
      </c>
      <c r="BZ29" s="28">
        <v>96.241855350011207</v>
      </c>
      <c r="CA29" s="28">
        <v>3.6950723656696201</v>
      </c>
      <c r="CB29" s="51"/>
      <c r="CC29" s="25">
        <f t="shared" si="0"/>
        <v>-1.1711326953366696E-3</v>
      </c>
      <c r="CD29" s="25">
        <f t="shared" si="1"/>
        <v>-1.18340021093934E-3</v>
      </c>
      <c r="CE29" s="25">
        <f t="shared" si="2"/>
        <v>-2.3796855247510875E-3</v>
      </c>
      <c r="CF29" s="25">
        <f t="shared" si="3"/>
        <v>-6.9209773882534294E-4</v>
      </c>
      <c r="CG29" s="25">
        <f t="shared" si="4"/>
        <v>-6.6127536505668943E-4</v>
      </c>
      <c r="CH29" s="25">
        <f t="shared" si="5"/>
        <v>-5.0887772009963002E-4</v>
      </c>
      <c r="CI29" s="25">
        <f t="shared" si="6"/>
        <v>-1.1293326038935587E-3</v>
      </c>
      <c r="CJ29" s="73" t="str">
        <f t="shared" si="7"/>
        <v/>
      </c>
      <c r="CK29" s="73" t="str">
        <f t="shared" si="8"/>
        <v/>
      </c>
      <c r="CL29" s="25" t="str">
        <f>IF(K29=0,"",(#REF!-K29)/K29)</f>
        <v/>
      </c>
      <c r="CM29" s="73" t="str">
        <f t="shared" si="9"/>
        <v/>
      </c>
      <c r="CN29" s="25">
        <f t="shared" si="10"/>
        <v>-5.0750968007601456E-4</v>
      </c>
      <c r="CO29" s="73" t="str">
        <f t="shared" si="11"/>
        <v/>
      </c>
      <c r="CP29" s="87" t="str">
        <f t="shared" si="12"/>
        <v/>
      </c>
      <c r="CQ29" s="87" t="str">
        <f t="shared" si="13"/>
        <v/>
      </c>
      <c r="CR29" s="73" t="str">
        <f t="shared" si="14"/>
        <v/>
      </c>
    </row>
    <row r="30" spans="1:96" x14ac:dyDescent="0.4">
      <c r="A30" s="30" t="s">
        <v>29</v>
      </c>
      <c r="B30" s="83">
        <v>766.51808947999996</v>
      </c>
      <c r="C30" s="83">
        <v>57.212298869999998</v>
      </c>
      <c r="D30" s="83">
        <v>257.80008472999998</v>
      </c>
      <c r="E30" s="83">
        <v>7.9950081400000004</v>
      </c>
      <c r="F30" s="83">
        <v>6.9263078599999996</v>
      </c>
      <c r="G30" s="83">
        <v>70.727753309999997</v>
      </c>
      <c r="H30" s="83">
        <v>18.90208346</v>
      </c>
      <c r="I30" s="84"/>
      <c r="J30" s="84"/>
      <c r="K30" s="83"/>
      <c r="L30" s="84"/>
      <c r="M30" s="83">
        <v>2.6220370000000002</v>
      </c>
      <c r="N30" s="84"/>
      <c r="O30" s="83"/>
      <c r="P30" s="83"/>
      <c r="Q30" s="84"/>
      <c r="R30" s="28"/>
      <c r="S30" s="28" t="s">
        <v>29</v>
      </c>
      <c r="T30" s="28">
        <v>0</v>
      </c>
      <c r="U30" s="101">
        <v>0</v>
      </c>
      <c r="V30" s="28">
        <v>8.0695577785346896E-5</v>
      </c>
      <c r="W30" s="28">
        <v>8.0695577785346896E-5</v>
      </c>
      <c r="X30" s="28">
        <v>3.2522337836273697E-5</v>
      </c>
      <c r="Y30" s="28">
        <v>0.233060783084728</v>
      </c>
      <c r="Z30" s="101">
        <v>0</v>
      </c>
      <c r="AA30" s="28">
        <v>45.472636506990298</v>
      </c>
      <c r="AB30" s="28">
        <v>766.217610299993</v>
      </c>
      <c r="AC30" s="28">
        <v>0.26468701966203101</v>
      </c>
      <c r="AD30" s="28">
        <v>0.119276361574761</v>
      </c>
      <c r="AE30" s="28">
        <v>8.6072880027778203E-4</v>
      </c>
      <c r="AF30" s="28">
        <v>0</v>
      </c>
      <c r="AG30" s="28">
        <v>18.361038673517498</v>
      </c>
      <c r="AH30" s="28">
        <v>18.361038673517498</v>
      </c>
      <c r="AI30" s="28">
        <v>2.61921448355075</v>
      </c>
      <c r="AJ30" s="28">
        <v>0</v>
      </c>
      <c r="AK30" s="28">
        <v>8.39595629998291E-4</v>
      </c>
      <c r="AL30" s="28">
        <v>0</v>
      </c>
      <c r="AM30" s="28">
        <v>0</v>
      </c>
      <c r="AN30" s="28">
        <v>0</v>
      </c>
      <c r="AO30" s="28">
        <v>0</v>
      </c>
      <c r="AP30" s="28">
        <v>57.191424079983598</v>
      </c>
      <c r="AQ30" s="28">
        <v>0</v>
      </c>
      <c r="AR30" s="28">
        <v>231.825501038928</v>
      </c>
      <c r="AS30" s="28">
        <v>25.758205098188299</v>
      </c>
      <c r="AT30" s="28">
        <v>257.583706137116</v>
      </c>
      <c r="AU30" s="28">
        <v>0</v>
      </c>
      <c r="AV30" s="28">
        <v>1.31661406879522E-2</v>
      </c>
      <c r="AW30" s="28">
        <v>6.7490974828728401E-2</v>
      </c>
      <c r="AX30" s="28">
        <v>1.2727634276360301E-2</v>
      </c>
      <c r="AY30" s="28">
        <v>8.5665364837381505E-2</v>
      </c>
      <c r="AZ30" s="28">
        <v>0.31469739138102998</v>
      </c>
      <c r="BA30" s="28">
        <v>0.40287100977198598</v>
      </c>
      <c r="BB30" s="28">
        <v>0.117001157426544</v>
      </c>
      <c r="BC30" s="28">
        <v>0</v>
      </c>
      <c r="BD30" s="28">
        <v>4.5510890281475098E-2</v>
      </c>
      <c r="BE30" s="28">
        <v>7.9887125000964501</v>
      </c>
      <c r="BF30" s="28">
        <v>6.9204004138075401</v>
      </c>
      <c r="BG30" s="28">
        <v>1.0683120862889</v>
      </c>
      <c r="BH30" s="28">
        <v>0</v>
      </c>
      <c r="BI30" s="28">
        <v>6.7430061123144704E-4</v>
      </c>
      <c r="BJ30" s="28">
        <v>0.77381976112920603</v>
      </c>
      <c r="BK30" s="28">
        <v>9.0918136873955994E-3</v>
      </c>
      <c r="BL30" s="28">
        <v>1.07307469810457</v>
      </c>
      <c r="BM30" s="28">
        <v>0.34986606921410701</v>
      </c>
      <c r="BN30" s="28">
        <v>0.153992831671599</v>
      </c>
      <c r="BO30" s="28">
        <v>2.6828004761983499</v>
      </c>
      <c r="BP30" s="28">
        <v>7.8274318980141797E-3</v>
      </c>
      <c r="BQ30" s="28">
        <v>0.21789684794170899</v>
      </c>
      <c r="BR30" s="28">
        <v>0.62324962383637295</v>
      </c>
      <c r="BS30" s="28">
        <v>2.6972028858501802E-3</v>
      </c>
      <c r="BT30" s="28">
        <v>70.655461014015799</v>
      </c>
      <c r="BU30" s="28">
        <v>1.7683333474230701E-3</v>
      </c>
      <c r="BV30" s="28">
        <v>0</v>
      </c>
      <c r="BW30" s="28">
        <v>0</v>
      </c>
      <c r="BX30" s="28">
        <v>1.4894599755727801E-4</v>
      </c>
      <c r="BY30" s="28">
        <v>3.1982543296020097E-5</v>
      </c>
      <c r="BZ30" s="28">
        <v>18.8947854847688</v>
      </c>
      <c r="CA30" s="28">
        <v>2.7155482959374301E-4</v>
      </c>
      <c r="CB30" s="51"/>
      <c r="CC30" s="25">
        <f t="shared" si="0"/>
        <v>-3.9200533442179105E-4</v>
      </c>
      <c r="CD30" s="25">
        <f t="shared" si="1"/>
        <v>-3.6486542978866172E-4</v>
      </c>
      <c r="CE30" s="25">
        <f t="shared" si="2"/>
        <v>-8.3932708210938966E-4</v>
      </c>
      <c r="CF30" s="25">
        <f t="shared" si="3"/>
        <v>-7.8744634068006209E-4</v>
      </c>
      <c r="CG30" s="25">
        <f t="shared" si="4"/>
        <v>-8.5289974281615771E-4</v>
      </c>
      <c r="CH30" s="25">
        <f t="shared" si="5"/>
        <v>-1.0221206330044256E-3</v>
      </c>
      <c r="CI30" s="25">
        <f t="shared" si="6"/>
        <v>-3.8609369420275149E-4</v>
      </c>
      <c r="CJ30" s="73" t="str">
        <f t="shared" si="7"/>
        <v/>
      </c>
      <c r="CK30" s="73" t="str">
        <f t="shared" si="8"/>
        <v/>
      </c>
      <c r="CL30" s="25" t="str">
        <f>IF(K30=0,"",(#REF!-K30)/K30)</f>
        <v/>
      </c>
      <c r="CM30" s="73" t="str">
        <f t="shared" si="9"/>
        <v/>
      </c>
      <c r="CN30" s="25">
        <f t="shared" si="10"/>
        <v>-1.076459428013462E-3</v>
      </c>
      <c r="CO30" s="73" t="str">
        <f t="shared" si="11"/>
        <v/>
      </c>
      <c r="CP30" s="87" t="str">
        <f t="shared" si="12"/>
        <v/>
      </c>
      <c r="CQ30" s="87" t="str">
        <f t="shared" si="13"/>
        <v/>
      </c>
      <c r="CR30" s="73" t="str">
        <f t="shared" si="14"/>
        <v/>
      </c>
    </row>
    <row r="31" spans="1:96" x14ac:dyDescent="0.4">
      <c r="A31" s="30" t="s">
        <v>30</v>
      </c>
      <c r="B31" s="83">
        <v>7652.9775607000001</v>
      </c>
      <c r="C31" s="83">
        <v>598.65856236000002</v>
      </c>
      <c r="D31" s="83">
        <v>2803.2870759000002</v>
      </c>
      <c r="E31" s="83">
        <v>39.604553439999997</v>
      </c>
      <c r="F31" s="83">
        <v>27.7386965</v>
      </c>
      <c r="G31" s="83">
        <v>371.55582992000001</v>
      </c>
      <c r="H31" s="83">
        <v>191.34847305</v>
      </c>
      <c r="I31" s="84"/>
      <c r="J31" s="84"/>
      <c r="K31" s="83"/>
      <c r="L31" s="84"/>
      <c r="M31" s="83">
        <v>6.1879872999999996</v>
      </c>
      <c r="N31" s="84"/>
      <c r="O31" s="83"/>
      <c r="P31" s="83"/>
      <c r="Q31" s="84"/>
      <c r="R31" s="28"/>
      <c r="S31" s="28" t="s">
        <v>30</v>
      </c>
      <c r="T31" s="28">
        <v>0</v>
      </c>
      <c r="U31" s="101">
        <v>0</v>
      </c>
      <c r="V31" s="28">
        <v>4.9621568100001597E-4</v>
      </c>
      <c r="W31" s="28">
        <v>4.9621568100001597E-4</v>
      </c>
      <c r="X31" s="28">
        <v>1.99989544304634E-4</v>
      </c>
      <c r="Y31" s="28">
        <v>0.14416128031097</v>
      </c>
      <c r="Z31" s="101">
        <v>0</v>
      </c>
      <c r="AA31" s="28">
        <v>447.588752646118</v>
      </c>
      <c r="AB31" s="28">
        <v>7651.7914914787998</v>
      </c>
      <c r="AC31" s="28">
        <v>0.17124514950280201</v>
      </c>
      <c r="AD31" s="28">
        <v>0.34373693797318</v>
      </c>
      <c r="AE31" s="28">
        <v>5.2928769351345004E-3</v>
      </c>
      <c r="AF31" s="28">
        <v>0</v>
      </c>
      <c r="AG31" s="28">
        <v>190.675515785182</v>
      </c>
      <c r="AH31" s="28">
        <v>190.675515785182</v>
      </c>
      <c r="AI31" s="28">
        <v>6.1812047412093296</v>
      </c>
      <c r="AJ31" s="28">
        <v>0</v>
      </c>
      <c r="AK31" s="28">
        <v>5.1629413768966596E-3</v>
      </c>
      <c r="AL31" s="28">
        <v>0</v>
      </c>
      <c r="AM31" s="28">
        <v>0</v>
      </c>
      <c r="AN31" s="28">
        <v>0</v>
      </c>
      <c r="AO31" s="28">
        <v>0</v>
      </c>
      <c r="AP31" s="28">
        <v>598.56489575180296</v>
      </c>
      <c r="AQ31" s="28">
        <v>0</v>
      </c>
      <c r="AR31" s="28">
        <v>2521.1214520676499</v>
      </c>
      <c r="AS31" s="28">
        <v>280.124581480073</v>
      </c>
      <c r="AT31" s="28">
        <v>2801.2460335477299</v>
      </c>
      <c r="AU31" s="28">
        <v>0</v>
      </c>
      <c r="AV31" s="28">
        <v>6.0227868014793101E-2</v>
      </c>
      <c r="AW31" s="28">
        <v>0.336232448778363</v>
      </c>
      <c r="AX31" s="28">
        <v>0.148785884306949</v>
      </c>
      <c r="AY31" s="28">
        <v>0.404980480898604</v>
      </c>
      <c r="AZ31" s="28">
        <v>1.8631078007903501</v>
      </c>
      <c r="BA31" s="28">
        <v>1.33486174186081</v>
      </c>
      <c r="BB31" s="28">
        <v>0.51346222080171</v>
      </c>
      <c r="BC31" s="28">
        <v>0</v>
      </c>
      <c r="BD31" s="28">
        <v>0.27981721453507202</v>
      </c>
      <c r="BE31" s="28">
        <v>39.587353103010898</v>
      </c>
      <c r="BF31" s="28">
        <v>27.723957552048301</v>
      </c>
      <c r="BG31" s="28">
        <v>11.863395550962499</v>
      </c>
      <c r="BH31" s="28">
        <v>0</v>
      </c>
      <c r="BI31" s="28">
        <v>5.9626372790555302E-3</v>
      </c>
      <c r="BJ31" s="28">
        <v>4.9526401566273597</v>
      </c>
      <c r="BK31" s="28">
        <v>8.0394512806097801E-2</v>
      </c>
      <c r="BL31" s="28">
        <v>3.5108115957164099</v>
      </c>
      <c r="BM31" s="28">
        <v>1.60698534683664</v>
      </c>
      <c r="BN31" s="28">
        <v>0.56467898357005397</v>
      </c>
      <c r="BO31" s="28">
        <v>8.7780194339632995</v>
      </c>
      <c r="BP31" s="28">
        <v>0.104436351320623</v>
      </c>
      <c r="BQ31" s="28">
        <v>1.11442676449676</v>
      </c>
      <c r="BR31" s="28">
        <v>2.3537257500619999</v>
      </c>
      <c r="BS31" s="28">
        <v>2.38504630257334E-2</v>
      </c>
      <c r="BT31" s="28">
        <v>371.15074500570398</v>
      </c>
      <c r="BU31" s="28">
        <v>1.08738880980836E-2</v>
      </c>
      <c r="BV31" s="28">
        <v>0</v>
      </c>
      <c r="BW31" s="28">
        <v>0</v>
      </c>
      <c r="BX31" s="28">
        <v>9.1592800526904604E-4</v>
      </c>
      <c r="BY31" s="28">
        <v>1.96668945584417E-4</v>
      </c>
      <c r="BZ31" s="28">
        <v>191.31882924552301</v>
      </c>
      <c r="CA31" s="28">
        <v>1.6698888442820299E-3</v>
      </c>
      <c r="CB31" s="51"/>
      <c r="CC31" s="25">
        <f t="shared" si="0"/>
        <v>-1.5498140583752794E-4</v>
      </c>
      <c r="CD31" s="25">
        <f t="shared" si="1"/>
        <v>-1.5646081771186361E-4</v>
      </c>
      <c r="CE31" s="25">
        <f t="shared" si="2"/>
        <v>-7.2808895307842987E-4</v>
      </c>
      <c r="CF31" s="25">
        <f t="shared" si="3"/>
        <v>-4.3430200558016271E-4</v>
      </c>
      <c r="CG31" s="25">
        <f t="shared" si="4"/>
        <v>-5.313496959635011E-4</v>
      </c>
      <c r="CH31" s="25">
        <f t="shared" si="5"/>
        <v>-1.0902396939465198E-3</v>
      </c>
      <c r="CI31" s="25">
        <f t="shared" si="6"/>
        <v>-1.5492051754833691E-4</v>
      </c>
      <c r="CJ31" s="73" t="str">
        <f t="shared" si="7"/>
        <v/>
      </c>
      <c r="CK31" s="73" t="str">
        <f t="shared" si="8"/>
        <v/>
      </c>
      <c r="CL31" s="25" t="str">
        <f>IF(K31=0,"",(#REF!-K31)/K31)</f>
        <v/>
      </c>
      <c r="CM31" s="73" t="str">
        <f t="shared" si="9"/>
        <v/>
      </c>
      <c r="CN31" s="25">
        <f t="shared" si="10"/>
        <v>-1.0960847949170846E-3</v>
      </c>
      <c r="CO31" s="73" t="str">
        <f t="shared" si="11"/>
        <v/>
      </c>
      <c r="CP31" s="87" t="str">
        <f t="shared" si="12"/>
        <v/>
      </c>
      <c r="CQ31" s="87" t="str">
        <f t="shared" si="13"/>
        <v/>
      </c>
      <c r="CR31" s="73" t="str">
        <f t="shared" si="14"/>
        <v/>
      </c>
    </row>
    <row r="32" spans="1:96" x14ac:dyDescent="0.4">
      <c r="A32" s="30" t="s">
        <v>31</v>
      </c>
      <c r="B32" s="83">
        <v>1460.9671837999999</v>
      </c>
      <c r="C32" s="83">
        <v>90.886950639999995</v>
      </c>
      <c r="D32" s="83">
        <v>3449.4611246999998</v>
      </c>
      <c r="E32" s="83">
        <v>587.74986430000001</v>
      </c>
      <c r="F32" s="83">
        <v>446.50419948000001</v>
      </c>
      <c r="G32" s="83">
        <v>1329.3614771</v>
      </c>
      <c r="H32" s="83">
        <v>70.078717249999997</v>
      </c>
      <c r="I32" s="84"/>
      <c r="J32" s="84"/>
      <c r="K32" s="83"/>
      <c r="L32" s="84"/>
      <c r="M32" s="83">
        <v>10.20253582</v>
      </c>
      <c r="N32" s="84"/>
      <c r="O32" s="83"/>
      <c r="P32" s="83"/>
      <c r="Q32" s="84"/>
      <c r="R32" s="28"/>
      <c r="S32" s="28" t="s">
        <v>31</v>
      </c>
      <c r="T32" s="28">
        <v>0</v>
      </c>
      <c r="U32" s="101">
        <v>0</v>
      </c>
      <c r="V32" s="28">
        <v>0</v>
      </c>
      <c r="W32" s="28">
        <v>0</v>
      </c>
      <c r="X32" s="28">
        <v>0</v>
      </c>
      <c r="Y32" s="28">
        <v>1.09003820276664</v>
      </c>
      <c r="Z32" s="101">
        <v>0</v>
      </c>
      <c r="AA32" s="28">
        <v>77.672739690884896</v>
      </c>
      <c r="AB32" s="28">
        <v>1460.0017474967001</v>
      </c>
      <c r="AC32" s="28">
        <v>0</v>
      </c>
      <c r="AD32" s="28">
        <v>0.667978046319879</v>
      </c>
      <c r="AE32" s="28">
        <v>0</v>
      </c>
      <c r="AF32" s="28">
        <v>0</v>
      </c>
      <c r="AG32" s="28">
        <v>28.929225314374399</v>
      </c>
      <c r="AH32" s="28">
        <v>28.929225314374399</v>
      </c>
      <c r="AI32" s="28">
        <v>10.1943684416519</v>
      </c>
      <c r="AJ32" s="28">
        <v>0</v>
      </c>
      <c r="AK32" s="28">
        <v>0.49221394625241799</v>
      </c>
      <c r="AL32" s="28">
        <v>0</v>
      </c>
      <c r="AM32" s="28">
        <v>0</v>
      </c>
      <c r="AN32" s="28">
        <v>0</v>
      </c>
      <c r="AO32" s="28">
        <v>0</v>
      </c>
      <c r="AP32" s="28">
        <v>90.827474300611101</v>
      </c>
      <c r="AQ32" s="28">
        <v>0</v>
      </c>
      <c r="AR32" s="28">
        <v>3094.9205621289998</v>
      </c>
      <c r="AS32" s="28">
        <v>343.880069277931</v>
      </c>
      <c r="AT32" s="28">
        <v>3438.8006314069298</v>
      </c>
      <c r="AU32" s="28">
        <v>0</v>
      </c>
      <c r="AV32" s="28">
        <v>0.89462469327094196</v>
      </c>
      <c r="AW32" s="28">
        <v>26.4549622639021</v>
      </c>
      <c r="AX32" s="28">
        <v>16.2829023305577</v>
      </c>
      <c r="AY32" s="28">
        <v>15.3087853453475</v>
      </c>
      <c r="AZ32" s="28">
        <v>0.37290503336695302</v>
      </c>
      <c r="BA32" s="28">
        <v>19.175646782936202</v>
      </c>
      <c r="BB32" s="28">
        <v>12.9798803991313</v>
      </c>
      <c r="BC32" s="28">
        <v>0</v>
      </c>
      <c r="BD32" s="28">
        <v>2.06863737997993</v>
      </c>
      <c r="BE32" s="28">
        <v>587.25661769836995</v>
      </c>
      <c r="BF32" s="28">
        <v>446.129403380398</v>
      </c>
      <c r="BG32" s="28">
        <v>141.127214317972</v>
      </c>
      <c r="BH32" s="28">
        <v>0</v>
      </c>
      <c r="BI32" s="28">
        <v>0.125500760043431</v>
      </c>
      <c r="BJ32" s="28">
        <v>258.63271396680102</v>
      </c>
      <c r="BK32" s="28">
        <v>0</v>
      </c>
      <c r="BL32" s="28">
        <v>6.2360834969713999</v>
      </c>
      <c r="BM32" s="28">
        <v>1.6914728919602899</v>
      </c>
      <c r="BN32" s="28">
        <v>0.33441344026521502</v>
      </c>
      <c r="BO32" s="28">
        <v>15.523805085500699</v>
      </c>
      <c r="BP32" s="28">
        <v>1.6589515454087</v>
      </c>
      <c r="BQ32" s="28">
        <v>39.969212213313703</v>
      </c>
      <c r="BR32" s="28">
        <v>45.345204280422401</v>
      </c>
      <c r="BS32" s="28">
        <v>1.9101800404548099</v>
      </c>
      <c r="BT32" s="28">
        <v>1326.1219125095699</v>
      </c>
      <c r="BU32" s="28">
        <v>11.851006585462301</v>
      </c>
      <c r="BV32" s="28">
        <v>32.489944747763602</v>
      </c>
      <c r="BW32" s="28">
        <v>0</v>
      </c>
      <c r="BX32" s="28">
        <v>5.4605194284763501</v>
      </c>
      <c r="BY32" s="28">
        <v>1.5210402477884801E-2</v>
      </c>
      <c r="BZ32" s="28">
        <v>70.032244253928297</v>
      </c>
      <c r="CA32" s="28">
        <v>15.3059682070911</v>
      </c>
      <c r="CB32" s="51"/>
      <c r="CC32" s="25">
        <f t="shared" si="0"/>
        <v>-6.6081997871350064E-4</v>
      </c>
      <c r="CD32" s="25">
        <f t="shared" si="1"/>
        <v>-6.5439910757351342E-4</v>
      </c>
      <c r="CE32" s="25">
        <f t="shared" si="2"/>
        <v>-3.0904807758913707E-3</v>
      </c>
      <c r="CF32" s="25">
        <f t="shared" si="3"/>
        <v>-8.3921176607588076E-4</v>
      </c>
      <c r="CG32" s="25">
        <f t="shared" si="4"/>
        <v>-8.3940106283098091E-4</v>
      </c>
      <c r="CH32" s="25">
        <f t="shared" si="5"/>
        <v>-2.4369328028800478E-3</v>
      </c>
      <c r="CI32" s="25">
        <f t="shared" si="6"/>
        <v>-6.6315420566148296E-4</v>
      </c>
      <c r="CJ32" s="73" t="str">
        <f t="shared" si="7"/>
        <v/>
      </c>
      <c r="CK32" s="73" t="str">
        <f t="shared" si="8"/>
        <v/>
      </c>
      <c r="CL32" s="25" t="str">
        <f>IF(K32=0,"",(#REF!-K32)/K32)</f>
        <v/>
      </c>
      <c r="CM32" s="73" t="str">
        <f t="shared" si="9"/>
        <v/>
      </c>
      <c r="CN32" s="25">
        <f t="shared" si="10"/>
        <v>-8.0052434925925839E-4</v>
      </c>
      <c r="CO32" s="73" t="str">
        <f t="shared" si="11"/>
        <v/>
      </c>
      <c r="CP32" s="87" t="str">
        <f t="shared" si="12"/>
        <v/>
      </c>
      <c r="CQ32" s="87" t="str">
        <f t="shared" si="13"/>
        <v/>
      </c>
      <c r="CR32" s="73" t="str">
        <f t="shared" si="14"/>
        <v/>
      </c>
    </row>
    <row r="33" spans="1:96" x14ac:dyDescent="0.4">
      <c r="A33" s="30" t="s">
        <v>32</v>
      </c>
      <c r="B33" s="83">
        <v>7953.8219815000002</v>
      </c>
      <c r="C33" s="83">
        <v>624.65251344000001</v>
      </c>
      <c r="D33" s="83">
        <v>7201.2758715999998</v>
      </c>
      <c r="E33" s="83">
        <v>43.33537158</v>
      </c>
      <c r="F33" s="83">
        <v>29.91154697</v>
      </c>
      <c r="G33" s="83">
        <v>631.89921965999997</v>
      </c>
      <c r="H33" s="83">
        <v>288.99428473</v>
      </c>
      <c r="I33" s="84"/>
      <c r="J33" s="84"/>
      <c r="K33" s="83"/>
      <c r="L33" s="84"/>
      <c r="M33" s="83">
        <v>23.858201050000002</v>
      </c>
      <c r="N33" s="84"/>
      <c r="O33" s="83"/>
      <c r="P33" s="83"/>
      <c r="Q33" s="84"/>
      <c r="R33" s="28"/>
      <c r="S33" s="28" t="s">
        <v>32</v>
      </c>
      <c r="T33" s="28">
        <v>6.0595734259274601E-4</v>
      </c>
      <c r="U33" s="101">
        <v>0</v>
      </c>
      <c r="V33" s="28">
        <v>1.8926187837232701E-3</v>
      </c>
      <c r="W33" s="28">
        <v>1.86872160121695E-3</v>
      </c>
      <c r="X33" s="28">
        <v>1.2982548388696801E-3</v>
      </c>
      <c r="Y33" s="28">
        <v>15.9302262787551</v>
      </c>
      <c r="Z33" s="101">
        <v>0</v>
      </c>
      <c r="AA33" s="28">
        <v>623.11027610493898</v>
      </c>
      <c r="AB33" s="28">
        <v>7919.1538583010097</v>
      </c>
      <c r="AC33" s="28">
        <v>9.14204287158055</v>
      </c>
      <c r="AD33" s="28">
        <v>3.5379474673070699</v>
      </c>
      <c r="AE33" s="28">
        <v>1.6594661866565202E-2</v>
      </c>
      <c r="AF33" s="28">
        <v>6.1980440645292801E-4</v>
      </c>
      <c r="AG33" s="28">
        <v>197.90501657225701</v>
      </c>
      <c r="AH33" s="28">
        <v>197.90501657225701</v>
      </c>
      <c r="AI33" s="28">
        <v>23.832308275379301</v>
      </c>
      <c r="AJ33" s="28">
        <v>0</v>
      </c>
      <c r="AK33" s="28">
        <v>1.6354627745057498E-2</v>
      </c>
      <c r="AL33" s="28">
        <v>1.6490488331486901E-4</v>
      </c>
      <c r="AM33" s="28">
        <v>3.9604709998511699E-4</v>
      </c>
      <c r="AN33" s="28">
        <v>5.7705798812810805E-4</v>
      </c>
      <c r="AO33" s="28">
        <v>7.4171567653235105E-5</v>
      </c>
      <c r="AP33" s="28">
        <v>623.26301373754995</v>
      </c>
      <c r="AQ33" s="28">
        <v>0</v>
      </c>
      <c r="AR33" s="28">
        <v>6445.2942854434305</v>
      </c>
      <c r="AS33" s="28">
        <v>716.14334909792399</v>
      </c>
      <c r="AT33" s="28">
        <v>7161.4376345413502</v>
      </c>
      <c r="AU33" s="28">
        <v>1.5662528303488199E-4</v>
      </c>
      <c r="AV33" s="28">
        <v>0.40672781671649</v>
      </c>
      <c r="AW33" s="28">
        <v>0.28552072980582699</v>
      </c>
      <c r="AX33" s="28">
        <v>51.321302330672999</v>
      </c>
      <c r="AY33" s="28">
        <v>0.36387440037258101</v>
      </c>
      <c r="AZ33" s="28">
        <v>1.31146331388085</v>
      </c>
      <c r="BA33" s="28">
        <v>1.7496110697388001</v>
      </c>
      <c r="BB33" s="28">
        <v>0.49964025761448799</v>
      </c>
      <c r="BC33" s="28">
        <v>0</v>
      </c>
      <c r="BD33" s="28">
        <v>0.18896161280488499</v>
      </c>
      <c r="BE33" s="28">
        <v>43.115699478960998</v>
      </c>
      <c r="BF33" s="28">
        <v>29.731509819530999</v>
      </c>
      <c r="BG33" s="28">
        <v>13.3841896594299</v>
      </c>
      <c r="BH33" s="28">
        <v>0</v>
      </c>
      <c r="BI33" s="28">
        <v>2.67747980841835E-3</v>
      </c>
      <c r="BJ33" s="28">
        <v>3.1999877695376302</v>
      </c>
      <c r="BK33" s="28">
        <v>3.6102122499820803E-2</v>
      </c>
      <c r="BL33" s="28">
        <v>4.6631479645496698</v>
      </c>
      <c r="BM33" s="28">
        <v>1.4892655671412101</v>
      </c>
      <c r="BN33" s="28">
        <v>0.66508806235222095</v>
      </c>
      <c r="BO33" s="28">
        <v>11.6583113378307</v>
      </c>
      <c r="BP33" s="28">
        <v>8.0104264598653998</v>
      </c>
      <c r="BQ33" s="28">
        <v>0.91987454848790495</v>
      </c>
      <c r="BR33" s="28">
        <v>2.6872737507785001</v>
      </c>
      <c r="BS33" s="28">
        <v>1.07098323274745E-2</v>
      </c>
      <c r="BT33" s="28">
        <v>631.21030680787601</v>
      </c>
      <c r="BU33" s="28">
        <v>41.929120229377403</v>
      </c>
      <c r="BV33" s="28">
        <v>0.435420517118559</v>
      </c>
      <c r="BW33" s="28">
        <v>2.7220294600329499E-4</v>
      </c>
      <c r="BX33" s="28">
        <v>3.9360211486324301</v>
      </c>
      <c r="BY33" s="28">
        <v>0.11533483320466401</v>
      </c>
      <c r="BZ33" s="28">
        <v>286.82006552522301</v>
      </c>
      <c r="CA33" s="28">
        <v>6.66739862828419E-3</v>
      </c>
      <c r="CB33" s="51"/>
      <c r="CC33" s="25">
        <f t="shared" si="0"/>
        <v>-4.3586747703966752E-3</v>
      </c>
      <c r="CD33" s="25">
        <f t="shared" si="1"/>
        <v>-2.224436262647839E-3</v>
      </c>
      <c r="CE33" s="25">
        <f t="shared" si="2"/>
        <v>-5.532108166521086E-3</v>
      </c>
      <c r="CF33" s="25">
        <f t="shared" si="3"/>
        <v>-5.0691177444613048E-3</v>
      </c>
      <c r="CG33" s="25">
        <f t="shared" si="4"/>
        <v>-6.0189849307884617E-3</v>
      </c>
      <c r="CH33" s="25">
        <f t="shared" si="5"/>
        <v>-1.0902258314144453E-3</v>
      </c>
      <c r="CI33" s="25">
        <f t="shared" si="6"/>
        <v>-7.5233986264064238E-3</v>
      </c>
      <c r="CJ33" s="73" t="str">
        <f t="shared" si="7"/>
        <v/>
      </c>
      <c r="CK33" s="73" t="str">
        <f t="shared" si="8"/>
        <v/>
      </c>
      <c r="CL33" s="25" t="str">
        <f>IF(K33=0,"",(#REF!-K33)/K33)</f>
        <v/>
      </c>
      <c r="CM33" s="73" t="str">
        <f t="shared" si="9"/>
        <v/>
      </c>
      <c r="CN33" s="25">
        <f t="shared" si="10"/>
        <v>-1.0852777443880546E-3</v>
      </c>
      <c r="CO33" s="73" t="str">
        <f t="shared" si="11"/>
        <v/>
      </c>
      <c r="CP33" s="87" t="str">
        <f t="shared" si="12"/>
        <v/>
      </c>
      <c r="CQ33" s="87" t="str">
        <f t="shared" si="13"/>
        <v/>
      </c>
      <c r="CR33" s="73" t="str">
        <f t="shared" si="14"/>
        <v/>
      </c>
    </row>
    <row r="34" spans="1:96" x14ac:dyDescent="0.4">
      <c r="A34" s="30" t="s">
        <v>33</v>
      </c>
      <c r="B34" s="83">
        <v>9073.2437637999992</v>
      </c>
      <c r="C34" s="83">
        <v>582.68013209000003</v>
      </c>
      <c r="D34" s="83">
        <v>12982.747481</v>
      </c>
      <c r="E34" s="83">
        <v>1213.4179979999999</v>
      </c>
      <c r="F34" s="83">
        <v>1168.8006836</v>
      </c>
      <c r="G34" s="83">
        <v>5812.9078853000001</v>
      </c>
      <c r="H34" s="83">
        <v>381.12783213</v>
      </c>
      <c r="I34" s="84"/>
      <c r="J34" s="84"/>
      <c r="K34" s="83"/>
      <c r="L34" s="84"/>
      <c r="M34" s="83">
        <v>55.645335029999998</v>
      </c>
      <c r="N34" s="84"/>
      <c r="O34" s="83"/>
      <c r="P34" s="83"/>
      <c r="Q34" s="84"/>
      <c r="R34" s="28"/>
      <c r="S34" s="28" t="s">
        <v>33</v>
      </c>
      <c r="T34" s="28">
        <v>8.3951535232615305E-5</v>
      </c>
      <c r="U34" s="101">
        <v>0</v>
      </c>
      <c r="V34" s="28">
        <v>1.67949429732634E-5</v>
      </c>
      <c r="W34" s="28">
        <v>1.67949429732634E-5</v>
      </c>
      <c r="X34" s="28">
        <v>8.0964149704856099E-6</v>
      </c>
      <c r="Y34" s="28">
        <v>7.9367461936681396</v>
      </c>
      <c r="Z34" s="101">
        <v>0</v>
      </c>
      <c r="AA34" s="28">
        <v>489.88275943653701</v>
      </c>
      <c r="AB34" s="28">
        <v>9068.6602255165108</v>
      </c>
      <c r="AC34" s="28">
        <v>1.82270949334479</v>
      </c>
      <c r="AD34" s="28">
        <v>3.5120224074322501</v>
      </c>
      <c r="AE34" s="28">
        <v>0</v>
      </c>
      <c r="AF34" s="28">
        <v>1.8329478265844199</v>
      </c>
      <c r="AG34" s="28">
        <v>184.796059004158</v>
      </c>
      <c r="AH34" s="28">
        <v>184.796059004158</v>
      </c>
      <c r="AI34" s="28">
        <v>55.638180448722302</v>
      </c>
      <c r="AJ34" s="28">
        <v>0</v>
      </c>
      <c r="AK34" s="28">
        <v>2.1607433998973198</v>
      </c>
      <c r="AL34" s="28">
        <v>0</v>
      </c>
      <c r="AM34" s="28">
        <v>1.5401037451016E-5</v>
      </c>
      <c r="AN34" s="28">
        <v>1.75924508540154E-3</v>
      </c>
      <c r="AO34" s="28">
        <v>1.0396958237404699E-5</v>
      </c>
      <c r="AP34" s="28">
        <v>582.41078739551403</v>
      </c>
      <c r="AQ34" s="28">
        <v>0</v>
      </c>
      <c r="AR34" s="28">
        <v>11676.230363480399</v>
      </c>
      <c r="AS34" s="28">
        <v>1297.3586378315299</v>
      </c>
      <c r="AT34" s="28">
        <v>12973.589001311901</v>
      </c>
      <c r="AU34" s="28">
        <v>0</v>
      </c>
      <c r="AV34" s="28">
        <v>4.1023643066165496</v>
      </c>
      <c r="AW34" s="28">
        <v>68.189905973226999</v>
      </c>
      <c r="AX34" s="28">
        <v>78.428153232460801</v>
      </c>
      <c r="AY34" s="28">
        <v>39.585062460486</v>
      </c>
      <c r="AZ34" s="28">
        <v>1.34150850858865</v>
      </c>
      <c r="BA34" s="28">
        <v>50.475631304386603</v>
      </c>
      <c r="BB34" s="28">
        <v>33.601567634543102</v>
      </c>
      <c r="BC34" s="28">
        <v>0</v>
      </c>
      <c r="BD34" s="28">
        <v>6.0822982985197003</v>
      </c>
      <c r="BE34" s="28">
        <v>1213.2871457347001</v>
      </c>
      <c r="BF34" s="28">
        <v>1168.6764631482399</v>
      </c>
      <c r="BG34" s="28">
        <v>44.610682586462502</v>
      </c>
      <c r="BH34" s="28">
        <v>1.14259627308652E-2</v>
      </c>
      <c r="BI34" s="28">
        <v>0.32303371343529602</v>
      </c>
      <c r="BJ34" s="28">
        <v>667.748821592431</v>
      </c>
      <c r="BK34" s="28">
        <v>1.2098326140754101E-2</v>
      </c>
      <c r="BL34" s="28">
        <v>19.380660377287899</v>
      </c>
      <c r="BM34" s="28">
        <v>4.9012664800090304</v>
      </c>
      <c r="BN34" s="28">
        <v>1.1542647477714001</v>
      </c>
      <c r="BO34" s="28">
        <v>48.281546247579001</v>
      </c>
      <c r="BP34" s="28">
        <v>8.4822705112155905</v>
      </c>
      <c r="BQ34" s="28">
        <v>104.26673360858901</v>
      </c>
      <c r="BR34" s="28">
        <v>118.40391837031</v>
      </c>
      <c r="BS34" s="28">
        <v>4.9167195422047296</v>
      </c>
      <c r="BT34" s="28">
        <v>5813.9338391790798</v>
      </c>
      <c r="BU34" s="28">
        <v>57.603892479395803</v>
      </c>
      <c r="BV34" s="28">
        <v>130.67828509971699</v>
      </c>
      <c r="BW34" s="28">
        <v>1.9086320552919099E-4</v>
      </c>
      <c r="BX34" s="28">
        <v>24.501018925281201</v>
      </c>
      <c r="BY34" s="28">
        <v>0.106820908835132</v>
      </c>
      <c r="BZ34" s="28">
        <v>380.93642211831099</v>
      </c>
      <c r="CA34" s="28">
        <v>67.193573231082098</v>
      </c>
      <c r="CB34" s="51"/>
      <c r="CC34" s="25">
        <f t="shared" si="0"/>
        <v>-5.0517085210204939E-4</v>
      </c>
      <c r="CD34" s="25">
        <f t="shared" si="1"/>
        <v>-4.6225137884809786E-4</v>
      </c>
      <c r="CE34" s="25">
        <f t="shared" si="2"/>
        <v>-7.0543463172976432E-4</v>
      </c>
      <c r="CF34" s="25">
        <f t="shared" si="3"/>
        <v>-1.0783774883470642E-4</v>
      </c>
      <c r="CG34" s="25">
        <f t="shared" si="4"/>
        <v>-1.0628026959860216E-4</v>
      </c>
      <c r="CH34" s="25">
        <f t="shared" si="5"/>
        <v>1.7649580886601834E-4</v>
      </c>
      <c r="CI34" s="25">
        <f t="shared" si="6"/>
        <v>-5.0221997858116742E-4</v>
      </c>
      <c r="CJ34" s="73" t="str">
        <f t="shared" si="7"/>
        <v/>
      </c>
      <c r="CK34" s="73" t="str">
        <f t="shared" si="8"/>
        <v/>
      </c>
      <c r="CL34" s="25" t="str">
        <f>IF(K34=0,"",(#REF!-K34)/K34)</f>
        <v/>
      </c>
      <c r="CM34" s="73" t="str">
        <f t="shared" si="9"/>
        <v/>
      </c>
      <c r="CN34" s="25">
        <f t="shared" si="10"/>
        <v>-1.2857468238512432E-4</v>
      </c>
      <c r="CO34" s="73" t="str">
        <f t="shared" si="11"/>
        <v/>
      </c>
      <c r="CP34" s="87" t="str">
        <f t="shared" si="12"/>
        <v/>
      </c>
      <c r="CQ34" s="87" t="str">
        <f t="shared" si="13"/>
        <v/>
      </c>
      <c r="CR34" s="73" t="str">
        <f t="shared" si="14"/>
        <v/>
      </c>
    </row>
    <row r="35" spans="1:96" x14ac:dyDescent="0.4">
      <c r="A35" s="30" t="s">
        <v>34</v>
      </c>
      <c r="B35" s="83">
        <v>4185.7748853000003</v>
      </c>
      <c r="C35" s="83">
        <v>5.2465910600000001</v>
      </c>
      <c r="D35" s="83">
        <v>12324.74293</v>
      </c>
      <c r="E35" s="83">
        <v>2424.9427384000001</v>
      </c>
      <c r="F35" s="83">
        <v>2028.5597769000001</v>
      </c>
      <c r="G35" s="83">
        <v>12604.180536</v>
      </c>
      <c r="H35" s="83">
        <v>323.89836873000002</v>
      </c>
      <c r="I35" s="84"/>
      <c r="J35" s="84"/>
      <c r="K35" s="83"/>
      <c r="L35" s="84"/>
      <c r="M35" s="83">
        <v>61.975953869999998</v>
      </c>
      <c r="N35" s="84"/>
      <c r="O35" s="83"/>
      <c r="P35" s="83"/>
      <c r="Q35" s="84"/>
      <c r="R35" s="28"/>
      <c r="S35" s="28" t="s">
        <v>34</v>
      </c>
      <c r="T35" s="28">
        <v>5.1230391875086101E-2</v>
      </c>
      <c r="U35" s="101">
        <v>0</v>
      </c>
      <c r="V35" s="28">
        <v>3.12948687552373E-2</v>
      </c>
      <c r="W35" s="28">
        <v>2.9274189393277E-2</v>
      </c>
      <c r="X35" s="28">
        <v>5.7886760842606501E-2</v>
      </c>
      <c r="Y35" s="28">
        <v>9.8278883335130102E-2</v>
      </c>
      <c r="Z35" s="101">
        <v>0</v>
      </c>
      <c r="AA35" s="28">
        <v>2.2916035505326899</v>
      </c>
      <c r="AB35" s="28">
        <v>4185.3594400260099</v>
      </c>
      <c r="AC35" s="28">
        <v>9.9672064552654593E-2</v>
      </c>
      <c r="AD35" s="28">
        <v>6.8813593620492997</v>
      </c>
      <c r="AE35" s="28">
        <v>2.9971562275831198E-2</v>
      </c>
      <c r="AF35" s="28">
        <v>5.2407871109729498E-2</v>
      </c>
      <c r="AG35" s="28">
        <v>0.92623572032628299</v>
      </c>
      <c r="AH35" s="28">
        <v>0.92623572032628299</v>
      </c>
      <c r="AI35" s="28">
        <v>61.985881776153697</v>
      </c>
      <c r="AJ35" s="28">
        <v>0</v>
      </c>
      <c r="AK35" s="28">
        <v>5.0783604435115199</v>
      </c>
      <c r="AL35" s="28">
        <v>1.39395726258701E-2</v>
      </c>
      <c r="AM35" s="28">
        <v>3.3487430427090403E-2</v>
      </c>
      <c r="AN35" s="28">
        <v>4.8791056290613199E-2</v>
      </c>
      <c r="AO35" s="28">
        <v>6.27134554159294E-3</v>
      </c>
      <c r="AP35" s="28">
        <v>5.2435169163952198</v>
      </c>
      <c r="AQ35" s="28">
        <v>0</v>
      </c>
      <c r="AR35" s="28">
        <v>11099.011045883601</v>
      </c>
      <c r="AS35" s="28">
        <v>1233.2234832454201</v>
      </c>
      <c r="AT35" s="28">
        <v>12332.2345291291</v>
      </c>
      <c r="AU35" s="28">
        <v>1.32432550010196E-2</v>
      </c>
      <c r="AV35" s="28">
        <v>9.2969463493664399</v>
      </c>
      <c r="AW35" s="28">
        <v>83.692782988806002</v>
      </c>
      <c r="AX35" s="28">
        <v>95.432621162386894</v>
      </c>
      <c r="AY35" s="28">
        <v>255.23689009022399</v>
      </c>
      <c r="AZ35" s="28">
        <v>1.73046686398033</v>
      </c>
      <c r="BA35" s="28">
        <v>39.026110957853099</v>
      </c>
      <c r="BB35" s="28">
        <v>56.309336763394398</v>
      </c>
      <c r="BC35" s="28">
        <v>0.18432351725392199</v>
      </c>
      <c r="BD35" s="28">
        <v>8.7223150452223095</v>
      </c>
      <c r="BE35" s="28">
        <v>2424.8465719609499</v>
      </c>
      <c r="BF35" s="28">
        <v>2028.6001220626399</v>
      </c>
      <c r="BG35" s="28">
        <v>396.24644989831103</v>
      </c>
      <c r="BH35" s="28">
        <v>16.610369549761</v>
      </c>
      <c r="BI35" s="28">
        <v>0.542013968484928</v>
      </c>
      <c r="BJ35" s="28">
        <v>551.86977053015596</v>
      </c>
      <c r="BK35" s="28">
        <v>3.27039633591825</v>
      </c>
      <c r="BL35" s="28">
        <v>195.548657967228</v>
      </c>
      <c r="BM35" s="28">
        <v>8.0083190441861305</v>
      </c>
      <c r="BN35" s="28">
        <v>6.7377586915568397</v>
      </c>
      <c r="BO35" s="28">
        <v>488.73661450531</v>
      </c>
      <c r="BP35" s="28">
        <v>5.9031164541036203</v>
      </c>
      <c r="BQ35" s="28">
        <v>137.553973490853</v>
      </c>
      <c r="BR35" s="28">
        <v>161.865595951762</v>
      </c>
      <c r="BS35" s="28">
        <v>12.9544258006911</v>
      </c>
      <c r="BT35" s="28">
        <v>12597.325890529401</v>
      </c>
      <c r="BU35" s="28">
        <v>62.6957388954877</v>
      </c>
      <c r="BV35" s="28">
        <v>353.97514151358303</v>
      </c>
      <c r="BW35" s="28">
        <v>2.3017814676609499E-2</v>
      </c>
      <c r="BX35" s="28">
        <v>50.483770436122001</v>
      </c>
      <c r="BY35" s="28">
        <v>0.425226905140627</v>
      </c>
      <c r="BZ35" s="28">
        <v>323.93994105943102</v>
      </c>
      <c r="CA35" s="28">
        <v>156.69909596503501</v>
      </c>
      <c r="CB35" s="51"/>
      <c r="CC35" s="25">
        <f t="shared" ref="CC35:CC61" si="15">+IF(B35=0,"",(AB35-B35)/B35)</f>
        <v>-9.9251700192805824E-5</v>
      </c>
      <c r="CD35" s="25">
        <f t="shared" ref="CD35:CD61" si="16">IF(C35=0,"",(AP35-C35)/C35)</f>
        <v>-5.8593162105153869E-4</v>
      </c>
      <c r="CE35" s="25">
        <f t="shared" ref="CE35:CE61" si="17">IF(D35=0,"",(AT35-D35)/D35)</f>
        <v>6.0785033583657844E-4</v>
      </c>
      <c r="CF35" s="25">
        <f t="shared" ref="CF35:CF61" si="18">IF(E35=0,"",(BE35-E35)/E35)</f>
        <v>-3.9657199952542076E-5</v>
      </c>
      <c r="CG35" s="25">
        <f t="shared" ref="CG35:CG61" si="19">IF(F35=0,"",(BF35-F35)/F35)</f>
        <v>1.9888574691882268E-5</v>
      </c>
      <c r="CH35" s="25">
        <f t="shared" ref="CH35:CH61" si="20">IF(G35=0,"",(BT35-G35)/G35)</f>
        <v>-5.4383904221469014E-4</v>
      </c>
      <c r="CI35" s="25">
        <f t="shared" ref="CI35:CI61" si="21">IF(H35=0,"",(BZ35-H35)/H35)</f>
        <v>1.2834991912435349E-4</v>
      </c>
      <c r="CJ35" s="73" t="str">
        <f t="shared" ref="CJ35:CJ54" si="22">IF(I35=0,"",(W35-I35)/I35)</f>
        <v/>
      </c>
      <c r="CK35" s="73" t="str">
        <f t="shared" ref="CK35:CK54" si="23">IF(J35=0,"",(Y35-J35)/J35)</f>
        <v/>
      </c>
      <c r="CL35" s="25" t="str">
        <f>IF(K35=0,"",(#REF!-K35)/K35)</f>
        <v/>
      </c>
      <c r="CM35" s="73" t="str">
        <f t="shared" ref="CM35:CM54" si="24">IF(L35=0,"",(AH35-L35)/L35)</f>
        <v/>
      </c>
      <c r="CN35" s="25">
        <f t="shared" ref="CN35:CN54" si="25">IF(M35=0,"",(AI35-M35)/M35)</f>
        <v>1.601896466898055E-4</v>
      </c>
      <c r="CO35" s="73" t="str">
        <f t="shared" ref="CO35:CO54" si="26">IF(N35=0,"",(AN35-N35)/N35)</f>
        <v/>
      </c>
      <c r="CP35" s="87" t="str">
        <f t="shared" ref="CP35:CP57" si="27">IF(O35=0,"",(U35-O35)/O35)</f>
        <v/>
      </c>
      <c r="CQ35" s="87" t="str">
        <f t="shared" ref="CQ35:CQ57" si="28">IF(P35=0,"",(Z35-P35)/P35)</f>
        <v/>
      </c>
      <c r="CR35" s="73" t="str">
        <f t="shared" ref="CR35:CR61" si="29">IF(Q35=0,"",(AO35-Q35)/Q35)</f>
        <v/>
      </c>
    </row>
    <row r="36" spans="1:96" x14ac:dyDescent="0.4">
      <c r="A36" s="30" t="s">
        <v>35</v>
      </c>
      <c r="B36" s="83">
        <v>13096.527532</v>
      </c>
      <c r="C36" s="83">
        <v>699.26213140000004</v>
      </c>
      <c r="D36" s="83">
        <v>15857.767522</v>
      </c>
      <c r="E36" s="83">
        <v>4436.6912732999999</v>
      </c>
      <c r="F36" s="83">
        <v>3286.0128413000002</v>
      </c>
      <c r="G36" s="83">
        <v>26554.457828999999</v>
      </c>
      <c r="H36" s="83">
        <v>494.02600167999998</v>
      </c>
      <c r="I36" s="84"/>
      <c r="J36" s="84"/>
      <c r="K36" s="83"/>
      <c r="L36" s="84"/>
      <c r="M36" s="83">
        <v>140.11796128</v>
      </c>
      <c r="N36" s="84"/>
      <c r="O36" s="83"/>
      <c r="P36" s="83"/>
      <c r="Q36" s="84"/>
      <c r="R36" s="28"/>
      <c r="S36" s="28" t="s">
        <v>35</v>
      </c>
      <c r="T36" s="28">
        <v>0</v>
      </c>
      <c r="U36" s="101">
        <v>0</v>
      </c>
      <c r="V36" s="28">
        <v>0</v>
      </c>
      <c r="W36" s="28">
        <v>0</v>
      </c>
      <c r="X36" s="28">
        <v>0</v>
      </c>
      <c r="Y36" s="28">
        <v>6.4342675680186506E-2</v>
      </c>
      <c r="Z36" s="101">
        <v>0</v>
      </c>
      <c r="AA36" s="28">
        <v>518.46153593123199</v>
      </c>
      <c r="AB36" s="28">
        <v>13089.7334815821</v>
      </c>
      <c r="AC36" s="28">
        <v>0</v>
      </c>
      <c r="AD36" s="28">
        <v>6.0859748270134704</v>
      </c>
      <c r="AE36" s="28">
        <v>0</v>
      </c>
      <c r="AF36" s="28">
        <v>0</v>
      </c>
      <c r="AG36" s="28">
        <v>222.01413922956499</v>
      </c>
      <c r="AH36" s="28">
        <v>222.01413922956499</v>
      </c>
      <c r="AI36" s="28">
        <v>140.017441594411</v>
      </c>
      <c r="AJ36" s="28">
        <v>0</v>
      </c>
      <c r="AK36" s="28">
        <v>4.2487436564875898</v>
      </c>
      <c r="AL36" s="28">
        <v>0</v>
      </c>
      <c r="AM36" s="28">
        <v>0</v>
      </c>
      <c r="AN36" s="28">
        <v>0</v>
      </c>
      <c r="AO36" s="28">
        <v>0</v>
      </c>
      <c r="AP36" s="28">
        <v>698.87965551952402</v>
      </c>
      <c r="AQ36" s="28">
        <v>0</v>
      </c>
      <c r="AR36" s="28">
        <v>14239.680370067699</v>
      </c>
      <c r="AS36" s="28">
        <v>1582.1871610283599</v>
      </c>
      <c r="AT36" s="28">
        <v>15821.867531096101</v>
      </c>
      <c r="AU36" s="28">
        <v>0</v>
      </c>
      <c r="AV36" s="28">
        <v>7.8984618197054601</v>
      </c>
      <c r="AW36" s="28">
        <v>194.94186579769899</v>
      </c>
      <c r="AX36" s="28">
        <v>80.458908237798198</v>
      </c>
      <c r="AY36" s="28">
        <v>112.779684016318</v>
      </c>
      <c r="AZ36" s="28">
        <v>2.6207123736787299</v>
      </c>
      <c r="BA36" s="28">
        <v>141.01887077816201</v>
      </c>
      <c r="BB36" s="28">
        <v>95.591817050309103</v>
      </c>
      <c r="BC36" s="28">
        <v>0</v>
      </c>
      <c r="BD36" s="28">
        <v>15.229224215240899</v>
      </c>
      <c r="BE36" s="28">
        <v>4433.2026138394904</v>
      </c>
      <c r="BF36" s="28">
        <v>3283.4108926665999</v>
      </c>
      <c r="BG36" s="28">
        <v>1149.79172117289</v>
      </c>
      <c r="BH36" s="28">
        <v>0</v>
      </c>
      <c r="BI36" s="28">
        <v>0.92496368398948403</v>
      </c>
      <c r="BJ36" s="28">
        <v>1905.90926922062</v>
      </c>
      <c r="BK36" s="28">
        <v>0</v>
      </c>
      <c r="BL36" s="28">
        <v>45.131216850942401</v>
      </c>
      <c r="BM36" s="28">
        <v>12.260074692366899</v>
      </c>
      <c r="BN36" s="28">
        <v>2.35404667744718</v>
      </c>
      <c r="BO36" s="28">
        <v>112.33864236905301</v>
      </c>
      <c r="BP36" s="28">
        <v>5.2645138210382196</v>
      </c>
      <c r="BQ36" s="28">
        <v>294.46779458159</v>
      </c>
      <c r="BR36" s="28">
        <v>333.76433208187302</v>
      </c>
      <c r="BS36" s="28">
        <v>14.0783782773083</v>
      </c>
      <c r="BT36" s="28">
        <v>26493.354058571898</v>
      </c>
      <c r="BU36" s="28">
        <v>52.509994722021503</v>
      </c>
      <c r="BV36" s="28">
        <v>570.10769487041705</v>
      </c>
      <c r="BW36" s="28">
        <v>0</v>
      </c>
      <c r="BX36" s="28">
        <v>42.462436858185903</v>
      </c>
      <c r="BY36" s="28">
        <v>8.9784012427454097E-4</v>
      </c>
      <c r="BZ36" s="28">
        <v>493.68756168183597</v>
      </c>
      <c r="CA36" s="28">
        <v>132.12001776168799</v>
      </c>
      <c r="CB36" s="51"/>
      <c r="CC36" s="25">
        <f t="shared" si="15"/>
        <v>-5.1876731456486868E-4</v>
      </c>
      <c r="CD36" s="25">
        <f t="shared" si="16"/>
        <v>-5.4697067566101892E-4</v>
      </c>
      <c r="CE36" s="25">
        <f t="shared" si="17"/>
        <v>-2.2638742089070322E-3</v>
      </c>
      <c r="CF36" s="25">
        <f t="shared" si="18"/>
        <v>-7.8632008530868456E-4</v>
      </c>
      <c r="CG36" s="25">
        <f t="shared" si="19"/>
        <v>-7.9182546114790113E-4</v>
      </c>
      <c r="CH36" s="25">
        <f t="shared" si="20"/>
        <v>-2.3010739221860348E-3</v>
      </c>
      <c r="CI36" s="25">
        <f t="shared" si="21"/>
        <v>-6.8506515246787904E-4</v>
      </c>
      <c r="CJ36" s="73" t="str">
        <f t="shared" si="22"/>
        <v/>
      </c>
      <c r="CK36" s="73" t="str">
        <f t="shared" si="23"/>
        <v/>
      </c>
      <c r="CL36" s="25" t="str">
        <f>IF(K36=0,"",(#REF!-K36)/K36)</f>
        <v/>
      </c>
      <c r="CM36" s="73" t="str">
        <f t="shared" si="24"/>
        <v/>
      </c>
      <c r="CN36" s="25">
        <f t="shared" si="25"/>
        <v>-7.1739329255680602E-4</v>
      </c>
      <c r="CO36" s="73" t="str">
        <f t="shared" si="26"/>
        <v/>
      </c>
      <c r="CP36" s="87" t="str">
        <f t="shared" si="27"/>
        <v/>
      </c>
      <c r="CQ36" s="87" t="str">
        <f t="shared" si="28"/>
        <v/>
      </c>
      <c r="CR36" s="73" t="str">
        <f t="shared" si="29"/>
        <v/>
      </c>
    </row>
    <row r="37" spans="1:96" x14ac:dyDescent="0.4">
      <c r="A37" s="30" t="s">
        <v>36</v>
      </c>
      <c r="B37" s="83">
        <v>13075.652087</v>
      </c>
      <c r="C37" s="83">
        <v>530.61358149</v>
      </c>
      <c r="D37" s="83">
        <v>12825.875436</v>
      </c>
      <c r="E37" s="83">
        <v>899.89942807</v>
      </c>
      <c r="F37" s="83">
        <v>723.85710053000003</v>
      </c>
      <c r="G37" s="83">
        <v>8365.4857092000002</v>
      </c>
      <c r="H37" s="83">
        <v>389.53398922999997</v>
      </c>
      <c r="I37" s="84"/>
      <c r="J37" s="84"/>
      <c r="K37" s="83"/>
      <c r="L37" s="84"/>
      <c r="M37" s="83">
        <v>39.857586640000001</v>
      </c>
      <c r="N37" s="84"/>
      <c r="O37" s="83"/>
      <c r="P37" s="83"/>
      <c r="Q37" s="84"/>
      <c r="R37" s="28"/>
      <c r="S37" s="28" t="s">
        <v>36</v>
      </c>
      <c r="T37" s="28">
        <v>0</v>
      </c>
      <c r="U37" s="101">
        <v>0</v>
      </c>
      <c r="V37" s="28">
        <v>0</v>
      </c>
      <c r="W37" s="28">
        <v>0</v>
      </c>
      <c r="X37" s="28">
        <v>0</v>
      </c>
      <c r="Y37" s="28">
        <v>7.0824819478398702</v>
      </c>
      <c r="Z37" s="101">
        <v>0</v>
      </c>
      <c r="AA37" s="28">
        <v>457.05905175653402</v>
      </c>
      <c r="AB37" s="28">
        <v>12946.1342369183</v>
      </c>
      <c r="AC37" s="28">
        <v>0</v>
      </c>
      <c r="AD37" s="28">
        <v>3.20493274325369</v>
      </c>
      <c r="AE37" s="28">
        <v>0</v>
      </c>
      <c r="AF37" s="28">
        <v>0</v>
      </c>
      <c r="AG37" s="28">
        <v>167.55865615337001</v>
      </c>
      <c r="AH37" s="28">
        <v>167.55865615337001</v>
      </c>
      <c r="AI37" s="28">
        <v>39.7881248895252</v>
      </c>
      <c r="AJ37" s="28">
        <v>0</v>
      </c>
      <c r="AK37" s="28">
        <v>2.3616218141966598</v>
      </c>
      <c r="AL37" s="28">
        <v>0</v>
      </c>
      <c r="AM37" s="28">
        <v>0</v>
      </c>
      <c r="AN37" s="28">
        <v>0</v>
      </c>
      <c r="AO37" s="28">
        <v>0</v>
      </c>
      <c r="AP37" s="28">
        <v>525.92634902616305</v>
      </c>
      <c r="AQ37" s="28">
        <v>0</v>
      </c>
      <c r="AR37" s="28">
        <v>9277.3067411264492</v>
      </c>
      <c r="AS37" s="28">
        <v>1030.8120588865499</v>
      </c>
      <c r="AT37" s="28">
        <v>10308.118800013001</v>
      </c>
      <c r="AU37" s="28">
        <v>0</v>
      </c>
      <c r="AV37" s="28">
        <v>4.2923717541626001</v>
      </c>
      <c r="AW37" s="28">
        <v>42.040967297248002</v>
      </c>
      <c r="AX37" s="28">
        <v>90.138904342300606</v>
      </c>
      <c r="AY37" s="28">
        <v>24.418398215883201</v>
      </c>
      <c r="AZ37" s="28">
        <v>1.0030532937162699</v>
      </c>
      <c r="BA37" s="28">
        <v>31.386581529357301</v>
      </c>
      <c r="BB37" s="28">
        <v>20.803243970138301</v>
      </c>
      <c r="BC37" s="28">
        <v>0</v>
      </c>
      <c r="BD37" s="28">
        <v>3.33319754083014</v>
      </c>
      <c r="BE37" s="28">
        <v>897.72248643303999</v>
      </c>
      <c r="BF37" s="28">
        <v>721.99699862592195</v>
      </c>
      <c r="BG37" s="28">
        <v>175.72548780711699</v>
      </c>
      <c r="BH37" s="28">
        <v>0</v>
      </c>
      <c r="BI37" s="28">
        <v>0.19888586627865301</v>
      </c>
      <c r="BJ37" s="28">
        <v>410.71225723391501</v>
      </c>
      <c r="BK37" s="28">
        <v>0</v>
      </c>
      <c r="BL37" s="28">
        <v>12.561340517645201</v>
      </c>
      <c r="BM37" s="28">
        <v>3.3467655547986301</v>
      </c>
      <c r="BN37" s="28">
        <v>0.88710835229859397</v>
      </c>
      <c r="BO37" s="28">
        <v>31.298112885354101</v>
      </c>
      <c r="BP37" s="28">
        <v>9.8121362740168703</v>
      </c>
      <c r="BQ37" s="28">
        <v>63.7047821567486</v>
      </c>
      <c r="BR37" s="28">
        <v>73.275171308939093</v>
      </c>
      <c r="BS37" s="28">
        <v>3.0271329027706502</v>
      </c>
      <c r="BT37" s="28">
        <v>8143.8477004800598</v>
      </c>
      <c r="BU37" s="28">
        <v>66.730551475156602</v>
      </c>
      <c r="BV37" s="28">
        <v>199.524433765108</v>
      </c>
      <c r="BW37" s="28">
        <v>0</v>
      </c>
      <c r="BX37" s="28">
        <v>27.125640144168599</v>
      </c>
      <c r="BY37" s="28">
        <v>9.8829137483741406E-2</v>
      </c>
      <c r="BZ37" s="28">
        <v>381.44217344621001</v>
      </c>
      <c r="CA37" s="28">
        <v>73.437490973834997</v>
      </c>
      <c r="CB37" s="51"/>
      <c r="CC37" s="25">
        <f t="shared" si="15"/>
        <v>-9.9052689089570208E-3</v>
      </c>
      <c r="CD37" s="25">
        <f t="shared" si="16"/>
        <v>-8.8336081610931871E-3</v>
      </c>
      <c r="CE37" s="25">
        <f t="shared" si="17"/>
        <v>-0.1963029072401635</v>
      </c>
      <c r="CF37" s="25">
        <f t="shared" si="18"/>
        <v>-2.4190943666103464E-3</v>
      </c>
      <c r="CG37" s="25">
        <f t="shared" si="19"/>
        <v>-2.5697087211220735E-3</v>
      </c>
      <c r="CH37" s="25">
        <f t="shared" si="20"/>
        <v>-2.6494338335452838E-2</v>
      </c>
      <c r="CI37" s="25">
        <f t="shared" si="21"/>
        <v>-2.0773067325357747E-2</v>
      </c>
      <c r="CJ37" s="73" t="str">
        <f t="shared" si="22"/>
        <v/>
      </c>
      <c r="CK37" s="73" t="str">
        <f t="shared" si="23"/>
        <v/>
      </c>
      <c r="CL37" s="25" t="str">
        <f>IF(K37=0,"",(#REF!-K37)/K37)</f>
        <v/>
      </c>
      <c r="CM37" s="73" t="str">
        <f t="shared" si="24"/>
        <v/>
      </c>
      <c r="CN37" s="25">
        <f t="shared" si="25"/>
        <v>-1.7427485287102411E-3</v>
      </c>
      <c r="CO37" s="73" t="str">
        <f t="shared" si="26"/>
        <v/>
      </c>
      <c r="CP37" s="87" t="str">
        <f t="shared" si="27"/>
        <v/>
      </c>
      <c r="CQ37" s="87" t="str">
        <f t="shared" si="28"/>
        <v/>
      </c>
      <c r="CR37" s="73" t="str">
        <f t="shared" si="29"/>
        <v/>
      </c>
    </row>
    <row r="38" spans="1:96" x14ac:dyDescent="0.4">
      <c r="A38" s="30" t="s">
        <v>37</v>
      </c>
      <c r="B38" s="83">
        <v>1898.9230465999999</v>
      </c>
      <c r="C38" s="83">
        <v>148.29684742000001</v>
      </c>
      <c r="D38" s="83">
        <v>654.43226075999996</v>
      </c>
      <c r="E38" s="83">
        <v>7.1753119600000002</v>
      </c>
      <c r="F38" s="83">
        <v>4.3977718599999998</v>
      </c>
      <c r="G38" s="83">
        <v>12.25850282</v>
      </c>
      <c r="H38" s="83">
        <v>47.473076159999998</v>
      </c>
      <c r="I38" s="84"/>
      <c r="J38" s="84"/>
      <c r="K38" s="83"/>
      <c r="L38" s="84"/>
      <c r="M38" s="83">
        <v>0</v>
      </c>
      <c r="N38" s="84"/>
      <c r="O38" s="83"/>
      <c r="P38" s="83"/>
      <c r="Q38" s="84"/>
      <c r="R38" s="28"/>
      <c r="S38" s="28" t="s">
        <v>37</v>
      </c>
      <c r="T38" s="28">
        <v>0</v>
      </c>
      <c r="U38" s="101">
        <v>0</v>
      </c>
      <c r="V38" s="28">
        <v>0</v>
      </c>
      <c r="W38" s="28">
        <v>0</v>
      </c>
      <c r="X38" s="28">
        <v>0</v>
      </c>
      <c r="Y38" s="28">
        <v>0</v>
      </c>
      <c r="Z38" s="101">
        <v>0</v>
      </c>
      <c r="AA38" s="28">
        <v>110.510638595329</v>
      </c>
      <c r="AB38" s="28">
        <v>1894.5282273406101</v>
      </c>
      <c r="AC38" s="28">
        <v>0</v>
      </c>
      <c r="AD38" s="28">
        <v>0</v>
      </c>
      <c r="AE38" s="28">
        <v>0</v>
      </c>
      <c r="AF38" s="28">
        <v>0</v>
      </c>
      <c r="AG38" s="28">
        <v>47.363213986617502</v>
      </c>
      <c r="AH38" s="28">
        <v>47.363213986617502</v>
      </c>
      <c r="AI38" s="28">
        <v>0</v>
      </c>
      <c r="AJ38" s="28">
        <v>0</v>
      </c>
      <c r="AK38" s="28">
        <v>0</v>
      </c>
      <c r="AL38" s="28">
        <v>0</v>
      </c>
      <c r="AM38" s="28">
        <v>0</v>
      </c>
      <c r="AN38" s="28">
        <v>0</v>
      </c>
      <c r="AO38" s="28">
        <v>0</v>
      </c>
      <c r="AP38" s="28">
        <v>147.953634912393</v>
      </c>
      <c r="AQ38" s="28">
        <v>0</v>
      </c>
      <c r="AR38" s="28">
        <v>587.63471285504102</v>
      </c>
      <c r="AS38" s="28">
        <v>65.292973868615505</v>
      </c>
      <c r="AT38" s="28">
        <v>652.92768672365605</v>
      </c>
      <c r="AU38" s="28">
        <v>0</v>
      </c>
      <c r="AV38" s="28">
        <v>0</v>
      </c>
      <c r="AW38" s="28">
        <v>3.4156915270865298E-2</v>
      </c>
      <c r="AX38" s="28">
        <v>0</v>
      </c>
      <c r="AY38" s="28">
        <v>4.6212361425729001E-2</v>
      </c>
      <c r="AZ38" s="28">
        <v>0.120553949084255</v>
      </c>
      <c r="BA38" s="28">
        <v>0.29200852571415897</v>
      </c>
      <c r="BB38" s="28">
        <v>6.8313855718513797E-2</v>
      </c>
      <c r="BC38" s="28">
        <v>0</v>
      </c>
      <c r="BD38" s="28">
        <v>1.6073850945507201E-2</v>
      </c>
      <c r="BE38" s="28">
        <v>7.1587059374328197</v>
      </c>
      <c r="BF38" s="28">
        <v>4.3875951760114997</v>
      </c>
      <c r="BG38" s="28">
        <v>2.77111076142132</v>
      </c>
      <c r="BH38" s="28">
        <v>0</v>
      </c>
      <c r="BI38" s="28">
        <v>0</v>
      </c>
      <c r="BJ38" s="28">
        <v>0.247756253024465</v>
      </c>
      <c r="BK38" s="28">
        <v>0</v>
      </c>
      <c r="BL38" s="28">
        <v>0.78364344472185898</v>
      </c>
      <c r="BM38" s="28">
        <v>0.194895625148123</v>
      </c>
      <c r="BN38" s="28">
        <v>0.10447998732342299</v>
      </c>
      <c r="BO38" s="28">
        <v>1.95910911324592</v>
      </c>
      <c r="BP38" s="28">
        <v>0</v>
      </c>
      <c r="BQ38" s="28">
        <v>0.10648921531991801</v>
      </c>
      <c r="BR38" s="28">
        <v>0.41390207906876703</v>
      </c>
      <c r="BS38" s="28">
        <v>0</v>
      </c>
      <c r="BT38" s="28">
        <v>12.2351829009518</v>
      </c>
      <c r="BU38" s="28">
        <v>0</v>
      </c>
      <c r="BV38" s="28">
        <v>0</v>
      </c>
      <c r="BW38" s="28">
        <v>0</v>
      </c>
      <c r="BX38" s="28">
        <v>0</v>
      </c>
      <c r="BY38" s="28">
        <v>0</v>
      </c>
      <c r="BZ38" s="28">
        <v>47.363203855883803</v>
      </c>
      <c r="CA38" s="28">
        <v>0</v>
      </c>
      <c r="CB38" s="51"/>
      <c r="CC38" s="25">
        <f t="shared" si="15"/>
        <v>-2.3143745963053529E-3</v>
      </c>
      <c r="CD38" s="25">
        <f t="shared" si="16"/>
        <v>-2.3143614552706888E-3</v>
      </c>
      <c r="CE38" s="25">
        <f t="shared" si="17"/>
        <v>-2.2990523642533013E-3</v>
      </c>
      <c r="CF38" s="25">
        <f t="shared" si="18"/>
        <v>-2.3143276082982275E-3</v>
      </c>
      <c r="CG38" s="25">
        <f t="shared" si="19"/>
        <v>-2.3140545513654783E-3</v>
      </c>
      <c r="CH38" s="25">
        <f t="shared" si="20"/>
        <v>-1.9023464276692215E-3</v>
      </c>
      <c r="CI38" s="25">
        <f t="shared" si="21"/>
        <v>-2.3144129894993233E-3</v>
      </c>
      <c r="CJ38" s="73" t="str">
        <f t="shared" si="22"/>
        <v/>
      </c>
      <c r="CK38" s="73" t="str">
        <f t="shared" si="23"/>
        <v/>
      </c>
      <c r="CL38" s="25" t="str">
        <f>IF(K38=0,"",(#REF!-K38)/K38)</f>
        <v/>
      </c>
      <c r="CM38" s="73" t="str">
        <f t="shared" si="24"/>
        <v/>
      </c>
      <c r="CN38" s="25" t="str">
        <f t="shared" si="25"/>
        <v/>
      </c>
      <c r="CO38" s="73" t="str">
        <f t="shared" si="26"/>
        <v/>
      </c>
      <c r="CP38" s="87" t="str">
        <f t="shared" si="27"/>
        <v/>
      </c>
      <c r="CQ38" s="87" t="str">
        <f t="shared" si="28"/>
        <v/>
      </c>
      <c r="CR38" s="73" t="str">
        <f t="shared" si="29"/>
        <v/>
      </c>
    </row>
    <row r="39" spans="1:96" x14ac:dyDescent="0.4">
      <c r="A39" s="30" t="s">
        <v>130</v>
      </c>
      <c r="B39" s="83">
        <v>17354.095872000002</v>
      </c>
      <c r="C39" s="83">
        <v>1291.0179443</v>
      </c>
      <c r="D39" s="83">
        <v>13395.407671000001</v>
      </c>
      <c r="E39" s="83">
        <v>1118.5642628000001</v>
      </c>
      <c r="F39" s="83">
        <v>1070.9148981000001</v>
      </c>
      <c r="G39" s="83">
        <v>4505.3635326000003</v>
      </c>
      <c r="H39" s="83">
        <v>645.66526323999994</v>
      </c>
      <c r="I39" s="84"/>
      <c r="J39" s="84"/>
      <c r="K39" s="83"/>
      <c r="L39" s="84"/>
      <c r="M39" s="83">
        <v>53.269126530000001</v>
      </c>
      <c r="N39" s="84"/>
      <c r="O39" s="83"/>
      <c r="P39" s="83"/>
      <c r="Q39" s="84"/>
      <c r="R39" s="28"/>
      <c r="S39" s="28" t="s">
        <v>130</v>
      </c>
      <c r="T39" s="28">
        <v>1.47277194081692E-2</v>
      </c>
      <c r="U39" s="101">
        <v>0</v>
      </c>
      <c r="V39" s="28">
        <v>2.0620327729625101E-2</v>
      </c>
      <c r="W39" s="28">
        <v>2.00392190704872E-2</v>
      </c>
      <c r="X39" s="28">
        <v>2.1325533160270499E-2</v>
      </c>
      <c r="Y39" s="28">
        <v>18.087686558113301</v>
      </c>
      <c r="Z39" s="101">
        <v>0</v>
      </c>
      <c r="AA39" s="28">
        <v>1154.2094655587</v>
      </c>
      <c r="AB39" s="28">
        <v>17260.950157148502</v>
      </c>
      <c r="AC39" s="28">
        <v>4.8513673534876602</v>
      </c>
      <c r="AD39" s="28">
        <v>11.978890530233601</v>
      </c>
      <c r="AE39" s="28">
        <v>2.6867090333074199</v>
      </c>
      <c r="AF39" s="28">
        <v>1.5065920974046E-2</v>
      </c>
      <c r="AG39" s="28">
        <v>410.84206127077499</v>
      </c>
      <c r="AH39" s="28">
        <v>410.84206127077499</v>
      </c>
      <c r="AI39" s="28">
        <v>53.302024261285098</v>
      </c>
      <c r="AJ39" s="28">
        <v>0</v>
      </c>
      <c r="AK39" s="28">
        <v>1.4089444868499801</v>
      </c>
      <c r="AL39" s="28">
        <v>4.0073010684700599E-3</v>
      </c>
      <c r="AM39" s="28">
        <v>9.6266078186918805E-3</v>
      </c>
      <c r="AN39" s="28">
        <v>1.4025914548631099E-2</v>
      </c>
      <c r="AO39" s="28">
        <v>1.80278914469484E-3</v>
      </c>
      <c r="AP39" s="28">
        <v>1287.2619938518701</v>
      </c>
      <c r="AQ39" s="28">
        <v>0</v>
      </c>
      <c r="AR39" s="28">
        <v>11982.867960942</v>
      </c>
      <c r="AS39" s="28">
        <v>1331.42994003126</v>
      </c>
      <c r="AT39" s="28">
        <v>13314.297900973201</v>
      </c>
      <c r="AU39" s="28">
        <v>3.8071257154824998E-3</v>
      </c>
      <c r="AV39" s="28">
        <v>3.8222144227197301</v>
      </c>
      <c r="AW39" s="28">
        <v>58.173285615590402</v>
      </c>
      <c r="AX39" s="28">
        <v>117.024637913484</v>
      </c>
      <c r="AY39" s="28">
        <v>34.566293768208297</v>
      </c>
      <c r="AZ39" s="28">
        <v>9.6168486841834895</v>
      </c>
      <c r="BA39" s="28">
        <v>46.230510339159899</v>
      </c>
      <c r="BB39" s="28">
        <v>29.9830677726613</v>
      </c>
      <c r="BC39" s="28">
        <v>0</v>
      </c>
      <c r="BD39" s="28">
        <v>5.7719935811059901</v>
      </c>
      <c r="BE39" s="28">
        <v>1118.87855108804</v>
      </c>
      <c r="BF39" s="28">
        <v>1071.34713880909</v>
      </c>
      <c r="BG39" s="28">
        <v>47.5314122789541</v>
      </c>
      <c r="BH39" s="28">
        <v>0</v>
      </c>
      <c r="BI39" s="28">
        <v>0.29988486967928202</v>
      </c>
      <c r="BJ39" s="28">
        <v>579.18933633509505</v>
      </c>
      <c r="BK39" s="28">
        <v>0.418445484658586</v>
      </c>
      <c r="BL39" s="28">
        <v>26.251187614581301</v>
      </c>
      <c r="BM39" s="28">
        <v>10.566290093986201</v>
      </c>
      <c r="BN39" s="28">
        <v>2.8935006448032001</v>
      </c>
      <c r="BO39" s="28">
        <v>65.490880117233999</v>
      </c>
      <c r="BP39" s="28">
        <v>17.223715524543199</v>
      </c>
      <c r="BQ39" s="28">
        <v>90.673386006528105</v>
      </c>
      <c r="BR39" s="28">
        <v>107.00606611968099</v>
      </c>
      <c r="BS39" s="28">
        <v>4.2161617619338898</v>
      </c>
      <c r="BT39" s="28">
        <v>4508.1394884086403</v>
      </c>
      <c r="BU39" s="28">
        <v>89.650074129400593</v>
      </c>
      <c r="BV39" s="28">
        <v>93.7140694140666</v>
      </c>
      <c r="BW39" s="28">
        <v>6.6168740495047701E-3</v>
      </c>
      <c r="BX39" s="28">
        <v>21.6900664325489</v>
      </c>
      <c r="BY39" s="28">
        <v>0.31297685598848701</v>
      </c>
      <c r="BZ39" s="28">
        <v>639.95920434322602</v>
      </c>
      <c r="CA39" s="28">
        <v>42.117740988625798</v>
      </c>
      <c r="CB39" s="51"/>
      <c r="CC39" s="25">
        <f t="shared" si="15"/>
        <v>-5.3673620071320576E-3</v>
      </c>
      <c r="CD39" s="25">
        <f t="shared" si="16"/>
        <v>-2.9092937590161519E-3</v>
      </c>
      <c r="CE39" s="25">
        <f t="shared" si="17"/>
        <v>-6.055043043027078E-3</v>
      </c>
      <c r="CF39" s="25">
        <f t="shared" si="18"/>
        <v>2.8097472670298964E-4</v>
      </c>
      <c r="CG39" s="25">
        <f t="shared" si="19"/>
        <v>4.0361816784581576E-4</v>
      </c>
      <c r="CH39" s="25">
        <f t="shared" si="20"/>
        <v>6.1614468811532633E-4</v>
      </c>
      <c r="CI39" s="25">
        <f t="shared" si="21"/>
        <v>-8.8374878154981809E-3</v>
      </c>
      <c r="CJ39" s="73" t="str">
        <f t="shared" si="22"/>
        <v/>
      </c>
      <c r="CK39" s="73" t="str">
        <f t="shared" si="23"/>
        <v/>
      </c>
      <c r="CL39" s="25" t="str">
        <f>IF(K39=0,"",(#REF!-K39)/K39)</f>
        <v/>
      </c>
      <c r="CM39" s="73" t="str">
        <f t="shared" si="24"/>
        <v/>
      </c>
      <c r="CN39" s="25">
        <f t="shared" si="25"/>
        <v>6.1757594742180299E-4</v>
      </c>
      <c r="CO39" s="73" t="str">
        <f t="shared" si="26"/>
        <v/>
      </c>
      <c r="CP39" s="87" t="str">
        <f t="shared" si="27"/>
        <v/>
      </c>
      <c r="CQ39" s="87" t="str">
        <f t="shared" si="28"/>
        <v/>
      </c>
      <c r="CR39" s="73" t="str">
        <f t="shared" si="29"/>
        <v/>
      </c>
    </row>
    <row r="40" spans="1:96" x14ac:dyDescent="0.4">
      <c r="A40" s="30" t="s">
        <v>39</v>
      </c>
      <c r="B40" s="83">
        <v>854.95565474</v>
      </c>
      <c r="C40" s="83">
        <v>66.761690650000006</v>
      </c>
      <c r="D40" s="83">
        <v>342.14891705999997</v>
      </c>
      <c r="E40" s="83">
        <v>3.2309555599999999</v>
      </c>
      <c r="F40" s="83">
        <v>1.9804759700000001</v>
      </c>
      <c r="G40" s="83">
        <v>0</v>
      </c>
      <c r="H40" s="83">
        <v>21.38024081</v>
      </c>
      <c r="I40" s="84"/>
      <c r="J40" s="84"/>
      <c r="K40" s="83"/>
      <c r="L40" s="84"/>
      <c r="M40" s="83">
        <v>0</v>
      </c>
      <c r="N40" s="84"/>
      <c r="O40" s="83"/>
      <c r="P40" s="83"/>
      <c r="Q40" s="84"/>
      <c r="R40" s="28"/>
      <c r="S40" s="28" t="s">
        <v>39</v>
      </c>
      <c r="T40" s="28">
        <v>0</v>
      </c>
      <c r="U40" s="101">
        <v>0</v>
      </c>
      <c r="V40" s="28">
        <v>0</v>
      </c>
      <c r="W40" s="28">
        <v>0</v>
      </c>
      <c r="X40" s="28">
        <v>0</v>
      </c>
      <c r="Y40" s="28">
        <v>9.3274453434966499E-4</v>
      </c>
      <c r="Z40" s="101">
        <v>0</v>
      </c>
      <c r="AA40" s="28">
        <v>49.880533107425698</v>
      </c>
      <c r="AB40" s="28">
        <v>855.054992752305</v>
      </c>
      <c r="AC40" s="28">
        <v>0</v>
      </c>
      <c r="AD40" s="28">
        <v>0</v>
      </c>
      <c r="AE40" s="28">
        <v>0</v>
      </c>
      <c r="AF40" s="28">
        <v>0</v>
      </c>
      <c r="AG40" s="28">
        <v>21.374344963066999</v>
      </c>
      <c r="AH40" s="28">
        <v>21.374344963066999</v>
      </c>
      <c r="AI40" s="28">
        <v>0</v>
      </c>
      <c r="AJ40" s="28">
        <v>0</v>
      </c>
      <c r="AK40" s="28">
        <v>0</v>
      </c>
      <c r="AL40" s="28">
        <v>0</v>
      </c>
      <c r="AM40" s="28">
        <v>0</v>
      </c>
      <c r="AN40" s="28">
        <v>0</v>
      </c>
      <c r="AO40" s="28">
        <v>0</v>
      </c>
      <c r="AP40" s="28">
        <v>66.769422885078498</v>
      </c>
      <c r="AQ40" s="28">
        <v>0</v>
      </c>
      <c r="AR40" s="28">
        <v>307.74324317531699</v>
      </c>
      <c r="AS40" s="28">
        <v>34.193699584979903</v>
      </c>
      <c r="AT40" s="28">
        <v>341.93694276029601</v>
      </c>
      <c r="AU40" s="28">
        <v>0</v>
      </c>
      <c r="AV40" s="28">
        <v>0</v>
      </c>
      <c r="AW40" s="28">
        <v>1.5419572303333901E-2</v>
      </c>
      <c r="AX40" s="28">
        <v>6.0491076638171798E-3</v>
      </c>
      <c r="AY40" s="28">
        <v>2.08617311794176E-2</v>
      </c>
      <c r="AZ40" s="28">
        <v>5.4422079289229798E-2</v>
      </c>
      <c r="BA40" s="28">
        <v>0.13182225455667801</v>
      </c>
      <c r="BB40" s="28">
        <v>3.0839149236374E-2</v>
      </c>
      <c r="BC40" s="28">
        <v>0</v>
      </c>
      <c r="BD40" s="28">
        <v>7.2562675749709201E-3</v>
      </c>
      <c r="BE40" s="28">
        <v>3.2313296483076699</v>
      </c>
      <c r="BF40" s="28">
        <v>1.9807058615387101</v>
      </c>
      <c r="BG40" s="28">
        <v>1.25062378676896</v>
      </c>
      <c r="BH40" s="28">
        <v>0</v>
      </c>
      <c r="BI40" s="28">
        <v>0</v>
      </c>
      <c r="BJ40" s="28">
        <v>0.111845318209626</v>
      </c>
      <c r="BK40" s="28">
        <v>0</v>
      </c>
      <c r="BL40" s="28">
        <v>0.35376219734673697</v>
      </c>
      <c r="BM40" s="28">
        <v>8.7982303499286194E-2</v>
      </c>
      <c r="BN40" s="28">
        <v>4.7165774345916199E-2</v>
      </c>
      <c r="BO40" s="28">
        <v>0.88440727084332205</v>
      </c>
      <c r="BP40" s="28">
        <v>9.3305995667917704E-4</v>
      </c>
      <c r="BQ40" s="28">
        <v>4.8072874882190503E-2</v>
      </c>
      <c r="BR40" s="28">
        <v>0.186849068271631</v>
      </c>
      <c r="BS40" s="28">
        <v>0</v>
      </c>
      <c r="BT40" s="28">
        <v>0</v>
      </c>
      <c r="BU40" s="28">
        <v>4.9698293308421196E-3</v>
      </c>
      <c r="BV40" s="28">
        <v>0</v>
      </c>
      <c r="BW40" s="28">
        <v>0</v>
      </c>
      <c r="BX40" s="28">
        <v>4.6629586529759598E-4</v>
      </c>
      <c r="BY40" s="28">
        <v>1.30156870980009E-5</v>
      </c>
      <c r="BZ40" s="28">
        <v>21.3827044097951</v>
      </c>
      <c r="CA40" s="28">
        <v>0</v>
      </c>
      <c r="CB40" s="51"/>
      <c r="CC40" s="25">
        <f t="shared" si="15"/>
        <v>1.1619083604424724E-4</v>
      </c>
      <c r="CD40" s="25">
        <f t="shared" si="16"/>
        <v>1.1581844323009997E-4</v>
      </c>
      <c r="CE40" s="25">
        <f t="shared" si="17"/>
        <v>-6.1953812838400914E-4</v>
      </c>
      <c r="CF40" s="25">
        <f t="shared" si="18"/>
        <v>1.157825605221075E-4</v>
      </c>
      <c r="CG40" s="25">
        <f t="shared" si="19"/>
        <v>1.1607893364644212E-4</v>
      </c>
      <c r="CH40" s="25" t="str">
        <f t="shared" si="20"/>
        <v/>
      </c>
      <c r="CI40" s="25">
        <f t="shared" si="21"/>
        <v>1.1522787872188935E-4</v>
      </c>
      <c r="CJ40" s="73" t="str">
        <f t="shared" si="22"/>
        <v/>
      </c>
      <c r="CK40" s="73" t="str">
        <f t="shared" si="23"/>
        <v/>
      </c>
      <c r="CL40" s="25" t="str">
        <f>IF(K40=0,"",(#REF!-K40)/K40)</f>
        <v/>
      </c>
      <c r="CM40" s="73" t="str">
        <f t="shared" si="24"/>
        <v/>
      </c>
      <c r="CN40" s="25" t="str">
        <f t="shared" si="25"/>
        <v/>
      </c>
      <c r="CO40" s="73" t="str">
        <f t="shared" si="26"/>
        <v/>
      </c>
      <c r="CP40" s="87" t="str">
        <f t="shared" si="27"/>
        <v/>
      </c>
      <c r="CQ40" s="87" t="str">
        <f t="shared" si="28"/>
        <v/>
      </c>
      <c r="CR40" s="73" t="str">
        <f t="shared" si="29"/>
        <v/>
      </c>
    </row>
    <row r="41" spans="1:96" x14ac:dyDescent="0.4">
      <c r="A41" s="30" t="s">
        <v>40</v>
      </c>
      <c r="B41" s="83">
        <v>5337.8300163000004</v>
      </c>
      <c r="C41" s="83">
        <v>328.24141982999998</v>
      </c>
      <c r="D41" s="83">
        <v>6415.8277885999996</v>
      </c>
      <c r="E41" s="83">
        <v>3144.1623795</v>
      </c>
      <c r="F41" s="83">
        <v>1936.6754249999999</v>
      </c>
      <c r="G41" s="83">
        <v>9011.1766783999992</v>
      </c>
      <c r="H41" s="83">
        <v>254.24167120000001</v>
      </c>
      <c r="I41" s="84"/>
      <c r="J41" s="84"/>
      <c r="K41" s="83"/>
      <c r="L41" s="84"/>
      <c r="M41" s="83">
        <v>55.451025979999997</v>
      </c>
      <c r="N41" s="84"/>
      <c r="O41" s="83"/>
      <c r="P41" s="83"/>
      <c r="Q41" s="84"/>
      <c r="R41" s="28"/>
      <c r="S41" s="28" t="s">
        <v>40</v>
      </c>
      <c r="T41" s="28">
        <v>6.7762002378787003E-2</v>
      </c>
      <c r="U41" s="101">
        <v>0</v>
      </c>
      <c r="V41" s="28">
        <v>1.3555435435175799E-2</v>
      </c>
      <c r="W41" s="28">
        <v>1.3555435435175799E-2</v>
      </c>
      <c r="X41" s="28">
        <v>6.5323026009027896E-3</v>
      </c>
      <c r="Y41" s="28">
        <v>1.5431679158564999</v>
      </c>
      <c r="Z41" s="101">
        <v>0</v>
      </c>
      <c r="AA41" s="28">
        <v>255.58098268080499</v>
      </c>
      <c r="AB41" s="28">
        <v>5335.68386668739</v>
      </c>
      <c r="AC41" s="28">
        <v>0.270298989556706</v>
      </c>
      <c r="AD41" s="28">
        <v>2.9290723952184998</v>
      </c>
      <c r="AE41" s="28">
        <v>0</v>
      </c>
      <c r="AF41" s="28">
        <v>0.44923790551739601</v>
      </c>
      <c r="AG41" s="28">
        <v>104.5798178462</v>
      </c>
      <c r="AH41" s="28">
        <v>104.5798178462</v>
      </c>
      <c r="AI41" s="28">
        <v>55.454977689975003</v>
      </c>
      <c r="AJ41" s="28">
        <v>0</v>
      </c>
      <c r="AK41" s="28">
        <v>2.0950042503478499</v>
      </c>
      <c r="AL41" s="28">
        <v>0</v>
      </c>
      <c r="AM41" s="28">
        <v>1.24329699521045E-2</v>
      </c>
      <c r="AN41" s="28">
        <v>1.42008133571432</v>
      </c>
      <c r="AO41" s="28">
        <v>8.3909832784933303E-3</v>
      </c>
      <c r="AP41" s="28">
        <v>328.07153181688398</v>
      </c>
      <c r="AQ41" s="28">
        <v>0</v>
      </c>
      <c r="AR41" s="28">
        <v>5749.7427930194999</v>
      </c>
      <c r="AS41" s="28">
        <v>638.86078122411595</v>
      </c>
      <c r="AT41" s="28">
        <v>6388.6035742436197</v>
      </c>
      <c r="AU41" s="28">
        <v>0</v>
      </c>
      <c r="AV41" s="28">
        <v>3.8382164725662302</v>
      </c>
      <c r="AW41" s="28">
        <v>114.554515809281</v>
      </c>
      <c r="AX41" s="28">
        <v>47.545161541196101</v>
      </c>
      <c r="AY41" s="28">
        <v>66.312206147540905</v>
      </c>
      <c r="AZ41" s="28">
        <v>1.7241001660410999</v>
      </c>
      <c r="BA41" s="28">
        <v>82.918112663712407</v>
      </c>
      <c r="BB41" s="28">
        <v>56.155300033804501</v>
      </c>
      <c r="BC41" s="28">
        <v>0</v>
      </c>
      <c r="BD41" s="28">
        <v>9.2306343740890693</v>
      </c>
      <c r="BE41" s="28">
        <v>3143.0858090101401</v>
      </c>
      <c r="BF41" s="28">
        <v>1936.37474504634</v>
      </c>
      <c r="BG41" s="28">
        <v>1206.7110639637999</v>
      </c>
      <c r="BH41" s="28">
        <v>3.0049967757403298E-3</v>
      </c>
      <c r="BI41" s="28">
        <v>0.543788203839349</v>
      </c>
      <c r="BJ41" s="28">
        <v>1120.31831644826</v>
      </c>
      <c r="BK41" s="28">
        <v>1.88243169805496</v>
      </c>
      <c r="BL41" s="28">
        <v>26.547868418503299</v>
      </c>
      <c r="BM41" s="28">
        <v>7.20897582432469</v>
      </c>
      <c r="BN41" s="28">
        <v>1.3698014881451901</v>
      </c>
      <c r="BO41" s="28">
        <v>66.082541273169099</v>
      </c>
      <c r="BP41" s="28">
        <v>3.65449553856027</v>
      </c>
      <c r="BQ41" s="28">
        <v>173.19216292971399</v>
      </c>
      <c r="BR41" s="28">
        <v>200.05731610213999</v>
      </c>
      <c r="BS41" s="28">
        <v>8.2736684689451394</v>
      </c>
      <c r="BT41" s="28">
        <v>9006.9637592332292</v>
      </c>
      <c r="BU41" s="28">
        <v>32.559395248998101</v>
      </c>
      <c r="BV41" s="28">
        <v>203.44080902307601</v>
      </c>
      <c r="BW41" s="28">
        <v>0.15404927776385099</v>
      </c>
      <c r="BX41" s="28">
        <v>23.131036331747701</v>
      </c>
      <c r="BY41" s="28">
        <v>0.732815636384199</v>
      </c>
      <c r="BZ41" s="28">
        <v>254.19682568516899</v>
      </c>
      <c r="CA41" s="28">
        <v>65.194116726625197</v>
      </c>
      <c r="CB41" s="51"/>
      <c r="CC41" s="25">
        <f t="shared" si="15"/>
        <v>-4.0206406087430125E-4</v>
      </c>
      <c r="CD41" s="25">
        <f t="shared" si="16"/>
        <v>-5.1757030908529172E-4</v>
      </c>
      <c r="CE41" s="25">
        <f t="shared" si="17"/>
        <v>-4.2432894481291084E-3</v>
      </c>
      <c r="CF41" s="25">
        <f t="shared" si="18"/>
        <v>-3.4240295503794365E-4</v>
      </c>
      <c r="CG41" s="25">
        <f t="shared" si="19"/>
        <v>-1.5525572833658351E-4</v>
      </c>
      <c r="CH41" s="25">
        <f t="shared" si="20"/>
        <v>-4.6752153654566254E-4</v>
      </c>
      <c r="CI41" s="25">
        <f t="shared" si="21"/>
        <v>-1.7638931737412407E-4</v>
      </c>
      <c r="CJ41" s="73" t="str">
        <f t="shared" si="22"/>
        <v/>
      </c>
      <c r="CK41" s="73" t="str">
        <f t="shared" si="23"/>
        <v/>
      </c>
      <c r="CL41" s="25" t="str">
        <f>IF(K41=0,"",(#REF!-K41)/K41)</f>
        <v/>
      </c>
      <c r="CM41" s="73" t="str">
        <f t="shared" si="24"/>
        <v/>
      </c>
      <c r="CN41" s="25">
        <f t="shared" si="25"/>
        <v>7.1264866702935495E-5</v>
      </c>
      <c r="CO41" s="73" t="str">
        <f t="shared" si="26"/>
        <v/>
      </c>
      <c r="CP41" s="87" t="str">
        <f t="shared" si="27"/>
        <v/>
      </c>
      <c r="CQ41" s="87" t="str">
        <f t="shared" si="28"/>
        <v/>
      </c>
      <c r="CR41" s="73" t="str">
        <f t="shared" si="29"/>
        <v/>
      </c>
    </row>
    <row r="42" spans="1:96" x14ac:dyDescent="0.4">
      <c r="A42" s="30" t="s">
        <v>41</v>
      </c>
      <c r="B42" s="83">
        <v>377.92536030000002</v>
      </c>
      <c r="C42" s="83">
        <v>20.256480809999999</v>
      </c>
      <c r="D42" s="83">
        <v>461.06746595999999</v>
      </c>
      <c r="E42" s="83">
        <v>99.972118269999996</v>
      </c>
      <c r="F42" s="83">
        <v>96.550646040000004</v>
      </c>
      <c r="G42" s="83">
        <v>381.89202705999998</v>
      </c>
      <c r="H42" s="83">
        <v>32.900475700000001</v>
      </c>
      <c r="I42" s="84"/>
      <c r="J42" s="84"/>
      <c r="K42" s="83"/>
      <c r="L42" s="84"/>
      <c r="M42" s="83">
        <v>4.7738135699999997</v>
      </c>
      <c r="N42" s="84"/>
      <c r="O42" s="83"/>
      <c r="P42" s="83"/>
      <c r="Q42" s="84"/>
      <c r="R42" s="28"/>
      <c r="S42" s="28" t="s">
        <v>41</v>
      </c>
      <c r="T42" s="28">
        <v>0</v>
      </c>
      <c r="U42" s="101">
        <v>0</v>
      </c>
      <c r="V42" s="28">
        <v>0</v>
      </c>
      <c r="W42" s="28">
        <v>0</v>
      </c>
      <c r="X42" s="28">
        <v>0</v>
      </c>
      <c r="Y42" s="28">
        <v>0</v>
      </c>
      <c r="Z42" s="101">
        <v>0</v>
      </c>
      <c r="AA42" s="28">
        <v>15.0158770442315</v>
      </c>
      <c r="AB42" s="28">
        <v>377.823696251591</v>
      </c>
      <c r="AC42" s="28">
        <v>0</v>
      </c>
      <c r="AD42" s="28">
        <v>0.56541983794044204</v>
      </c>
      <c r="AE42" s="28">
        <v>0</v>
      </c>
      <c r="AF42" s="28">
        <v>0</v>
      </c>
      <c r="AG42" s="28">
        <v>6.4355763074455599</v>
      </c>
      <c r="AH42" s="28">
        <v>6.4355763074455599</v>
      </c>
      <c r="AI42" s="28">
        <v>4.7790574429691803</v>
      </c>
      <c r="AJ42" s="28">
        <v>0</v>
      </c>
      <c r="AK42" s="28">
        <v>0.41664077125393301</v>
      </c>
      <c r="AL42" s="28">
        <v>0</v>
      </c>
      <c r="AM42" s="28">
        <v>0</v>
      </c>
      <c r="AN42" s="28">
        <v>0</v>
      </c>
      <c r="AO42" s="28">
        <v>0</v>
      </c>
      <c r="AP42" s="28">
        <v>20.238374924629401</v>
      </c>
      <c r="AQ42" s="28">
        <v>0</v>
      </c>
      <c r="AR42" s="28">
        <v>415.10195552175099</v>
      </c>
      <c r="AS42" s="28">
        <v>46.122455104747097</v>
      </c>
      <c r="AT42" s="28">
        <v>461.22441062649801</v>
      </c>
      <c r="AU42" s="28">
        <v>0</v>
      </c>
      <c r="AV42" s="28">
        <v>0.75726692951272301</v>
      </c>
      <c r="AW42" s="28">
        <v>5.7393855470824597</v>
      </c>
      <c r="AX42" s="28">
        <v>7.7990238231452196</v>
      </c>
      <c r="AY42" s="28">
        <v>3.3203265079449</v>
      </c>
      <c r="AZ42" s="28">
        <v>7.6801877566317706E-2</v>
      </c>
      <c r="BA42" s="28">
        <v>4.1510179720784599</v>
      </c>
      <c r="BB42" s="28">
        <v>2.81421590806726</v>
      </c>
      <c r="BC42" s="28">
        <v>0</v>
      </c>
      <c r="BD42" s="28">
        <v>0.44833188863352003</v>
      </c>
      <c r="BE42" s="28">
        <v>100.081793922507</v>
      </c>
      <c r="BF42" s="28">
        <v>96.657322749372995</v>
      </c>
      <c r="BG42" s="28">
        <v>3.4244711731344699</v>
      </c>
      <c r="BH42" s="28">
        <v>0</v>
      </c>
      <c r="BI42" s="28">
        <v>2.7232857686138898E-2</v>
      </c>
      <c r="BJ42" s="28">
        <v>56.113129542595999</v>
      </c>
      <c r="BK42" s="28">
        <v>0</v>
      </c>
      <c r="BL42" s="28">
        <v>1.3264322894448199</v>
      </c>
      <c r="BM42" s="28">
        <v>0.36038369439529899</v>
      </c>
      <c r="BN42" s="28">
        <v>6.8998302551298796E-2</v>
      </c>
      <c r="BO42" s="28">
        <v>3.3016741478309202</v>
      </c>
      <c r="BP42" s="28">
        <v>0.48155757199689098</v>
      </c>
      <c r="BQ42" s="28">
        <v>8.6694184435368697</v>
      </c>
      <c r="BR42" s="28">
        <v>9.8254774764794295</v>
      </c>
      <c r="BS42" s="28">
        <v>0.41449629347927902</v>
      </c>
      <c r="BT42" s="28">
        <v>381.808711563793</v>
      </c>
      <c r="BU42" s="28">
        <v>5.1156130216835498</v>
      </c>
      <c r="BV42" s="28">
        <v>9.3543216433252301</v>
      </c>
      <c r="BW42" s="28">
        <v>0</v>
      </c>
      <c r="BX42" s="28">
        <v>4.16079215617542</v>
      </c>
      <c r="BY42" s="28">
        <v>0</v>
      </c>
      <c r="BZ42" s="28">
        <v>32.923703605108102</v>
      </c>
      <c r="CA42" s="28">
        <v>12.955934542788899</v>
      </c>
      <c r="CB42" s="51"/>
      <c r="CC42" s="25">
        <f t="shared" si="15"/>
        <v>-2.6900562674153075E-4</v>
      </c>
      <c r="CD42" s="25">
        <f t="shared" si="16"/>
        <v>-8.9383173417073082E-4</v>
      </c>
      <c r="CE42" s="25">
        <f t="shared" si="17"/>
        <v>3.4039414637778039E-4</v>
      </c>
      <c r="CF42" s="25">
        <f t="shared" si="18"/>
        <v>1.0970624050477842E-3</v>
      </c>
      <c r="CG42" s="25">
        <f t="shared" si="19"/>
        <v>1.1048782555923618E-3</v>
      </c>
      <c r="CH42" s="25">
        <f t="shared" si="20"/>
        <v>-2.181650579311218E-4</v>
      </c>
      <c r="CI42" s="25">
        <f t="shared" si="21"/>
        <v>7.0600514472502895E-4</v>
      </c>
      <c r="CJ42" s="73" t="str">
        <f t="shared" si="22"/>
        <v/>
      </c>
      <c r="CK42" s="73" t="str">
        <f t="shared" si="23"/>
        <v/>
      </c>
      <c r="CL42" s="25" t="str">
        <f>IF(K42=0,"",(#REF!-K42)/K42)</f>
        <v/>
      </c>
      <c r="CM42" s="73" t="str">
        <f t="shared" si="24"/>
        <v/>
      </c>
      <c r="CN42" s="25">
        <f t="shared" si="25"/>
        <v>1.0984662245996774E-3</v>
      </c>
      <c r="CO42" s="73" t="str">
        <f t="shared" si="26"/>
        <v/>
      </c>
      <c r="CP42" s="87" t="str">
        <f t="shared" si="27"/>
        <v/>
      </c>
      <c r="CQ42" s="87" t="str">
        <f t="shared" si="28"/>
        <v/>
      </c>
      <c r="CR42" s="73" t="str">
        <f t="shared" si="29"/>
        <v/>
      </c>
    </row>
    <row r="43" spans="1:96" x14ac:dyDescent="0.4">
      <c r="A43" s="30" t="s">
        <v>42</v>
      </c>
      <c r="B43" s="83">
        <v>3256.7496924000002</v>
      </c>
      <c r="C43" s="83">
        <v>194.48900954999999</v>
      </c>
      <c r="D43" s="83">
        <v>3376.4108977999999</v>
      </c>
      <c r="E43" s="83">
        <v>711.07242096000004</v>
      </c>
      <c r="F43" s="83">
        <v>669.95011503000001</v>
      </c>
      <c r="G43" s="83">
        <v>2900.4016396000002</v>
      </c>
      <c r="H43" s="83">
        <v>155.28048426999999</v>
      </c>
      <c r="I43" s="84"/>
      <c r="J43" s="84"/>
      <c r="K43" s="83"/>
      <c r="L43" s="84"/>
      <c r="M43" s="83">
        <v>31.656399459999999</v>
      </c>
      <c r="N43" s="84"/>
      <c r="O43" s="83"/>
      <c r="P43" s="83"/>
      <c r="Q43" s="84"/>
      <c r="R43" s="28"/>
      <c r="S43" s="28" t="s">
        <v>42</v>
      </c>
      <c r="T43" s="28">
        <v>0</v>
      </c>
      <c r="U43" s="101">
        <v>0</v>
      </c>
      <c r="V43" s="28">
        <v>0</v>
      </c>
      <c r="W43" s="28">
        <v>0</v>
      </c>
      <c r="X43" s="28">
        <v>0</v>
      </c>
      <c r="Y43" s="28">
        <v>0</v>
      </c>
      <c r="Z43" s="101">
        <v>0</v>
      </c>
      <c r="AA43" s="28">
        <v>144.52650393894001</v>
      </c>
      <c r="AB43" s="28">
        <v>3255.0896705200198</v>
      </c>
      <c r="AC43" s="28">
        <v>0</v>
      </c>
      <c r="AD43" s="28">
        <v>1.99137479079349</v>
      </c>
      <c r="AE43" s="28">
        <v>0</v>
      </c>
      <c r="AF43" s="28">
        <v>0</v>
      </c>
      <c r="AG43" s="28">
        <v>61.941882916743602</v>
      </c>
      <c r="AH43" s="28">
        <v>61.941882916743602</v>
      </c>
      <c r="AI43" s="28">
        <v>31.652696441188901</v>
      </c>
      <c r="AJ43" s="28">
        <v>0</v>
      </c>
      <c r="AK43" s="28">
        <v>1.4673868570578199</v>
      </c>
      <c r="AL43" s="28">
        <v>0</v>
      </c>
      <c r="AM43" s="28">
        <v>0</v>
      </c>
      <c r="AN43" s="28">
        <v>0</v>
      </c>
      <c r="AO43" s="28">
        <v>0</v>
      </c>
      <c r="AP43" s="28">
        <v>194.365302779074</v>
      </c>
      <c r="AQ43" s="28">
        <v>0</v>
      </c>
      <c r="AR43" s="28">
        <v>3037.4139643975</v>
      </c>
      <c r="AS43" s="28">
        <v>337.49049273312198</v>
      </c>
      <c r="AT43" s="28">
        <v>3374.9044571306199</v>
      </c>
      <c r="AU43" s="28">
        <v>0</v>
      </c>
      <c r="AV43" s="28">
        <v>2.66705474743299</v>
      </c>
      <c r="AW43" s="28">
        <v>39.692978051795201</v>
      </c>
      <c r="AX43" s="28">
        <v>27.467771471089101</v>
      </c>
      <c r="AY43" s="28">
        <v>22.972781159378101</v>
      </c>
      <c r="AZ43" s="28">
        <v>0.57539577639286299</v>
      </c>
      <c r="BA43" s="28">
        <v>28.806479870083699</v>
      </c>
      <c r="BB43" s="28">
        <v>19.481818071172501</v>
      </c>
      <c r="BC43" s="28">
        <v>0</v>
      </c>
      <c r="BD43" s="28">
        <v>3.1055539003399399</v>
      </c>
      <c r="BE43" s="28">
        <v>710.99888994016305</v>
      </c>
      <c r="BF43" s="28">
        <v>669.87630693088204</v>
      </c>
      <c r="BG43" s="28">
        <v>41.1225830092812</v>
      </c>
      <c r="BH43" s="28">
        <v>0</v>
      </c>
      <c r="BI43" s="28">
        <v>0.18827942481412199</v>
      </c>
      <c r="BJ43" s="28">
        <v>388.04073490113097</v>
      </c>
      <c r="BK43" s="28">
        <v>0</v>
      </c>
      <c r="BL43" s="28">
        <v>9.4592498478069107</v>
      </c>
      <c r="BM43" s="28">
        <v>2.5633875194434701</v>
      </c>
      <c r="BN43" s="28">
        <v>0.51552367948286104</v>
      </c>
      <c r="BO43" s="28">
        <v>23.548507524434601</v>
      </c>
      <c r="BP43" s="28">
        <v>1.6960210582670501</v>
      </c>
      <c r="BQ43" s="28">
        <v>59.977008987714399</v>
      </c>
      <c r="BR43" s="28">
        <v>68.082904308648196</v>
      </c>
      <c r="BS43" s="28">
        <v>2.86570390824363</v>
      </c>
      <c r="BT43" s="28">
        <v>2898.9056035979402</v>
      </c>
      <c r="BU43" s="28">
        <v>18.016936662755601</v>
      </c>
      <c r="BV43" s="28">
        <v>67.148252693772505</v>
      </c>
      <c r="BW43" s="28">
        <v>0</v>
      </c>
      <c r="BX43" s="28">
        <v>14.6540965052993</v>
      </c>
      <c r="BY43" s="28">
        <v>0</v>
      </c>
      <c r="BZ43" s="28">
        <v>155.23167031465201</v>
      </c>
      <c r="CA43" s="28">
        <v>45.630171883353398</v>
      </c>
      <c r="CB43" s="51"/>
      <c r="CC43" s="25">
        <f t="shared" si="15"/>
        <v>-5.097173675502999E-4</v>
      </c>
      <c r="CD43" s="25">
        <f t="shared" si="16"/>
        <v>-6.3606047052334233E-4</v>
      </c>
      <c r="CE43" s="25">
        <f t="shared" si="17"/>
        <v>-4.4616627388615303E-4</v>
      </c>
      <c r="CF43" s="25">
        <f t="shared" si="18"/>
        <v>-1.0340862290470968E-4</v>
      </c>
      <c r="CG43" s="25">
        <f t="shared" si="19"/>
        <v>-1.1016954466029685E-4</v>
      </c>
      <c r="CH43" s="25">
        <f t="shared" si="20"/>
        <v>-5.1580304659679143E-4</v>
      </c>
      <c r="CI43" s="25">
        <f t="shared" si="21"/>
        <v>-3.1435988609556368E-4</v>
      </c>
      <c r="CJ43" s="73" t="str">
        <f t="shared" si="22"/>
        <v/>
      </c>
      <c r="CK43" s="73" t="str">
        <f t="shared" si="23"/>
        <v/>
      </c>
      <c r="CL43" s="25" t="str">
        <f>IF(K43=0,"",(#REF!-K43)/K43)</f>
        <v/>
      </c>
      <c r="CM43" s="73" t="str">
        <f t="shared" si="24"/>
        <v/>
      </c>
      <c r="CN43" s="25">
        <f t="shared" si="25"/>
        <v>-1.1697536277861483E-4</v>
      </c>
      <c r="CO43" s="73" t="str">
        <f t="shared" si="26"/>
        <v/>
      </c>
      <c r="CP43" s="87" t="str">
        <f t="shared" si="27"/>
        <v/>
      </c>
      <c r="CQ43" s="87" t="str">
        <f t="shared" si="28"/>
        <v/>
      </c>
      <c r="CR43" s="73" t="str">
        <f t="shared" si="29"/>
        <v/>
      </c>
    </row>
    <row r="44" spans="1:96" x14ac:dyDescent="0.4">
      <c r="A44" s="30" t="s">
        <v>43</v>
      </c>
      <c r="B44" s="83">
        <v>39328.152967000002</v>
      </c>
      <c r="C44" s="83">
        <v>2318.9198501000001</v>
      </c>
      <c r="D44" s="83">
        <v>48402.643633</v>
      </c>
      <c r="E44" s="83">
        <v>12394.215733999999</v>
      </c>
      <c r="F44" s="83">
        <v>8230.3249061000006</v>
      </c>
      <c r="G44" s="83">
        <v>73198.150204000005</v>
      </c>
      <c r="H44" s="83">
        <v>2072.7099723000001</v>
      </c>
      <c r="I44" s="84"/>
      <c r="J44" s="84"/>
      <c r="K44" s="83"/>
      <c r="L44" s="84"/>
      <c r="M44" s="83">
        <v>233.94283704</v>
      </c>
      <c r="N44" s="84"/>
      <c r="O44" s="83"/>
      <c r="P44" s="83"/>
      <c r="Q44" s="84"/>
      <c r="R44" s="28"/>
      <c r="S44" s="28" t="s">
        <v>43</v>
      </c>
      <c r="T44" s="28">
        <v>0</v>
      </c>
      <c r="U44" s="101">
        <v>0</v>
      </c>
      <c r="V44" s="28">
        <v>0</v>
      </c>
      <c r="W44" s="28">
        <v>0</v>
      </c>
      <c r="X44" s="28">
        <v>0</v>
      </c>
      <c r="Y44" s="28">
        <v>18.844073348435199</v>
      </c>
      <c r="Z44" s="101">
        <v>0</v>
      </c>
      <c r="AA44" s="28">
        <v>1895.5579552934601</v>
      </c>
      <c r="AB44" s="28">
        <v>39310.840219407</v>
      </c>
      <c r="AC44" s="28">
        <v>0.39130293028323798</v>
      </c>
      <c r="AD44" s="28">
        <v>25.0821573589166</v>
      </c>
      <c r="AE44" s="28">
        <v>1.7323946416111301E-2</v>
      </c>
      <c r="AF44" s="28">
        <v>0.13870027083075601</v>
      </c>
      <c r="AG44" s="28">
        <v>736.94421708670905</v>
      </c>
      <c r="AH44" s="28">
        <v>736.94421708670905</v>
      </c>
      <c r="AI44" s="28">
        <v>233.85344210400501</v>
      </c>
      <c r="AJ44" s="28">
        <v>0</v>
      </c>
      <c r="AK44" s="28">
        <v>18.3448740356468</v>
      </c>
      <c r="AL44" s="28">
        <v>0</v>
      </c>
      <c r="AM44" s="28">
        <v>0</v>
      </c>
      <c r="AN44" s="28">
        <v>0</v>
      </c>
      <c r="AO44" s="28">
        <v>0</v>
      </c>
      <c r="AP44" s="28">
        <v>2317.7827776720301</v>
      </c>
      <c r="AQ44" s="28">
        <v>0</v>
      </c>
      <c r="AR44" s="28">
        <v>43496.417475525202</v>
      </c>
      <c r="AS44" s="28">
        <v>4832.93579596362</v>
      </c>
      <c r="AT44" s="28">
        <v>48329.353271488901</v>
      </c>
      <c r="AU44" s="28">
        <v>0</v>
      </c>
      <c r="AV44" s="28">
        <v>33.409059115169399</v>
      </c>
      <c r="AW44" s="28">
        <v>378.24179243966103</v>
      </c>
      <c r="AX44" s="28">
        <v>464.459738891043</v>
      </c>
      <c r="AY44" s="28">
        <v>834.09963625891703</v>
      </c>
      <c r="AZ44" s="28">
        <v>8.7307815284963901</v>
      </c>
      <c r="BA44" s="28">
        <v>211.942138727078</v>
      </c>
      <c r="BB44" s="28">
        <v>231.66265961336799</v>
      </c>
      <c r="BC44" s="28">
        <v>0</v>
      </c>
      <c r="BD44" s="28">
        <v>36.301814283469398</v>
      </c>
      <c r="BE44" s="28">
        <v>12391.025724228901</v>
      </c>
      <c r="BF44" s="28">
        <v>8228.4864368074595</v>
      </c>
      <c r="BG44" s="28">
        <v>4162.5392874214704</v>
      </c>
      <c r="BH44" s="28">
        <v>49.3831289648748</v>
      </c>
      <c r="BI44" s="28">
        <v>2.2230072885905301</v>
      </c>
      <c r="BJ44" s="28">
        <v>2873.1551486871299</v>
      </c>
      <c r="BK44" s="28">
        <v>9.7237354448100408</v>
      </c>
      <c r="BL44" s="28">
        <v>621.85768024749098</v>
      </c>
      <c r="BM44" s="28">
        <v>34.906076294812998</v>
      </c>
      <c r="BN44" s="28">
        <v>23.123017080105999</v>
      </c>
      <c r="BO44" s="28">
        <v>1553.9212577251701</v>
      </c>
      <c r="BP44" s="28">
        <v>39.938599377067199</v>
      </c>
      <c r="BQ44" s="28">
        <v>605.37159483850405</v>
      </c>
      <c r="BR44" s="28">
        <v>706.02073798612196</v>
      </c>
      <c r="BS44" s="28">
        <v>47.822229398854603</v>
      </c>
      <c r="BT44" s="28">
        <v>73167.765347753302</v>
      </c>
      <c r="BU44" s="28">
        <v>324.57248286697097</v>
      </c>
      <c r="BV44" s="28">
        <v>1879.5227626286801</v>
      </c>
      <c r="BW44" s="28">
        <v>0</v>
      </c>
      <c r="BX44" s="28">
        <v>192.52373739696199</v>
      </c>
      <c r="BY44" s="28">
        <v>0.26201218488882999</v>
      </c>
      <c r="BZ44" s="28">
        <v>2072.0847557592901</v>
      </c>
      <c r="CA44" s="28">
        <v>570.455787212583</v>
      </c>
      <c r="CB44" s="51"/>
      <c r="CC44" s="25">
        <f t="shared" si="15"/>
        <v>-4.4021257768012698E-4</v>
      </c>
      <c r="CD44" s="25">
        <f t="shared" si="16"/>
        <v>-4.9034572191917819E-4</v>
      </c>
      <c r="CE44" s="25">
        <f t="shared" si="17"/>
        <v>-1.5141809622384152E-3</v>
      </c>
      <c r="CF44" s="25">
        <f t="shared" si="18"/>
        <v>-2.5737891283816752E-4</v>
      </c>
      <c r="CG44" s="25">
        <f t="shared" si="19"/>
        <v>-2.2337748673548067E-4</v>
      </c>
      <c r="CH44" s="25">
        <f t="shared" si="20"/>
        <v>-4.1510415443589204E-4</v>
      </c>
      <c r="CI44" s="25">
        <f t="shared" si="21"/>
        <v>-3.0164207682958856E-4</v>
      </c>
      <c r="CJ44" s="73" t="str">
        <f t="shared" si="22"/>
        <v/>
      </c>
      <c r="CK44" s="73" t="str">
        <f t="shared" si="23"/>
        <v/>
      </c>
      <c r="CL44" s="25" t="str">
        <f>IF(K44=0,"",(#REF!-K44)/K44)</f>
        <v/>
      </c>
      <c r="CM44" s="73" t="str">
        <f t="shared" si="24"/>
        <v/>
      </c>
      <c r="CN44" s="25">
        <f t="shared" si="25"/>
        <v>-3.8212298835934731E-4</v>
      </c>
      <c r="CO44" s="73" t="str">
        <f t="shared" si="26"/>
        <v/>
      </c>
      <c r="CP44" s="87" t="str">
        <f t="shared" si="27"/>
        <v/>
      </c>
      <c r="CQ44" s="87" t="str">
        <f t="shared" si="28"/>
        <v/>
      </c>
      <c r="CR44" s="73" t="str">
        <f t="shared" si="29"/>
        <v/>
      </c>
    </row>
    <row r="45" spans="1:96" x14ac:dyDescent="0.4">
      <c r="A45" s="30" t="s">
        <v>44</v>
      </c>
      <c r="B45" s="83">
        <v>1408.7708963</v>
      </c>
      <c r="C45" s="83">
        <v>36.720834750000002</v>
      </c>
      <c r="D45" s="83">
        <v>9242.7625748999999</v>
      </c>
      <c r="E45" s="83">
        <v>1352.4569573000001</v>
      </c>
      <c r="F45" s="83">
        <v>1087.1333907999999</v>
      </c>
      <c r="G45" s="83">
        <v>5441.2842885999999</v>
      </c>
      <c r="H45" s="83">
        <v>125.68029894</v>
      </c>
      <c r="I45" s="84"/>
      <c r="J45" s="84"/>
      <c r="K45" s="83"/>
      <c r="L45" s="84"/>
      <c r="M45" s="83">
        <v>43.377264490000002</v>
      </c>
      <c r="N45" s="84"/>
      <c r="O45" s="83"/>
      <c r="P45" s="83"/>
      <c r="Q45" s="84"/>
      <c r="R45" s="28"/>
      <c r="S45" s="28" t="s">
        <v>44</v>
      </c>
      <c r="T45" s="28">
        <v>0</v>
      </c>
      <c r="U45" s="101">
        <v>0</v>
      </c>
      <c r="V45" s="28">
        <v>0</v>
      </c>
      <c r="W45" s="28">
        <v>0</v>
      </c>
      <c r="X45" s="28">
        <v>0</v>
      </c>
      <c r="Y45" s="28">
        <v>0</v>
      </c>
      <c r="Z45" s="101">
        <v>0</v>
      </c>
      <c r="AA45" s="28">
        <v>26.6296346428413</v>
      </c>
      <c r="AB45" s="28">
        <v>1408.10498277639</v>
      </c>
      <c r="AC45" s="28">
        <v>0</v>
      </c>
      <c r="AD45" s="28">
        <v>2.4375124932323602</v>
      </c>
      <c r="AE45" s="28">
        <v>0</v>
      </c>
      <c r="AF45" s="28">
        <v>0</v>
      </c>
      <c r="AG45" s="28">
        <v>11.413046825606401</v>
      </c>
      <c r="AH45" s="28">
        <v>11.413046825606401</v>
      </c>
      <c r="AI45" s="28">
        <v>43.348458854368097</v>
      </c>
      <c r="AJ45" s="28">
        <v>0</v>
      </c>
      <c r="AK45" s="28">
        <v>1.79613096091756</v>
      </c>
      <c r="AL45" s="28">
        <v>0</v>
      </c>
      <c r="AM45" s="28">
        <v>0</v>
      </c>
      <c r="AN45" s="28">
        <v>0</v>
      </c>
      <c r="AO45" s="28">
        <v>0</v>
      </c>
      <c r="AP45" s="28">
        <v>36.717991448271199</v>
      </c>
      <c r="AQ45" s="28">
        <v>0</v>
      </c>
      <c r="AR45" s="28">
        <v>8308.7776909164095</v>
      </c>
      <c r="AS45" s="28">
        <v>923.19757338183399</v>
      </c>
      <c r="AT45" s="28">
        <v>9231.9752642982403</v>
      </c>
      <c r="AU45" s="28">
        <v>0</v>
      </c>
      <c r="AV45" s="28">
        <v>3.2645665582543701</v>
      </c>
      <c r="AW45" s="28">
        <v>64.805135473029196</v>
      </c>
      <c r="AX45" s="28">
        <v>33.621487230278198</v>
      </c>
      <c r="AY45" s="28">
        <v>37.456580054343902</v>
      </c>
      <c r="AZ45" s="28">
        <v>0.71175048705611299</v>
      </c>
      <c r="BA45" s="28">
        <v>46.524424747322698</v>
      </c>
      <c r="BB45" s="28">
        <v>31.709420050816501</v>
      </c>
      <c r="BC45" s="28">
        <v>0</v>
      </c>
      <c r="BD45" s="28">
        <v>5.0448991155828198</v>
      </c>
      <c r="BE45" s="28">
        <v>1351.6465540897</v>
      </c>
      <c r="BF45" s="28">
        <v>1086.4526004991999</v>
      </c>
      <c r="BG45" s="28">
        <v>265.19395359050202</v>
      </c>
      <c r="BH45" s="28">
        <v>0</v>
      </c>
      <c r="BI45" s="28">
        <v>0.30770426098315101</v>
      </c>
      <c r="BJ45" s="28">
        <v>633.70176751632698</v>
      </c>
      <c r="BK45" s="28">
        <v>0</v>
      </c>
      <c r="BL45" s="28">
        <v>13.9731000475096</v>
      </c>
      <c r="BM45" s="28">
        <v>3.8197276380231102</v>
      </c>
      <c r="BN45" s="28">
        <v>0.64438345519381302</v>
      </c>
      <c r="BO45" s="28">
        <v>34.769940428909202</v>
      </c>
      <c r="BP45" s="28">
        <v>2.0759843257725801</v>
      </c>
      <c r="BQ45" s="28">
        <v>97.817971472081098</v>
      </c>
      <c r="BR45" s="28">
        <v>110.48240195693199</v>
      </c>
      <c r="BS45" s="28">
        <v>4.6833937950914102</v>
      </c>
      <c r="BT45" s="28">
        <v>5438.9450407579398</v>
      </c>
      <c r="BU45" s="28">
        <v>22.0533538214057</v>
      </c>
      <c r="BV45" s="28">
        <v>122.920189509306</v>
      </c>
      <c r="BW45" s="28">
        <v>0</v>
      </c>
      <c r="BX45" s="28">
        <v>17.937114462849301</v>
      </c>
      <c r="BY45" s="28">
        <v>0</v>
      </c>
      <c r="BZ45" s="28">
        <v>125.602970485623</v>
      </c>
      <c r="CA45" s="28">
        <v>55.852815689963997</v>
      </c>
      <c r="CB45" s="51"/>
      <c r="CC45" s="25">
        <f t="shared" si="15"/>
        <v>-4.7269114187336832E-4</v>
      </c>
      <c r="CD45" s="25">
        <f t="shared" si="16"/>
        <v>-7.7430204083318572E-5</v>
      </c>
      <c r="CE45" s="25">
        <f t="shared" si="17"/>
        <v>-1.1671089151477324E-3</v>
      </c>
      <c r="CF45" s="25">
        <f t="shared" si="18"/>
        <v>-5.9920813444444044E-4</v>
      </c>
      <c r="CG45" s="25">
        <f t="shared" si="19"/>
        <v>-6.2622517766568327E-4</v>
      </c>
      <c r="CH45" s="25">
        <f t="shared" si="20"/>
        <v>-4.2990730092177815E-4</v>
      </c>
      <c r="CI45" s="25">
        <f t="shared" si="21"/>
        <v>-6.1527904555600107E-4</v>
      </c>
      <c r="CJ45" s="73" t="str">
        <f t="shared" si="22"/>
        <v/>
      </c>
      <c r="CK45" s="73" t="str">
        <f t="shared" si="23"/>
        <v/>
      </c>
      <c r="CL45" s="25" t="str">
        <f>IF(K45=0,"",(#REF!-K45)/K45)</f>
        <v/>
      </c>
      <c r="CM45" s="73" t="str">
        <f t="shared" si="24"/>
        <v/>
      </c>
      <c r="CN45" s="25">
        <f t="shared" si="25"/>
        <v>-6.6407220396632791E-4</v>
      </c>
      <c r="CO45" s="73" t="str">
        <f t="shared" si="26"/>
        <v/>
      </c>
      <c r="CP45" s="87" t="str">
        <f t="shared" si="27"/>
        <v/>
      </c>
      <c r="CQ45" s="87" t="str">
        <f t="shared" si="28"/>
        <v/>
      </c>
      <c r="CR45" s="73" t="str">
        <f t="shared" si="29"/>
        <v/>
      </c>
    </row>
    <row r="46" spans="1:96" x14ac:dyDescent="0.4">
      <c r="A46" s="30" t="s">
        <v>45</v>
      </c>
      <c r="B46" s="83">
        <v>0</v>
      </c>
      <c r="C46" s="83">
        <v>0</v>
      </c>
      <c r="D46" s="83">
        <v>8.5951859899999992</v>
      </c>
      <c r="E46" s="83">
        <v>0</v>
      </c>
      <c r="F46" s="83">
        <v>0</v>
      </c>
      <c r="G46" s="83">
        <v>0</v>
      </c>
      <c r="H46" s="83">
        <v>0</v>
      </c>
      <c r="I46" s="84"/>
      <c r="J46" s="84"/>
      <c r="K46" s="83"/>
      <c r="L46" s="84"/>
      <c r="M46" s="83">
        <v>0</v>
      </c>
      <c r="N46" s="84"/>
      <c r="O46" s="83"/>
      <c r="P46" s="83"/>
      <c r="Q46" s="84"/>
      <c r="R46" s="28"/>
      <c r="S46" s="28" t="s">
        <v>45</v>
      </c>
      <c r="T46" s="28">
        <v>0</v>
      </c>
      <c r="U46" s="101">
        <v>0</v>
      </c>
      <c r="V46" s="28">
        <v>0</v>
      </c>
      <c r="W46" s="28">
        <v>0</v>
      </c>
      <c r="X46" s="28">
        <v>0</v>
      </c>
      <c r="Y46" s="28">
        <v>0</v>
      </c>
      <c r="Z46" s="101">
        <v>0</v>
      </c>
      <c r="AA46" s="28">
        <v>0</v>
      </c>
      <c r="AB46" s="28">
        <v>0</v>
      </c>
      <c r="AC46" s="28">
        <v>0</v>
      </c>
      <c r="AD46" s="28">
        <v>0</v>
      </c>
      <c r="AE46" s="28">
        <v>0</v>
      </c>
      <c r="AF46" s="28">
        <v>0</v>
      </c>
      <c r="AG46" s="28">
        <v>0</v>
      </c>
      <c r="AH46" s="28">
        <v>0</v>
      </c>
      <c r="AI46" s="28">
        <v>0</v>
      </c>
      <c r="AJ46" s="28">
        <v>0</v>
      </c>
      <c r="AK46" s="28">
        <v>0</v>
      </c>
      <c r="AL46" s="28">
        <v>0</v>
      </c>
      <c r="AM46" s="28">
        <v>0</v>
      </c>
      <c r="AN46" s="28">
        <v>0</v>
      </c>
      <c r="AO46" s="28">
        <v>0</v>
      </c>
      <c r="AP46" s="28">
        <v>0</v>
      </c>
      <c r="AQ46" s="28">
        <v>0</v>
      </c>
      <c r="AR46" s="28">
        <v>7.7282722928619902</v>
      </c>
      <c r="AS46" s="28">
        <v>0.85869521431681495</v>
      </c>
      <c r="AT46" s="28">
        <v>8.5869675071787999</v>
      </c>
      <c r="AU46" s="28">
        <v>0</v>
      </c>
      <c r="AV46" s="28">
        <v>0</v>
      </c>
      <c r="AW46" s="28">
        <v>0</v>
      </c>
      <c r="AX46" s="28">
        <v>0</v>
      </c>
      <c r="AY46" s="28">
        <v>0</v>
      </c>
      <c r="AZ46" s="28">
        <v>0</v>
      </c>
      <c r="BA46" s="28">
        <v>0</v>
      </c>
      <c r="BB46" s="28">
        <v>0</v>
      </c>
      <c r="BC46" s="28">
        <v>0</v>
      </c>
      <c r="BD46" s="28">
        <v>0</v>
      </c>
      <c r="BE46" s="28">
        <v>0</v>
      </c>
      <c r="BF46" s="28">
        <v>0</v>
      </c>
      <c r="BG46" s="28">
        <v>0</v>
      </c>
      <c r="BH46" s="28">
        <v>0</v>
      </c>
      <c r="BI46" s="28">
        <v>0</v>
      </c>
      <c r="BJ46" s="28">
        <v>0</v>
      </c>
      <c r="BK46" s="28">
        <v>0</v>
      </c>
      <c r="BL46" s="28">
        <v>0</v>
      </c>
      <c r="BM46" s="28">
        <v>0</v>
      </c>
      <c r="BN46" s="28">
        <v>0</v>
      </c>
      <c r="BO46" s="28">
        <v>0</v>
      </c>
      <c r="BP46" s="28">
        <v>0</v>
      </c>
      <c r="BQ46" s="28">
        <v>0</v>
      </c>
      <c r="BR46" s="28">
        <v>0</v>
      </c>
      <c r="BS46" s="28">
        <v>0</v>
      </c>
      <c r="BT46" s="28">
        <v>0</v>
      </c>
      <c r="BU46" s="28">
        <v>0</v>
      </c>
      <c r="BV46" s="28">
        <v>0</v>
      </c>
      <c r="BW46" s="28">
        <v>0</v>
      </c>
      <c r="BX46" s="28">
        <v>0</v>
      </c>
      <c r="BY46" s="28">
        <v>0</v>
      </c>
      <c r="BZ46" s="28">
        <v>0</v>
      </c>
      <c r="CA46" s="28">
        <v>0</v>
      </c>
      <c r="CB46" s="51"/>
      <c r="CC46" s="25" t="str">
        <f t="shared" si="15"/>
        <v/>
      </c>
      <c r="CD46" s="25" t="str">
        <f t="shared" si="16"/>
        <v/>
      </c>
      <c r="CE46" s="25">
        <f t="shared" si="17"/>
        <v>-9.5617277284761851E-4</v>
      </c>
      <c r="CF46" s="25" t="str">
        <f t="shared" si="18"/>
        <v/>
      </c>
      <c r="CG46" s="25" t="str">
        <f t="shared" si="19"/>
        <v/>
      </c>
      <c r="CH46" s="25" t="str">
        <f t="shared" si="20"/>
        <v/>
      </c>
      <c r="CI46" s="25" t="str">
        <f t="shared" si="21"/>
        <v/>
      </c>
      <c r="CJ46" s="73" t="str">
        <f t="shared" si="22"/>
        <v/>
      </c>
      <c r="CK46" s="73" t="str">
        <f t="shared" si="23"/>
        <v/>
      </c>
      <c r="CL46" s="25" t="str">
        <f>IF(K46=0,"",(#REF!-K46)/K46)</f>
        <v/>
      </c>
      <c r="CM46" s="73" t="str">
        <f t="shared" si="24"/>
        <v/>
      </c>
      <c r="CN46" s="25" t="str">
        <f t="shared" si="25"/>
        <v/>
      </c>
      <c r="CO46" s="73" t="str">
        <f t="shared" si="26"/>
        <v/>
      </c>
      <c r="CP46" s="87" t="str">
        <f t="shared" si="27"/>
        <v/>
      </c>
      <c r="CQ46" s="87" t="str">
        <f t="shared" si="28"/>
        <v/>
      </c>
      <c r="CR46" s="73" t="str">
        <f t="shared" si="29"/>
        <v/>
      </c>
    </row>
    <row r="47" spans="1:96" x14ac:dyDescent="0.4">
      <c r="A47" s="30" t="s">
        <v>46</v>
      </c>
      <c r="B47" s="83">
        <v>9527.9138808000007</v>
      </c>
      <c r="C47" s="83">
        <v>699.64449658000001</v>
      </c>
      <c r="D47" s="83">
        <v>5450.7409102000001</v>
      </c>
      <c r="E47" s="83">
        <v>557.09591528999999</v>
      </c>
      <c r="F47" s="83">
        <v>403.39385172999999</v>
      </c>
      <c r="G47" s="83">
        <v>1769.7096342</v>
      </c>
      <c r="H47" s="83">
        <v>276.70451557000001</v>
      </c>
      <c r="I47" s="84"/>
      <c r="J47" s="84"/>
      <c r="K47" s="83"/>
      <c r="L47" s="84"/>
      <c r="M47" s="83">
        <v>30.855017159999999</v>
      </c>
      <c r="N47" s="84"/>
      <c r="O47" s="83"/>
      <c r="P47" s="83"/>
      <c r="Q47" s="84"/>
      <c r="R47" s="28"/>
      <c r="S47" s="28" t="s">
        <v>46</v>
      </c>
      <c r="T47" s="28">
        <v>0.11820141331283</v>
      </c>
      <c r="U47" s="101">
        <v>0</v>
      </c>
      <c r="V47" s="28">
        <v>3.14625275068132E-2</v>
      </c>
      <c r="W47" s="28">
        <v>3.14625275068132E-2</v>
      </c>
      <c r="X47" s="28">
        <v>1.45438965156996E-2</v>
      </c>
      <c r="Y47" s="28">
        <v>2.9317790519983999</v>
      </c>
      <c r="Z47" s="101">
        <v>0</v>
      </c>
      <c r="AA47" s="28">
        <v>556.17750762917694</v>
      </c>
      <c r="AB47" s="28">
        <v>9523.5230768837191</v>
      </c>
      <c r="AC47" s="28">
        <v>2.0808160299585898</v>
      </c>
      <c r="AD47" s="28">
        <v>4.88862402514573</v>
      </c>
      <c r="AE47" s="28">
        <v>8.3321682619112394E-2</v>
      </c>
      <c r="AF47" s="28">
        <v>1.6360706139444501</v>
      </c>
      <c r="AG47" s="28">
        <v>223.34774316586501</v>
      </c>
      <c r="AH47" s="28">
        <v>223.34774316586501</v>
      </c>
      <c r="AI47" s="28">
        <v>30.841260830305998</v>
      </c>
      <c r="AJ47" s="28">
        <v>0</v>
      </c>
      <c r="AK47" s="28">
        <v>0.55259788157729195</v>
      </c>
      <c r="AL47" s="28">
        <v>6.4906317592332202E-6</v>
      </c>
      <c r="AM47" s="28">
        <v>2.1684746379183901E-2</v>
      </c>
      <c r="AN47" s="28">
        <v>2.4770313072416199</v>
      </c>
      <c r="AO47" s="28">
        <v>1.4644286885034399E-2</v>
      </c>
      <c r="AP47" s="28">
        <v>699.31335203636502</v>
      </c>
      <c r="AQ47" s="28">
        <v>0</v>
      </c>
      <c r="AR47" s="28">
        <v>4902.7636544975903</v>
      </c>
      <c r="AS47" s="28">
        <v>544.75182667261902</v>
      </c>
      <c r="AT47" s="28">
        <v>5447.5154811702096</v>
      </c>
      <c r="AU47" s="28">
        <v>6.3957518642834601E-6</v>
      </c>
      <c r="AV47" s="28">
        <v>1.32678145580377</v>
      </c>
      <c r="AW47" s="28">
        <v>21.541146818370599</v>
      </c>
      <c r="AX47" s="28">
        <v>15.7647401905965</v>
      </c>
      <c r="AY47" s="28">
        <v>12.727321803432099</v>
      </c>
      <c r="AZ47" s="28">
        <v>1.4525739493799401</v>
      </c>
      <c r="BA47" s="28">
        <v>17.497796598355301</v>
      </c>
      <c r="BB47" s="28">
        <v>10.859292706726499</v>
      </c>
      <c r="BC47" s="28">
        <v>1.29216422229203E-5</v>
      </c>
      <c r="BD47" s="28">
        <v>2.61533306119042</v>
      </c>
      <c r="BE47" s="28">
        <v>557.27735072628695</v>
      </c>
      <c r="BF47" s="28">
        <v>403.52686505347498</v>
      </c>
      <c r="BG47" s="28">
        <v>153.75048567281101</v>
      </c>
      <c r="BH47" s="28">
        <v>1.06970613491184E-2</v>
      </c>
      <c r="BI47" s="28">
        <v>0.1018224031482</v>
      </c>
      <c r="BJ47" s="28">
        <v>211.38643996153101</v>
      </c>
      <c r="BK47" s="28">
        <v>3.4943468245176001</v>
      </c>
      <c r="BL47" s="28">
        <v>10.439278861524301</v>
      </c>
      <c r="BM47" s="28">
        <v>2.6032039488174901</v>
      </c>
      <c r="BN47" s="28">
        <v>0.89443528025848096</v>
      </c>
      <c r="BO47" s="28">
        <v>26.0459453878922</v>
      </c>
      <c r="BP47" s="28">
        <v>2.2278793730600999</v>
      </c>
      <c r="BQ47" s="28">
        <v>33.669700014076497</v>
      </c>
      <c r="BR47" s="28">
        <v>46.645680381671198</v>
      </c>
      <c r="BS47" s="28">
        <v>1.5418370695915999</v>
      </c>
      <c r="BT47" s="28">
        <v>1768.86590850682</v>
      </c>
      <c r="BU47" s="28">
        <v>10.9803985858671</v>
      </c>
      <c r="BV47" s="28">
        <v>34.973643121303802</v>
      </c>
      <c r="BW47" s="28">
        <v>0.269418692677238</v>
      </c>
      <c r="BX47" s="28">
        <v>7.9283716778346998</v>
      </c>
      <c r="BY47" s="28">
        <v>1.27479363167571</v>
      </c>
      <c r="BZ47" s="28">
        <v>276.59534162326298</v>
      </c>
      <c r="CA47" s="28">
        <v>14.7663373846153</v>
      </c>
      <c r="CB47" s="51"/>
      <c r="CC47" s="25">
        <f t="shared" si="15"/>
        <v>-4.6083581056810676E-4</v>
      </c>
      <c r="CD47" s="25">
        <f t="shared" si="16"/>
        <v>-4.7330400689734724E-4</v>
      </c>
      <c r="CE47" s="25">
        <f t="shared" si="17"/>
        <v>-5.9174139496427235E-4</v>
      </c>
      <c r="CF47" s="25">
        <f t="shared" si="18"/>
        <v>3.2568078728869042E-4</v>
      </c>
      <c r="CG47" s="25">
        <f t="shared" si="19"/>
        <v>3.2973562414137227E-4</v>
      </c>
      <c r="CH47" s="25">
        <f t="shared" si="20"/>
        <v>-4.7675939423892221E-4</v>
      </c>
      <c r="CI47" s="25">
        <f t="shared" si="21"/>
        <v>-3.9455065094306976E-4</v>
      </c>
      <c r="CJ47" s="73" t="str">
        <f t="shared" si="22"/>
        <v/>
      </c>
      <c r="CK47" s="73" t="str">
        <f t="shared" si="23"/>
        <v/>
      </c>
      <c r="CL47" s="25" t="str">
        <f>IF(K47=0,"",(#REF!-K47)/K47)</f>
        <v/>
      </c>
      <c r="CM47" s="73" t="str">
        <f t="shared" si="24"/>
        <v/>
      </c>
      <c r="CN47" s="25">
        <f t="shared" si="25"/>
        <v>-4.4583769383976801E-4</v>
      </c>
      <c r="CO47" s="73" t="str">
        <f t="shared" si="26"/>
        <v/>
      </c>
      <c r="CP47" s="87" t="str">
        <f t="shared" si="27"/>
        <v/>
      </c>
      <c r="CQ47" s="87" t="str">
        <f t="shared" si="28"/>
        <v/>
      </c>
      <c r="CR47" s="73" t="str">
        <f t="shared" si="29"/>
        <v/>
      </c>
    </row>
    <row r="48" spans="1:96" x14ac:dyDescent="0.4">
      <c r="A48" s="30" t="s">
        <v>47</v>
      </c>
      <c r="B48" s="83">
        <v>914.09784780999996</v>
      </c>
      <c r="C48" s="83">
        <v>58.609717179999997</v>
      </c>
      <c r="D48" s="83">
        <v>626.04453011999999</v>
      </c>
      <c r="E48" s="83">
        <v>45.561337330000001</v>
      </c>
      <c r="F48" s="83">
        <v>37.293687310000003</v>
      </c>
      <c r="G48" s="83">
        <v>38.273084689999997</v>
      </c>
      <c r="H48" s="83">
        <v>27.561166050000001</v>
      </c>
      <c r="I48" s="84"/>
      <c r="J48" s="84"/>
      <c r="K48" s="83"/>
      <c r="L48" s="84"/>
      <c r="M48" s="83">
        <v>1.0268724499999999</v>
      </c>
      <c r="N48" s="84"/>
      <c r="O48" s="83"/>
      <c r="P48" s="83"/>
      <c r="Q48" s="84"/>
      <c r="R48" s="28"/>
      <c r="S48" s="28" t="s">
        <v>47</v>
      </c>
      <c r="T48" s="28">
        <v>0.22948222034887999</v>
      </c>
      <c r="U48" s="101">
        <v>0</v>
      </c>
      <c r="V48" s="28">
        <v>0.20591411420109401</v>
      </c>
      <c r="W48" s="28">
        <v>0.20591411420109401</v>
      </c>
      <c r="X48" s="28">
        <v>1.2698289422774799E-2</v>
      </c>
      <c r="Y48" s="28">
        <v>0.67063605564545203</v>
      </c>
      <c r="Z48" s="101">
        <v>0</v>
      </c>
      <c r="AA48" s="28">
        <v>43.706053447953401</v>
      </c>
      <c r="AB48" s="28">
        <v>912.25495888931096</v>
      </c>
      <c r="AC48" s="28">
        <v>0.589876090087467</v>
      </c>
      <c r="AD48" s="28">
        <v>0.18597247847252699</v>
      </c>
      <c r="AE48" s="28">
        <v>0</v>
      </c>
      <c r="AF48" s="28">
        <v>0.49116586499816201</v>
      </c>
      <c r="AG48" s="28">
        <v>17.614670490969701</v>
      </c>
      <c r="AH48" s="28">
        <v>17.614670490969701</v>
      </c>
      <c r="AI48" s="28">
        <v>1.0249436370751199</v>
      </c>
      <c r="AJ48" s="28">
        <v>0</v>
      </c>
      <c r="AK48" s="28">
        <v>1.0314050720635801E-5</v>
      </c>
      <c r="AL48" s="28">
        <v>0</v>
      </c>
      <c r="AM48" s="28">
        <v>4.2325916391915602E-2</v>
      </c>
      <c r="AN48" s="28">
        <v>2.8618955737804299</v>
      </c>
      <c r="AO48" s="28">
        <v>4.6794478269151299E-2</v>
      </c>
      <c r="AP48" s="28">
        <v>58.490266528216402</v>
      </c>
      <c r="AQ48" s="28">
        <v>0</v>
      </c>
      <c r="AR48" s="28">
        <v>561.88964669874395</v>
      </c>
      <c r="AS48" s="28">
        <v>62.432148431025503</v>
      </c>
      <c r="AT48" s="28">
        <v>624.32179512976995</v>
      </c>
      <c r="AU48" s="28">
        <v>1.3618416661210201E-2</v>
      </c>
      <c r="AV48" s="28">
        <v>9.5187707705704797E-2</v>
      </c>
      <c r="AW48" s="28">
        <v>0.186165571741155</v>
      </c>
      <c r="AX48" s="28">
        <v>0.48469674813075703</v>
      </c>
      <c r="AY48" s="28">
        <v>0.35638130591885803</v>
      </c>
      <c r="AZ48" s="28">
        <v>1.8923372788350801</v>
      </c>
      <c r="BA48" s="28">
        <v>0.69594891438901596</v>
      </c>
      <c r="BB48" s="28">
        <v>0.22158415714545501</v>
      </c>
      <c r="BC48" s="28">
        <v>0</v>
      </c>
      <c r="BD48" s="28">
        <v>0.99657534348561705</v>
      </c>
      <c r="BE48" s="28">
        <v>45.470274768310702</v>
      </c>
      <c r="BF48" s="28">
        <v>37.2185322517347</v>
      </c>
      <c r="BG48" s="28">
        <v>8.2517425165759999</v>
      </c>
      <c r="BH48" s="28">
        <v>7.5666958779080301E-3</v>
      </c>
      <c r="BI48" s="28">
        <v>5.2913498349289401E-3</v>
      </c>
      <c r="BJ48" s="28">
        <v>4.0410813671963197</v>
      </c>
      <c r="BK48" s="28">
        <v>6.7959530305285103</v>
      </c>
      <c r="BL48" s="28">
        <v>1.37076891912895</v>
      </c>
      <c r="BM48" s="28">
        <v>0.96609136317289102</v>
      </c>
      <c r="BN48" s="28">
        <v>0.236825237189768</v>
      </c>
      <c r="BO48" s="28">
        <v>3.4291667282858498</v>
      </c>
      <c r="BP48" s="28">
        <v>3.14695782350898E-2</v>
      </c>
      <c r="BQ48" s="28">
        <v>0.908596900852636</v>
      </c>
      <c r="BR48" s="28">
        <v>15.089118771915301</v>
      </c>
      <c r="BS48" s="28">
        <v>1.9079316236489698E-2</v>
      </c>
      <c r="BT48" s="28">
        <v>38.199587515225701</v>
      </c>
      <c r="BU48" s="28">
        <v>0.25357336766904198</v>
      </c>
      <c r="BV48" s="28">
        <v>0</v>
      </c>
      <c r="BW48" s="28">
        <v>0.71758694745922902</v>
      </c>
      <c r="BX48" s="28">
        <v>1.3119569211880699</v>
      </c>
      <c r="BY48" s="28">
        <v>1.2525887070222601</v>
      </c>
      <c r="BZ48" s="28">
        <v>27.506115219056699</v>
      </c>
      <c r="CA48" s="28">
        <v>3.1630188178320903E-2</v>
      </c>
      <c r="CB48" s="51"/>
      <c r="CC48" s="25">
        <f t="shared" si="15"/>
        <v>-2.0160740177916493E-3</v>
      </c>
      <c r="CD48" s="25">
        <f t="shared" si="16"/>
        <v>-2.0380690699588651E-3</v>
      </c>
      <c r="CE48" s="25">
        <f t="shared" si="17"/>
        <v>-2.7517770818951555E-3</v>
      </c>
      <c r="CF48" s="25">
        <f t="shared" si="18"/>
        <v>-1.9986806144370608E-3</v>
      </c>
      <c r="CG48" s="25">
        <f t="shared" si="19"/>
        <v>-2.015221976861221E-3</v>
      </c>
      <c r="CH48" s="25">
        <f t="shared" si="20"/>
        <v>-1.9203358017677481E-3</v>
      </c>
      <c r="CI48" s="25">
        <f t="shared" si="21"/>
        <v>-1.9974057281695206E-3</v>
      </c>
      <c r="CJ48" s="73" t="str">
        <f t="shared" si="22"/>
        <v/>
      </c>
      <c r="CK48" s="73" t="str">
        <f t="shared" si="23"/>
        <v/>
      </c>
      <c r="CL48" s="25" t="str">
        <f>IF(K48=0,"",(#REF!-K48)/K48)</f>
        <v/>
      </c>
      <c r="CM48" s="73" t="str">
        <f t="shared" si="24"/>
        <v/>
      </c>
      <c r="CN48" s="25">
        <f t="shared" si="25"/>
        <v>-1.8783373970934832E-3</v>
      </c>
      <c r="CO48" s="73" t="str">
        <f t="shared" si="26"/>
        <v/>
      </c>
      <c r="CP48" s="87" t="str">
        <f t="shared" si="27"/>
        <v/>
      </c>
      <c r="CQ48" s="87" t="str">
        <f t="shared" si="28"/>
        <v/>
      </c>
      <c r="CR48" s="73" t="str">
        <f t="shared" si="29"/>
        <v/>
      </c>
    </row>
    <row r="49" spans="1:96" x14ac:dyDescent="0.4">
      <c r="A49" s="30" t="s">
        <v>48</v>
      </c>
      <c r="B49" s="83">
        <v>3702.5211169999998</v>
      </c>
      <c r="C49" s="83">
        <v>39.27112726</v>
      </c>
      <c r="D49" s="83">
        <v>18262.895253999999</v>
      </c>
      <c r="E49" s="83">
        <v>5481.1973042999998</v>
      </c>
      <c r="F49" s="83">
        <v>4164.1920630000004</v>
      </c>
      <c r="G49" s="83">
        <v>18613.048387999999</v>
      </c>
      <c r="H49" s="83">
        <v>401.63967503999999</v>
      </c>
      <c r="I49" s="84"/>
      <c r="J49" s="84"/>
      <c r="K49" s="83"/>
      <c r="L49" s="84"/>
      <c r="M49" s="83">
        <v>156.32999849000001</v>
      </c>
      <c r="N49" s="84"/>
      <c r="O49" s="83"/>
      <c r="P49" s="83"/>
      <c r="Q49" s="84"/>
      <c r="R49" s="28"/>
      <c r="S49" s="28" t="s">
        <v>48</v>
      </c>
      <c r="T49" s="28">
        <v>0</v>
      </c>
      <c r="U49" s="101">
        <v>0</v>
      </c>
      <c r="V49" s="28">
        <v>0</v>
      </c>
      <c r="W49" s="28">
        <v>0</v>
      </c>
      <c r="X49" s="28">
        <v>0</v>
      </c>
      <c r="Y49" s="28">
        <v>7.5841586614659603E-2</v>
      </c>
      <c r="Z49" s="101">
        <v>0</v>
      </c>
      <c r="AA49" s="28">
        <v>26.5627600127854</v>
      </c>
      <c r="AB49" s="28">
        <v>3702.4315664654901</v>
      </c>
      <c r="AC49" s="28">
        <v>0</v>
      </c>
      <c r="AD49" s="28">
        <v>8.6536669696650996</v>
      </c>
      <c r="AE49" s="28">
        <v>0.30958269532895699</v>
      </c>
      <c r="AF49" s="28">
        <v>0</v>
      </c>
      <c r="AG49" s="28">
        <v>11.384394362400601</v>
      </c>
      <c r="AH49" s="28">
        <v>11.384394362400601</v>
      </c>
      <c r="AI49" s="28">
        <v>156.35835939625699</v>
      </c>
      <c r="AJ49" s="28">
        <v>0</v>
      </c>
      <c r="AK49" s="28">
        <v>6.1133304150079599</v>
      </c>
      <c r="AL49" s="28">
        <v>0</v>
      </c>
      <c r="AM49" s="28">
        <v>0</v>
      </c>
      <c r="AN49" s="28">
        <v>0</v>
      </c>
      <c r="AO49" s="28">
        <v>0</v>
      </c>
      <c r="AP49" s="28">
        <v>39.220939238104599</v>
      </c>
      <c r="AQ49" s="28">
        <v>0</v>
      </c>
      <c r="AR49" s="28">
        <v>15707.751454475099</v>
      </c>
      <c r="AS49" s="28">
        <v>1745.3058210594299</v>
      </c>
      <c r="AT49" s="28">
        <v>17453.057275534498</v>
      </c>
      <c r="AU49" s="28">
        <v>0</v>
      </c>
      <c r="AV49" s="28">
        <v>11.1816892103672</v>
      </c>
      <c r="AW49" s="28">
        <v>248.44862794790299</v>
      </c>
      <c r="AX49" s="28">
        <v>114.97036013057399</v>
      </c>
      <c r="AY49" s="28">
        <v>144.40227842470901</v>
      </c>
      <c r="AZ49" s="28">
        <v>2.6499044318854401</v>
      </c>
      <c r="BA49" s="28">
        <v>178.09597514075901</v>
      </c>
      <c r="BB49" s="28">
        <v>121.592613556738</v>
      </c>
      <c r="BC49" s="28">
        <v>0</v>
      </c>
      <c r="BD49" s="28">
        <v>19.340625889208901</v>
      </c>
      <c r="BE49" s="28">
        <v>5482.2855904744101</v>
      </c>
      <c r="BF49" s="28">
        <v>4165.0415383271602</v>
      </c>
      <c r="BG49" s="28">
        <v>1317.2440521472399</v>
      </c>
      <c r="BH49" s="28">
        <v>6.5846646494375494E-2</v>
      </c>
      <c r="BI49" s="28">
        <v>1.1803537393144701</v>
      </c>
      <c r="BJ49" s="28">
        <v>2428.4334969507699</v>
      </c>
      <c r="BK49" s="28">
        <v>1.2964489051296E-2</v>
      </c>
      <c r="BL49" s="28">
        <v>53.741783768801199</v>
      </c>
      <c r="BM49" s="28">
        <v>14.524567980918899</v>
      </c>
      <c r="BN49" s="28">
        <v>2.4226785116596901</v>
      </c>
      <c r="BO49" s="28">
        <v>133.73053449880601</v>
      </c>
      <c r="BP49" s="28">
        <v>7.1701762556938196</v>
      </c>
      <c r="BQ49" s="28">
        <v>375.01960804990102</v>
      </c>
      <c r="BR49" s="28">
        <v>423.39551325506898</v>
      </c>
      <c r="BS49" s="28">
        <v>17.984165045167099</v>
      </c>
      <c r="BT49" s="28">
        <v>18606.369789623899</v>
      </c>
      <c r="BU49" s="28">
        <v>75.353804921373097</v>
      </c>
      <c r="BV49" s="28">
        <v>412.03661709574101</v>
      </c>
      <c r="BW49" s="28">
        <v>0</v>
      </c>
      <c r="BX49" s="28">
        <v>61.317932123685701</v>
      </c>
      <c r="BY49" s="28">
        <v>0</v>
      </c>
      <c r="BZ49" s="28">
        <v>401.69070071374603</v>
      </c>
      <c r="CA49" s="28">
        <v>190.38918374905799</v>
      </c>
      <c r="CB49" s="51"/>
      <c r="CC49" s="25">
        <f t="shared" si="15"/>
        <v>-2.4186366986148449E-5</v>
      </c>
      <c r="CD49" s="25">
        <f t="shared" si="16"/>
        <v>-1.2779878092911508E-3</v>
      </c>
      <c r="CE49" s="25">
        <f t="shared" si="17"/>
        <v>-4.4343351215800651E-2</v>
      </c>
      <c r="CF49" s="25">
        <f t="shared" si="18"/>
        <v>1.9854898738210961E-4</v>
      </c>
      <c r="CG49" s="25">
        <f t="shared" si="19"/>
        <v>2.039952322822964E-4</v>
      </c>
      <c r="CH49" s="25">
        <f t="shared" si="20"/>
        <v>-3.5881271229090445E-4</v>
      </c>
      <c r="CI49" s="25">
        <f t="shared" si="21"/>
        <v>1.2704340959582186E-4</v>
      </c>
      <c r="CJ49" s="73" t="str">
        <f t="shared" si="22"/>
        <v/>
      </c>
      <c r="CK49" s="73" t="str">
        <f t="shared" si="23"/>
        <v/>
      </c>
      <c r="CL49" s="25" t="str">
        <f>IF(K49=0,"",(#REF!-K49)/K49)</f>
        <v/>
      </c>
      <c r="CM49" s="73" t="str">
        <f t="shared" si="24"/>
        <v/>
      </c>
      <c r="CN49" s="25">
        <f t="shared" si="25"/>
        <v>1.8141691633670831E-4</v>
      </c>
      <c r="CO49" s="73" t="str">
        <f t="shared" si="26"/>
        <v/>
      </c>
      <c r="CP49" s="87" t="str">
        <f t="shared" si="27"/>
        <v/>
      </c>
      <c r="CQ49" s="87" t="str">
        <f t="shared" si="28"/>
        <v/>
      </c>
      <c r="CR49" s="73" t="str">
        <f t="shared" si="29"/>
        <v/>
      </c>
    </row>
    <row r="50" spans="1:96" x14ac:dyDescent="0.4">
      <c r="A50" s="30" t="s">
        <v>49</v>
      </c>
      <c r="B50" s="83">
        <v>4902.7348570000004</v>
      </c>
      <c r="C50" s="83">
        <v>255.10756355000001</v>
      </c>
      <c r="D50" s="83">
        <v>4875.8335460999997</v>
      </c>
      <c r="E50" s="83">
        <v>1100.2027740000001</v>
      </c>
      <c r="F50" s="83">
        <v>874.62014796999995</v>
      </c>
      <c r="G50" s="83">
        <v>3255.9738831999998</v>
      </c>
      <c r="H50" s="83">
        <v>279.12856006999999</v>
      </c>
      <c r="I50" s="84"/>
      <c r="J50" s="84"/>
      <c r="K50" s="83"/>
      <c r="L50" s="84"/>
      <c r="M50" s="83">
        <v>55.4763558</v>
      </c>
      <c r="N50" s="84"/>
      <c r="O50" s="83"/>
      <c r="P50" s="83"/>
      <c r="Q50" s="84"/>
      <c r="R50" s="28"/>
      <c r="S50" s="28" t="s">
        <v>49</v>
      </c>
      <c r="T50" s="28">
        <v>0</v>
      </c>
      <c r="U50" s="101">
        <v>0</v>
      </c>
      <c r="V50" s="28">
        <v>0</v>
      </c>
      <c r="W50" s="28">
        <v>0</v>
      </c>
      <c r="X50" s="28">
        <v>0</v>
      </c>
      <c r="Y50" s="28">
        <v>0.49016505506903602</v>
      </c>
      <c r="Z50" s="101">
        <v>0</v>
      </c>
      <c r="AA50" s="28">
        <v>193.68126107901</v>
      </c>
      <c r="AB50" s="28">
        <v>4901.3916924364903</v>
      </c>
      <c r="AC50" s="28">
        <v>0</v>
      </c>
      <c r="AD50" s="28">
        <v>4.1318373239378898</v>
      </c>
      <c r="AE50" s="28">
        <v>0</v>
      </c>
      <c r="AF50" s="28">
        <v>0</v>
      </c>
      <c r="AG50" s="28">
        <v>81.048195013731203</v>
      </c>
      <c r="AH50" s="28">
        <v>81.048195013731203</v>
      </c>
      <c r="AI50" s="28">
        <v>55.449188926227798</v>
      </c>
      <c r="AJ50" s="28">
        <v>0</v>
      </c>
      <c r="AK50" s="28">
        <v>3.0446330101158998</v>
      </c>
      <c r="AL50" s="28">
        <v>0</v>
      </c>
      <c r="AM50" s="28">
        <v>0</v>
      </c>
      <c r="AN50" s="28">
        <v>0</v>
      </c>
      <c r="AO50" s="28">
        <v>0</v>
      </c>
      <c r="AP50" s="28">
        <v>255.06039685113601</v>
      </c>
      <c r="AQ50" s="28">
        <v>0</v>
      </c>
      <c r="AR50" s="28">
        <v>4374.1708324661404</v>
      </c>
      <c r="AS50" s="28">
        <v>486.01908456400798</v>
      </c>
      <c r="AT50" s="28">
        <v>4860.1899170301504</v>
      </c>
      <c r="AU50" s="28">
        <v>0</v>
      </c>
      <c r="AV50" s="28">
        <v>5.53377431178866</v>
      </c>
      <c r="AW50" s="28">
        <v>51.754778879024897</v>
      </c>
      <c r="AX50" s="28">
        <v>60.170765430126103</v>
      </c>
      <c r="AY50" s="28">
        <v>29.958618118205202</v>
      </c>
      <c r="AZ50" s="28">
        <v>0.77265815869721099</v>
      </c>
      <c r="BA50" s="28">
        <v>37.609991185778298</v>
      </c>
      <c r="BB50" s="28">
        <v>25.411518886921701</v>
      </c>
      <c r="BC50" s="28">
        <v>0</v>
      </c>
      <c r="BD50" s="28">
        <v>4.0517633125307704</v>
      </c>
      <c r="BE50" s="28">
        <v>1099.6507118772699</v>
      </c>
      <c r="BF50" s="28">
        <v>874.14789349636305</v>
      </c>
      <c r="BG50" s="28">
        <v>225.50281838090899</v>
      </c>
      <c r="BH50" s="28">
        <v>0</v>
      </c>
      <c r="BI50" s="28">
        <v>0.24546346390206999</v>
      </c>
      <c r="BJ50" s="28">
        <v>505.941380527707</v>
      </c>
      <c r="BK50" s="28">
        <v>0</v>
      </c>
      <c r="BL50" s="28">
        <v>12.478474579275099</v>
      </c>
      <c r="BM50" s="28">
        <v>3.3783131126565702</v>
      </c>
      <c r="BN50" s="28">
        <v>0.69160115247639598</v>
      </c>
      <c r="BO50" s="28">
        <v>31.0663095541586</v>
      </c>
      <c r="BP50" s="28">
        <v>4.0091816004541503</v>
      </c>
      <c r="BQ50" s="28">
        <v>78.2128925742295</v>
      </c>
      <c r="BR50" s="28">
        <v>88.838065710635306</v>
      </c>
      <c r="BS50" s="28">
        <v>3.7360642801633599</v>
      </c>
      <c r="BT50" s="28">
        <v>3121.1039159598099</v>
      </c>
      <c r="BU50" s="28">
        <v>39.994240882128501</v>
      </c>
      <c r="BV50" s="28">
        <v>76.466997221073896</v>
      </c>
      <c r="BW50" s="28">
        <v>0</v>
      </c>
      <c r="BX50" s="28">
        <v>30.650344039409099</v>
      </c>
      <c r="BY50" s="28">
        <v>6.8397462581722603E-3</v>
      </c>
      <c r="BZ50" s="28">
        <v>279.02339456867401</v>
      </c>
      <c r="CA50" s="28">
        <v>94.676348647326606</v>
      </c>
      <c r="CB50" s="51"/>
      <c r="CC50" s="25">
        <f t="shared" si="15"/>
        <v>-2.7396230934094586E-4</v>
      </c>
      <c r="CD50" s="25">
        <f t="shared" si="16"/>
        <v>-1.8488945685359636E-4</v>
      </c>
      <c r="CE50" s="25">
        <f t="shared" si="17"/>
        <v>-3.2084009681507901E-3</v>
      </c>
      <c r="CF50" s="25">
        <f t="shared" si="18"/>
        <v>-5.0178215850430949E-4</v>
      </c>
      <c r="CG50" s="25">
        <f t="shared" si="19"/>
        <v>-5.3995380135365143E-4</v>
      </c>
      <c r="CH50" s="25">
        <f t="shared" si="20"/>
        <v>-4.1422312364384976E-2</v>
      </c>
      <c r="CI50" s="25">
        <f t="shared" si="21"/>
        <v>-3.7676367226489193E-4</v>
      </c>
      <c r="CJ50" s="73" t="str">
        <f t="shared" si="22"/>
        <v/>
      </c>
      <c r="CK50" s="73" t="str">
        <f t="shared" si="23"/>
        <v/>
      </c>
      <c r="CL50" s="25" t="str">
        <f>IF(K50=0,"",(#REF!-K50)/K50)</f>
        <v/>
      </c>
      <c r="CM50" s="73" t="str">
        <f t="shared" si="24"/>
        <v/>
      </c>
      <c r="CN50" s="25">
        <f t="shared" si="25"/>
        <v>-4.897018446947518E-4</v>
      </c>
      <c r="CO50" s="73" t="str">
        <f t="shared" si="26"/>
        <v/>
      </c>
      <c r="CP50" s="87" t="str">
        <f t="shared" si="27"/>
        <v/>
      </c>
      <c r="CQ50" s="87" t="str">
        <f t="shared" si="28"/>
        <v/>
      </c>
      <c r="CR50" s="73" t="str">
        <f t="shared" si="29"/>
        <v/>
      </c>
    </row>
    <row r="51" spans="1:96" s="30" customFormat="1" x14ac:dyDescent="0.4">
      <c r="A51" s="30" t="s">
        <v>50</v>
      </c>
      <c r="B51" s="83">
        <v>1757.0821217</v>
      </c>
      <c r="C51" s="83">
        <v>2.6061933000000002</v>
      </c>
      <c r="D51" s="83">
        <v>5963.3611221000001</v>
      </c>
      <c r="E51" s="83">
        <v>1422.4619571999999</v>
      </c>
      <c r="F51" s="83">
        <v>1101.1036458999999</v>
      </c>
      <c r="G51" s="83">
        <v>4864.6637951000002</v>
      </c>
      <c r="H51" s="83">
        <v>210.06213599</v>
      </c>
      <c r="I51" s="84"/>
      <c r="J51" s="84"/>
      <c r="K51" s="83"/>
      <c r="L51" s="84"/>
      <c r="M51" s="83">
        <v>60.440858849999998</v>
      </c>
      <c r="N51" s="84"/>
      <c r="O51" s="83"/>
      <c r="P51" s="83"/>
      <c r="Q51" s="84"/>
      <c r="R51" s="28"/>
      <c r="S51" s="28" t="s">
        <v>50</v>
      </c>
      <c r="T51" s="28">
        <v>0</v>
      </c>
      <c r="U51" s="101">
        <v>0</v>
      </c>
      <c r="V51" s="28">
        <v>0</v>
      </c>
      <c r="W51" s="28">
        <v>0</v>
      </c>
      <c r="X51" s="28">
        <v>0</v>
      </c>
      <c r="Y51" s="28">
        <v>0</v>
      </c>
      <c r="Z51" s="101">
        <v>0</v>
      </c>
      <c r="AA51" s="28">
        <v>0.48358581016220498</v>
      </c>
      <c r="AB51" s="28">
        <v>1756.09325630384</v>
      </c>
      <c r="AC51" s="28">
        <v>0</v>
      </c>
      <c r="AD51" s="28">
        <v>4.4770616214818304</v>
      </c>
      <c r="AE51" s="28">
        <v>0</v>
      </c>
      <c r="AF51" s="28">
        <v>0</v>
      </c>
      <c r="AG51" s="28">
        <v>0.20725762378941401</v>
      </c>
      <c r="AH51" s="28">
        <v>0.20725762378941401</v>
      </c>
      <c r="AI51" s="28">
        <v>60.407162389589701</v>
      </c>
      <c r="AJ51" s="28">
        <v>0</v>
      </c>
      <c r="AK51" s="28">
        <v>3.2990174429361101</v>
      </c>
      <c r="AL51" s="28">
        <v>0</v>
      </c>
      <c r="AM51" s="28">
        <v>0</v>
      </c>
      <c r="AN51" s="28">
        <v>0</v>
      </c>
      <c r="AO51" s="28">
        <v>0</v>
      </c>
      <c r="AP51" s="28">
        <v>2.6049731785688599</v>
      </c>
      <c r="AQ51" s="28">
        <v>0</v>
      </c>
      <c r="AR51" s="28">
        <v>5357.0860541982001</v>
      </c>
      <c r="AS51" s="28">
        <v>595.23187790450697</v>
      </c>
      <c r="AT51" s="28">
        <v>5952.3179321027101</v>
      </c>
      <c r="AU51" s="28">
        <v>0</v>
      </c>
      <c r="AV51" s="28">
        <v>5.9961337357870699</v>
      </c>
      <c r="AW51" s="28">
        <v>65.695661739589994</v>
      </c>
      <c r="AX51" s="28">
        <v>61.753666843036399</v>
      </c>
      <c r="AY51" s="28">
        <v>37.964944693783501</v>
      </c>
      <c r="AZ51" s="28">
        <v>0.692695670232642</v>
      </c>
      <c r="BA51" s="28">
        <v>47.0995695505326</v>
      </c>
      <c r="BB51" s="28">
        <v>32.132776765598997</v>
      </c>
      <c r="BC51" s="28">
        <v>0</v>
      </c>
      <c r="BD51" s="28">
        <v>5.1110049327645397</v>
      </c>
      <c r="BE51" s="28">
        <v>1421.6811263577799</v>
      </c>
      <c r="BF51" s="28">
        <v>1100.4669673276001</v>
      </c>
      <c r="BG51" s="28">
        <v>321.21415903018601</v>
      </c>
      <c r="BH51" s="28">
        <v>0</v>
      </c>
      <c r="BI51" s="28">
        <v>0.31197077773552201</v>
      </c>
      <c r="BJ51" s="28">
        <v>642.43063921041403</v>
      </c>
      <c r="BK51" s="28">
        <v>0</v>
      </c>
      <c r="BL51" s="28">
        <v>13.978855671114401</v>
      </c>
      <c r="BM51" s="28">
        <v>3.8259379164117502</v>
      </c>
      <c r="BN51" s="28">
        <v>0.62825006035152697</v>
      </c>
      <c r="BO51" s="28">
        <v>34.782075771424701</v>
      </c>
      <c r="BP51" s="28">
        <v>3.81303118816118</v>
      </c>
      <c r="BQ51" s="28">
        <v>99.148967341391199</v>
      </c>
      <c r="BR51" s="28">
        <v>111.91527251156</v>
      </c>
      <c r="BS51" s="28">
        <v>4.7483447146943503</v>
      </c>
      <c r="BT51" s="28">
        <v>4858.99542342521</v>
      </c>
      <c r="BU51" s="28">
        <v>40.506117688890299</v>
      </c>
      <c r="BV51" s="28">
        <v>119.04527652022399</v>
      </c>
      <c r="BW51" s="28">
        <v>0</v>
      </c>
      <c r="BX51" s="28">
        <v>32.945713518984498</v>
      </c>
      <c r="BY51" s="28">
        <v>0</v>
      </c>
      <c r="BZ51" s="28">
        <v>209.94361108483901</v>
      </c>
      <c r="CA51" s="28">
        <v>102.586715746347</v>
      </c>
      <c r="CB51" s="51"/>
      <c r="CC51" s="25">
        <f t="shared" si="15"/>
        <v>-5.6278837736011347E-4</v>
      </c>
      <c r="CD51" s="25">
        <f t="shared" si="16"/>
        <v>-4.6816229292748662E-4</v>
      </c>
      <c r="CE51" s="25">
        <f t="shared" si="17"/>
        <v>-1.8518398888110878E-3</v>
      </c>
      <c r="CF51" s="25">
        <f t="shared" si="18"/>
        <v>-5.4892915643029643E-4</v>
      </c>
      <c r="CG51" s="25">
        <f t="shared" si="19"/>
        <v>-5.7821856713542231E-4</v>
      </c>
      <c r="CH51" s="25">
        <f t="shared" si="20"/>
        <v>-1.1652134481523258E-3</v>
      </c>
      <c r="CI51" s="25">
        <f t="shared" si="21"/>
        <v>-5.6423736054287364E-4</v>
      </c>
      <c r="CJ51" s="73" t="str">
        <f t="shared" si="22"/>
        <v/>
      </c>
      <c r="CK51" s="73" t="str">
        <f t="shared" si="23"/>
        <v/>
      </c>
      <c r="CL51" s="25" t="str">
        <f>IF(K51=0,"",(#REF!-K51)/K51)</f>
        <v/>
      </c>
      <c r="CM51" s="73" t="str">
        <f t="shared" si="24"/>
        <v/>
      </c>
      <c r="CN51" s="25">
        <f t="shared" si="25"/>
        <v>-5.5751127716308741E-4</v>
      </c>
      <c r="CO51" s="73" t="str">
        <f t="shared" si="26"/>
        <v/>
      </c>
      <c r="CP51" s="87" t="str">
        <f t="shared" si="27"/>
        <v/>
      </c>
      <c r="CQ51" s="87" t="str">
        <f t="shared" si="28"/>
        <v/>
      </c>
      <c r="CR51" s="73" t="str">
        <f t="shared" si="29"/>
        <v/>
      </c>
    </row>
    <row r="52" spans="1:96" s="30" customFormat="1" x14ac:dyDescent="0.4">
      <c r="B52" s="83"/>
      <c r="C52" s="83"/>
      <c r="D52" s="83"/>
      <c r="E52" s="83"/>
      <c r="F52" s="83"/>
      <c r="G52" s="83"/>
      <c r="H52" s="83"/>
      <c r="I52" s="84"/>
      <c r="J52" s="84"/>
      <c r="K52" s="83"/>
      <c r="L52" s="84"/>
      <c r="M52" s="83"/>
      <c r="N52" s="84"/>
      <c r="O52" s="83"/>
      <c r="P52" s="83"/>
      <c r="Q52" s="84"/>
      <c r="R52" s="28"/>
      <c r="S52" s="28"/>
      <c r="T52" s="28"/>
      <c r="U52" s="101"/>
      <c r="V52" s="28"/>
      <c r="W52" s="28"/>
      <c r="X52" s="28"/>
      <c r="Y52" s="28"/>
      <c r="Z52" s="101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  <c r="BN52" s="28"/>
      <c r="BO52" s="28"/>
      <c r="BP52" s="28"/>
      <c r="BQ52" s="28"/>
      <c r="BR52" s="28"/>
      <c r="BS52" s="28"/>
      <c r="BT52" s="28"/>
      <c r="BU52" s="28"/>
      <c r="BV52" s="28"/>
      <c r="BW52" s="28"/>
      <c r="BX52" s="28"/>
      <c r="BY52" s="28"/>
      <c r="BZ52" s="28"/>
      <c r="CA52" s="28"/>
      <c r="CB52" s="51"/>
      <c r="CC52" s="25" t="str">
        <f t="shared" si="15"/>
        <v/>
      </c>
      <c r="CD52" s="25" t="str">
        <f t="shared" si="16"/>
        <v/>
      </c>
      <c r="CE52" s="25" t="str">
        <f t="shared" si="17"/>
        <v/>
      </c>
      <c r="CF52" s="25" t="str">
        <f t="shared" si="18"/>
        <v/>
      </c>
      <c r="CG52" s="25" t="str">
        <f t="shared" si="19"/>
        <v/>
      </c>
      <c r="CH52" s="25" t="str">
        <f t="shared" si="20"/>
        <v/>
      </c>
      <c r="CI52" s="25" t="str">
        <f t="shared" si="21"/>
        <v/>
      </c>
      <c r="CJ52" s="73" t="str">
        <f t="shared" si="22"/>
        <v/>
      </c>
      <c r="CK52" s="73" t="str">
        <f t="shared" si="23"/>
        <v/>
      </c>
      <c r="CL52" s="25" t="str">
        <f>IF(K52=0,"",(#REF!-K52)/K52)</f>
        <v/>
      </c>
      <c r="CM52" s="73" t="str">
        <f t="shared" si="24"/>
        <v/>
      </c>
      <c r="CN52" s="25" t="str">
        <f t="shared" si="25"/>
        <v/>
      </c>
      <c r="CO52" s="73" t="str">
        <f t="shared" si="26"/>
        <v/>
      </c>
      <c r="CP52" s="87" t="str">
        <f t="shared" si="27"/>
        <v/>
      </c>
      <c r="CQ52" s="87" t="str">
        <f t="shared" si="28"/>
        <v/>
      </c>
      <c r="CR52" s="73" t="str">
        <f t="shared" si="29"/>
        <v/>
      </c>
    </row>
    <row r="53" spans="1:96" s="30" customFormat="1" x14ac:dyDescent="0.4">
      <c r="B53" s="83"/>
      <c r="C53" s="83"/>
      <c r="D53" s="83"/>
      <c r="E53" s="83"/>
      <c r="F53" s="83"/>
      <c r="G53" s="83"/>
      <c r="H53" s="83"/>
      <c r="I53" s="84"/>
      <c r="J53" s="84"/>
      <c r="K53" s="83"/>
      <c r="L53" s="84"/>
      <c r="M53" s="83"/>
      <c r="N53" s="84"/>
      <c r="O53" s="83"/>
      <c r="P53" s="83"/>
      <c r="Q53" s="84"/>
      <c r="R53" s="28"/>
      <c r="S53" s="28"/>
      <c r="T53" s="28"/>
      <c r="U53" s="101"/>
      <c r="V53" s="28"/>
      <c r="W53" s="28"/>
      <c r="X53" s="28"/>
      <c r="Y53" s="28"/>
      <c r="Z53" s="101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  <c r="BN53" s="28"/>
      <c r="BO53" s="28"/>
      <c r="BP53" s="28"/>
      <c r="BQ53" s="28"/>
      <c r="BR53" s="28"/>
      <c r="BS53" s="28"/>
      <c r="BT53" s="28"/>
      <c r="BU53" s="28"/>
      <c r="BV53" s="28"/>
      <c r="BW53" s="28"/>
      <c r="BX53" s="28"/>
      <c r="BY53" s="28"/>
      <c r="BZ53" s="28"/>
      <c r="CA53" s="28"/>
      <c r="CB53" s="51"/>
      <c r="CC53" s="25" t="str">
        <f t="shared" si="15"/>
        <v/>
      </c>
      <c r="CD53" s="25" t="str">
        <f t="shared" si="16"/>
        <v/>
      </c>
      <c r="CE53" s="25" t="str">
        <f t="shared" si="17"/>
        <v/>
      </c>
      <c r="CF53" s="25" t="str">
        <f t="shared" si="18"/>
        <v/>
      </c>
      <c r="CG53" s="25" t="str">
        <f t="shared" si="19"/>
        <v/>
      </c>
      <c r="CH53" s="25" t="str">
        <f t="shared" si="20"/>
        <v/>
      </c>
      <c r="CI53" s="25" t="str">
        <f t="shared" si="21"/>
        <v/>
      </c>
      <c r="CJ53" s="73" t="str">
        <f t="shared" si="22"/>
        <v/>
      </c>
      <c r="CK53" s="73" t="str">
        <f t="shared" si="23"/>
        <v/>
      </c>
      <c r="CL53" s="25" t="str">
        <f>IF(K53=0,"",(#REF!-K53)/K53)</f>
        <v/>
      </c>
      <c r="CM53" s="73" t="str">
        <f t="shared" si="24"/>
        <v/>
      </c>
      <c r="CN53" s="25" t="str">
        <f t="shared" si="25"/>
        <v/>
      </c>
      <c r="CO53" s="73" t="str">
        <f t="shared" si="26"/>
        <v/>
      </c>
      <c r="CP53" s="87" t="str">
        <f t="shared" si="27"/>
        <v/>
      </c>
      <c r="CQ53" s="87" t="str">
        <f t="shared" si="28"/>
        <v/>
      </c>
      <c r="CR53" s="73" t="str">
        <f t="shared" si="29"/>
        <v/>
      </c>
    </row>
    <row r="54" spans="1:96" x14ac:dyDescent="0.4">
      <c r="A54" s="30" t="s">
        <v>51</v>
      </c>
      <c r="B54" s="83">
        <v>863.33685920999994</v>
      </c>
      <c r="C54" s="83">
        <v>7.6568980599999996</v>
      </c>
      <c r="D54" s="83">
        <v>3266.4490968999999</v>
      </c>
      <c r="E54" s="83">
        <v>1289.0650450999999</v>
      </c>
      <c r="F54" s="83">
        <v>964.22704845999999</v>
      </c>
      <c r="G54" s="83">
        <v>4162.6882642999999</v>
      </c>
      <c r="H54" s="83">
        <v>95.343920269999998</v>
      </c>
      <c r="I54" s="84"/>
      <c r="J54" s="84"/>
      <c r="K54" s="83"/>
      <c r="L54" s="84"/>
      <c r="M54" s="83">
        <v>31.91696009</v>
      </c>
      <c r="N54" s="84"/>
      <c r="O54" s="83"/>
      <c r="P54" s="83"/>
      <c r="Q54" s="84"/>
      <c r="R54" s="28"/>
      <c r="S54" s="28" t="s">
        <v>51</v>
      </c>
      <c r="T54" s="28">
        <v>0</v>
      </c>
      <c r="U54" s="101">
        <v>0</v>
      </c>
      <c r="V54" s="28">
        <v>0</v>
      </c>
      <c r="W54" s="28">
        <v>0</v>
      </c>
      <c r="X54" s="28">
        <v>0</v>
      </c>
      <c r="Y54" s="28">
        <v>3.3479616400498</v>
      </c>
      <c r="Z54" s="101">
        <v>0</v>
      </c>
      <c r="AA54" s="28">
        <v>4.9605815857845901</v>
      </c>
      <c r="AB54" s="28">
        <v>862.06771287311801</v>
      </c>
      <c r="AC54" s="28">
        <v>0</v>
      </c>
      <c r="AD54" s="28">
        <v>16.203106420092698</v>
      </c>
      <c r="AE54" s="28">
        <v>13.6662391458754</v>
      </c>
      <c r="AF54" s="28">
        <v>0</v>
      </c>
      <c r="AG54" s="28">
        <v>2.1260280684270501</v>
      </c>
      <c r="AH54" s="28">
        <v>2.1260280684270501</v>
      </c>
      <c r="AI54" s="28">
        <v>31.9121473300264</v>
      </c>
      <c r="AJ54" s="28">
        <v>0</v>
      </c>
      <c r="AK54" s="28">
        <v>0.31590746317511798</v>
      </c>
      <c r="AL54" s="28">
        <v>0</v>
      </c>
      <c r="AM54" s="28">
        <v>0</v>
      </c>
      <c r="AN54" s="28">
        <v>0</v>
      </c>
      <c r="AO54" s="28">
        <v>0</v>
      </c>
      <c r="AP54" s="28">
        <v>7.5133053603068802</v>
      </c>
      <c r="AQ54" s="28">
        <v>0</v>
      </c>
      <c r="AR54" s="28">
        <v>2941.0188462728102</v>
      </c>
      <c r="AS54" s="28">
        <v>326.77988579176201</v>
      </c>
      <c r="AT54" s="28">
        <v>3267.7987320645698</v>
      </c>
      <c r="AU54" s="28">
        <v>0</v>
      </c>
      <c r="AV54" s="28">
        <v>3.6819495687726298</v>
      </c>
      <c r="AW54" s="28">
        <v>57.480251072052504</v>
      </c>
      <c r="AX54" s="28">
        <v>29.581228470692299</v>
      </c>
      <c r="AY54" s="28">
        <v>33.218417099709498</v>
      </c>
      <c r="AZ54" s="28">
        <v>0.61100727415025602</v>
      </c>
      <c r="BA54" s="28">
        <v>41.220629814205402</v>
      </c>
      <c r="BB54" s="28">
        <v>28.1166097210602</v>
      </c>
      <c r="BC54" s="28">
        <v>0</v>
      </c>
      <c r="BD54" s="28">
        <v>4.4724122069919501</v>
      </c>
      <c r="BE54" s="28">
        <v>1287.67107075319</v>
      </c>
      <c r="BF54" s="28">
        <v>963.00737979159601</v>
      </c>
      <c r="BG54" s="28">
        <v>324.66369096160099</v>
      </c>
      <c r="BH54" s="28">
        <v>0</v>
      </c>
      <c r="BI54" s="28">
        <v>0.27295133102950297</v>
      </c>
      <c r="BJ54" s="28">
        <v>562.08946758378897</v>
      </c>
      <c r="BK54" s="28">
        <v>0</v>
      </c>
      <c r="BL54" s="28">
        <v>12.2626421630648</v>
      </c>
      <c r="BM54" s="28">
        <v>3.3554155364120799</v>
      </c>
      <c r="BN54" s="28">
        <v>0.55396349300308101</v>
      </c>
      <c r="BO54" s="28">
        <v>30.512185191994998</v>
      </c>
      <c r="BP54" s="28">
        <v>4.9708151546230503</v>
      </c>
      <c r="BQ54" s="28">
        <v>86.752395055473798</v>
      </c>
      <c r="BR54" s="28">
        <v>97.934581465742795</v>
      </c>
      <c r="BS54" s="28">
        <v>4.1544507829163804</v>
      </c>
      <c r="BT54" s="28">
        <v>4002.3692781869099</v>
      </c>
      <c r="BU54" s="28">
        <v>16.809319150921802</v>
      </c>
      <c r="BV54" s="28">
        <v>97.196995441943898</v>
      </c>
      <c r="BW54" s="28">
        <v>0</v>
      </c>
      <c r="BX54" s="28">
        <v>14.943143233116601</v>
      </c>
      <c r="BY54" s="28">
        <v>0</v>
      </c>
      <c r="BZ54" s="28">
        <v>95.017757197264004</v>
      </c>
      <c r="CA54" s="28">
        <v>22.542233834378301</v>
      </c>
      <c r="CB54" s="51"/>
      <c r="CC54" s="25">
        <f t="shared" si="15"/>
        <v>-1.4700476683496048E-3</v>
      </c>
      <c r="CD54" s="25">
        <f t="shared" si="16"/>
        <v>-1.8753377486276656E-2</v>
      </c>
      <c r="CE54" s="25">
        <f t="shared" si="17"/>
        <v>4.1318114090642936E-4</v>
      </c>
      <c r="CF54" s="25">
        <f t="shared" si="18"/>
        <v>-1.0813840248858945E-3</v>
      </c>
      <c r="CG54" s="25">
        <f t="shared" si="19"/>
        <v>-1.2649185379646399E-3</v>
      </c>
      <c r="CH54" s="25">
        <f t="shared" si="20"/>
        <v>-3.8513329832554566E-2</v>
      </c>
      <c r="CI54" s="25">
        <f t="shared" si="21"/>
        <v>-3.4209110744801382E-3</v>
      </c>
      <c r="CJ54" s="73" t="str">
        <f t="shared" si="22"/>
        <v/>
      </c>
      <c r="CK54" s="73" t="str">
        <f t="shared" si="23"/>
        <v/>
      </c>
      <c r="CL54" s="25" t="str">
        <f>IF(K54=0,"",(#REF!-K54)/K54)</f>
        <v/>
      </c>
      <c r="CM54" s="73" t="str">
        <f t="shared" si="24"/>
        <v/>
      </c>
      <c r="CN54" s="25">
        <f t="shared" si="25"/>
        <v>-1.5079004892786665E-4</v>
      </c>
      <c r="CO54" s="73" t="str">
        <f t="shared" si="26"/>
        <v/>
      </c>
      <c r="CP54" s="87" t="str">
        <f t="shared" si="27"/>
        <v/>
      </c>
      <c r="CQ54" s="87" t="str">
        <f t="shared" si="28"/>
        <v/>
      </c>
      <c r="CR54" s="73" t="str">
        <f t="shared" si="29"/>
        <v/>
      </c>
    </row>
    <row r="55" spans="1:96" x14ac:dyDescent="0.4">
      <c r="A55" s="30" t="s">
        <v>1</v>
      </c>
      <c r="B55" s="83"/>
      <c r="C55" s="83"/>
      <c r="D55" s="83"/>
      <c r="E55" s="83"/>
      <c r="F55" s="83"/>
      <c r="G55" s="83"/>
      <c r="H55" s="83"/>
      <c r="I55" s="84"/>
      <c r="J55" s="84"/>
      <c r="K55" s="83"/>
      <c r="L55" s="84"/>
      <c r="M55" s="83"/>
      <c r="N55" s="84"/>
      <c r="O55" s="83"/>
      <c r="P55" s="83"/>
      <c r="Q55" s="84"/>
      <c r="R55" s="28"/>
      <c r="S55" s="28" t="s">
        <v>1</v>
      </c>
      <c r="T55" s="28">
        <v>0</v>
      </c>
      <c r="U55" s="101">
        <v>0</v>
      </c>
      <c r="V55" s="28">
        <v>0</v>
      </c>
      <c r="W55" s="28">
        <v>0</v>
      </c>
      <c r="X55" s="28">
        <v>0</v>
      </c>
      <c r="Y55" s="28">
        <v>0</v>
      </c>
      <c r="Z55" s="101">
        <v>0</v>
      </c>
      <c r="AA55" s="28">
        <v>0</v>
      </c>
      <c r="AB55" s="28">
        <v>0</v>
      </c>
      <c r="AC55" s="28">
        <v>0</v>
      </c>
      <c r="AD55" s="28">
        <v>0</v>
      </c>
      <c r="AE55" s="28">
        <v>0</v>
      </c>
      <c r="AF55" s="28">
        <v>0</v>
      </c>
      <c r="AG55" s="28">
        <v>0</v>
      </c>
      <c r="AH55" s="28">
        <v>0</v>
      </c>
      <c r="AI55" s="28">
        <v>0</v>
      </c>
      <c r="AJ55" s="28">
        <v>0</v>
      </c>
      <c r="AK55" s="28">
        <v>0</v>
      </c>
      <c r="AL55" s="28">
        <v>0</v>
      </c>
      <c r="AM55" s="28">
        <v>0</v>
      </c>
      <c r="AN55" s="28">
        <v>0</v>
      </c>
      <c r="AO55" s="28">
        <v>0</v>
      </c>
      <c r="AP55" s="28">
        <v>0</v>
      </c>
      <c r="AQ55" s="28">
        <v>0</v>
      </c>
      <c r="AR55" s="28">
        <v>0</v>
      </c>
      <c r="AS55" s="28">
        <v>0</v>
      </c>
      <c r="AT55" s="28">
        <v>0</v>
      </c>
      <c r="AU55" s="28">
        <v>0</v>
      </c>
      <c r="AV55" s="28">
        <v>0</v>
      </c>
      <c r="AW55" s="28">
        <v>0</v>
      </c>
      <c r="AX55" s="28">
        <v>0</v>
      </c>
      <c r="AY55" s="28">
        <v>0</v>
      </c>
      <c r="AZ55" s="28">
        <v>0</v>
      </c>
      <c r="BA55" s="28">
        <v>0</v>
      </c>
      <c r="BB55" s="28">
        <v>0</v>
      </c>
      <c r="BC55" s="28">
        <v>0</v>
      </c>
      <c r="BD55" s="28">
        <v>0</v>
      </c>
      <c r="BE55" s="28">
        <v>0</v>
      </c>
      <c r="BF55" s="28">
        <v>0</v>
      </c>
      <c r="BG55" s="28">
        <v>0</v>
      </c>
      <c r="BH55" s="28">
        <v>0</v>
      </c>
      <c r="BI55" s="28">
        <v>0</v>
      </c>
      <c r="BJ55" s="28">
        <v>0</v>
      </c>
      <c r="BK55" s="28">
        <v>0</v>
      </c>
      <c r="BL55" s="28">
        <v>0</v>
      </c>
      <c r="BM55" s="28">
        <v>0</v>
      </c>
      <c r="BN55" s="28">
        <v>0</v>
      </c>
      <c r="BO55" s="28">
        <v>0</v>
      </c>
      <c r="BP55" s="28">
        <v>0</v>
      </c>
      <c r="BQ55" s="28">
        <v>0</v>
      </c>
      <c r="BR55" s="28">
        <v>0</v>
      </c>
      <c r="BS55" s="28">
        <v>0</v>
      </c>
      <c r="BT55" s="28">
        <v>0</v>
      </c>
      <c r="BU55" s="28">
        <v>0</v>
      </c>
      <c r="BV55" s="28">
        <v>0</v>
      </c>
      <c r="BW55" s="28">
        <v>0</v>
      </c>
      <c r="BX55" s="28">
        <v>0</v>
      </c>
      <c r="BY55" s="28">
        <v>0</v>
      </c>
      <c r="BZ55" s="28">
        <v>0</v>
      </c>
      <c r="CA55" s="28">
        <v>0</v>
      </c>
      <c r="CC55" s="25" t="str">
        <f t="shared" si="15"/>
        <v/>
      </c>
      <c r="CD55" s="25" t="str">
        <f t="shared" si="16"/>
        <v/>
      </c>
      <c r="CE55" s="25" t="str">
        <f t="shared" si="17"/>
        <v/>
      </c>
      <c r="CF55" s="25" t="str">
        <f t="shared" si="18"/>
        <v/>
      </c>
      <c r="CG55" s="25" t="str">
        <f t="shared" si="19"/>
        <v/>
      </c>
      <c r="CH55" s="25" t="str">
        <f t="shared" si="20"/>
        <v/>
      </c>
      <c r="CI55" s="25" t="str">
        <f t="shared" si="21"/>
        <v/>
      </c>
      <c r="CJ55" s="73"/>
      <c r="CK55" s="73"/>
      <c r="CL55" s="25"/>
      <c r="CM55" s="73"/>
      <c r="CN55" s="25" t="str">
        <f t="shared" ref="CN55:CN61" si="30">IF(M55=0,"",(AG55-M55)/M55)</f>
        <v/>
      </c>
      <c r="CO55" s="73"/>
      <c r="CP55" s="87" t="str">
        <f t="shared" si="27"/>
        <v/>
      </c>
      <c r="CQ55" s="87" t="str">
        <f t="shared" si="28"/>
        <v/>
      </c>
      <c r="CR55" s="73" t="str">
        <f t="shared" si="29"/>
        <v/>
      </c>
    </row>
    <row r="56" spans="1:96" s="30" customFormat="1" x14ac:dyDescent="0.4">
      <c r="A56" s="30" t="s">
        <v>11</v>
      </c>
      <c r="B56" s="83"/>
      <c r="C56" s="83"/>
      <c r="D56" s="83"/>
      <c r="E56" s="83"/>
      <c r="F56" s="83"/>
      <c r="G56" s="83"/>
      <c r="H56" s="83"/>
      <c r="I56" s="84"/>
      <c r="J56" s="84"/>
      <c r="K56" s="83"/>
      <c r="L56" s="84"/>
      <c r="M56" s="83"/>
      <c r="N56" s="84"/>
      <c r="O56" s="83"/>
      <c r="P56" s="83"/>
      <c r="Q56" s="84"/>
      <c r="R56" s="28"/>
      <c r="S56" s="28" t="s">
        <v>11</v>
      </c>
      <c r="T56" s="28">
        <v>0</v>
      </c>
      <c r="U56" s="101">
        <v>0</v>
      </c>
      <c r="V56" s="28">
        <v>0</v>
      </c>
      <c r="W56" s="28">
        <v>0</v>
      </c>
      <c r="X56" s="28">
        <v>0</v>
      </c>
      <c r="Y56" s="28">
        <v>0</v>
      </c>
      <c r="Z56" s="101">
        <v>0</v>
      </c>
      <c r="AA56" s="28">
        <v>0</v>
      </c>
      <c r="AB56" s="28">
        <v>0</v>
      </c>
      <c r="AC56" s="28">
        <v>0</v>
      </c>
      <c r="AD56" s="28">
        <v>0</v>
      </c>
      <c r="AE56" s="28">
        <v>0</v>
      </c>
      <c r="AF56" s="28">
        <v>0</v>
      </c>
      <c r="AG56" s="28">
        <v>0</v>
      </c>
      <c r="AH56" s="28">
        <v>0</v>
      </c>
      <c r="AI56" s="28">
        <v>0</v>
      </c>
      <c r="AJ56" s="28">
        <v>0</v>
      </c>
      <c r="AK56" s="28">
        <v>0</v>
      </c>
      <c r="AL56" s="28">
        <v>0</v>
      </c>
      <c r="AM56" s="28">
        <v>0</v>
      </c>
      <c r="AN56" s="28">
        <v>0</v>
      </c>
      <c r="AO56" s="28">
        <v>0</v>
      </c>
      <c r="AP56" s="28">
        <v>0</v>
      </c>
      <c r="AQ56" s="28">
        <v>0</v>
      </c>
      <c r="AR56" s="28">
        <v>0</v>
      </c>
      <c r="AS56" s="28">
        <v>0</v>
      </c>
      <c r="AT56" s="28">
        <v>0</v>
      </c>
      <c r="AU56" s="28">
        <v>0</v>
      </c>
      <c r="AV56" s="28">
        <v>0</v>
      </c>
      <c r="AW56" s="28">
        <v>0</v>
      </c>
      <c r="AX56" s="28">
        <v>0</v>
      </c>
      <c r="AY56" s="28">
        <v>0</v>
      </c>
      <c r="AZ56" s="28">
        <v>0</v>
      </c>
      <c r="BA56" s="28">
        <v>0</v>
      </c>
      <c r="BB56" s="28">
        <v>0</v>
      </c>
      <c r="BC56" s="28">
        <v>0</v>
      </c>
      <c r="BD56" s="28">
        <v>0</v>
      </c>
      <c r="BE56" s="28">
        <v>0</v>
      </c>
      <c r="BF56" s="28">
        <v>0</v>
      </c>
      <c r="BG56" s="28">
        <v>0</v>
      </c>
      <c r="BH56" s="28">
        <v>0</v>
      </c>
      <c r="BI56" s="28">
        <v>0</v>
      </c>
      <c r="BJ56" s="28">
        <v>0</v>
      </c>
      <c r="BK56" s="28">
        <v>0</v>
      </c>
      <c r="BL56" s="28">
        <v>0</v>
      </c>
      <c r="BM56" s="28">
        <v>0</v>
      </c>
      <c r="BN56" s="28">
        <v>0</v>
      </c>
      <c r="BO56" s="28">
        <v>0</v>
      </c>
      <c r="BP56" s="28">
        <v>0</v>
      </c>
      <c r="BQ56" s="28">
        <v>0</v>
      </c>
      <c r="BR56" s="28">
        <v>0</v>
      </c>
      <c r="BS56" s="28">
        <v>0</v>
      </c>
      <c r="BT56" s="28">
        <v>0</v>
      </c>
      <c r="BU56" s="28">
        <v>0</v>
      </c>
      <c r="BV56" s="28">
        <v>0</v>
      </c>
      <c r="BW56" s="28">
        <v>0</v>
      </c>
      <c r="BX56" s="28">
        <v>0</v>
      </c>
      <c r="BY56" s="28">
        <v>0</v>
      </c>
      <c r="BZ56" s="28">
        <v>0</v>
      </c>
      <c r="CA56" s="28">
        <v>0</v>
      </c>
      <c r="CB56" s="28"/>
      <c r="CC56" s="25" t="str">
        <f t="shared" si="15"/>
        <v/>
      </c>
      <c r="CD56" s="25" t="str">
        <f t="shared" si="16"/>
        <v/>
      </c>
      <c r="CE56" s="25" t="str">
        <f t="shared" si="17"/>
        <v/>
      </c>
      <c r="CF56" s="25" t="str">
        <f t="shared" si="18"/>
        <v/>
      </c>
      <c r="CG56" s="25" t="str">
        <f t="shared" si="19"/>
        <v/>
      </c>
      <c r="CH56" s="25" t="str">
        <f t="shared" si="20"/>
        <v/>
      </c>
      <c r="CI56" s="25" t="str">
        <f t="shared" si="21"/>
        <v/>
      </c>
      <c r="CJ56" s="73"/>
      <c r="CK56" s="73"/>
      <c r="CL56" s="25"/>
      <c r="CM56" s="73"/>
      <c r="CN56" s="25" t="str">
        <f t="shared" si="30"/>
        <v/>
      </c>
      <c r="CO56" s="73"/>
      <c r="CP56" s="87" t="str">
        <f t="shared" si="27"/>
        <v/>
      </c>
      <c r="CQ56" s="87" t="str">
        <f t="shared" si="28"/>
        <v/>
      </c>
      <c r="CR56" s="73" t="str">
        <f t="shared" si="29"/>
        <v/>
      </c>
    </row>
    <row r="57" spans="1:96" s="30" customFormat="1" x14ac:dyDescent="0.4">
      <c r="A57" s="30" t="s">
        <v>58</v>
      </c>
      <c r="B57" s="83"/>
      <c r="C57" s="83"/>
      <c r="D57" s="83"/>
      <c r="E57" s="83"/>
      <c r="F57" s="83"/>
      <c r="G57" s="83"/>
      <c r="H57" s="83"/>
      <c r="I57" s="84"/>
      <c r="J57" s="84"/>
      <c r="K57" s="83"/>
      <c r="L57" s="84"/>
      <c r="M57" s="83"/>
      <c r="N57" s="84"/>
      <c r="O57" s="83"/>
      <c r="P57" s="83"/>
      <c r="Q57" s="84"/>
      <c r="R57" s="28"/>
      <c r="S57" s="28" t="s">
        <v>58</v>
      </c>
      <c r="T57" s="28">
        <v>0</v>
      </c>
      <c r="U57" s="101">
        <v>0</v>
      </c>
      <c r="V57" s="28">
        <v>0</v>
      </c>
      <c r="W57" s="28">
        <v>0</v>
      </c>
      <c r="X57" s="28">
        <v>0</v>
      </c>
      <c r="Y57" s="28">
        <v>0</v>
      </c>
      <c r="Z57" s="101">
        <v>0</v>
      </c>
      <c r="AA57" s="28">
        <v>0</v>
      </c>
      <c r="AB57" s="28">
        <v>0</v>
      </c>
      <c r="AC57" s="28">
        <v>0</v>
      </c>
      <c r="AD57" s="28">
        <v>0</v>
      </c>
      <c r="AE57" s="28">
        <v>0</v>
      </c>
      <c r="AF57" s="28">
        <v>0</v>
      </c>
      <c r="AG57" s="28">
        <v>0</v>
      </c>
      <c r="AH57" s="28">
        <v>0</v>
      </c>
      <c r="AI57" s="28">
        <v>0</v>
      </c>
      <c r="AJ57" s="28">
        <v>0</v>
      </c>
      <c r="AK57" s="28">
        <v>0</v>
      </c>
      <c r="AL57" s="28">
        <v>0</v>
      </c>
      <c r="AM57" s="28">
        <v>0</v>
      </c>
      <c r="AN57" s="28">
        <v>0</v>
      </c>
      <c r="AO57" s="28">
        <v>0</v>
      </c>
      <c r="AP57" s="28">
        <v>0</v>
      </c>
      <c r="AQ57" s="28">
        <v>0</v>
      </c>
      <c r="AR57" s="28">
        <v>0</v>
      </c>
      <c r="AS57" s="28">
        <v>0</v>
      </c>
      <c r="AT57" s="28">
        <v>0</v>
      </c>
      <c r="AU57" s="28">
        <v>0</v>
      </c>
      <c r="AV57" s="28">
        <v>0</v>
      </c>
      <c r="AW57" s="28">
        <v>0</v>
      </c>
      <c r="AX57" s="28">
        <v>0</v>
      </c>
      <c r="AY57" s="28">
        <v>0</v>
      </c>
      <c r="AZ57" s="28">
        <v>0</v>
      </c>
      <c r="BA57" s="28">
        <v>0</v>
      </c>
      <c r="BB57" s="28">
        <v>0</v>
      </c>
      <c r="BC57" s="28">
        <v>0</v>
      </c>
      <c r="BD57" s="28">
        <v>0</v>
      </c>
      <c r="BE57" s="28">
        <v>0</v>
      </c>
      <c r="BF57" s="28">
        <v>0</v>
      </c>
      <c r="BG57" s="28">
        <v>0</v>
      </c>
      <c r="BH57" s="28">
        <v>0</v>
      </c>
      <c r="BI57" s="28">
        <v>0</v>
      </c>
      <c r="BJ57" s="28">
        <v>0</v>
      </c>
      <c r="BK57" s="28">
        <v>0</v>
      </c>
      <c r="BL57" s="28">
        <v>0</v>
      </c>
      <c r="BM57" s="28">
        <v>0</v>
      </c>
      <c r="BN57" s="28">
        <v>0</v>
      </c>
      <c r="BO57" s="28">
        <v>0</v>
      </c>
      <c r="BP57" s="28">
        <v>0</v>
      </c>
      <c r="BQ57" s="28">
        <v>0</v>
      </c>
      <c r="BR57" s="28">
        <v>0</v>
      </c>
      <c r="BS57" s="28">
        <v>0</v>
      </c>
      <c r="BT57" s="28">
        <v>0</v>
      </c>
      <c r="BU57" s="28">
        <v>0</v>
      </c>
      <c r="BV57" s="28">
        <v>0</v>
      </c>
      <c r="BW57" s="28">
        <v>0</v>
      </c>
      <c r="BX57" s="28">
        <v>0</v>
      </c>
      <c r="BY57" s="28">
        <v>0</v>
      </c>
      <c r="BZ57" s="28">
        <v>0</v>
      </c>
      <c r="CA57" s="28">
        <v>0</v>
      </c>
      <c r="CB57" s="28"/>
      <c r="CC57" s="25" t="str">
        <f t="shared" si="15"/>
        <v/>
      </c>
      <c r="CD57" s="25" t="str">
        <f t="shared" si="16"/>
        <v/>
      </c>
      <c r="CE57" s="25" t="str">
        <f t="shared" si="17"/>
        <v/>
      </c>
      <c r="CF57" s="25" t="str">
        <f t="shared" si="18"/>
        <v/>
      </c>
      <c r="CG57" s="25" t="str">
        <f t="shared" si="19"/>
        <v/>
      </c>
      <c r="CH57" s="25" t="str">
        <f t="shared" si="20"/>
        <v/>
      </c>
      <c r="CI57" s="25" t="str">
        <f t="shared" si="21"/>
        <v/>
      </c>
      <c r="CJ57" s="73"/>
      <c r="CK57" s="73"/>
      <c r="CL57" s="25"/>
      <c r="CM57" s="73"/>
      <c r="CN57" s="25" t="str">
        <f t="shared" si="30"/>
        <v/>
      </c>
      <c r="CO57" s="73"/>
      <c r="CP57" s="87" t="str">
        <f t="shared" si="27"/>
        <v/>
      </c>
      <c r="CQ57" s="87" t="str">
        <f t="shared" si="28"/>
        <v/>
      </c>
      <c r="CR57" s="73" t="str">
        <f t="shared" si="29"/>
        <v/>
      </c>
    </row>
    <row r="58" spans="1:96" s="30" customFormat="1" x14ac:dyDescent="0.4">
      <c r="A58" s="30" t="s">
        <v>75</v>
      </c>
      <c r="B58" s="83"/>
      <c r="C58" s="83"/>
      <c r="D58" s="83"/>
      <c r="E58" s="83"/>
      <c r="F58" s="83"/>
      <c r="G58" s="83"/>
      <c r="H58" s="83"/>
      <c r="I58" s="84"/>
      <c r="J58" s="84"/>
      <c r="K58" s="83"/>
      <c r="L58" s="84"/>
      <c r="M58" s="83"/>
      <c r="N58" s="84"/>
      <c r="O58" s="83"/>
      <c r="P58" s="83"/>
      <c r="Q58" s="84"/>
      <c r="R58" s="28"/>
      <c r="S58" s="28"/>
      <c r="T58" s="28"/>
      <c r="U58" s="101"/>
      <c r="V58" s="28"/>
      <c r="W58" s="28"/>
      <c r="X58" s="28"/>
      <c r="Y58" s="28"/>
      <c r="Z58" s="101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5" t="str">
        <f t="shared" si="15"/>
        <v/>
      </c>
      <c r="CD58" s="25" t="str">
        <f t="shared" si="16"/>
        <v/>
      </c>
      <c r="CE58" s="25" t="str">
        <f t="shared" si="17"/>
        <v/>
      </c>
      <c r="CF58" s="25" t="str">
        <f t="shared" si="18"/>
        <v/>
      </c>
      <c r="CG58" s="25" t="str">
        <f t="shared" si="19"/>
        <v/>
      </c>
      <c r="CH58" s="25" t="str">
        <f t="shared" si="20"/>
        <v/>
      </c>
      <c r="CI58" s="25" t="str">
        <f t="shared" si="21"/>
        <v/>
      </c>
      <c r="CJ58" s="73"/>
      <c r="CK58" s="73"/>
      <c r="CL58" s="25"/>
      <c r="CM58" s="73"/>
      <c r="CN58" s="25" t="str">
        <f t="shared" si="30"/>
        <v/>
      </c>
      <c r="CO58" s="73"/>
      <c r="CP58" s="25" t="str">
        <f>IF(O58=0,"",(#REF!-O58)/O58)</f>
        <v/>
      </c>
      <c r="CQ58" s="25" t="str">
        <f>IF(P58=0,"",(#REF!-P58)/P58)</f>
        <v/>
      </c>
      <c r="CR58" s="73" t="str">
        <f t="shared" si="29"/>
        <v/>
      </c>
    </row>
    <row r="59" spans="1:96" s="30" customFormat="1" x14ac:dyDescent="0.4">
      <c r="A59" s="30" t="s">
        <v>236</v>
      </c>
      <c r="B59" s="83"/>
      <c r="C59" s="83"/>
      <c r="D59" s="83"/>
      <c r="E59" s="83"/>
      <c r="F59" s="83"/>
      <c r="G59" s="83"/>
      <c r="H59" s="83"/>
      <c r="I59" s="84"/>
      <c r="J59" s="84"/>
      <c r="K59" s="83"/>
      <c r="L59" s="84"/>
      <c r="M59" s="83"/>
      <c r="N59" s="84"/>
      <c r="O59" s="83"/>
      <c r="P59" s="83"/>
      <c r="Q59" s="84"/>
      <c r="R59" s="28"/>
      <c r="S59" s="28"/>
      <c r="T59" s="28"/>
      <c r="U59" s="101"/>
      <c r="V59" s="28"/>
      <c r="W59" s="28"/>
      <c r="X59" s="28"/>
      <c r="Y59" s="28"/>
      <c r="Z59" s="101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  <c r="BA59" s="28"/>
      <c r="BB59" s="28"/>
      <c r="BC59" s="28"/>
      <c r="BD59" s="28"/>
      <c r="BE59" s="28"/>
      <c r="BF59" s="28"/>
      <c r="BG59" s="28"/>
      <c r="BH59" s="28"/>
      <c r="BI59" s="28"/>
      <c r="BJ59" s="28"/>
      <c r="BK59" s="28"/>
      <c r="BL59" s="28"/>
      <c r="BM59" s="28"/>
      <c r="BN59" s="28"/>
      <c r="BO59" s="28"/>
      <c r="BP59" s="28"/>
      <c r="BQ59" s="28"/>
      <c r="BR59" s="28"/>
      <c r="BS59" s="28"/>
      <c r="BT59" s="28"/>
      <c r="BU59" s="28"/>
      <c r="BV59" s="28"/>
      <c r="BW59" s="28"/>
      <c r="BX59" s="28"/>
      <c r="BY59" s="28"/>
      <c r="BZ59" s="28"/>
      <c r="CA59" s="28"/>
      <c r="CB59" s="28"/>
      <c r="CC59" s="25" t="str">
        <f t="shared" si="15"/>
        <v/>
      </c>
      <c r="CD59" s="25" t="str">
        <f t="shared" si="16"/>
        <v/>
      </c>
      <c r="CE59" s="25" t="str">
        <f t="shared" si="17"/>
        <v/>
      </c>
      <c r="CF59" s="25" t="str">
        <f t="shared" si="18"/>
        <v/>
      </c>
      <c r="CG59" s="25" t="str">
        <f t="shared" si="19"/>
        <v/>
      </c>
      <c r="CH59" s="25" t="str">
        <f t="shared" si="20"/>
        <v/>
      </c>
      <c r="CI59" s="25" t="str">
        <f t="shared" si="21"/>
        <v/>
      </c>
      <c r="CJ59" s="73"/>
      <c r="CK59" s="73"/>
      <c r="CL59" s="25"/>
      <c r="CM59" s="73"/>
      <c r="CN59" s="25" t="str">
        <f t="shared" si="30"/>
        <v/>
      </c>
      <c r="CO59" s="73"/>
      <c r="CP59" s="25" t="str">
        <f>IF(O59=0,"",(#REF!-O59)/O59)</f>
        <v/>
      </c>
      <c r="CQ59" s="25" t="str">
        <f>IF(P59=0,"",(#REF!-P59)/P59)</f>
        <v/>
      </c>
      <c r="CR59" s="73" t="str">
        <f t="shared" si="29"/>
        <v/>
      </c>
    </row>
    <row r="60" spans="1:96" s="30" customFormat="1" x14ac:dyDescent="0.4">
      <c r="I60" s="71"/>
      <c r="J60" s="71"/>
      <c r="L60" s="71"/>
      <c r="N60" s="71"/>
      <c r="P60" s="31"/>
      <c r="Q60" s="71"/>
      <c r="U60" s="100"/>
      <c r="V60" s="28"/>
      <c r="W60" s="28"/>
      <c r="X60" s="28"/>
      <c r="Y60" s="28"/>
      <c r="Z60" s="101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8"/>
      <c r="BF60" s="28"/>
      <c r="BG60" s="28"/>
      <c r="BH60" s="28"/>
      <c r="BI60" s="28"/>
      <c r="BJ60" s="28"/>
      <c r="BK60" s="28"/>
      <c r="BL60" s="28"/>
      <c r="BM60" s="28"/>
      <c r="BN60" s="28"/>
      <c r="BO60" s="28"/>
      <c r="BP60" s="28"/>
      <c r="BQ60" s="28"/>
      <c r="BR60" s="28"/>
      <c r="BS60" s="28"/>
      <c r="BT60" s="28"/>
      <c r="BU60" s="28"/>
      <c r="BV60" s="28"/>
      <c r="BW60" s="28"/>
      <c r="BX60" s="28"/>
      <c r="BY60" s="28"/>
      <c r="BZ60" s="28"/>
      <c r="CA60" s="28"/>
      <c r="CB60" s="28"/>
      <c r="CC60" s="25" t="str">
        <f t="shared" si="15"/>
        <v/>
      </c>
      <c r="CD60" s="25" t="str">
        <f t="shared" si="16"/>
        <v/>
      </c>
      <c r="CE60" s="25" t="str">
        <f t="shared" si="17"/>
        <v/>
      </c>
      <c r="CF60" s="25" t="str">
        <f t="shared" si="18"/>
        <v/>
      </c>
      <c r="CG60" s="25" t="str">
        <f t="shared" si="19"/>
        <v/>
      </c>
      <c r="CH60" s="25" t="str">
        <f t="shared" si="20"/>
        <v/>
      </c>
      <c r="CI60" s="25" t="str">
        <f t="shared" si="21"/>
        <v/>
      </c>
      <c r="CJ60" s="73"/>
      <c r="CK60" s="73"/>
      <c r="CL60" s="25"/>
      <c r="CM60" s="73"/>
      <c r="CN60" s="25" t="str">
        <f t="shared" si="30"/>
        <v/>
      </c>
      <c r="CO60" s="73"/>
      <c r="CP60" s="25" t="str">
        <f>IF(O60=0,"",(#REF!-O60)/O60)</f>
        <v/>
      </c>
      <c r="CQ60" s="25" t="str">
        <f>IF(P60=0,"",(#REF!-P60)/P60)</f>
        <v/>
      </c>
      <c r="CR60" s="73" t="str">
        <f t="shared" si="29"/>
        <v/>
      </c>
    </row>
    <row r="61" spans="1:96" x14ac:dyDescent="0.4">
      <c r="A61" s="1" t="s">
        <v>55</v>
      </c>
      <c r="B61" s="1">
        <f>SUM(B3:B54)</f>
        <v>319276.23280912003</v>
      </c>
      <c r="C61" s="1">
        <f t="shared" ref="C61:Q61" si="31">SUM(C3:C54)</f>
        <v>17794.419776999999</v>
      </c>
      <c r="D61" s="1">
        <f t="shared" si="31"/>
        <v>386403.59579081991</v>
      </c>
      <c r="E61" s="1">
        <f t="shared" si="31"/>
        <v>74412.15028361998</v>
      </c>
      <c r="F61" s="1">
        <f t="shared" si="31"/>
        <v>55850.406649430013</v>
      </c>
      <c r="G61" s="1">
        <f t="shared" si="31"/>
        <v>442713.55250843981</v>
      </c>
      <c r="H61" s="1">
        <f t="shared" si="31"/>
        <v>14385.143602570002</v>
      </c>
      <c r="I61" s="1">
        <f t="shared" si="31"/>
        <v>0</v>
      </c>
      <c r="J61" s="1">
        <f t="shared" si="31"/>
        <v>0</v>
      </c>
      <c r="K61" s="1">
        <f t="shared" si="31"/>
        <v>0</v>
      </c>
      <c r="L61" s="1">
        <f t="shared" si="31"/>
        <v>0</v>
      </c>
      <c r="M61" s="1">
        <f t="shared" si="31"/>
        <v>2572.8837135600002</v>
      </c>
      <c r="N61" s="1">
        <f t="shared" si="31"/>
        <v>0</v>
      </c>
      <c r="O61" s="1">
        <f t="shared" si="31"/>
        <v>0</v>
      </c>
      <c r="P61" s="1">
        <f t="shared" si="31"/>
        <v>0</v>
      </c>
      <c r="Q61" s="1">
        <f t="shared" si="31"/>
        <v>0</v>
      </c>
      <c r="T61" s="1">
        <f t="shared" ref="T61:AA61" si="32">SUM(T3:T54)</f>
        <v>1.8237355588026594</v>
      </c>
      <c r="U61" s="1"/>
      <c r="V61" s="1">
        <f t="shared" si="32"/>
        <v>1.4250014392673589</v>
      </c>
      <c r="W61" s="1">
        <f t="shared" si="32"/>
        <v>1.4088814413591759</v>
      </c>
      <c r="X61" s="1">
        <f t="shared" si="32"/>
        <v>0.62650469419509203</v>
      </c>
      <c r="Y61" s="1">
        <f t="shared" si="32"/>
        <v>161.04518149963633</v>
      </c>
      <c r="Z61" s="1"/>
      <c r="AA61" s="1">
        <f t="shared" si="32"/>
        <v>14938.289865114995</v>
      </c>
      <c r="AB61" s="1">
        <f t="shared" ref="AB61:BU61" si="33">SUM(AB3:AB54)</f>
        <v>318872.11050050042</v>
      </c>
      <c r="AC61" s="1">
        <f t="shared" si="33"/>
        <v>67.442239109232133</v>
      </c>
      <c r="AD61" s="1">
        <f t="shared" si="33"/>
        <v>324.3964903964831</v>
      </c>
      <c r="AE61" s="1">
        <f t="shared" si="33"/>
        <v>53.447355360587594</v>
      </c>
      <c r="AF61" s="1">
        <f t="shared" si="33"/>
        <v>15.663863593641018</v>
      </c>
      <c r="AG61" s="1">
        <f t="shared" si="33"/>
        <v>5644.74843250717</v>
      </c>
      <c r="AH61" s="1">
        <f t="shared" si="33"/>
        <v>5644.74843250717</v>
      </c>
      <c r="AI61" s="1">
        <f t="shared" si="33"/>
        <v>2571.64856552727</v>
      </c>
      <c r="AJ61" s="1">
        <f t="shared" si="33"/>
        <v>0</v>
      </c>
      <c r="AK61" s="1">
        <f t="shared" si="33"/>
        <v>118.24988738500498</v>
      </c>
      <c r="AL61" s="1">
        <f t="shared" si="33"/>
        <v>0.11120592507081282</v>
      </c>
      <c r="AM61" s="1">
        <f t="shared" si="33"/>
        <v>0.51935524656481269</v>
      </c>
      <c r="AN61" s="1">
        <f t="shared" si="33"/>
        <v>20.375049428326339</v>
      </c>
      <c r="AO61" s="1">
        <f t="shared" si="33"/>
        <v>0.3017955673870521</v>
      </c>
      <c r="AP61" s="1">
        <f t="shared" si="33"/>
        <v>17775.914890723358</v>
      </c>
      <c r="AQ61" s="1">
        <f t="shared" si="33"/>
        <v>0</v>
      </c>
      <c r="AR61" s="1">
        <f t="shared" si="33"/>
        <v>342312.46967752185</v>
      </c>
      <c r="AS61" s="1">
        <f t="shared" si="33"/>
        <v>38034.722476118775</v>
      </c>
      <c r="AT61" s="1">
        <f t="shared" si="33"/>
        <v>380347.19215364079</v>
      </c>
      <c r="AU61" s="1">
        <f t="shared" si="33"/>
        <v>0.16660709637459614</v>
      </c>
      <c r="AV61" s="1">
        <f t="shared" si="33"/>
        <v>235.09770560839317</v>
      </c>
      <c r="AW61" s="1">
        <f t="shared" si="33"/>
        <v>3112.9017035108941</v>
      </c>
      <c r="AX61" s="1">
        <f t="shared" si="33"/>
        <v>2870.3605708106829</v>
      </c>
      <c r="AY61" s="1">
        <f t="shared" si="33"/>
        <v>2631.8273200186723</v>
      </c>
      <c r="AZ61" s="1">
        <f t="shared" si="33"/>
        <v>94.616937727418787</v>
      </c>
      <c r="BA61" s="1">
        <f t="shared" si="33"/>
        <v>2199.9272272931998</v>
      </c>
      <c r="BB61" s="1">
        <f t="shared" si="33"/>
        <v>1594.4508403719726</v>
      </c>
      <c r="BC61" s="1">
        <f t="shared" si="33"/>
        <v>1.6360082590871738</v>
      </c>
      <c r="BD61" s="1">
        <f t="shared" si="33"/>
        <v>277.76768706442425</v>
      </c>
      <c r="BE61" s="1">
        <f t="shared" si="33"/>
        <v>74385.309300667708</v>
      </c>
      <c r="BF61" s="1">
        <f t="shared" si="33"/>
        <v>55829.764005067249</v>
      </c>
      <c r="BG61" s="1">
        <f t="shared" si="33"/>
        <v>18555.545295600528</v>
      </c>
      <c r="BH61" s="1">
        <f t="shared" si="33"/>
        <v>66.316724137634424</v>
      </c>
      <c r="BI61" s="1">
        <f t="shared" si="33"/>
        <v>15.452573008450015</v>
      </c>
      <c r="BJ61" s="1">
        <f t="shared" si="33"/>
        <v>29460.546204745398</v>
      </c>
      <c r="BK61" s="1">
        <f t="shared" si="33"/>
        <v>96.957996742450533</v>
      </c>
      <c r="BL61" s="1">
        <f t="shared" si="33"/>
        <v>1517.339865601459</v>
      </c>
      <c r="BM61" s="1">
        <f t="shared" si="33"/>
        <v>243.21262441910233</v>
      </c>
      <c r="BN61" s="1">
        <f t="shared" si="33"/>
        <v>72.901192170623617</v>
      </c>
      <c r="BO61" s="1">
        <f t="shared" si="33"/>
        <v>3785.9732382585321</v>
      </c>
      <c r="BP61" s="1">
        <f t="shared" si="33"/>
        <v>262.37584002858318</v>
      </c>
      <c r="BQ61" s="1">
        <f t="shared" si="33"/>
        <v>4779.0181722330699</v>
      </c>
      <c r="BR61" s="1">
        <f t="shared" si="33"/>
        <v>5626.6213754106739</v>
      </c>
      <c r="BS61" s="1">
        <f t="shared" si="33"/>
        <v>252.29631409413994</v>
      </c>
      <c r="BT61" s="1">
        <f t="shared" si="33"/>
        <v>439030.36304408201</v>
      </c>
      <c r="BU61" s="1">
        <f t="shared" si="33"/>
        <v>1959.9266245381068</v>
      </c>
      <c r="BV61" s="1">
        <f t="shared" ref="BV61:BX61" si="34">SUM(BV3:BV54)</f>
        <v>10232.156634024328</v>
      </c>
      <c r="BW61" s="1">
        <f t="shared" si="34"/>
        <v>4.1732969275508509</v>
      </c>
      <c r="BX61" s="1">
        <f t="shared" si="34"/>
        <v>1260.6561336707121</v>
      </c>
      <c r="BY61" s="1">
        <f t="shared" ref="BY61:CA61" si="35">SUM(BY3:BY54)</f>
        <v>14.084194833150297</v>
      </c>
      <c r="BZ61" s="1">
        <f t="shared" si="35"/>
        <v>14362.896347751595</v>
      </c>
      <c r="CA61" s="1">
        <f t="shared" si="35"/>
        <v>3649.4906490681656</v>
      </c>
      <c r="CB61" s="1"/>
      <c r="CC61" s="25">
        <f t="shared" si="15"/>
        <v>-1.2657450417276027E-3</v>
      </c>
      <c r="CD61" s="25">
        <f t="shared" si="16"/>
        <v>-1.0399263650371976E-3</v>
      </c>
      <c r="CE61" s="25">
        <f t="shared" si="17"/>
        <v>-1.5673776598232686E-2</v>
      </c>
      <c r="CF61" s="25">
        <f t="shared" si="18"/>
        <v>-3.6070699274201698E-4</v>
      </c>
      <c r="CG61" s="25">
        <f t="shared" si="19"/>
        <v>-3.6960598142708295E-4</v>
      </c>
      <c r="CH61" s="25">
        <f t="shared" si="20"/>
        <v>-8.3195769442535473E-3</v>
      </c>
      <c r="CI61" s="25">
        <f t="shared" si="21"/>
        <v>-1.5465438116608202E-3</v>
      </c>
      <c r="CJ61" s="73"/>
      <c r="CK61" s="73"/>
      <c r="CL61" s="25"/>
      <c r="CM61" s="73"/>
      <c r="CN61" s="25">
        <f t="shared" si="30"/>
        <v>1.1939384212187145</v>
      </c>
      <c r="CO61" s="73"/>
      <c r="CP61" s="25" t="str">
        <f>IF(O61=0,"",(#REF!-O61)/O61)</f>
        <v/>
      </c>
      <c r="CQ61" s="25" t="str">
        <f>IF(P61=0,"",(#REF!-P61)/P61)</f>
        <v/>
      </c>
      <c r="CR61" s="73" t="str">
        <f t="shared" si="29"/>
        <v/>
      </c>
    </row>
    <row r="62" spans="1:96" x14ac:dyDescent="0.4">
      <c r="A62" s="30" t="s">
        <v>56</v>
      </c>
      <c r="B62" s="1">
        <f>SUM(B2:B54)</f>
        <v>319276.23280912003</v>
      </c>
      <c r="C62" s="1">
        <f t="shared" ref="C62:Q62" si="36">SUM(C2:C54)</f>
        <v>17794.419776999999</v>
      </c>
      <c r="D62" s="1">
        <f t="shared" si="36"/>
        <v>386403.59579081991</v>
      </c>
      <c r="E62" s="1">
        <f t="shared" si="36"/>
        <v>74412.15028361998</v>
      </c>
      <c r="F62" s="1">
        <f t="shared" si="36"/>
        <v>55850.406649430013</v>
      </c>
      <c r="G62" s="1">
        <f t="shared" si="36"/>
        <v>442713.55250843981</v>
      </c>
      <c r="H62" s="1">
        <f t="shared" si="36"/>
        <v>14385.143602570002</v>
      </c>
      <c r="I62" s="1">
        <f t="shared" si="36"/>
        <v>0</v>
      </c>
      <c r="J62" s="1">
        <f t="shared" si="36"/>
        <v>0</v>
      </c>
      <c r="K62" s="1">
        <f t="shared" si="36"/>
        <v>0</v>
      </c>
      <c r="L62" s="1">
        <f t="shared" si="36"/>
        <v>0</v>
      </c>
      <c r="M62" s="1">
        <f t="shared" si="36"/>
        <v>2572.8837135600002</v>
      </c>
      <c r="N62" s="1">
        <f t="shared" si="36"/>
        <v>0</v>
      </c>
      <c r="O62" s="1">
        <f t="shared" si="36"/>
        <v>0</v>
      </c>
      <c r="P62" s="1">
        <f t="shared" si="36"/>
        <v>0</v>
      </c>
      <c r="Q62" s="1">
        <f t="shared" si="36"/>
        <v>0</v>
      </c>
      <c r="T62" s="1">
        <f>SUM(T2:T54)</f>
        <v>1.8237355588026594</v>
      </c>
      <c r="U62" s="1"/>
      <c r="V62" s="1">
        <f t="shared" ref="V62:CA62" si="37">SUM(V2:V54)</f>
        <v>1.4250014392673589</v>
      </c>
      <c r="W62" s="1">
        <f t="shared" si="37"/>
        <v>1.4088814413591759</v>
      </c>
      <c r="X62" s="1">
        <f t="shared" si="37"/>
        <v>0.62650469419509203</v>
      </c>
      <c r="Y62" s="1">
        <f t="shared" si="37"/>
        <v>161.04518149963633</v>
      </c>
      <c r="Z62" s="1"/>
      <c r="AA62" s="1">
        <f t="shared" si="37"/>
        <v>14938.289865114995</v>
      </c>
      <c r="AB62" s="1">
        <f t="shared" ref="AB62:BU62" si="38">SUM(AB2:AB54)</f>
        <v>318872.11050050042</v>
      </c>
      <c r="AC62" s="1">
        <f t="shared" si="38"/>
        <v>67.442239109232133</v>
      </c>
      <c r="AD62" s="1">
        <f t="shared" si="38"/>
        <v>324.3964903964831</v>
      </c>
      <c r="AE62" s="1">
        <f t="shared" si="38"/>
        <v>53.447355360587594</v>
      </c>
      <c r="AF62" s="1">
        <f t="shared" si="38"/>
        <v>15.663863593641018</v>
      </c>
      <c r="AG62" s="1">
        <f t="shared" si="38"/>
        <v>5644.74843250717</v>
      </c>
      <c r="AH62" s="1">
        <f t="shared" si="38"/>
        <v>5644.74843250717</v>
      </c>
      <c r="AI62" s="1">
        <f t="shared" si="38"/>
        <v>2571.64856552727</v>
      </c>
      <c r="AJ62" s="1">
        <f t="shared" si="38"/>
        <v>0</v>
      </c>
      <c r="AK62" s="1">
        <f t="shared" si="38"/>
        <v>118.24988738500498</v>
      </c>
      <c r="AL62" s="1">
        <f t="shared" si="38"/>
        <v>0.11120592507081282</v>
      </c>
      <c r="AM62" s="1">
        <f t="shared" si="38"/>
        <v>0.51935524656481269</v>
      </c>
      <c r="AN62" s="1">
        <f t="shared" si="38"/>
        <v>20.375049428326339</v>
      </c>
      <c r="AO62" s="1">
        <f t="shared" si="38"/>
        <v>0.3017955673870521</v>
      </c>
      <c r="AP62" s="1">
        <f t="shared" si="38"/>
        <v>17775.914890723358</v>
      </c>
      <c r="AQ62" s="1">
        <f t="shared" si="38"/>
        <v>0</v>
      </c>
      <c r="AR62" s="1">
        <f t="shared" si="38"/>
        <v>342312.46967752185</v>
      </c>
      <c r="AS62" s="1">
        <f t="shared" si="38"/>
        <v>38034.722476118775</v>
      </c>
      <c r="AT62" s="1">
        <f t="shared" si="38"/>
        <v>380347.19215364079</v>
      </c>
      <c r="AU62" s="1">
        <f t="shared" si="38"/>
        <v>0.16660709637459614</v>
      </c>
      <c r="AV62" s="1">
        <f t="shared" si="38"/>
        <v>235.09770560839317</v>
      </c>
      <c r="AW62" s="1">
        <f t="shared" si="38"/>
        <v>3112.9017035108941</v>
      </c>
      <c r="AX62" s="1">
        <f t="shared" si="38"/>
        <v>2870.3605708106829</v>
      </c>
      <c r="AY62" s="1">
        <f t="shared" si="38"/>
        <v>2631.8273200186723</v>
      </c>
      <c r="AZ62" s="1">
        <f t="shared" si="38"/>
        <v>94.616937727418787</v>
      </c>
      <c r="BA62" s="1">
        <f t="shared" si="38"/>
        <v>2199.9272272931998</v>
      </c>
      <c r="BB62" s="1">
        <f t="shared" si="38"/>
        <v>1594.4508403719726</v>
      </c>
      <c r="BC62" s="1">
        <f t="shared" si="38"/>
        <v>1.6360082590871738</v>
      </c>
      <c r="BD62" s="1">
        <f t="shared" si="38"/>
        <v>277.76768706442425</v>
      </c>
      <c r="BE62" s="1">
        <f t="shared" si="38"/>
        <v>74385.309300667708</v>
      </c>
      <c r="BF62" s="1">
        <f t="shared" si="38"/>
        <v>55829.764005067249</v>
      </c>
      <c r="BG62" s="1">
        <f t="shared" si="38"/>
        <v>18555.545295600528</v>
      </c>
      <c r="BH62" s="1">
        <f t="shared" si="38"/>
        <v>66.316724137634424</v>
      </c>
      <c r="BI62" s="1">
        <f t="shared" si="38"/>
        <v>15.452573008450015</v>
      </c>
      <c r="BJ62" s="1">
        <f t="shared" si="38"/>
        <v>29460.546204745398</v>
      </c>
      <c r="BK62" s="1">
        <f t="shared" si="38"/>
        <v>96.957996742450533</v>
      </c>
      <c r="BL62" s="1">
        <f t="shared" si="38"/>
        <v>1517.339865601459</v>
      </c>
      <c r="BM62" s="1">
        <f t="shared" si="38"/>
        <v>243.21262441910233</v>
      </c>
      <c r="BN62" s="1">
        <f t="shared" si="38"/>
        <v>72.901192170623617</v>
      </c>
      <c r="BO62" s="1">
        <f t="shared" si="38"/>
        <v>3785.9732382585321</v>
      </c>
      <c r="BP62" s="1">
        <f t="shared" si="38"/>
        <v>262.37584002858318</v>
      </c>
      <c r="BQ62" s="1">
        <f t="shared" si="38"/>
        <v>4779.0181722330699</v>
      </c>
      <c r="BR62" s="1">
        <f t="shared" si="38"/>
        <v>5626.6213754106739</v>
      </c>
      <c r="BS62" s="1">
        <f t="shared" si="38"/>
        <v>252.29631409413994</v>
      </c>
      <c r="BT62" s="1">
        <f t="shared" si="38"/>
        <v>439030.36304408201</v>
      </c>
      <c r="BU62" s="1">
        <f t="shared" si="38"/>
        <v>1959.9266245381068</v>
      </c>
      <c r="BV62" s="1">
        <f t="shared" si="37"/>
        <v>10232.156634024328</v>
      </c>
      <c r="BW62" s="1">
        <f t="shared" si="37"/>
        <v>4.1732969275508509</v>
      </c>
      <c r="BX62" s="1">
        <f t="shared" si="37"/>
        <v>1260.6561336707121</v>
      </c>
      <c r="BY62" s="1">
        <f t="shared" si="37"/>
        <v>14.084194833150297</v>
      </c>
      <c r="BZ62" s="1">
        <f t="shared" si="37"/>
        <v>14362.896347751595</v>
      </c>
      <c r="CA62" s="1">
        <f t="shared" si="37"/>
        <v>3649.4906490681656</v>
      </c>
    </row>
    <row r="63" spans="1:96" x14ac:dyDescent="0.4">
      <c r="A63" s="30" t="s">
        <v>239</v>
      </c>
      <c r="B63" s="28">
        <f>+B3+B5+B8+B9+B11+B12+B14+B15+B16+B17+B18+B19+B20+B21+B22+B23+B24+B25+B26+B28+B30+B31+B33+B34+B35+B36+B37+B39+B40+B41+B42+B43+B44+B46+B47+B49+B50+B10</f>
        <v>285243.31294509006</v>
      </c>
      <c r="C63" s="28">
        <f t="shared" ref="C63:Q63" si="39">+C3+C5+C8+C9+C11+C12+C14+C15+C16+C17+C18+C19+C20+C21+C22+C23+C24+C25+C26+C28+C30+C31+C33+C34+C35+C36+C37+C39+C40+C41+C42+C43+C44+C46+C47+C49+C50+C10</f>
        <v>15712.635101520002</v>
      </c>
      <c r="D63" s="28">
        <f t="shared" si="39"/>
        <v>343969.24805513001</v>
      </c>
      <c r="E63" s="28">
        <f t="shared" si="39"/>
        <v>64601.368462639992</v>
      </c>
      <c r="F63" s="28">
        <f t="shared" si="39"/>
        <v>48630.063648700008</v>
      </c>
      <c r="G63" s="28">
        <f t="shared" si="39"/>
        <v>412741.61928197986</v>
      </c>
      <c r="H63" s="28">
        <f t="shared" si="39"/>
        <v>12827.782525999999</v>
      </c>
      <c r="I63" s="28">
        <f t="shared" si="39"/>
        <v>0</v>
      </c>
      <c r="J63" s="28">
        <f t="shared" si="39"/>
        <v>0</v>
      </c>
      <c r="K63" s="28">
        <f t="shared" si="39"/>
        <v>0</v>
      </c>
      <c r="L63" s="28">
        <f t="shared" si="39"/>
        <v>0</v>
      </c>
      <c r="M63" s="28">
        <f t="shared" si="39"/>
        <v>2297.3746864499999</v>
      </c>
      <c r="N63" s="28">
        <f t="shared" si="39"/>
        <v>0</v>
      </c>
      <c r="O63" s="28">
        <f t="shared" si="39"/>
        <v>0</v>
      </c>
      <c r="P63" s="28">
        <f t="shared" si="39"/>
        <v>0</v>
      </c>
      <c r="Q63" s="28">
        <f t="shared" si="39"/>
        <v>0</v>
      </c>
      <c r="T63" s="28">
        <f t="shared" ref="T63:CA63" si="40">+T3+T5+T8+T9+T11+T12+T14+T15+T16+T17+T18+T19+T20+T21+T22+T23+T24+T25+T26+T28+T30+T31+T33+T34+T35+T36+T37+T39+T40+T41+T42+T43+T44+T46+T47+T49+T50+T10</f>
        <v>1.4947377311040106</v>
      </c>
      <c r="U63" s="101"/>
      <c r="V63" s="28">
        <f t="shared" si="40"/>
        <v>1.1964936086885549</v>
      </c>
      <c r="W63" s="28">
        <f t="shared" si="40"/>
        <v>1.180373610780372</v>
      </c>
      <c r="X63" s="28">
        <f t="shared" si="40"/>
        <v>0.60312324991777255</v>
      </c>
      <c r="Y63" s="28">
        <f t="shared" si="40"/>
        <v>154.98909688623814</v>
      </c>
      <c r="AA63" s="28">
        <f t="shared" si="40"/>
        <v>13366.299245465678</v>
      </c>
      <c r="AB63" s="28">
        <f t="shared" si="40"/>
        <v>284883.15109717997</v>
      </c>
      <c r="AC63" s="28">
        <f t="shared" si="40"/>
        <v>66.795668081014966</v>
      </c>
      <c r="AD63" s="28">
        <f t="shared" si="40"/>
        <v>290.43064998016757</v>
      </c>
      <c r="AE63" s="28">
        <f t="shared" si="40"/>
        <v>39.752668435741498</v>
      </c>
      <c r="AF63" s="28">
        <f t="shared" si="40"/>
        <v>14.912042161726912</v>
      </c>
      <c r="AG63" s="28">
        <f t="shared" si="40"/>
        <v>4982.7383888754503</v>
      </c>
      <c r="AH63" s="28">
        <f t="shared" si="40"/>
        <v>4982.7383888754503</v>
      </c>
      <c r="AI63" s="28">
        <f t="shared" si="40"/>
        <v>2296.3236505946429</v>
      </c>
      <c r="AJ63" s="28">
        <f t="shared" si="40"/>
        <v>0</v>
      </c>
      <c r="AK63" s="28">
        <f t="shared" si="40"/>
        <v>105.86947287236079</v>
      </c>
      <c r="AL63" s="28">
        <f t="shared" si="40"/>
        <v>0.11120592507081282</v>
      </c>
      <c r="AM63" s="28">
        <f t="shared" si="40"/>
        <v>0.45876989044009731</v>
      </c>
      <c r="AN63" s="28">
        <f t="shared" si="40"/>
        <v>15.427333851232934</v>
      </c>
      <c r="AO63" s="28">
        <f t="shared" si="40"/>
        <v>0.24267733133586078</v>
      </c>
      <c r="AP63" s="28">
        <f t="shared" si="40"/>
        <v>15697.217696620819</v>
      </c>
      <c r="AQ63" s="28">
        <f t="shared" si="40"/>
        <v>0</v>
      </c>
      <c r="AR63" s="28">
        <f t="shared" si="40"/>
        <v>304174.7242218125</v>
      </c>
      <c r="AS63" s="28">
        <f t="shared" si="40"/>
        <v>33797.194674511731</v>
      </c>
      <c r="AT63" s="28">
        <f t="shared" si="40"/>
        <v>337971.91889632441</v>
      </c>
      <c r="AU63" s="28">
        <f t="shared" si="40"/>
        <v>0.15294403160963202</v>
      </c>
      <c r="AV63" s="28">
        <f t="shared" si="40"/>
        <v>209.32965213949092</v>
      </c>
      <c r="AW63" s="28">
        <f t="shared" si="40"/>
        <v>2687.8542289629931</v>
      </c>
      <c r="AX63" s="28">
        <f t="shared" si="40"/>
        <v>2601.1129652326049</v>
      </c>
      <c r="AY63" s="28">
        <f t="shared" si="40"/>
        <v>2385.5354468561986</v>
      </c>
      <c r="AZ63" s="28">
        <f t="shared" si="40"/>
        <v>86.3394515641006</v>
      </c>
      <c r="BA63" s="28">
        <f t="shared" si="40"/>
        <v>1890.7866452279675</v>
      </c>
      <c r="BB63" s="28">
        <f t="shared" si="40"/>
        <v>1385.700191333922</v>
      </c>
      <c r="BC63" s="28">
        <f t="shared" si="40"/>
        <v>1.6360082590871738</v>
      </c>
      <c r="BD63" s="28">
        <f t="shared" si="40"/>
        <v>243.34683184421607</v>
      </c>
      <c r="BE63" s="28">
        <f t="shared" si="40"/>
        <v>64581.791223822082</v>
      </c>
      <c r="BF63" s="28">
        <f t="shared" si="40"/>
        <v>48615.116250849904</v>
      </c>
      <c r="BG63" s="28">
        <f t="shared" si="40"/>
        <v>15966.674972972211</v>
      </c>
      <c r="BH63" s="28">
        <f t="shared" si="40"/>
        <v>66.307828123370513</v>
      </c>
      <c r="BI63" s="28">
        <f t="shared" si="40"/>
        <v>13.431805578555313</v>
      </c>
      <c r="BJ63" s="28">
        <f t="shared" si="40"/>
        <v>25302.927997197876</v>
      </c>
      <c r="BK63" s="28">
        <f t="shared" si="40"/>
        <v>88.254470945617484</v>
      </c>
      <c r="BL63" s="28">
        <f t="shared" si="40"/>
        <v>1414.5648965813252</v>
      </c>
      <c r="BM63" s="28">
        <f t="shared" si="40"/>
        <v>214.73035308285009</v>
      </c>
      <c r="BN63" s="28">
        <f t="shared" si="40"/>
        <v>67.120184445792717</v>
      </c>
      <c r="BO63" s="28">
        <f t="shared" si="40"/>
        <v>3530.0994508004073</v>
      </c>
      <c r="BP63" s="28">
        <f t="shared" si="40"/>
        <v>241.20631379311777</v>
      </c>
      <c r="BQ63" s="28">
        <f t="shared" si="40"/>
        <v>4136.1220581928801</v>
      </c>
      <c r="BR63" s="28">
        <f t="shared" si="40"/>
        <v>4878.7545593761279</v>
      </c>
      <c r="BS63" s="28">
        <f t="shared" si="40"/>
        <v>221.60384247658206</v>
      </c>
      <c r="BT63" s="28">
        <f t="shared" si="40"/>
        <v>409316.03115363145</v>
      </c>
      <c r="BU63" s="28">
        <f t="shared" si="40"/>
        <v>1783.8075575070302</v>
      </c>
      <c r="BV63" s="28">
        <f t="shared" si="40"/>
        <v>9519.2356602732434</v>
      </c>
      <c r="BW63" s="28">
        <f t="shared" si="40"/>
        <v>3.2294643035687516</v>
      </c>
      <c r="BX63" s="28">
        <f t="shared" si="40"/>
        <v>1120.8385217403959</v>
      </c>
      <c r="BY63" s="28">
        <f t="shared" si="40"/>
        <v>11.756036119387465</v>
      </c>
      <c r="BZ63" s="28">
        <f t="shared" si="40"/>
        <v>12807.379523224299</v>
      </c>
      <c r="CA63" s="28">
        <f t="shared" si="40"/>
        <v>3252.5455879806968</v>
      </c>
    </row>
    <row r="64" spans="1:96" x14ac:dyDescent="0.4">
      <c r="P64" s="31"/>
    </row>
    <row r="65" spans="16:16" x14ac:dyDescent="0.4">
      <c r="P65" s="31"/>
    </row>
    <row r="66" spans="16:16" x14ac:dyDescent="0.4">
      <c r="P66" s="31"/>
    </row>
    <row r="67" spans="16:16" x14ac:dyDescent="0.4">
      <c r="P67" s="31"/>
    </row>
    <row r="68" spans="16:16" x14ac:dyDescent="0.4">
      <c r="P68" s="31"/>
    </row>
    <row r="69" spans="16:16" x14ac:dyDescent="0.4">
      <c r="P69" s="31"/>
    </row>
    <row r="70" spans="16:16" x14ac:dyDescent="0.4">
      <c r="P70" s="31"/>
    </row>
    <row r="71" spans="16:16" x14ac:dyDescent="0.4">
      <c r="P71" s="31"/>
    </row>
    <row r="72" spans="16:16" x14ac:dyDescent="0.4">
      <c r="P72" s="31"/>
    </row>
    <row r="73" spans="16:16" x14ac:dyDescent="0.4">
      <c r="P73" s="31"/>
    </row>
    <row r="74" spans="16:16" x14ac:dyDescent="0.4">
      <c r="P74" s="31"/>
    </row>
    <row r="75" spans="16:16" x14ac:dyDescent="0.4">
      <c r="P75" s="31"/>
    </row>
    <row r="76" spans="16:16" x14ac:dyDescent="0.4">
      <c r="P76" s="31"/>
    </row>
    <row r="77" spans="16:16" x14ac:dyDescent="0.4">
      <c r="P77" s="31"/>
    </row>
    <row r="78" spans="16:16" x14ac:dyDescent="0.4">
      <c r="P78" s="31"/>
    </row>
    <row r="79" spans="16:16" x14ac:dyDescent="0.4">
      <c r="P79" s="31"/>
    </row>
  </sheetData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D7FC2A-12F7-4E00-B153-46C3CB4853A2}">
  <dimension ref="A1:CR79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ColWidth="8.84375" defaultRowHeight="14.6" x14ac:dyDescent="0.4"/>
  <cols>
    <col min="1" max="1" width="19.07421875" style="100" customWidth="1"/>
    <col min="2" max="2" width="9.69140625" style="100" bestFit="1" customWidth="1"/>
    <col min="3" max="3" width="9.3046875" style="100" bestFit="1" customWidth="1"/>
    <col min="4" max="4" width="9.69140625" style="100" bestFit="1" customWidth="1"/>
    <col min="5" max="6" width="9.3046875" style="100" bestFit="1" customWidth="1"/>
    <col min="7" max="7" width="9.69140625" style="100" bestFit="1" customWidth="1"/>
    <col min="8" max="8" width="9.3046875" style="100" bestFit="1" customWidth="1"/>
    <col min="9" max="10" width="9.3046875" style="71" customWidth="1"/>
    <col min="11" max="11" width="10" style="100" bestFit="1" customWidth="1"/>
    <col min="12" max="12" width="10" style="71" customWidth="1"/>
    <col min="13" max="13" width="7.69140625" style="100" bestFit="1" customWidth="1"/>
    <col min="14" max="14" width="11" style="71" bestFit="1" customWidth="1"/>
    <col min="15" max="16" width="9" style="100" customWidth="1"/>
    <col min="17" max="17" width="9" style="71" customWidth="1"/>
    <col min="18" max="18" width="8.84375" style="100"/>
    <col min="19" max="19" width="19" style="100" customWidth="1"/>
    <col min="20" max="20" width="5.4609375" style="100" bestFit="1" customWidth="1"/>
    <col min="21" max="21" width="9.69140625" style="100" bestFit="1" customWidth="1"/>
    <col min="22" max="22" width="5.53515625" style="101" bestFit="1" customWidth="1"/>
    <col min="23" max="23" width="14.53515625" style="101" bestFit="1" customWidth="1"/>
    <col min="24" max="24" width="5.53515625" style="101" bestFit="1" customWidth="1"/>
    <col min="25" max="25" width="5.69140625" style="101" bestFit="1" customWidth="1"/>
    <col min="26" max="26" width="12.84375" style="101" bestFit="1" customWidth="1"/>
    <col min="27" max="27" width="6.69140625" style="101" bestFit="1" customWidth="1"/>
    <col min="28" max="28" width="7.69140625" style="101" bestFit="1" customWidth="1"/>
    <col min="29" max="30" width="5.69140625" style="101" bestFit="1" customWidth="1"/>
    <col min="31" max="31" width="5.53515625" style="101" bestFit="1" customWidth="1"/>
    <col min="32" max="32" width="5.84375" style="101" bestFit="1" customWidth="1"/>
    <col min="33" max="33" width="6.4609375" style="101" bestFit="1" customWidth="1"/>
    <col min="34" max="34" width="15.4609375" style="101" bestFit="1" customWidth="1"/>
    <col min="35" max="35" width="6.69140625" style="101" bestFit="1" customWidth="1"/>
    <col min="36" max="36" width="6.53515625" style="101" bestFit="1" customWidth="1"/>
    <col min="37" max="37" width="5" style="101" bestFit="1" customWidth="1"/>
    <col min="38" max="38" width="5.07421875" style="101" bestFit="1" customWidth="1"/>
    <col min="39" max="39" width="4.07421875" style="101" bestFit="1" customWidth="1"/>
    <col min="40" max="40" width="6.53515625" style="101" bestFit="1" customWidth="1"/>
    <col min="41" max="41" width="6.07421875" style="101" bestFit="1" customWidth="1"/>
    <col min="42" max="42" width="6.69140625" style="101" bestFit="1" customWidth="1"/>
    <col min="43" max="43" width="10" style="101" bestFit="1" customWidth="1"/>
    <col min="44" max="44" width="9.3046875" style="101" bestFit="1" customWidth="1"/>
    <col min="45" max="45" width="7.69140625" style="101" bestFit="1" customWidth="1"/>
    <col min="46" max="46" width="9.3046875" style="101" bestFit="1" customWidth="1"/>
    <col min="47" max="47" width="6" style="101" bestFit="1" customWidth="1"/>
    <col min="48" max="48" width="4.3046875" style="101" bestFit="1" customWidth="1"/>
    <col min="49" max="51" width="5.69140625" style="101" bestFit="1" customWidth="1"/>
    <col min="52" max="52" width="4.07421875" style="101" bestFit="1" customWidth="1"/>
    <col min="53" max="53" width="6.69140625" style="101" bestFit="1" customWidth="1"/>
    <col min="54" max="54" width="5.69140625" style="101" bestFit="1" customWidth="1"/>
    <col min="55" max="55" width="5.84375" style="101" bestFit="1" customWidth="1"/>
    <col min="56" max="56" width="5.69140625" style="101" bestFit="1" customWidth="1"/>
    <col min="57" max="58" width="7.69140625" style="101" bestFit="1" customWidth="1"/>
    <col min="59" max="59" width="6.69140625" style="101" bestFit="1" customWidth="1"/>
    <col min="60" max="60" width="5.07421875" style="101" bestFit="1" customWidth="1"/>
    <col min="61" max="61" width="5.3046875" style="101" bestFit="1" customWidth="1"/>
    <col min="62" max="62" width="8.69140625" style="101" bestFit="1" customWidth="1"/>
    <col min="63" max="63" width="4.84375" style="101" bestFit="1" customWidth="1"/>
    <col min="64" max="64" width="7.84375" style="101" bestFit="1" customWidth="1"/>
    <col min="65" max="65" width="5.84375" style="101" bestFit="1" customWidth="1"/>
    <col min="66" max="66" width="6" style="101" bestFit="1" customWidth="1"/>
    <col min="67" max="67" width="6.69140625" style="101" bestFit="1" customWidth="1"/>
    <col min="68" max="68" width="5.69140625" style="101" bestFit="1" customWidth="1"/>
    <col min="69" max="70" width="6.69140625" style="101" bestFit="1" customWidth="1"/>
    <col min="71" max="71" width="4.07421875" style="101" bestFit="1" customWidth="1"/>
    <col min="72" max="72" width="9.3046875" style="101" bestFit="1" customWidth="1"/>
    <col min="73" max="73" width="8" style="101" bestFit="1" customWidth="1"/>
    <col min="74" max="74" width="6.69140625" style="101" bestFit="1" customWidth="1"/>
    <col min="75" max="75" width="5.3046875" style="101" bestFit="1" customWidth="1"/>
    <col min="76" max="76" width="5.69140625" style="101" bestFit="1" customWidth="1"/>
    <col min="77" max="77" width="5" style="101" bestFit="1" customWidth="1"/>
    <col min="78" max="78" width="9.07421875" style="101" bestFit="1" customWidth="1"/>
    <col min="79" max="79" width="7.07421875" style="101" bestFit="1" customWidth="1"/>
    <col min="80" max="80" width="7.69140625" style="101" customWidth="1"/>
    <col min="81" max="87" width="8.84375" style="100"/>
    <col min="88" max="89" width="8.84375" style="71"/>
    <col min="90" max="90" width="8.84375" style="100"/>
    <col min="91" max="91" width="8.84375" style="71"/>
    <col min="92" max="92" width="8.84375" style="100"/>
    <col min="93" max="93" width="11" style="71" bestFit="1" customWidth="1"/>
    <col min="94" max="95" width="8.84375" style="100"/>
    <col min="96" max="96" width="8.84375" style="71"/>
    <col min="97" max="16384" width="8.84375" style="100"/>
  </cols>
  <sheetData>
    <row r="1" spans="1:96" x14ac:dyDescent="0.4">
      <c r="B1" s="100" t="s">
        <v>508</v>
      </c>
      <c r="S1" s="100" t="s">
        <v>500</v>
      </c>
      <c r="CC1" s="100" t="s">
        <v>337</v>
      </c>
    </row>
    <row r="2" spans="1:96" x14ac:dyDescent="0.4">
      <c r="A2" s="100" t="s">
        <v>228</v>
      </c>
      <c r="B2" s="100" t="s">
        <v>59</v>
      </c>
      <c r="C2" s="100" t="s">
        <v>57</v>
      </c>
      <c r="D2" s="100" t="s">
        <v>60</v>
      </c>
      <c r="E2" s="100" t="s">
        <v>54</v>
      </c>
      <c r="F2" s="100" t="s">
        <v>53</v>
      </c>
      <c r="G2" s="100" t="s">
        <v>61</v>
      </c>
      <c r="H2" s="100" t="s">
        <v>62</v>
      </c>
      <c r="I2" s="71" t="s">
        <v>63</v>
      </c>
      <c r="J2" s="71" t="s">
        <v>64</v>
      </c>
      <c r="K2" s="100" t="s">
        <v>225</v>
      </c>
      <c r="L2" s="71" t="s">
        <v>65</v>
      </c>
      <c r="M2" s="100" t="s">
        <v>67</v>
      </c>
      <c r="N2" s="71" t="s">
        <v>68</v>
      </c>
      <c r="O2" s="100" t="s">
        <v>316</v>
      </c>
      <c r="P2" s="100" t="s">
        <v>319</v>
      </c>
      <c r="Q2" s="71" t="s">
        <v>326</v>
      </c>
      <c r="S2" s="100" t="s">
        <v>226</v>
      </c>
      <c r="T2" s="100" t="s">
        <v>390</v>
      </c>
      <c r="U2" s="100" t="s">
        <v>178</v>
      </c>
      <c r="V2" s="100" t="s">
        <v>131</v>
      </c>
      <c r="W2" s="100" t="s">
        <v>132</v>
      </c>
      <c r="X2" s="100" t="s">
        <v>133</v>
      </c>
      <c r="Y2" s="100" t="s">
        <v>391</v>
      </c>
      <c r="Z2" s="100" t="s">
        <v>179</v>
      </c>
      <c r="AA2" s="100" t="s">
        <v>134</v>
      </c>
      <c r="AB2" s="100" t="s">
        <v>59</v>
      </c>
      <c r="AC2" s="100" t="s">
        <v>136</v>
      </c>
      <c r="AD2" s="100" t="s">
        <v>137</v>
      </c>
      <c r="AE2" s="100" t="s">
        <v>392</v>
      </c>
      <c r="AF2" s="100" t="s">
        <v>138</v>
      </c>
      <c r="AG2" s="100" t="s">
        <v>139</v>
      </c>
      <c r="AH2" s="100" t="s">
        <v>140</v>
      </c>
      <c r="AI2" s="100" t="s">
        <v>67</v>
      </c>
      <c r="AJ2" s="100" t="s">
        <v>141</v>
      </c>
      <c r="AK2" s="100" t="s">
        <v>142</v>
      </c>
      <c r="AL2" s="100" t="s">
        <v>143</v>
      </c>
      <c r="AM2" s="100" t="s">
        <v>393</v>
      </c>
      <c r="AN2" s="100" t="s">
        <v>144</v>
      </c>
      <c r="AO2" s="100" t="s">
        <v>399</v>
      </c>
      <c r="AP2" s="100" t="s">
        <v>57</v>
      </c>
      <c r="AQ2" s="100" t="s">
        <v>128</v>
      </c>
      <c r="AR2" s="100" t="s">
        <v>145</v>
      </c>
      <c r="AS2" s="100" t="s">
        <v>146</v>
      </c>
      <c r="AT2" s="100" t="s">
        <v>60</v>
      </c>
      <c r="AU2" s="100" t="s">
        <v>147</v>
      </c>
      <c r="AV2" s="100" t="s">
        <v>148</v>
      </c>
      <c r="AW2" s="100" t="s">
        <v>149</v>
      </c>
      <c r="AX2" s="100" t="s">
        <v>150</v>
      </c>
      <c r="AY2" s="100" t="s">
        <v>151</v>
      </c>
      <c r="AZ2" s="100" t="s">
        <v>152</v>
      </c>
      <c r="BA2" s="100" t="s">
        <v>153</v>
      </c>
      <c r="BB2" s="100" t="s">
        <v>154</v>
      </c>
      <c r="BC2" s="100" t="s">
        <v>155</v>
      </c>
      <c r="BD2" s="100" t="s">
        <v>156</v>
      </c>
      <c r="BE2" s="100" t="s">
        <v>54</v>
      </c>
      <c r="BF2" s="100" t="s">
        <v>53</v>
      </c>
      <c r="BG2" s="100" t="s">
        <v>157</v>
      </c>
      <c r="BH2" s="100" t="s">
        <v>158</v>
      </c>
      <c r="BI2" s="100" t="s">
        <v>159</v>
      </c>
      <c r="BJ2" s="100" t="s">
        <v>160</v>
      </c>
      <c r="BK2" s="100" t="s">
        <v>161</v>
      </c>
      <c r="BL2" s="100" t="s">
        <v>162</v>
      </c>
      <c r="BM2" s="100" t="s">
        <v>163</v>
      </c>
      <c r="BN2" s="100" t="s">
        <v>164</v>
      </c>
      <c r="BO2" s="100" t="s">
        <v>165</v>
      </c>
      <c r="BP2" s="100" t="s">
        <v>394</v>
      </c>
      <c r="BQ2" s="100" t="s">
        <v>166</v>
      </c>
      <c r="BR2" s="100" t="s">
        <v>167</v>
      </c>
      <c r="BS2" s="100" t="s">
        <v>168</v>
      </c>
      <c r="BT2" s="100" t="s">
        <v>61</v>
      </c>
      <c r="BU2" s="100" t="s">
        <v>400</v>
      </c>
      <c r="BV2" s="100" t="s">
        <v>169</v>
      </c>
      <c r="BW2" s="100" t="s">
        <v>170</v>
      </c>
      <c r="BX2" s="100" t="s">
        <v>171</v>
      </c>
      <c r="BY2" s="100" t="s">
        <v>173</v>
      </c>
      <c r="BZ2" s="100" t="s">
        <v>174</v>
      </c>
      <c r="CA2" s="100" t="s">
        <v>401</v>
      </c>
      <c r="CC2" s="100" t="s">
        <v>59</v>
      </c>
      <c r="CD2" s="100" t="s">
        <v>57</v>
      </c>
      <c r="CE2" s="100" t="s">
        <v>60</v>
      </c>
      <c r="CF2" s="100" t="s">
        <v>54</v>
      </c>
      <c r="CG2" s="100" t="s">
        <v>53</v>
      </c>
      <c r="CH2" s="100" t="s">
        <v>61</v>
      </c>
      <c r="CI2" s="100" t="s">
        <v>62</v>
      </c>
      <c r="CJ2" s="71" t="s">
        <v>63</v>
      </c>
      <c r="CK2" s="71" t="s">
        <v>64</v>
      </c>
      <c r="CL2" s="100" t="s">
        <v>225</v>
      </c>
      <c r="CM2" s="71" t="s">
        <v>65</v>
      </c>
      <c r="CN2" s="100" t="s">
        <v>67</v>
      </c>
      <c r="CO2" s="71" t="s">
        <v>68</v>
      </c>
      <c r="CP2" s="100" t="s">
        <v>316</v>
      </c>
      <c r="CQ2" s="100" t="s">
        <v>319</v>
      </c>
      <c r="CR2" s="71" t="s">
        <v>326</v>
      </c>
    </row>
    <row r="3" spans="1:96" x14ac:dyDescent="0.4">
      <c r="A3" s="100" t="s">
        <v>0</v>
      </c>
      <c r="B3" s="101">
        <v>12905.705275</v>
      </c>
      <c r="C3" s="101">
        <v>875.83451452999998</v>
      </c>
      <c r="D3" s="101">
        <v>5382.1749147999999</v>
      </c>
      <c r="E3" s="101">
        <v>1286.4687921</v>
      </c>
      <c r="F3" s="101">
        <v>1004.510306</v>
      </c>
      <c r="G3" s="101">
        <v>4774.2369852000002</v>
      </c>
      <c r="H3" s="101">
        <v>457.87839424999999</v>
      </c>
      <c r="I3" s="84"/>
      <c r="J3" s="84"/>
      <c r="K3" s="101"/>
      <c r="L3" s="84"/>
      <c r="M3" s="101">
        <v>44.827812520000002</v>
      </c>
      <c r="N3" s="84"/>
      <c r="O3" s="101"/>
      <c r="P3" s="101"/>
      <c r="Q3" s="84"/>
      <c r="R3" s="101"/>
      <c r="S3" s="101" t="s">
        <v>0</v>
      </c>
      <c r="T3" s="101">
        <v>8.8444287771402896E-2</v>
      </c>
      <c r="U3" s="101">
        <v>0</v>
      </c>
      <c r="V3" s="101">
        <v>1.7692320732750118E-2</v>
      </c>
      <c r="W3" s="101">
        <v>1.7692320732750118E-2</v>
      </c>
      <c r="X3" s="101">
        <v>8.52675373270061E-3</v>
      </c>
      <c r="Y3" s="101">
        <v>3.0925188204350773</v>
      </c>
      <c r="Z3" s="101">
        <v>0</v>
      </c>
      <c r="AA3" s="101">
        <v>682.22076977317897</v>
      </c>
      <c r="AB3" s="101">
        <v>12921.63313458224</v>
      </c>
      <c r="AC3" s="101">
        <v>0</v>
      </c>
      <c r="AD3" s="101">
        <v>3.08446879232361</v>
      </c>
      <c r="AE3" s="101">
        <v>0</v>
      </c>
      <c r="AF3" s="101">
        <v>0.23161413246294843</v>
      </c>
      <c r="AG3" s="101">
        <v>280.32949737984598</v>
      </c>
      <c r="AH3" s="101">
        <v>280.32949737984598</v>
      </c>
      <c r="AI3" s="101">
        <v>44.863662829832904</v>
      </c>
      <c r="AJ3" s="101">
        <v>0</v>
      </c>
      <c r="AK3" s="101">
        <v>2.272852959580455</v>
      </c>
      <c r="AL3" s="101">
        <v>0</v>
      </c>
      <c r="AM3" s="101">
        <v>1.6227605668083109E-2</v>
      </c>
      <c r="AN3" s="101">
        <v>1.853560039639095</v>
      </c>
      <c r="AO3" s="101">
        <v>1.0952316407347989E-2</v>
      </c>
      <c r="AP3" s="101">
        <v>876.87987542177007</v>
      </c>
      <c r="AQ3" s="101">
        <v>0</v>
      </c>
      <c r="AR3" s="101">
        <v>4720.5622247246902</v>
      </c>
      <c r="AS3" s="101">
        <v>524.50671700244504</v>
      </c>
      <c r="AT3" s="101">
        <v>5245.0689417271406</v>
      </c>
      <c r="AU3" s="101">
        <v>0</v>
      </c>
      <c r="AV3" s="101">
        <v>4.1368697219971597</v>
      </c>
      <c r="AW3" s="101">
        <v>56.555397998710198</v>
      </c>
      <c r="AX3" s="101">
        <v>63.021199290093996</v>
      </c>
      <c r="AY3" s="101">
        <v>33.046012948152701</v>
      </c>
      <c r="AZ3" s="101">
        <v>2.4091963202544</v>
      </c>
      <c r="BA3" s="101">
        <v>42.757436528051002</v>
      </c>
      <c r="BB3" s="101">
        <v>27.999742397603502</v>
      </c>
      <c r="BC3" s="101">
        <v>0</v>
      </c>
      <c r="BD3" s="101">
        <v>5.3331281012704004</v>
      </c>
      <c r="BE3" s="101">
        <v>1287.4982797439779</v>
      </c>
      <c r="BF3" s="101">
        <v>1005.3644041464979</v>
      </c>
      <c r="BG3" s="101">
        <v>282.13387559748003</v>
      </c>
      <c r="BH3" s="101">
        <v>6.1434293997365292E-3</v>
      </c>
      <c r="BI3" s="101">
        <v>0.26840340481820102</v>
      </c>
      <c r="BJ3" s="101">
        <v>553.00924313035193</v>
      </c>
      <c r="BK3" s="101">
        <v>8.8158709634749002</v>
      </c>
      <c r="BL3" s="101">
        <v>17.706682183016682</v>
      </c>
      <c r="BM3" s="101">
        <v>4.8875149621300995</v>
      </c>
      <c r="BN3" s="101">
        <v>1.326554074670546</v>
      </c>
      <c r="BO3" s="101">
        <v>44.126927723672502</v>
      </c>
      <c r="BP3" s="101">
        <v>5.6925786041418096</v>
      </c>
      <c r="BQ3" s="101">
        <v>85.761767742235492</v>
      </c>
      <c r="BR3" s="101">
        <v>117.28337368111229</v>
      </c>
      <c r="BS3" s="101">
        <v>4.0710085575709396</v>
      </c>
      <c r="BT3" s="101">
        <v>4773.2332529554496</v>
      </c>
      <c r="BU3" s="101">
        <v>44.744976399871803</v>
      </c>
      <c r="BV3" s="101">
        <v>111.8111021745288</v>
      </c>
      <c r="BW3" s="101">
        <v>0.201069766675815</v>
      </c>
      <c r="BX3" s="101">
        <v>26.323309655834798</v>
      </c>
      <c r="BY3" s="101">
        <v>0.97242910659567605</v>
      </c>
      <c r="BZ3" s="101">
        <v>458.42388076632602</v>
      </c>
      <c r="CA3" s="101">
        <v>70.738627043308611</v>
      </c>
      <c r="CB3" s="51"/>
      <c r="CC3" s="87">
        <f t="shared" ref="CC3:CC34" si="0">+IF(B3=0,"",(AB3-B3)/B3)</f>
        <v>1.2341719606052109E-3</v>
      </c>
      <c r="CD3" s="87">
        <f t="shared" ref="CD3:CD34" si="1">IF(C3=0,"",(AP3-C3)/C3)</f>
        <v>1.1935598271450409E-3</v>
      </c>
      <c r="CE3" s="87">
        <f t="shared" ref="CE3:CE34" si="2">IF(D3=0,"",(AT3-D3)/D3)</f>
        <v>-2.5474083478008658E-2</v>
      </c>
      <c r="CF3" s="87">
        <f t="shared" ref="CF3:CF34" si="3">IF(E3=0,"",(BE3-E3)/E3)</f>
        <v>8.0024299874189913E-4</v>
      </c>
      <c r="CG3" s="87">
        <f t="shared" ref="CG3:CG34" si="4">IF(F3=0,"",(BF3-F3)/F3)</f>
        <v>8.5026319928857357E-4</v>
      </c>
      <c r="CH3" s="87">
        <f t="shared" ref="CH3:CH34" si="5">IF(G3=0,"",(BT3-G3)/G3)</f>
        <v>-2.1023930057558125E-4</v>
      </c>
      <c r="CI3" s="87">
        <f t="shared" ref="CI3:CI34" si="6">IF(H3=0,"",(BZ3-H3)/H3)</f>
        <v>1.1913349115752398E-3</v>
      </c>
      <c r="CJ3" s="73" t="str">
        <f t="shared" ref="CJ3:CJ34" si="7">IF(I3=0,"",(W3-I3)/I3)</f>
        <v/>
      </c>
      <c r="CK3" s="73" t="str">
        <f t="shared" ref="CK3:CK34" si="8">IF(J3=0,"",(Y3-J3)/J3)</f>
        <v/>
      </c>
      <c r="CL3" s="87" t="str">
        <f>IF(K3=0,"",(#REF!-K3)/K3)</f>
        <v/>
      </c>
      <c r="CM3" s="73" t="str">
        <f t="shared" ref="CM3:CM34" si="9">IF(L3=0,"",(AH3-L3)/L3)</f>
        <v/>
      </c>
      <c r="CN3" s="87">
        <f t="shared" ref="CN3:CN34" si="10">IF(M3=0,"",(AI3-M3)/M3)</f>
        <v>7.9973364341406818E-4</v>
      </c>
      <c r="CO3" s="73" t="str">
        <f t="shared" ref="CO3:CO34" si="11">IF(N3=0,"",(AN3-N3)/N3)</f>
        <v/>
      </c>
      <c r="CP3" s="87" t="str">
        <f t="shared" ref="CP3:CP34" si="12">IF(O3=0,"",(U3-O3)/O3)</f>
        <v/>
      </c>
      <c r="CQ3" s="87" t="str">
        <f t="shared" ref="CQ3:CQ34" si="13">IF(P3=0,"",(Z3-P3)/P3)</f>
        <v/>
      </c>
      <c r="CR3" s="73" t="str">
        <f t="shared" ref="CR3:CR34" si="14">IF(Q3=0,"",(AO3-Q3)/Q3)</f>
        <v/>
      </c>
    </row>
    <row r="4" spans="1:96" x14ac:dyDescent="0.4">
      <c r="A4" s="100" t="s">
        <v>2</v>
      </c>
      <c r="B4" s="101">
        <v>6934.0096297999999</v>
      </c>
      <c r="C4" s="101">
        <v>489.22143058</v>
      </c>
      <c r="D4" s="101">
        <v>4618.8202939000003</v>
      </c>
      <c r="E4" s="101">
        <v>1328.9403295</v>
      </c>
      <c r="F4" s="101">
        <v>938.13947083000005</v>
      </c>
      <c r="G4" s="101">
        <v>5696.7899636000002</v>
      </c>
      <c r="H4" s="101">
        <v>237.94105062</v>
      </c>
      <c r="I4" s="84"/>
      <c r="J4" s="84"/>
      <c r="K4" s="101"/>
      <c r="L4" s="84"/>
      <c r="M4" s="101">
        <v>27.171568610000001</v>
      </c>
      <c r="N4" s="84"/>
      <c r="O4" s="101"/>
      <c r="P4" s="101"/>
      <c r="Q4" s="84"/>
      <c r="R4" s="101"/>
      <c r="S4" s="101" t="s">
        <v>2</v>
      </c>
      <c r="T4" s="101">
        <v>0</v>
      </c>
      <c r="U4" s="101">
        <v>0</v>
      </c>
      <c r="V4" s="101">
        <v>0</v>
      </c>
      <c r="W4" s="101">
        <v>0</v>
      </c>
      <c r="X4" s="101">
        <v>0</v>
      </c>
      <c r="Y4" s="101">
        <v>9.9428760221500507E-3</v>
      </c>
      <c r="Z4" s="101">
        <v>0</v>
      </c>
      <c r="AA4" s="101">
        <v>366.08793249057203</v>
      </c>
      <c r="AB4" s="101">
        <v>6954.3750290941698</v>
      </c>
      <c r="AC4" s="101">
        <v>0</v>
      </c>
      <c r="AD4" s="101">
        <v>1.7410011208599672</v>
      </c>
      <c r="AE4" s="101">
        <v>0</v>
      </c>
      <c r="AF4" s="101">
        <v>0</v>
      </c>
      <c r="AG4" s="101">
        <v>156.8599816255194</v>
      </c>
      <c r="AH4" s="101">
        <v>156.8599816255194</v>
      </c>
      <c r="AI4" s="101">
        <v>27.196771151297501</v>
      </c>
      <c r="AJ4" s="101">
        <v>0</v>
      </c>
      <c r="AK4" s="101">
        <v>1.282894179032148</v>
      </c>
      <c r="AL4" s="101">
        <v>0</v>
      </c>
      <c r="AM4" s="101">
        <v>0</v>
      </c>
      <c r="AN4" s="101">
        <v>0</v>
      </c>
      <c r="AO4" s="101">
        <v>0</v>
      </c>
      <c r="AP4" s="101">
        <v>490.76342878665196</v>
      </c>
      <c r="AQ4" s="101">
        <v>0</v>
      </c>
      <c r="AR4" s="101">
        <v>4164.3143190927894</v>
      </c>
      <c r="AS4" s="101">
        <v>462.70160750969097</v>
      </c>
      <c r="AT4" s="101">
        <v>4627.0159266024802</v>
      </c>
      <c r="AU4" s="101">
        <v>0</v>
      </c>
      <c r="AV4" s="101">
        <v>2.3317285488169399</v>
      </c>
      <c r="AW4" s="101">
        <v>55.309089215139096</v>
      </c>
      <c r="AX4" s="101">
        <v>24.078746007795601</v>
      </c>
      <c r="AY4" s="101">
        <v>32.050250509019598</v>
      </c>
      <c r="AZ4" s="101">
        <v>0.98099122645325809</v>
      </c>
      <c r="BA4" s="101">
        <v>40.5385014964532</v>
      </c>
      <c r="BB4" s="101">
        <v>27.223344920883701</v>
      </c>
      <c r="BC4" s="101">
        <v>0</v>
      </c>
      <c r="BD4" s="101">
        <v>4.3473539101947098</v>
      </c>
      <c r="BE4" s="101">
        <v>1330.3392405100199</v>
      </c>
      <c r="BF4" s="101">
        <v>939.10983310116694</v>
      </c>
      <c r="BG4" s="101">
        <v>391.22940740885099</v>
      </c>
      <c r="BH4" s="101">
        <v>0</v>
      </c>
      <c r="BI4" s="101">
        <v>0.26211082127680596</v>
      </c>
      <c r="BJ4" s="101">
        <v>540.57603319497002</v>
      </c>
      <c r="BK4" s="101">
        <v>0</v>
      </c>
      <c r="BL4" s="101">
        <v>14.33839422333922</v>
      </c>
      <c r="BM4" s="101">
        <v>3.8595244197600103</v>
      </c>
      <c r="BN4" s="101">
        <v>0.873645306756614</v>
      </c>
      <c r="BO4" s="101">
        <v>35.707296058687</v>
      </c>
      <c r="BP4" s="101">
        <v>1.4927260204287141</v>
      </c>
      <c r="BQ4" s="101">
        <v>83.655212248945801</v>
      </c>
      <c r="BR4" s="101">
        <v>95.398631560629809</v>
      </c>
      <c r="BS4" s="101">
        <v>3.98945398865721</v>
      </c>
      <c r="BT4" s="101">
        <v>5700.0485567464002</v>
      </c>
      <c r="BU4" s="101">
        <v>15.804671066025771</v>
      </c>
      <c r="BV4" s="101">
        <v>139.65122681349442</v>
      </c>
      <c r="BW4" s="101">
        <v>0</v>
      </c>
      <c r="BX4" s="101">
        <v>12.81662397300776</v>
      </c>
      <c r="BY4" s="101">
        <v>1.3874251236826001E-4</v>
      </c>
      <c r="BZ4" s="101">
        <v>238.50998538004799</v>
      </c>
      <c r="CA4" s="101">
        <v>39.893096488282396</v>
      </c>
      <c r="CB4" s="51"/>
      <c r="CC4" s="87">
        <f t="shared" si="0"/>
        <v>2.937030719808411E-3</v>
      </c>
      <c r="CD4" s="87">
        <f t="shared" si="1"/>
        <v>3.1519432924756109E-3</v>
      </c>
      <c r="CE4" s="87">
        <f t="shared" si="2"/>
        <v>1.7743995611398508E-3</v>
      </c>
      <c r="CF4" s="87">
        <f t="shared" si="3"/>
        <v>1.0526514840182683E-3</v>
      </c>
      <c r="CG4" s="87">
        <f t="shared" si="4"/>
        <v>1.0343475584801722E-3</v>
      </c>
      <c r="CH4" s="87">
        <f t="shared" si="5"/>
        <v>5.720051410041451E-4</v>
      </c>
      <c r="CI4" s="87">
        <f t="shared" si="6"/>
        <v>2.3910744218600729E-3</v>
      </c>
      <c r="CJ4" s="73" t="str">
        <f t="shared" si="7"/>
        <v/>
      </c>
      <c r="CK4" s="73" t="str">
        <f t="shared" si="8"/>
        <v/>
      </c>
      <c r="CL4" s="87" t="str">
        <f>IF(K4=0,"",(#REF!-K4)/K4)</f>
        <v/>
      </c>
      <c r="CM4" s="73" t="str">
        <f t="shared" si="9"/>
        <v/>
      </c>
      <c r="CN4" s="87">
        <f t="shared" si="10"/>
        <v>9.2753354284537328E-4</v>
      </c>
      <c r="CO4" s="73" t="str">
        <f t="shared" si="11"/>
        <v/>
      </c>
      <c r="CP4" s="87" t="str">
        <f t="shared" si="12"/>
        <v/>
      </c>
      <c r="CQ4" s="87" t="str">
        <f t="shared" si="13"/>
        <v/>
      </c>
      <c r="CR4" s="73" t="str">
        <f t="shared" si="14"/>
        <v/>
      </c>
    </row>
    <row r="5" spans="1:96" x14ac:dyDescent="0.4">
      <c r="A5" s="100" t="s">
        <v>3</v>
      </c>
      <c r="B5" s="101">
        <v>6205.5339045000001</v>
      </c>
      <c r="C5" s="101">
        <v>368.43539299000003</v>
      </c>
      <c r="D5" s="101">
        <v>11699.022628999999</v>
      </c>
      <c r="E5" s="101">
        <v>1105.8390492999999</v>
      </c>
      <c r="F5" s="101">
        <v>918.07636577999995</v>
      </c>
      <c r="G5" s="101">
        <v>19455.934261999999</v>
      </c>
      <c r="H5" s="101">
        <v>298.28593124999998</v>
      </c>
      <c r="I5" s="84"/>
      <c r="J5" s="84"/>
      <c r="K5" s="101"/>
      <c r="L5" s="84"/>
      <c r="M5" s="101">
        <v>34.202485269999997</v>
      </c>
      <c r="N5" s="84"/>
      <c r="O5" s="101"/>
      <c r="P5" s="101"/>
      <c r="Q5" s="84"/>
      <c r="R5" s="101"/>
      <c r="S5" s="101" t="s">
        <v>3</v>
      </c>
      <c r="T5" s="101">
        <v>0</v>
      </c>
      <c r="U5" s="101">
        <v>0</v>
      </c>
      <c r="V5" s="101">
        <v>0</v>
      </c>
      <c r="W5" s="101">
        <v>0</v>
      </c>
      <c r="X5" s="101">
        <v>0</v>
      </c>
      <c r="Y5" s="101">
        <v>0.16363135929028799</v>
      </c>
      <c r="Z5" s="101">
        <v>0</v>
      </c>
      <c r="AA5" s="101">
        <v>276.06450117780798</v>
      </c>
      <c r="AB5" s="101">
        <v>6219.0201465189893</v>
      </c>
      <c r="AC5" s="101">
        <v>0</v>
      </c>
      <c r="AD5" s="101">
        <v>3.8374891219501599</v>
      </c>
      <c r="AE5" s="101">
        <v>0</v>
      </c>
      <c r="AF5" s="101">
        <v>0</v>
      </c>
      <c r="AG5" s="101">
        <v>117.6625087472128</v>
      </c>
      <c r="AH5" s="101">
        <v>117.6625087472128</v>
      </c>
      <c r="AI5" s="101">
        <v>34.272043091852801</v>
      </c>
      <c r="AJ5" s="101">
        <v>0</v>
      </c>
      <c r="AK5" s="101">
        <v>2.8277349548531698</v>
      </c>
      <c r="AL5" s="101">
        <v>0</v>
      </c>
      <c r="AM5" s="101">
        <v>0</v>
      </c>
      <c r="AN5" s="101">
        <v>0</v>
      </c>
      <c r="AO5" s="101">
        <v>0</v>
      </c>
      <c r="AP5" s="101">
        <v>369.25815978017999</v>
      </c>
      <c r="AQ5" s="101">
        <v>0</v>
      </c>
      <c r="AR5" s="101">
        <v>10545.622070858939</v>
      </c>
      <c r="AS5" s="101">
        <v>1171.7359720146801</v>
      </c>
      <c r="AT5" s="101">
        <v>11717.35804287362</v>
      </c>
      <c r="AU5" s="101">
        <v>0</v>
      </c>
      <c r="AV5" s="101">
        <v>5.1395543007034199</v>
      </c>
      <c r="AW5" s="101">
        <v>54.3571327487061</v>
      </c>
      <c r="AX5" s="101">
        <v>53.993040833383297</v>
      </c>
      <c r="AY5" s="101">
        <v>31.478865872318103</v>
      </c>
      <c r="AZ5" s="101">
        <v>0.87441712230559299</v>
      </c>
      <c r="BA5" s="101">
        <v>39.641128342002901</v>
      </c>
      <c r="BB5" s="101">
        <v>26.716282769612498</v>
      </c>
      <c r="BC5" s="101">
        <v>0</v>
      </c>
      <c r="BD5" s="101">
        <v>4.2625180741502398</v>
      </c>
      <c r="BE5" s="101">
        <v>1108.280178434668</v>
      </c>
      <c r="BF5" s="101">
        <v>920.09906918220008</v>
      </c>
      <c r="BG5" s="101">
        <v>188.18110925246731</v>
      </c>
      <c r="BH5" s="101">
        <v>0</v>
      </c>
      <c r="BI5" s="101">
        <v>0.25772094024890102</v>
      </c>
      <c r="BJ5" s="101">
        <v>531.33615374404201</v>
      </c>
      <c r="BK5" s="101">
        <v>0</v>
      </c>
      <c r="BL5" s="101">
        <v>13.51226137829879</v>
      </c>
      <c r="BM5" s="101">
        <v>3.6491456298593903</v>
      </c>
      <c r="BN5" s="101">
        <v>0.78088862646725798</v>
      </c>
      <c r="BO5" s="101">
        <v>33.644304071980798</v>
      </c>
      <c r="BP5" s="101">
        <v>3.43195182810602</v>
      </c>
      <c r="BQ5" s="101">
        <v>82.174378731967494</v>
      </c>
      <c r="BR5" s="101">
        <v>93.491241011976498</v>
      </c>
      <c r="BS5" s="101">
        <v>3.9226301182625201</v>
      </c>
      <c r="BT5" s="101">
        <v>19487.251396996529</v>
      </c>
      <c r="BU5" s="101">
        <v>35.5913447168004</v>
      </c>
      <c r="BV5" s="101">
        <v>477.437631632555</v>
      </c>
      <c r="BW5" s="101">
        <v>0</v>
      </c>
      <c r="BX5" s="101">
        <v>28.321056116791702</v>
      </c>
      <c r="BY5" s="101">
        <v>2.2833123365796301E-3</v>
      </c>
      <c r="BZ5" s="101">
        <v>298.90956525780098</v>
      </c>
      <c r="CA5" s="101">
        <v>87.931638056051099</v>
      </c>
      <c r="CB5" s="51"/>
      <c r="CC5" s="87">
        <f t="shared" si="0"/>
        <v>2.1732605488158905E-3</v>
      </c>
      <c r="CD5" s="87">
        <f t="shared" si="1"/>
        <v>2.2331372225205858E-3</v>
      </c>
      <c r="CE5" s="87">
        <f t="shared" si="2"/>
        <v>1.5672603135385638E-3</v>
      </c>
      <c r="CF5" s="87">
        <f t="shared" si="3"/>
        <v>2.2074904446657594E-3</v>
      </c>
      <c r="CG5" s="87">
        <f t="shared" si="4"/>
        <v>2.203197334768162E-3</v>
      </c>
      <c r="CH5" s="87">
        <f t="shared" si="5"/>
        <v>1.6096443673587549E-3</v>
      </c>
      <c r="CI5" s="87">
        <f t="shared" si="6"/>
        <v>2.0907255169145753E-3</v>
      </c>
      <c r="CJ5" s="73" t="str">
        <f t="shared" si="7"/>
        <v/>
      </c>
      <c r="CK5" s="73" t="str">
        <f t="shared" si="8"/>
        <v/>
      </c>
      <c r="CL5" s="87" t="str">
        <f>IF(K5=0,"",(#REF!-K5)/K5)</f>
        <v/>
      </c>
      <c r="CM5" s="73" t="str">
        <f t="shared" si="9"/>
        <v/>
      </c>
      <c r="CN5" s="87">
        <f t="shared" si="10"/>
        <v>2.0337066532944413E-3</v>
      </c>
      <c r="CO5" s="73" t="str">
        <f t="shared" si="11"/>
        <v/>
      </c>
      <c r="CP5" s="87" t="str">
        <f t="shared" si="12"/>
        <v/>
      </c>
      <c r="CQ5" s="87" t="str">
        <f t="shared" si="13"/>
        <v/>
      </c>
      <c r="CR5" s="73" t="str">
        <f t="shared" si="14"/>
        <v/>
      </c>
    </row>
    <row r="6" spans="1:96" x14ac:dyDescent="0.4">
      <c r="A6" s="100" t="s">
        <v>4</v>
      </c>
      <c r="B6" s="101">
        <v>13581.927755999999</v>
      </c>
      <c r="C6" s="101">
        <v>1060.1944446</v>
      </c>
      <c r="D6" s="101">
        <v>1517.4068853000001</v>
      </c>
      <c r="E6" s="101">
        <v>51.781141089999998</v>
      </c>
      <c r="F6" s="101">
        <v>31.923720899999999</v>
      </c>
      <c r="G6" s="101">
        <v>3.3676276700000001</v>
      </c>
      <c r="H6" s="101">
        <v>340.54822911999997</v>
      </c>
      <c r="I6" s="84"/>
      <c r="J6" s="84"/>
      <c r="K6" s="101"/>
      <c r="L6" s="84"/>
      <c r="M6" s="101">
        <v>3.0170000000000002E-4</v>
      </c>
      <c r="N6" s="84"/>
      <c r="O6" s="101"/>
      <c r="P6" s="101"/>
      <c r="Q6" s="84"/>
      <c r="R6" s="101"/>
      <c r="S6" s="101" t="s">
        <v>4</v>
      </c>
      <c r="T6" s="101">
        <v>0</v>
      </c>
      <c r="U6" s="101">
        <v>0</v>
      </c>
      <c r="V6" s="101">
        <v>3.6138908170906302E-3</v>
      </c>
      <c r="W6" s="101">
        <v>3.6138908170906302E-3</v>
      </c>
      <c r="X6" s="101">
        <v>1.4630723041055569E-3</v>
      </c>
      <c r="Y6" s="101">
        <v>1.3657015745237399E-2</v>
      </c>
      <c r="Z6" s="101">
        <v>0</v>
      </c>
      <c r="AA6" s="101">
        <v>803.26360571006001</v>
      </c>
      <c r="AB6" s="101">
        <v>13617.82535646862</v>
      </c>
      <c r="AC6" s="101">
        <v>7.6309857435242295E-2</v>
      </c>
      <c r="AD6" s="101">
        <v>1.6759883987706532</v>
      </c>
      <c r="AE6" s="101">
        <v>3.8342563153950501E-2</v>
      </c>
      <c r="AF6" s="101">
        <v>4.5273686647552495E-5</v>
      </c>
      <c r="AG6" s="101">
        <v>340.42834985181298</v>
      </c>
      <c r="AH6" s="101">
        <v>340.42834985181298</v>
      </c>
      <c r="AI6" s="101">
        <v>3.0271302986711597E-4</v>
      </c>
      <c r="AJ6" s="101">
        <v>0</v>
      </c>
      <c r="AK6" s="101">
        <v>3.7512509002254002E-2</v>
      </c>
      <c r="AL6" s="101">
        <v>0</v>
      </c>
      <c r="AM6" s="101">
        <v>0</v>
      </c>
      <c r="AN6" s="101">
        <v>1.7462945629391971E-4</v>
      </c>
      <c r="AO6" s="101">
        <v>0</v>
      </c>
      <c r="AP6" s="101">
        <v>1062.9958944590119</v>
      </c>
      <c r="AQ6" s="101">
        <v>0</v>
      </c>
      <c r="AR6" s="101">
        <v>1321.9870288869411</v>
      </c>
      <c r="AS6" s="101">
        <v>146.88746686728712</v>
      </c>
      <c r="AT6" s="101">
        <v>1468.8744957542272</v>
      </c>
      <c r="AU6" s="101">
        <v>4.2043721800955598E-5</v>
      </c>
      <c r="AV6" s="101">
        <v>0.14435891994759059</v>
      </c>
      <c r="AW6" s="101">
        <v>0.249253723727794</v>
      </c>
      <c r="AX6" s="101">
        <v>0.336249763043386</v>
      </c>
      <c r="AY6" s="101">
        <v>0.33719665561048701</v>
      </c>
      <c r="AZ6" s="101">
        <v>0.880111520979733</v>
      </c>
      <c r="BA6" s="101">
        <v>2.1299991834080059</v>
      </c>
      <c r="BB6" s="101">
        <v>0.49841518589923706</v>
      </c>
      <c r="BC6" s="101">
        <v>0</v>
      </c>
      <c r="BD6" s="101">
        <v>0.1173663652551573</v>
      </c>
      <c r="BE6" s="101">
        <v>51.918557170501998</v>
      </c>
      <c r="BF6" s="101">
        <v>32.008669016266602</v>
      </c>
      <c r="BG6" s="101">
        <v>19.909888154235297</v>
      </c>
      <c r="BH6" s="101">
        <v>0</v>
      </c>
      <c r="BI6" s="101">
        <v>3.46078253057535E-6</v>
      </c>
      <c r="BJ6" s="101">
        <v>1.809413058196508</v>
      </c>
      <c r="BK6" s="101">
        <v>4.6659722107398197E-5</v>
      </c>
      <c r="BL6" s="101">
        <v>5.7160487481605102</v>
      </c>
      <c r="BM6" s="101">
        <v>1.4220304775982839</v>
      </c>
      <c r="BN6" s="101">
        <v>0.76215379295292496</v>
      </c>
      <c r="BO6" s="101">
        <v>14.290122023842979</v>
      </c>
      <c r="BP6" s="101">
        <v>0.34835731605262299</v>
      </c>
      <c r="BQ6" s="101">
        <v>0.77712322928619693</v>
      </c>
      <c r="BR6" s="101">
        <v>3.0193710875951298</v>
      </c>
      <c r="BS6" s="101">
        <v>1.384324910376607E-5</v>
      </c>
      <c r="BT6" s="101">
        <v>3.3790920405429903</v>
      </c>
      <c r="BU6" s="101">
        <v>7.9102884604069112E-2</v>
      </c>
      <c r="BV6" s="101">
        <v>0</v>
      </c>
      <c r="BW6" s="101">
        <v>0</v>
      </c>
      <c r="BX6" s="101">
        <v>6.8679813382941605E-3</v>
      </c>
      <c r="BY6" s="101">
        <v>1.952741211395687E-3</v>
      </c>
      <c r="BZ6" s="101">
        <v>341.44943206732802</v>
      </c>
      <c r="CA6" s="101">
        <v>1.211715876700838E-2</v>
      </c>
      <c r="CB6" s="51"/>
      <c r="CC6" s="87">
        <f t="shared" si="0"/>
        <v>2.6430416295479685E-3</v>
      </c>
      <c r="CD6" s="87">
        <f t="shared" si="1"/>
        <v>2.6423925094880485E-3</v>
      </c>
      <c r="CE6" s="87">
        <f t="shared" si="2"/>
        <v>-3.1983767844955983E-2</v>
      </c>
      <c r="CF6" s="87">
        <f t="shared" si="3"/>
        <v>2.6537862551765509E-3</v>
      </c>
      <c r="CG6" s="87">
        <f t="shared" si="4"/>
        <v>2.6609716496613766E-3</v>
      </c>
      <c r="CH6" s="87">
        <f t="shared" si="5"/>
        <v>3.4042868352457175E-3</v>
      </c>
      <c r="CI6" s="87">
        <f t="shared" si="6"/>
        <v>2.6463298595233199E-3</v>
      </c>
      <c r="CJ6" s="73" t="str">
        <f t="shared" si="7"/>
        <v/>
      </c>
      <c r="CK6" s="73" t="str">
        <f t="shared" si="8"/>
        <v/>
      </c>
      <c r="CL6" s="87" t="str">
        <f>IF(K6=0,"",(#REF!-K6)/K6)</f>
        <v/>
      </c>
      <c r="CM6" s="73" t="str">
        <f t="shared" si="9"/>
        <v/>
      </c>
      <c r="CN6" s="87">
        <f t="shared" si="10"/>
        <v>3.3577390358500298E-3</v>
      </c>
      <c r="CO6" s="73" t="str">
        <f t="shared" si="11"/>
        <v/>
      </c>
      <c r="CP6" s="87" t="str">
        <f t="shared" si="12"/>
        <v/>
      </c>
      <c r="CQ6" s="87" t="str">
        <f t="shared" si="13"/>
        <v/>
      </c>
      <c r="CR6" s="73" t="str">
        <f t="shared" si="14"/>
        <v/>
      </c>
    </row>
    <row r="7" spans="1:96" x14ac:dyDescent="0.4">
      <c r="A7" s="100" t="s">
        <v>5</v>
      </c>
      <c r="B7" s="101">
        <v>5005.0693469999997</v>
      </c>
      <c r="C7" s="101">
        <v>215.94556656</v>
      </c>
      <c r="D7" s="101">
        <v>10238.052723999999</v>
      </c>
      <c r="E7" s="101">
        <v>1534.5204232000001</v>
      </c>
      <c r="F7" s="101">
        <v>1268.2470929999999</v>
      </c>
      <c r="G7" s="101">
        <v>6978.4143425000002</v>
      </c>
      <c r="H7" s="101">
        <v>343.44306754000002</v>
      </c>
      <c r="I7" s="84"/>
      <c r="J7" s="84"/>
      <c r="K7" s="101"/>
      <c r="L7" s="84"/>
      <c r="M7" s="101">
        <v>82.569390630000001</v>
      </c>
      <c r="N7" s="84"/>
      <c r="O7" s="101"/>
      <c r="P7" s="101"/>
      <c r="Q7" s="84"/>
      <c r="R7" s="101"/>
      <c r="S7" s="101" t="s">
        <v>5</v>
      </c>
      <c r="T7" s="101">
        <v>0</v>
      </c>
      <c r="U7" s="101">
        <v>0</v>
      </c>
      <c r="V7" s="101">
        <v>0</v>
      </c>
      <c r="W7" s="101">
        <v>0</v>
      </c>
      <c r="X7" s="101">
        <v>0</v>
      </c>
      <c r="Y7" s="101">
        <v>0.447481509737162</v>
      </c>
      <c r="Z7" s="101">
        <v>0</v>
      </c>
      <c r="AA7" s="101">
        <v>163.37440648535852</v>
      </c>
      <c r="AB7" s="101">
        <v>5003.8639086845396</v>
      </c>
      <c r="AC7" s="101">
        <v>0</v>
      </c>
      <c r="AD7" s="101">
        <v>5.7911008614021604</v>
      </c>
      <c r="AE7" s="101">
        <v>0</v>
      </c>
      <c r="AF7" s="101">
        <v>0</v>
      </c>
      <c r="AG7" s="101">
        <v>68.229843542236608</v>
      </c>
      <c r="AH7" s="101">
        <v>68.229843542236608</v>
      </c>
      <c r="AI7" s="101">
        <v>82.623169423594902</v>
      </c>
      <c r="AJ7" s="101">
        <v>0</v>
      </c>
      <c r="AK7" s="101">
        <v>4.2672937583116601</v>
      </c>
      <c r="AL7" s="101">
        <v>0</v>
      </c>
      <c r="AM7" s="101">
        <v>0</v>
      </c>
      <c r="AN7" s="101">
        <v>0</v>
      </c>
      <c r="AO7" s="101">
        <v>0</v>
      </c>
      <c r="AP7" s="101">
        <v>215.73739824986049</v>
      </c>
      <c r="AQ7" s="101">
        <v>0</v>
      </c>
      <c r="AR7" s="101">
        <v>9209.2783082833103</v>
      </c>
      <c r="AS7" s="101">
        <v>1023.253084731338</v>
      </c>
      <c r="AT7" s="101">
        <v>10232.531393014651</v>
      </c>
      <c r="AU7" s="101">
        <v>0</v>
      </c>
      <c r="AV7" s="101">
        <v>7.7560399850476998</v>
      </c>
      <c r="AW7" s="101">
        <v>75.419139672723702</v>
      </c>
      <c r="AX7" s="101">
        <v>82.780856884465493</v>
      </c>
      <c r="AY7" s="101">
        <v>43.623938709855096</v>
      </c>
      <c r="AZ7" s="101">
        <v>0.97628579925814407</v>
      </c>
      <c r="BA7" s="101">
        <v>54.473685898245606</v>
      </c>
      <c r="BB7" s="101">
        <v>36.966425834642301</v>
      </c>
      <c r="BC7" s="101">
        <v>0</v>
      </c>
      <c r="BD7" s="101">
        <v>5.8876843615138998</v>
      </c>
      <c r="BE7" s="101">
        <v>1535.5240520945549</v>
      </c>
      <c r="BF7" s="101">
        <v>1269.092548843289</v>
      </c>
      <c r="BG7" s="101">
        <v>266.43150325126601</v>
      </c>
      <c r="BH7" s="101">
        <v>0</v>
      </c>
      <c r="BI7" s="101">
        <v>0.35790114232488301</v>
      </c>
      <c r="BJ7" s="101">
        <v>737.38550411580809</v>
      </c>
      <c r="BK7" s="101">
        <v>0</v>
      </c>
      <c r="BL7" s="101">
        <v>17.21741280003527</v>
      </c>
      <c r="BM7" s="101">
        <v>4.6828103120091198</v>
      </c>
      <c r="BN7" s="101">
        <v>0.87813965751197298</v>
      </c>
      <c r="BO7" s="101">
        <v>42.854167935977699</v>
      </c>
      <c r="BP7" s="101">
        <v>5.3796669193091393</v>
      </c>
      <c r="BQ7" s="101">
        <v>113.9065586741403</v>
      </c>
      <c r="BR7" s="101">
        <v>129.01547699421832</v>
      </c>
      <c r="BS7" s="101">
        <v>5.44741693502427</v>
      </c>
      <c r="BT7" s="101">
        <v>6980.1525262961695</v>
      </c>
      <c r="BU7" s="101">
        <v>54.7790730554634</v>
      </c>
      <c r="BV7" s="101">
        <v>167.74428986458099</v>
      </c>
      <c r="BW7" s="101">
        <v>0</v>
      </c>
      <c r="BX7" s="101">
        <v>42.839199666862299</v>
      </c>
      <c r="BY7" s="101">
        <v>6.2441109284875704E-3</v>
      </c>
      <c r="BZ7" s="101">
        <v>343.55248036508402</v>
      </c>
      <c r="CA7" s="101">
        <v>132.696656829559</v>
      </c>
      <c r="CB7" s="51"/>
      <c r="CC7" s="87">
        <f t="shared" si="0"/>
        <v>-2.4084347925819351E-4</v>
      </c>
      <c r="CD7" s="87">
        <f t="shared" si="1"/>
        <v>-9.6398510724541209E-4</v>
      </c>
      <c r="CE7" s="87">
        <f t="shared" si="2"/>
        <v>-5.3929503336165466E-4</v>
      </c>
      <c r="CF7" s="87">
        <f t="shared" si="3"/>
        <v>6.5403423726476877E-4</v>
      </c>
      <c r="CG7" s="87">
        <f t="shared" si="4"/>
        <v>6.6663337764029363E-4</v>
      </c>
      <c r="CH7" s="87">
        <f t="shared" si="5"/>
        <v>2.490800504039179E-4</v>
      </c>
      <c r="CI7" s="87">
        <f t="shared" si="6"/>
        <v>3.1857630980210172E-4</v>
      </c>
      <c r="CJ7" s="73" t="str">
        <f t="shared" si="7"/>
        <v/>
      </c>
      <c r="CK7" s="73" t="str">
        <f t="shared" si="8"/>
        <v/>
      </c>
      <c r="CL7" s="87" t="str">
        <f>IF(K7=0,"",(#REF!-K7)/K7)</f>
        <v/>
      </c>
      <c r="CM7" s="73" t="str">
        <f t="shared" si="9"/>
        <v/>
      </c>
      <c r="CN7" s="87">
        <f t="shared" si="10"/>
        <v>6.5131634355748464E-4</v>
      </c>
      <c r="CO7" s="73" t="str">
        <f t="shared" si="11"/>
        <v/>
      </c>
      <c r="CP7" s="87" t="str">
        <f t="shared" si="12"/>
        <v/>
      </c>
      <c r="CQ7" s="87" t="str">
        <f t="shared" si="13"/>
        <v/>
      </c>
      <c r="CR7" s="73" t="str">
        <f t="shared" si="14"/>
        <v/>
      </c>
    </row>
    <row r="8" spans="1:96" x14ac:dyDescent="0.4">
      <c r="A8" s="100" t="s">
        <v>6</v>
      </c>
      <c r="B8" s="101">
        <v>1705.8439281000001</v>
      </c>
      <c r="C8" s="101">
        <v>130.18073107000001</v>
      </c>
      <c r="D8" s="101">
        <v>2374.705864</v>
      </c>
      <c r="E8" s="101">
        <v>40.76547557</v>
      </c>
      <c r="F8" s="101">
        <v>38.234180510000002</v>
      </c>
      <c r="G8" s="101">
        <v>471.06908009</v>
      </c>
      <c r="H8" s="101">
        <v>57.269286450000003</v>
      </c>
      <c r="I8" s="84"/>
      <c r="J8" s="84"/>
      <c r="K8" s="101"/>
      <c r="L8" s="84"/>
      <c r="M8" s="101">
        <v>19.07796359</v>
      </c>
      <c r="N8" s="84"/>
      <c r="O8" s="101"/>
      <c r="P8" s="101"/>
      <c r="Q8" s="84"/>
      <c r="R8" s="101"/>
      <c r="S8" s="101" t="s">
        <v>6</v>
      </c>
      <c r="T8" s="101">
        <v>0</v>
      </c>
      <c r="U8" s="101">
        <v>0</v>
      </c>
      <c r="V8" s="101">
        <v>0</v>
      </c>
      <c r="W8" s="101">
        <v>0</v>
      </c>
      <c r="X8" s="101">
        <v>0</v>
      </c>
      <c r="Y8" s="101">
        <v>8.1256490822925702</v>
      </c>
      <c r="Z8" s="101">
        <v>0</v>
      </c>
      <c r="AA8" s="101">
        <v>177.23100487044991</v>
      </c>
      <c r="AB8" s="101">
        <v>1710.8881733714629</v>
      </c>
      <c r="AC8" s="101">
        <v>9.1775871050447204</v>
      </c>
      <c r="AD8" s="101">
        <v>2.8482172773193999</v>
      </c>
      <c r="AE8" s="101">
        <v>0</v>
      </c>
      <c r="AF8" s="101">
        <v>0</v>
      </c>
      <c r="AG8" s="101">
        <v>39.5983187536808</v>
      </c>
      <c r="AH8" s="101">
        <v>39.5983187536808</v>
      </c>
      <c r="AI8" s="101">
        <v>19.152789684860252</v>
      </c>
      <c r="AJ8" s="101">
        <v>0</v>
      </c>
      <c r="AK8" s="101">
        <v>0</v>
      </c>
      <c r="AL8" s="101">
        <v>0</v>
      </c>
      <c r="AM8" s="101">
        <v>0</v>
      </c>
      <c r="AN8" s="101">
        <v>0</v>
      </c>
      <c r="AO8" s="101">
        <v>0</v>
      </c>
      <c r="AP8" s="101">
        <v>130.56264804863389</v>
      </c>
      <c r="AQ8" s="101">
        <v>0</v>
      </c>
      <c r="AR8" s="101">
        <v>2145.4716045304931</v>
      </c>
      <c r="AS8" s="101">
        <v>238.38580660702999</v>
      </c>
      <c r="AT8" s="101">
        <v>2383.8574111375201</v>
      </c>
      <c r="AU8" s="101">
        <v>0</v>
      </c>
      <c r="AV8" s="101">
        <v>0.34657243352789002</v>
      </c>
      <c r="AW8" s="101">
        <v>0.71933917007005099</v>
      </c>
      <c r="AX8" s="101">
        <v>0.20034532881826719</v>
      </c>
      <c r="AY8" s="101">
        <v>0.79884026201932201</v>
      </c>
      <c r="AZ8" s="101">
        <v>4.9015493892645807</v>
      </c>
      <c r="BA8" s="101">
        <v>0.77174121265232398</v>
      </c>
      <c r="BB8" s="101">
        <v>0.88327082943390689</v>
      </c>
      <c r="BC8" s="101">
        <v>0</v>
      </c>
      <c r="BD8" s="101">
        <v>0.76323507311077599</v>
      </c>
      <c r="BE8" s="101">
        <v>40.915582042802697</v>
      </c>
      <c r="BF8" s="101">
        <v>38.376766135352696</v>
      </c>
      <c r="BG8" s="101">
        <v>2.5388159074499601</v>
      </c>
      <c r="BH8" s="101">
        <v>0</v>
      </c>
      <c r="BI8" s="101">
        <v>2.082767737561788E-2</v>
      </c>
      <c r="BJ8" s="101">
        <v>13.998499581562729</v>
      </c>
      <c r="BK8" s="101">
        <v>0.28082873945226</v>
      </c>
      <c r="BL8" s="101">
        <v>1.821436166823738</v>
      </c>
      <c r="BM8" s="101">
        <v>3.0163000260145298</v>
      </c>
      <c r="BN8" s="101">
        <v>0.58026048159967203</v>
      </c>
      <c r="BO8" s="101">
        <v>4.55706572529306</v>
      </c>
      <c r="BP8" s="101">
        <v>3.0042743793162203E-3</v>
      </c>
      <c r="BQ8" s="101">
        <v>2.4737769862817203</v>
      </c>
      <c r="BR8" s="101">
        <v>2.70648368932466</v>
      </c>
      <c r="BS8" s="101">
        <v>8.3311125073716907E-2</v>
      </c>
      <c r="BT8" s="101">
        <v>472.92123039953196</v>
      </c>
      <c r="BU8" s="101">
        <v>1.6004743858661671E-2</v>
      </c>
      <c r="BV8" s="101">
        <v>0</v>
      </c>
      <c r="BW8" s="101">
        <v>0</v>
      </c>
      <c r="BX8" s="101">
        <v>1.502120019224304E-3</v>
      </c>
      <c r="BY8" s="101">
        <v>4.1918029795466002E-5</v>
      </c>
      <c r="BZ8" s="101">
        <v>57.452891042069695</v>
      </c>
      <c r="CA8" s="101">
        <v>0</v>
      </c>
      <c r="CB8" s="51"/>
      <c r="CC8" s="87">
        <f t="shared" si="0"/>
        <v>2.9570379730349738E-3</v>
      </c>
      <c r="CD8" s="87">
        <f t="shared" si="1"/>
        <v>2.9337443068169571E-3</v>
      </c>
      <c r="CE8" s="87">
        <f t="shared" si="2"/>
        <v>3.853760280906976E-3</v>
      </c>
      <c r="CF8" s="87">
        <f t="shared" si="3"/>
        <v>3.6821960422108602E-3</v>
      </c>
      <c r="CG8" s="87">
        <f t="shared" si="4"/>
        <v>3.7292711247048113E-3</v>
      </c>
      <c r="CH8" s="87">
        <f t="shared" si="5"/>
        <v>3.9318019114693379E-3</v>
      </c>
      <c r="CI8" s="87">
        <f t="shared" si="6"/>
        <v>3.2059870735423107E-3</v>
      </c>
      <c r="CJ8" s="73" t="str">
        <f t="shared" si="7"/>
        <v/>
      </c>
      <c r="CK8" s="73" t="str">
        <f t="shared" si="8"/>
        <v/>
      </c>
      <c r="CL8" s="87" t="str">
        <f>IF(K8=0,"",(#REF!-K8)/K8)</f>
        <v/>
      </c>
      <c r="CM8" s="73" t="str">
        <f t="shared" si="9"/>
        <v/>
      </c>
      <c r="CN8" s="87">
        <f t="shared" si="10"/>
        <v>3.9221216932961355E-3</v>
      </c>
      <c r="CO8" s="73" t="str">
        <f t="shared" si="11"/>
        <v/>
      </c>
      <c r="CP8" s="87" t="str">
        <f t="shared" si="12"/>
        <v/>
      </c>
      <c r="CQ8" s="87" t="str">
        <f t="shared" si="13"/>
        <v/>
      </c>
      <c r="CR8" s="73" t="str">
        <f t="shared" si="14"/>
        <v/>
      </c>
    </row>
    <row r="9" spans="1:96" x14ac:dyDescent="0.4">
      <c r="A9" s="100" t="s">
        <v>7</v>
      </c>
      <c r="B9" s="101">
        <v>619.90370616999996</v>
      </c>
      <c r="C9" s="101">
        <v>32.023776910000002</v>
      </c>
      <c r="D9" s="101">
        <v>169.86950604</v>
      </c>
      <c r="E9" s="101">
        <v>12.57555558</v>
      </c>
      <c r="F9" s="101">
        <v>11.98424971</v>
      </c>
      <c r="G9" s="101">
        <v>52.844494589999996</v>
      </c>
      <c r="H9" s="101">
        <v>28.0067621</v>
      </c>
      <c r="I9" s="84"/>
      <c r="J9" s="84"/>
      <c r="K9" s="101"/>
      <c r="L9" s="84"/>
      <c r="M9" s="101">
        <v>0</v>
      </c>
      <c r="N9" s="84"/>
      <c r="O9" s="101"/>
      <c r="P9" s="101"/>
      <c r="Q9" s="84"/>
      <c r="R9" s="101"/>
      <c r="S9" s="101" t="s">
        <v>7</v>
      </c>
      <c r="T9" s="101">
        <v>0</v>
      </c>
      <c r="U9" s="101">
        <v>0</v>
      </c>
      <c r="V9" s="101">
        <v>5.7405065745994396E-2</v>
      </c>
      <c r="W9" s="101">
        <v>5.7405065745994396E-2</v>
      </c>
      <c r="X9" s="101">
        <v>2.313611909919144E-2</v>
      </c>
      <c r="Y9" s="101">
        <v>0.2104470268928379</v>
      </c>
      <c r="Z9" s="101">
        <v>0</v>
      </c>
      <c r="AA9" s="101">
        <v>170.22854282676599</v>
      </c>
      <c r="AB9" s="101">
        <v>621.73177069726603</v>
      </c>
      <c r="AC9" s="101">
        <v>1.205480564774549</v>
      </c>
      <c r="AD9" s="101">
        <v>26.859985445141898</v>
      </c>
      <c r="AE9" s="101">
        <v>0.61231383254021898</v>
      </c>
      <c r="AF9" s="101">
        <v>0</v>
      </c>
      <c r="AG9" s="101">
        <v>11.63070866352067</v>
      </c>
      <c r="AH9" s="101">
        <v>11.63070866352067</v>
      </c>
      <c r="AI9" s="101">
        <v>0</v>
      </c>
      <c r="AJ9" s="101">
        <v>0</v>
      </c>
      <c r="AK9" s="101">
        <v>0.59728236976581295</v>
      </c>
      <c r="AL9" s="101">
        <v>0</v>
      </c>
      <c r="AM9" s="101">
        <v>0</v>
      </c>
      <c r="AN9" s="101">
        <v>0</v>
      </c>
      <c r="AO9" s="101">
        <v>0</v>
      </c>
      <c r="AP9" s="101">
        <v>32.087090031250398</v>
      </c>
      <c r="AQ9" s="101">
        <v>0</v>
      </c>
      <c r="AR9" s="101">
        <v>153.277668964985</v>
      </c>
      <c r="AS9" s="101">
        <v>17.030858045492369</v>
      </c>
      <c r="AT9" s="101">
        <v>170.30852701047741</v>
      </c>
      <c r="AU9" s="101">
        <v>0</v>
      </c>
      <c r="AV9" s="101">
        <v>2.3399675471926829</v>
      </c>
      <c r="AW9" s="101">
        <v>9.3723793493058094E-2</v>
      </c>
      <c r="AX9" s="101">
        <v>5.4802634750243797</v>
      </c>
      <c r="AY9" s="101">
        <v>0.12680279909830949</v>
      </c>
      <c r="AZ9" s="101">
        <v>0.33078995397851496</v>
      </c>
      <c r="BA9" s="101">
        <v>0.80124642713448702</v>
      </c>
      <c r="BB9" s="101">
        <v>0.18744759856038171</v>
      </c>
      <c r="BC9" s="101">
        <v>0</v>
      </c>
      <c r="BD9" s="101">
        <v>4.4105359656519801E-2</v>
      </c>
      <c r="BE9" s="101">
        <v>12.631659526447191</v>
      </c>
      <c r="BF9" s="101">
        <v>12.039195365333409</v>
      </c>
      <c r="BG9" s="101">
        <v>0.59246416111377398</v>
      </c>
      <c r="BH9" s="101">
        <v>0</v>
      </c>
      <c r="BI9" s="101">
        <v>0</v>
      </c>
      <c r="BJ9" s="101">
        <v>0.67982194370497595</v>
      </c>
      <c r="BK9" s="101">
        <v>0</v>
      </c>
      <c r="BL9" s="101">
        <v>2.150252917541625</v>
      </c>
      <c r="BM9" s="101">
        <v>0.53477740041997901</v>
      </c>
      <c r="BN9" s="101">
        <v>0.28668463554842599</v>
      </c>
      <c r="BO9" s="101">
        <v>5.3756316738041203</v>
      </c>
      <c r="BP9" s="101">
        <v>5.6325028477781203</v>
      </c>
      <c r="BQ9" s="101">
        <v>0.29219778953576103</v>
      </c>
      <c r="BR9" s="101">
        <v>1.1357130728572451</v>
      </c>
      <c r="BS9" s="101">
        <v>0</v>
      </c>
      <c r="BT9" s="101">
        <v>53.0495122736817</v>
      </c>
      <c r="BU9" s="101">
        <v>1.2579552001706369</v>
      </c>
      <c r="BV9" s="101">
        <v>0</v>
      </c>
      <c r="BW9" s="101">
        <v>0</v>
      </c>
      <c r="BX9" s="101">
        <v>0.10596041136570819</v>
      </c>
      <c r="BY9" s="101">
        <v>2.2751962499379857E-2</v>
      </c>
      <c r="BZ9" s="101">
        <v>28.112373110225498</v>
      </c>
      <c r="CA9" s="101">
        <v>0.19318441956877511</v>
      </c>
      <c r="CB9" s="51"/>
      <c r="CC9" s="87">
        <f t="shared" si="0"/>
        <v>2.9489491820601306E-3</v>
      </c>
      <c r="CD9" s="87">
        <f t="shared" si="1"/>
        <v>1.9770660227971045E-3</v>
      </c>
      <c r="CE9" s="87">
        <f t="shared" si="2"/>
        <v>2.5844601583407349E-3</v>
      </c>
      <c r="CF9" s="87">
        <f t="shared" si="3"/>
        <v>4.4613493288851638E-3</v>
      </c>
      <c r="CG9" s="87">
        <f t="shared" si="4"/>
        <v>4.5848223011875884E-3</v>
      </c>
      <c r="CH9" s="87">
        <f t="shared" si="5"/>
        <v>3.8796412998620949E-3</v>
      </c>
      <c r="CI9" s="87">
        <f t="shared" si="6"/>
        <v>3.7709111052683362E-3</v>
      </c>
      <c r="CJ9" s="73" t="str">
        <f t="shared" si="7"/>
        <v/>
      </c>
      <c r="CK9" s="73" t="str">
        <f t="shared" si="8"/>
        <v/>
      </c>
      <c r="CL9" s="87" t="str">
        <f>IF(K9=0,"",(#REF!-K9)/K9)</f>
        <v/>
      </c>
      <c r="CM9" s="73" t="str">
        <f t="shared" si="9"/>
        <v/>
      </c>
      <c r="CN9" s="87" t="str">
        <f t="shared" si="10"/>
        <v/>
      </c>
      <c r="CO9" s="73" t="str">
        <f t="shared" si="11"/>
        <v/>
      </c>
      <c r="CP9" s="87" t="str">
        <f t="shared" si="12"/>
        <v/>
      </c>
      <c r="CQ9" s="87" t="str">
        <f t="shared" si="13"/>
        <v/>
      </c>
      <c r="CR9" s="73" t="str">
        <f t="shared" si="14"/>
        <v/>
      </c>
    </row>
    <row r="10" spans="1:96" x14ac:dyDescent="0.4">
      <c r="A10" s="100" t="s">
        <v>8</v>
      </c>
      <c r="B10" s="101">
        <v>5.3029189999999997E-2</v>
      </c>
      <c r="C10" s="101">
        <v>4.1413300000000004E-3</v>
      </c>
      <c r="D10" s="101">
        <v>7.1108999999999999E-3</v>
      </c>
      <c r="E10" s="101">
        <v>2.0038E-4</v>
      </c>
      <c r="F10" s="101">
        <v>1.2281999999999999E-4</v>
      </c>
      <c r="G10" s="101">
        <v>0</v>
      </c>
      <c r="H10" s="101">
        <v>1.3257399999999999E-3</v>
      </c>
      <c r="I10" s="84"/>
      <c r="J10" s="84"/>
      <c r="K10" s="101"/>
      <c r="L10" s="84"/>
      <c r="M10" s="101">
        <v>0</v>
      </c>
      <c r="N10" s="84"/>
      <c r="O10" s="101"/>
      <c r="P10" s="101"/>
      <c r="Q10" s="84"/>
      <c r="R10" s="101"/>
      <c r="S10" s="101" t="s">
        <v>8</v>
      </c>
      <c r="T10" s="101">
        <v>0</v>
      </c>
      <c r="U10" s="101">
        <v>0</v>
      </c>
      <c r="V10" s="101">
        <v>0</v>
      </c>
      <c r="W10" s="101">
        <v>0</v>
      </c>
      <c r="X10" s="101">
        <v>0</v>
      </c>
      <c r="Y10" s="101">
        <v>0</v>
      </c>
      <c r="Z10" s="101">
        <v>0</v>
      </c>
      <c r="AA10" s="101">
        <v>3.1037079506385E-3</v>
      </c>
      <c r="AB10" s="101">
        <v>5.3207842722267099E-2</v>
      </c>
      <c r="AC10" s="101">
        <v>0</v>
      </c>
      <c r="AD10" s="101">
        <v>0</v>
      </c>
      <c r="AE10" s="101">
        <v>0</v>
      </c>
      <c r="AF10" s="101">
        <v>0</v>
      </c>
      <c r="AG10" s="101">
        <v>1.3301694908756201E-3</v>
      </c>
      <c r="AH10" s="101">
        <v>1.3301694908756201E-3</v>
      </c>
      <c r="AI10" s="101">
        <v>0</v>
      </c>
      <c r="AJ10" s="101">
        <v>0</v>
      </c>
      <c r="AK10" s="101">
        <v>0</v>
      </c>
      <c r="AL10" s="101">
        <v>0</v>
      </c>
      <c r="AM10" s="101">
        <v>0</v>
      </c>
      <c r="AN10" s="101">
        <v>0</v>
      </c>
      <c r="AO10" s="101">
        <v>0</v>
      </c>
      <c r="AP10" s="101">
        <v>4.1552813373236901E-3</v>
      </c>
      <c r="AQ10" s="101">
        <v>0</v>
      </c>
      <c r="AR10" s="101">
        <v>6.4213654326295E-3</v>
      </c>
      <c r="AS10" s="101">
        <v>7.1348589317504004E-4</v>
      </c>
      <c r="AT10" s="101">
        <v>7.1348513258045303E-3</v>
      </c>
      <c r="AU10" s="101">
        <v>0</v>
      </c>
      <c r="AV10" s="101">
        <v>0</v>
      </c>
      <c r="AW10" s="101">
        <v>9.5936330516928595E-7</v>
      </c>
      <c r="AX10" s="101">
        <v>0</v>
      </c>
      <c r="AY10" s="101">
        <v>1.2979623781257391E-6</v>
      </c>
      <c r="AZ10" s="101">
        <v>3.3859830133875599E-6</v>
      </c>
      <c r="BA10" s="101">
        <v>8.2016126809856692E-6</v>
      </c>
      <c r="BB10" s="101">
        <v>1.9187277126495659E-6</v>
      </c>
      <c r="BC10" s="101">
        <v>0</v>
      </c>
      <c r="BD10" s="101">
        <v>4.5146701058769603E-7</v>
      </c>
      <c r="BE10" s="101">
        <v>2.0105426026664899E-4</v>
      </c>
      <c r="BF10" s="101">
        <v>1.232334188726665E-4</v>
      </c>
      <c r="BG10" s="101">
        <v>7.7820841393982397E-5</v>
      </c>
      <c r="BH10" s="101">
        <v>0</v>
      </c>
      <c r="BI10" s="101">
        <v>0</v>
      </c>
      <c r="BJ10" s="101">
        <v>6.9586688492424301E-6</v>
      </c>
      <c r="BK10" s="101">
        <v>0</v>
      </c>
      <c r="BL10" s="101">
        <v>2.2010119214934099E-5</v>
      </c>
      <c r="BM10" s="101">
        <v>5.4740334110462503E-6</v>
      </c>
      <c r="BN10" s="101">
        <v>2.93449186218907E-6</v>
      </c>
      <c r="BO10" s="101">
        <v>5.50249177400419E-5</v>
      </c>
      <c r="BP10" s="101">
        <v>0</v>
      </c>
      <c r="BQ10" s="101">
        <v>2.99092357126715E-6</v>
      </c>
      <c r="BR10" s="101">
        <v>1.1625148123039951E-5</v>
      </c>
      <c r="BS10" s="101">
        <v>0</v>
      </c>
      <c r="BT10" s="101">
        <v>0</v>
      </c>
      <c r="BU10" s="101">
        <v>0</v>
      </c>
      <c r="BV10" s="101">
        <v>0</v>
      </c>
      <c r="BW10" s="101">
        <v>0</v>
      </c>
      <c r="BX10" s="101">
        <v>0</v>
      </c>
      <c r="BY10" s="101">
        <v>0</v>
      </c>
      <c r="BZ10" s="101">
        <v>1.3302058565783149E-3</v>
      </c>
      <c r="CA10" s="101">
        <v>0</v>
      </c>
      <c r="CB10" s="51"/>
      <c r="CC10" s="87">
        <f t="shared" si="0"/>
        <v>3.3689506150688265E-3</v>
      </c>
      <c r="CD10" s="87">
        <f t="shared" si="1"/>
        <v>3.3688059931687906E-3</v>
      </c>
      <c r="CE10" s="87">
        <f t="shared" si="2"/>
        <v>3.3682551863379335E-3</v>
      </c>
      <c r="CF10" s="87">
        <f t="shared" si="3"/>
        <v>3.3649080080296722E-3</v>
      </c>
      <c r="CG10" s="87">
        <f t="shared" si="4"/>
        <v>3.3660549801864774E-3</v>
      </c>
      <c r="CH10" s="87" t="str">
        <f t="shared" si="5"/>
        <v/>
      </c>
      <c r="CI10" s="87">
        <f t="shared" si="6"/>
        <v>3.3685764767714208E-3</v>
      </c>
      <c r="CJ10" s="73" t="str">
        <f t="shared" si="7"/>
        <v/>
      </c>
      <c r="CK10" s="73" t="str">
        <f t="shared" si="8"/>
        <v/>
      </c>
      <c r="CL10" s="87" t="str">
        <f>IF(K10=0,"",(#REF!-K10)/K10)</f>
        <v/>
      </c>
      <c r="CM10" s="73" t="str">
        <f t="shared" si="9"/>
        <v/>
      </c>
      <c r="CN10" s="87" t="str">
        <f t="shared" si="10"/>
        <v/>
      </c>
      <c r="CO10" s="73" t="str">
        <f t="shared" si="11"/>
        <v/>
      </c>
      <c r="CP10" s="87" t="str">
        <f t="shared" si="12"/>
        <v/>
      </c>
      <c r="CQ10" s="87" t="str">
        <f t="shared" si="13"/>
        <v/>
      </c>
      <c r="CR10" s="73" t="str">
        <f t="shared" si="14"/>
        <v/>
      </c>
    </row>
    <row r="11" spans="1:96" x14ac:dyDescent="0.4">
      <c r="A11" s="100" t="s">
        <v>9</v>
      </c>
      <c r="B11" s="101">
        <v>33890.889911999999</v>
      </c>
      <c r="C11" s="101">
        <v>2537.8333481</v>
      </c>
      <c r="D11" s="101">
        <v>18856.831703</v>
      </c>
      <c r="E11" s="101">
        <v>2186.0366748000001</v>
      </c>
      <c r="F11" s="101">
        <v>1360.9474729000001</v>
      </c>
      <c r="G11" s="101">
        <v>7016.2850965999996</v>
      </c>
      <c r="H11" s="101">
        <v>943.40582757000004</v>
      </c>
      <c r="I11" s="84"/>
      <c r="J11" s="84"/>
      <c r="K11" s="101"/>
      <c r="L11" s="84"/>
      <c r="M11" s="101">
        <v>247.55666414000001</v>
      </c>
      <c r="N11" s="84"/>
      <c r="O11" s="101"/>
      <c r="P11" s="101"/>
      <c r="Q11" s="84"/>
      <c r="R11" s="101"/>
      <c r="S11" s="101" t="s">
        <v>9</v>
      </c>
      <c r="T11" s="101">
        <v>0</v>
      </c>
      <c r="U11" s="101">
        <v>0</v>
      </c>
      <c r="V11" s="101">
        <v>0</v>
      </c>
      <c r="W11" s="101">
        <v>0</v>
      </c>
      <c r="X11" s="101">
        <v>0</v>
      </c>
      <c r="Y11" s="101">
        <v>23.367628336083619</v>
      </c>
      <c r="Z11" s="101">
        <v>0</v>
      </c>
      <c r="AA11" s="101">
        <v>2041.220681486154</v>
      </c>
      <c r="AB11" s="101">
        <v>33944.682824490999</v>
      </c>
      <c r="AC11" s="101">
        <v>21.01992310928744</v>
      </c>
      <c r="AD11" s="101">
        <v>8.1617723519481</v>
      </c>
      <c r="AE11" s="101">
        <v>0</v>
      </c>
      <c r="AF11" s="101">
        <v>4.3338075989395595</v>
      </c>
      <c r="AG11" s="101">
        <v>789.91514193287401</v>
      </c>
      <c r="AH11" s="101">
        <v>789.91514193287401</v>
      </c>
      <c r="AI11" s="101">
        <v>248.41697984860701</v>
      </c>
      <c r="AJ11" s="101">
        <v>0</v>
      </c>
      <c r="AK11" s="101">
        <v>1.1827462530933919</v>
      </c>
      <c r="AL11" s="101">
        <v>0</v>
      </c>
      <c r="AM11" s="101">
        <v>0</v>
      </c>
      <c r="AN11" s="101">
        <v>0</v>
      </c>
      <c r="AO11" s="101">
        <v>0</v>
      </c>
      <c r="AP11" s="101">
        <v>2541.8641260581398</v>
      </c>
      <c r="AQ11" s="101">
        <v>0</v>
      </c>
      <c r="AR11" s="101">
        <v>16736.808524223241</v>
      </c>
      <c r="AS11" s="101">
        <v>1859.6449058364392</v>
      </c>
      <c r="AT11" s="101">
        <v>18596.453430059679</v>
      </c>
      <c r="AU11" s="101">
        <v>0</v>
      </c>
      <c r="AV11" s="101">
        <v>3.1947747875345103</v>
      </c>
      <c r="AW11" s="101">
        <v>72.490655016793596</v>
      </c>
      <c r="AX11" s="101">
        <v>46.200570977423496</v>
      </c>
      <c r="AY11" s="101">
        <v>43.438785353857398</v>
      </c>
      <c r="AZ11" s="101">
        <v>15.80749364754487</v>
      </c>
      <c r="BA11" s="101">
        <v>57.385020157091304</v>
      </c>
      <c r="BB11" s="101">
        <v>37.658447418460199</v>
      </c>
      <c r="BC11" s="101">
        <v>0</v>
      </c>
      <c r="BD11" s="101">
        <v>9.4244675008633205</v>
      </c>
      <c r="BE11" s="101">
        <v>2185.8575003402802</v>
      </c>
      <c r="BF11" s="101">
        <v>1361.3039989153522</v>
      </c>
      <c r="BG11" s="101">
        <v>824.55350142493501</v>
      </c>
      <c r="BH11" s="101">
        <v>2.7018221200747299E-2</v>
      </c>
      <c r="BI11" s="101">
        <v>0.38852975677507801</v>
      </c>
      <c r="BJ11" s="101">
        <v>729.44789278077599</v>
      </c>
      <c r="BK11" s="101">
        <v>0.78228569916830604</v>
      </c>
      <c r="BL11" s="101">
        <v>34.241610280460897</v>
      </c>
      <c r="BM11" s="101">
        <v>15.104602415290138</v>
      </c>
      <c r="BN11" s="101">
        <v>3.7979447663541501</v>
      </c>
      <c r="BO11" s="101">
        <v>85.439216046010401</v>
      </c>
      <c r="BP11" s="101">
        <v>5.3298198407650794</v>
      </c>
      <c r="BQ11" s="101">
        <v>116.52953835869741</v>
      </c>
      <c r="BR11" s="101">
        <v>134.05408043211241</v>
      </c>
      <c r="BS11" s="101">
        <v>5.28641106389545</v>
      </c>
      <c r="BT11" s="101">
        <v>7028.5554889377499</v>
      </c>
      <c r="BU11" s="101">
        <v>33.713368360597798</v>
      </c>
      <c r="BV11" s="101">
        <v>99.022669788852198</v>
      </c>
      <c r="BW11" s="101">
        <v>0</v>
      </c>
      <c r="BX11" s="101">
        <v>13.623475862912301</v>
      </c>
      <c r="BY11" s="101">
        <v>0.10832657523206379</v>
      </c>
      <c r="BZ11" s="101">
        <v>944.82344808754397</v>
      </c>
      <c r="CA11" s="101">
        <v>36.785640659792001</v>
      </c>
      <c r="CB11" s="51"/>
      <c r="CC11" s="87">
        <f t="shared" si="0"/>
        <v>1.5872381230082055E-3</v>
      </c>
      <c r="CD11" s="87">
        <f t="shared" si="1"/>
        <v>1.5882752747171528E-3</v>
      </c>
      <c r="CE11" s="87">
        <f t="shared" si="2"/>
        <v>-1.3808166559544387E-2</v>
      </c>
      <c r="CF11" s="87">
        <f t="shared" si="3"/>
        <v>-8.196315358537211E-5</v>
      </c>
      <c r="CG11" s="87">
        <f t="shared" si="4"/>
        <v>2.6196897562281659E-4</v>
      </c>
      <c r="CH11" s="87">
        <f t="shared" si="5"/>
        <v>1.7488446049172632E-3</v>
      </c>
      <c r="CI11" s="87">
        <f t="shared" si="6"/>
        <v>1.5026624556638507E-3</v>
      </c>
      <c r="CJ11" s="73" t="str">
        <f t="shared" si="7"/>
        <v/>
      </c>
      <c r="CK11" s="73" t="str">
        <f t="shared" si="8"/>
        <v/>
      </c>
      <c r="CL11" s="87" t="str">
        <f>IF(K11=0,"",(#REF!-K11)/K11)</f>
        <v/>
      </c>
      <c r="CM11" s="73" t="str">
        <f t="shared" si="9"/>
        <v/>
      </c>
      <c r="CN11" s="87">
        <f t="shared" si="10"/>
        <v>3.4752274255904184E-3</v>
      </c>
      <c r="CO11" s="73" t="str">
        <f t="shared" si="11"/>
        <v/>
      </c>
      <c r="CP11" s="87" t="str">
        <f t="shared" si="12"/>
        <v/>
      </c>
      <c r="CQ11" s="87" t="str">
        <f t="shared" si="13"/>
        <v/>
      </c>
      <c r="CR11" s="73" t="str">
        <f t="shared" si="14"/>
        <v/>
      </c>
    </row>
    <row r="12" spans="1:96" x14ac:dyDescent="0.4">
      <c r="A12" s="100" t="s">
        <v>10</v>
      </c>
      <c r="B12" s="101">
        <v>10711.379241000001</v>
      </c>
      <c r="C12" s="101">
        <v>741.47424785999999</v>
      </c>
      <c r="D12" s="101">
        <v>6950.2415242999996</v>
      </c>
      <c r="E12" s="101">
        <v>1196.5546572999999</v>
      </c>
      <c r="F12" s="101">
        <v>1127.3710840000001</v>
      </c>
      <c r="G12" s="101">
        <v>12262.079829</v>
      </c>
      <c r="H12" s="101">
        <v>380.12768340000002</v>
      </c>
      <c r="I12" s="84"/>
      <c r="J12" s="84"/>
      <c r="K12" s="101"/>
      <c r="L12" s="84"/>
      <c r="M12" s="101">
        <v>51.25995794</v>
      </c>
      <c r="N12" s="84"/>
      <c r="O12" s="101"/>
      <c r="P12" s="101"/>
      <c r="Q12" s="84"/>
      <c r="R12" s="101"/>
      <c r="S12" s="101" t="s">
        <v>10</v>
      </c>
      <c r="T12" s="101">
        <v>6.4222613950517302E-2</v>
      </c>
      <c r="U12" s="101">
        <v>0</v>
      </c>
      <c r="V12" s="101">
        <v>1.279652701819144E-2</v>
      </c>
      <c r="W12" s="101">
        <v>1.279652701819144E-2</v>
      </c>
      <c r="X12" s="101">
        <v>6.1673355098463799E-3</v>
      </c>
      <c r="Y12" s="101">
        <v>1.1472891430957681</v>
      </c>
      <c r="Z12" s="101">
        <v>0</v>
      </c>
      <c r="AA12" s="101">
        <v>557.81721959266406</v>
      </c>
      <c r="AB12" s="101">
        <v>10722.31321644144</v>
      </c>
      <c r="AC12" s="101">
        <v>0.64428669854329601</v>
      </c>
      <c r="AD12" s="101">
        <v>3.0507248275788896</v>
      </c>
      <c r="AE12" s="101">
        <v>0</v>
      </c>
      <c r="AF12" s="101">
        <v>0.81533907779758297</v>
      </c>
      <c r="AG12" s="101">
        <v>237.03568053373561</v>
      </c>
      <c r="AH12" s="101">
        <v>237.03568053373561</v>
      </c>
      <c r="AI12" s="101">
        <v>51.247687133728903</v>
      </c>
      <c r="AJ12" s="101">
        <v>0</v>
      </c>
      <c r="AK12" s="101">
        <v>2.0969959349924698</v>
      </c>
      <c r="AL12" s="101">
        <v>0</v>
      </c>
      <c r="AM12" s="101">
        <v>1.173673909974261E-2</v>
      </c>
      <c r="AN12" s="101">
        <v>1.340572318998217</v>
      </c>
      <c r="AO12" s="101">
        <v>7.92130734599613E-3</v>
      </c>
      <c r="AP12" s="101">
        <v>742.30293689654491</v>
      </c>
      <c r="AQ12" s="101">
        <v>0</v>
      </c>
      <c r="AR12" s="101">
        <v>6250.5749085161697</v>
      </c>
      <c r="AS12" s="101">
        <v>694.50827094282999</v>
      </c>
      <c r="AT12" s="101">
        <v>6945.0831794589994</v>
      </c>
      <c r="AU12" s="101">
        <v>0</v>
      </c>
      <c r="AV12" s="101">
        <v>3.8775171950803697</v>
      </c>
      <c r="AW12" s="101">
        <v>63.284992219817198</v>
      </c>
      <c r="AX12" s="101">
        <v>42.229213273159203</v>
      </c>
      <c r="AY12" s="101">
        <v>36.983909023960798</v>
      </c>
      <c r="AZ12" s="101">
        <v>2.7038164666986599</v>
      </c>
      <c r="BA12" s="101">
        <v>47.494497920711403</v>
      </c>
      <c r="BB12" s="101">
        <v>31.225664520585198</v>
      </c>
      <c r="BC12" s="101">
        <v>0</v>
      </c>
      <c r="BD12" s="101">
        <v>6.3527263881863494</v>
      </c>
      <c r="BE12" s="101">
        <v>1196.6139488263962</v>
      </c>
      <c r="BF12" s="101">
        <v>1127.353320293892</v>
      </c>
      <c r="BG12" s="101">
        <v>69.260628532502594</v>
      </c>
      <c r="BH12" s="101">
        <v>1.174543979452922E-2</v>
      </c>
      <c r="BI12" s="101">
        <v>0.300885148189178</v>
      </c>
      <c r="BJ12" s="101">
        <v>619.51561550248493</v>
      </c>
      <c r="BK12" s="101">
        <v>11.94222161521629</v>
      </c>
      <c r="BL12" s="101">
        <v>18.699702051741301</v>
      </c>
      <c r="BM12" s="101">
        <v>5.1516610653031307</v>
      </c>
      <c r="BN12" s="101">
        <v>1.2954122201664811</v>
      </c>
      <c r="BO12" s="101">
        <v>46.5933449771696</v>
      </c>
      <c r="BP12" s="101">
        <v>2.8615847443257296</v>
      </c>
      <c r="BQ12" s="101">
        <v>96.191706547725701</v>
      </c>
      <c r="BR12" s="101">
        <v>135.0450630859296</v>
      </c>
      <c r="BS12" s="101">
        <v>4.5603561002110808</v>
      </c>
      <c r="BT12" s="101">
        <v>12262.920134702399</v>
      </c>
      <c r="BU12" s="101">
        <v>28.158777642595098</v>
      </c>
      <c r="BV12" s="101">
        <v>276.85956451956201</v>
      </c>
      <c r="BW12" s="101">
        <v>0.14542523013945352</v>
      </c>
      <c r="BX12" s="101">
        <v>22.648869834712897</v>
      </c>
      <c r="BY12" s="101">
        <v>0.686432786421732</v>
      </c>
      <c r="BZ12" s="101">
        <v>380.37084504444999</v>
      </c>
      <c r="CA12" s="101">
        <v>65.254018530781593</v>
      </c>
      <c r="CB12" s="51"/>
      <c r="CC12" s="87">
        <f t="shared" si="0"/>
        <v>1.0207812827303798E-3</v>
      </c>
      <c r="CD12" s="87">
        <f t="shared" si="1"/>
        <v>1.1176234898738959E-3</v>
      </c>
      <c r="CE12" s="87">
        <f t="shared" si="2"/>
        <v>-7.4218209870334994E-4</v>
      </c>
      <c r="CF12" s="87">
        <f t="shared" si="3"/>
        <v>4.9551874654875247E-5</v>
      </c>
      <c r="CG12" s="87">
        <f t="shared" si="4"/>
        <v>-1.5756751579144308E-5</v>
      </c>
      <c r="CH12" s="87">
        <f t="shared" si="5"/>
        <v>6.8528807030884047E-5</v>
      </c>
      <c r="CI12" s="87">
        <f t="shared" si="6"/>
        <v>6.3968412475261878E-4</v>
      </c>
      <c r="CJ12" s="73" t="str">
        <f t="shared" si="7"/>
        <v/>
      </c>
      <c r="CK12" s="73" t="str">
        <f t="shared" si="8"/>
        <v/>
      </c>
      <c r="CL12" s="87" t="str">
        <f>IF(K12=0,"",(#REF!-K12)/K12)</f>
        <v/>
      </c>
      <c r="CM12" s="73" t="str">
        <f t="shared" si="9"/>
        <v/>
      </c>
      <c r="CN12" s="87">
        <f t="shared" si="10"/>
        <v>-2.3938385367892873E-4</v>
      </c>
      <c r="CO12" s="73" t="str">
        <f t="shared" si="11"/>
        <v/>
      </c>
      <c r="CP12" s="87" t="str">
        <f t="shared" si="12"/>
        <v/>
      </c>
      <c r="CQ12" s="87" t="str">
        <f t="shared" si="13"/>
        <v/>
      </c>
      <c r="CR12" s="73" t="str">
        <f t="shared" si="14"/>
        <v/>
      </c>
    </row>
    <row r="13" spans="1:96" x14ac:dyDescent="0.4">
      <c r="A13" s="100" t="s">
        <v>12</v>
      </c>
      <c r="B13" s="101">
        <v>1196.5891767999999</v>
      </c>
      <c r="C13" s="101">
        <v>81.543191780000001</v>
      </c>
      <c r="D13" s="101">
        <v>762.35800755000002</v>
      </c>
      <c r="E13" s="101">
        <v>16.439720510000001</v>
      </c>
      <c r="F13" s="101">
        <v>12.756844259999999</v>
      </c>
      <c r="G13" s="101">
        <v>0.94632523999999996</v>
      </c>
      <c r="H13" s="101">
        <v>36.919212369999997</v>
      </c>
      <c r="I13" s="84"/>
      <c r="J13" s="84"/>
      <c r="K13" s="101"/>
      <c r="L13" s="84"/>
      <c r="M13" s="101">
        <v>0</v>
      </c>
      <c r="N13" s="84"/>
      <c r="O13" s="101"/>
      <c r="P13" s="101"/>
      <c r="Q13" s="84"/>
      <c r="R13" s="101"/>
      <c r="S13" s="101" t="s">
        <v>12</v>
      </c>
      <c r="T13" s="101">
        <v>0.13861586634876</v>
      </c>
      <c r="U13" s="101">
        <v>0</v>
      </c>
      <c r="V13" s="101">
        <v>2.77303853688056E-2</v>
      </c>
      <c r="W13" s="101">
        <v>2.77303853688056E-2</v>
      </c>
      <c r="X13" s="101">
        <v>1.336338072719457E-2</v>
      </c>
      <c r="Y13" s="101">
        <v>0.1674424291775764</v>
      </c>
      <c r="Z13" s="101">
        <v>0</v>
      </c>
      <c r="AA13" s="101">
        <v>61.730513330614102</v>
      </c>
      <c r="AB13" s="101">
        <v>1191.4328440924378</v>
      </c>
      <c r="AC13" s="101">
        <v>0</v>
      </c>
      <c r="AD13" s="101">
        <v>0</v>
      </c>
      <c r="AE13" s="101">
        <v>0</v>
      </c>
      <c r="AF13" s="101">
        <v>0.36300168559532997</v>
      </c>
      <c r="AG13" s="101">
        <v>26.273179453038999</v>
      </c>
      <c r="AH13" s="101">
        <v>26.273179453038999</v>
      </c>
      <c r="AI13" s="101">
        <v>0</v>
      </c>
      <c r="AJ13" s="101">
        <v>0</v>
      </c>
      <c r="AK13" s="101">
        <v>0</v>
      </c>
      <c r="AL13" s="101">
        <v>0</v>
      </c>
      <c r="AM13" s="101">
        <v>2.54336797830651E-2</v>
      </c>
      <c r="AN13" s="101">
        <v>2.90509259138984</v>
      </c>
      <c r="AO13" s="101">
        <v>1.7165834509499139E-2</v>
      </c>
      <c r="AP13" s="101">
        <v>81.100740843929202</v>
      </c>
      <c r="AQ13" s="101">
        <v>0</v>
      </c>
      <c r="AR13" s="101">
        <v>679.93070683311498</v>
      </c>
      <c r="AS13" s="101">
        <v>75.548205892513607</v>
      </c>
      <c r="AT13" s="101">
        <v>755.47891272562902</v>
      </c>
      <c r="AU13" s="101">
        <v>0</v>
      </c>
      <c r="AV13" s="101">
        <v>9.1411917690437695E-3</v>
      </c>
      <c r="AW13" s="101">
        <v>2.8860016104763499E-2</v>
      </c>
      <c r="AX13" s="101">
        <v>1.744250795482726</v>
      </c>
      <c r="AY13" s="101">
        <v>9.0123192237526004E-2</v>
      </c>
      <c r="AZ13" s="101">
        <v>0.38323040184747204</v>
      </c>
      <c r="BA13" s="101">
        <v>0.32320614119501401</v>
      </c>
      <c r="BB13" s="101">
        <v>4.56846853839072E-2</v>
      </c>
      <c r="BC13" s="101">
        <v>0</v>
      </c>
      <c r="BD13" s="101">
        <v>0.26525829493432901</v>
      </c>
      <c r="BE13" s="101">
        <v>16.458909949966081</v>
      </c>
      <c r="BF13" s="101">
        <v>12.777121143934242</v>
      </c>
      <c r="BG13" s="101">
        <v>3.6817888060318298</v>
      </c>
      <c r="BH13" s="101">
        <v>1.851615381647625E-3</v>
      </c>
      <c r="BI13" s="101">
        <v>3.0861037164415096E-4</v>
      </c>
      <c r="BJ13" s="101">
        <v>0.38757707865540003</v>
      </c>
      <c r="BK13" s="101">
        <v>2.6570692857575802</v>
      </c>
      <c r="BL13" s="101">
        <v>0.65999284820626303</v>
      </c>
      <c r="BM13" s="101">
        <v>0.219712835970612</v>
      </c>
      <c r="BN13" s="101">
        <v>9.5437108858722197E-2</v>
      </c>
      <c r="BO13" s="101">
        <v>1.650484215016782</v>
      </c>
      <c r="BP13" s="101">
        <v>0.1251872794757404</v>
      </c>
      <c r="BQ13" s="101">
        <v>9.16389461906887E-2</v>
      </c>
      <c r="BR13" s="101">
        <v>5.8762743951895002</v>
      </c>
      <c r="BS13" s="101">
        <v>4.1147263237377001E-4</v>
      </c>
      <c r="BT13" s="101">
        <v>0.94948271851937605</v>
      </c>
      <c r="BU13" s="101">
        <v>1.4594477818528708</v>
      </c>
      <c r="BV13" s="101">
        <v>0</v>
      </c>
      <c r="BW13" s="101">
        <v>0.315138930300213</v>
      </c>
      <c r="BX13" s="101">
        <v>3.34230332201258</v>
      </c>
      <c r="BY13" s="101">
        <v>1.4587924582086369</v>
      </c>
      <c r="BZ13" s="101">
        <v>36.813711585839599</v>
      </c>
      <c r="CA13" s="101">
        <v>9.6346751824600008E-2</v>
      </c>
      <c r="CC13" s="87">
        <f t="shared" si="0"/>
        <v>-4.309192166814955E-3</v>
      </c>
      <c r="CD13" s="87">
        <f t="shared" si="1"/>
        <v>-5.4259702914807671E-3</v>
      </c>
      <c r="CE13" s="87">
        <f t="shared" si="2"/>
        <v>-9.0234440462932195E-3</v>
      </c>
      <c r="CF13" s="87">
        <f t="shared" si="3"/>
        <v>1.1672607179913886E-3</v>
      </c>
      <c r="CG13" s="87">
        <f t="shared" si="4"/>
        <v>1.5894905919500665E-3</v>
      </c>
      <c r="CH13" s="87">
        <f t="shared" si="5"/>
        <v>3.3365680063400711E-3</v>
      </c>
      <c r="CI13" s="87">
        <f t="shared" si="6"/>
        <v>-2.8576119962441687E-3</v>
      </c>
      <c r="CJ13" s="73" t="str">
        <f t="shared" si="7"/>
        <v/>
      </c>
      <c r="CK13" s="73" t="str">
        <f t="shared" si="8"/>
        <v/>
      </c>
      <c r="CL13" s="87" t="str">
        <f>IF(K13=0,"",(#REF!-K13)/K13)</f>
        <v/>
      </c>
      <c r="CM13" s="73" t="str">
        <f t="shared" si="9"/>
        <v/>
      </c>
      <c r="CN13" s="87" t="str">
        <f t="shared" si="10"/>
        <v/>
      </c>
      <c r="CO13" s="73" t="str">
        <f t="shared" si="11"/>
        <v/>
      </c>
      <c r="CP13" s="87" t="str">
        <f t="shared" si="12"/>
        <v/>
      </c>
      <c r="CQ13" s="87" t="str">
        <f t="shared" si="13"/>
        <v/>
      </c>
      <c r="CR13" s="73" t="str">
        <f t="shared" si="14"/>
        <v/>
      </c>
    </row>
    <row r="14" spans="1:96" x14ac:dyDescent="0.4">
      <c r="A14" s="100" t="s">
        <v>13</v>
      </c>
      <c r="B14" s="101">
        <v>7866.7020624999996</v>
      </c>
      <c r="C14" s="101">
        <v>315.38023808000003</v>
      </c>
      <c r="D14" s="101">
        <v>15525.150276</v>
      </c>
      <c r="E14" s="101">
        <v>2980.9294303000001</v>
      </c>
      <c r="F14" s="101">
        <v>2478.0345855</v>
      </c>
      <c r="G14" s="101">
        <v>23932.685044999998</v>
      </c>
      <c r="H14" s="101">
        <v>694.85624617999997</v>
      </c>
      <c r="I14" s="84"/>
      <c r="J14" s="84"/>
      <c r="K14" s="101"/>
      <c r="L14" s="84"/>
      <c r="M14" s="101">
        <v>129.89456723000001</v>
      </c>
      <c r="N14" s="84"/>
      <c r="O14" s="101"/>
      <c r="P14" s="101"/>
      <c r="Q14" s="84"/>
      <c r="R14" s="101"/>
      <c r="S14" s="101" t="s">
        <v>13</v>
      </c>
      <c r="T14" s="101">
        <v>0</v>
      </c>
      <c r="U14" s="101">
        <v>0</v>
      </c>
      <c r="V14" s="101">
        <v>0</v>
      </c>
      <c r="W14" s="101">
        <v>0</v>
      </c>
      <c r="X14" s="101">
        <v>0</v>
      </c>
      <c r="Y14" s="101">
        <v>1.0584708529672027</v>
      </c>
      <c r="Z14" s="101">
        <v>0</v>
      </c>
      <c r="AA14" s="101">
        <v>238.91211190801658</v>
      </c>
      <c r="AB14" s="101">
        <v>7877.0703405330505</v>
      </c>
      <c r="AC14" s="101">
        <v>0</v>
      </c>
      <c r="AD14" s="101">
        <v>14.169990416251551</v>
      </c>
      <c r="AE14" s="101">
        <v>1.45997303091651</v>
      </c>
      <c r="AF14" s="101">
        <v>0</v>
      </c>
      <c r="AG14" s="101">
        <v>99.607273884041703</v>
      </c>
      <c r="AH14" s="101">
        <v>99.607273884041703</v>
      </c>
      <c r="AI14" s="101">
        <v>129.89480887283139</v>
      </c>
      <c r="AJ14" s="101">
        <v>0</v>
      </c>
      <c r="AK14" s="101">
        <v>9.1417319333911706</v>
      </c>
      <c r="AL14" s="101">
        <v>0</v>
      </c>
      <c r="AM14" s="101">
        <v>0</v>
      </c>
      <c r="AN14" s="101">
        <v>0</v>
      </c>
      <c r="AO14" s="101">
        <v>0</v>
      </c>
      <c r="AP14" s="101">
        <v>316.18994590367498</v>
      </c>
      <c r="AQ14" s="101">
        <v>0</v>
      </c>
      <c r="AR14" s="101">
        <v>13936.19044797746</v>
      </c>
      <c r="AS14" s="101">
        <v>1548.46567296681</v>
      </c>
      <c r="AT14" s="101">
        <v>15484.65612094427</v>
      </c>
      <c r="AU14" s="101">
        <v>0</v>
      </c>
      <c r="AV14" s="101">
        <v>16.990875888191809</v>
      </c>
      <c r="AW14" s="101">
        <v>147.4471099528308</v>
      </c>
      <c r="AX14" s="101">
        <v>178.3211454132508</v>
      </c>
      <c r="AY14" s="101">
        <v>85.266861186657991</v>
      </c>
      <c r="AZ14" s="101">
        <v>1.820159038689241</v>
      </c>
      <c r="BA14" s="101">
        <v>106.30098844990781</v>
      </c>
      <c r="BB14" s="101">
        <v>72.232682421615408</v>
      </c>
      <c r="BC14" s="101">
        <v>0</v>
      </c>
      <c r="BD14" s="101">
        <v>11.500756938613151</v>
      </c>
      <c r="BE14" s="101">
        <v>2981.4569784207397</v>
      </c>
      <c r="BF14" s="101">
        <v>2478.3113592162499</v>
      </c>
      <c r="BG14" s="101">
        <v>503.14561920448398</v>
      </c>
      <c r="BH14" s="101">
        <v>0</v>
      </c>
      <c r="BI14" s="101">
        <v>0.69982908075089401</v>
      </c>
      <c r="BJ14" s="101">
        <v>1441.678467409793</v>
      </c>
      <c r="BK14" s="101">
        <v>0</v>
      </c>
      <c r="BL14" s="101">
        <v>33.088891089534997</v>
      </c>
      <c r="BM14" s="101">
        <v>9.0129981889733486</v>
      </c>
      <c r="BN14" s="101">
        <v>1.6400909321969599</v>
      </c>
      <c r="BO14" s="101">
        <v>82.351947367192906</v>
      </c>
      <c r="BP14" s="101">
        <v>11.83006601724767</v>
      </c>
      <c r="BQ14" s="101">
        <v>222.65094259717898</v>
      </c>
      <c r="BR14" s="101">
        <v>251.96792048909501</v>
      </c>
      <c r="BS14" s="101">
        <v>10.651714073226511</v>
      </c>
      <c r="BT14" s="101">
        <v>22935.124360195401</v>
      </c>
      <c r="BU14" s="101">
        <v>117.3595311430883</v>
      </c>
      <c r="BV14" s="101">
        <v>538.11015294586991</v>
      </c>
      <c r="BW14" s="101">
        <v>0</v>
      </c>
      <c r="BX14" s="101">
        <v>92.90383773070721</v>
      </c>
      <c r="BY14" s="101">
        <v>9.7790181116751175E-3</v>
      </c>
      <c r="BZ14" s="101">
        <v>695.12122838414393</v>
      </c>
      <c r="CA14" s="101">
        <v>285.63184657409198</v>
      </c>
      <c r="CB14" s="51"/>
      <c r="CC14" s="87">
        <f t="shared" si="0"/>
        <v>1.317995514597634E-3</v>
      </c>
      <c r="CD14" s="87">
        <f t="shared" si="1"/>
        <v>2.567401903823673E-3</v>
      </c>
      <c r="CE14" s="87">
        <f t="shared" si="2"/>
        <v>-2.6082939189535298E-3</v>
      </c>
      <c r="CF14" s="87">
        <f t="shared" si="3"/>
        <v>1.7697437429320371E-4</v>
      </c>
      <c r="CG14" s="87">
        <f t="shared" si="4"/>
        <v>1.1169082056779202E-4</v>
      </c>
      <c r="CH14" s="87">
        <f t="shared" si="5"/>
        <v>-4.1681937606620825E-2</v>
      </c>
      <c r="CI14" s="87">
        <f t="shared" si="6"/>
        <v>3.8134823656074516E-4</v>
      </c>
      <c r="CJ14" s="73" t="str">
        <f t="shared" si="7"/>
        <v/>
      </c>
      <c r="CK14" s="73" t="str">
        <f t="shared" si="8"/>
        <v/>
      </c>
      <c r="CL14" s="87" t="str">
        <f>IF(K14=0,"",(#REF!-K14)/K14)</f>
        <v/>
      </c>
      <c r="CM14" s="73" t="str">
        <f t="shared" si="9"/>
        <v/>
      </c>
      <c r="CN14" s="87">
        <f t="shared" si="10"/>
        <v>1.8602997533818796E-6</v>
      </c>
      <c r="CO14" s="73" t="str">
        <f t="shared" si="11"/>
        <v/>
      </c>
      <c r="CP14" s="87" t="str">
        <f t="shared" si="12"/>
        <v/>
      </c>
      <c r="CQ14" s="87" t="str">
        <f t="shared" si="13"/>
        <v/>
      </c>
      <c r="CR14" s="73" t="str">
        <f t="shared" si="14"/>
        <v/>
      </c>
    </row>
    <row r="15" spans="1:96" x14ac:dyDescent="0.4">
      <c r="A15" s="100" t="s">
        <v>14</v>
      </c>
      <c r="B15" s="101">
        <v>8424.7738735000003</v>
      </c>
      <c r="C15" s="101">
        <v>420.60130392999997</v>
      </c>
      <c r="D15" s="101">
        <v>28660.651828999999</v>
      </c>
      <c r="E15" s="101">
        <v>5544.0113402999996</v>
      </c>
      <c r="F15" s="101">
        <v>4278.1973365000003</v>
      </c>
      <c r="G15" s="101">
        <v>37933.187588000001</v>
      </c>
      <c r="H15" s="101">
        <v>569.44371359000002</v>
      </c>
      <c r="I15" s="84"/>
      <c r="J15" s="84"/>
      <c r="K15" s="101"/>
      <c r="L15" s="84"/>
      <c r="M15" s="101">
        <v>193.43608492000001</v>
      </c>
      <c r="N15" s="84"/>
      <c r="O15" s="101"/>
      <c r="P15" s="101"/>
      <c r="Q15" s="84"/>
      <c r="R15" s="101"/>
      <c r="S15" s="101" t="s">
        <v>14</v>
      </c>
      <c r="T15" s="101">
        <v>0</v>
      </c>
      <c r="U15" s="101">
        <v>0</v>
      </c>
      <c r="V15" s="101">
        <v>0</v>
      </c>
      <c r="W15" s="101">
        <v>0</v>
      </c>
      <c r="X15" s="101">
        <v>0</v>
      </c>
      <c r="Y15" s="101">
        <v>1.035350302188718</v>
      </c>
      <c r="Z15" s="101">
        <v>0</v>
      </c>
      <c r="AA15" s="101">
        <v>322.68795937034002</v>
      </c>
      <c r="AB15" s="101">
        <v>8440.5162080022001</v>
      </c>
      <c r="AC15" s="101">
        <v>0</v>
      </c>
      <c r="AD15" s="101">
        <v>10.02848185229861</v>
      </c>
      <c r="AE15" s="101">
        <v>0.83556013538299201</v>
      </c>
      <c r="AF15" s="101">
        <v>0</v>
      </c>
      <c r="AG15" s="101">
        <v>134.98514820570762</v>
      </c>
      <c r="AH15" s="101">
        <v>134.98514820570762</v>
      </c>
      <c r="AI15" s="101">
        <v>193.46395975933672</v>
      </c>
      <c r="AJ15" s="101">
        <v>0</v>
      </c>
      <c r="AK15" s="101">
        <v>6.6485790820741109</v>
      </c>
      <c r="AL15" s="101">
        <v>0</v>
      </c>
      <c r="AM15" s="101">
        <v>0</v>
      </c>
      <c r="AN15" s="101">
        <v>0</v>
      </c>
      <c r="AO15" s="101">
        <v>0</v>
      </c>
      <c r="AP15" s="101">
        <v>421.96896206326102</v>
      </c>
      <c r="AQ15" s="101">
        <v>0</v>
      </c>
      <c r="AR15" s="101">
        <v>25391.111536319801</v>
      </c>
      <c r="AS15" s="101">
        <v>2821.2347120811501</v>
      </c>
      <c r="AT15" s="101">
        <v>28212.3462484009</v>
      </c>
      <c r="AU15" s="101">
        <v>0</v>
      </c>
      <c r="AV15" s="101">
        <v>12.296903932784931</v>
      </c>
      <c r="AW15" s="101">
        <v>254.798760546388</v>
      </c>
      <c r="AX15" s="101">
        <v>131.3536452817969</v>
      </c>
      <c r="AY15" s="101">
        <v>147.3178040894978</v>
      </c>
      <c r="AZ15" s="101">
        <v>3.09920600824569</v>
      </c>
      <c r="BA15" s="101">
        <v>183.30119086179388</v>
      </c>
      <c r="BB15" s="101">
        <v>124.76021006923621</v>
      </c>
      <c r="BC15" s="101">
        <v>0</v>
      </c>
      <c r="BD15" s="101">
        <v>19.873356238604071</v>
      </c>
      <c r="BE15" s="101">
        <v>5543.3257536333294</v>
      </c>
      <c r="BF15" s="101">
        <v>4277.6914922580499</v>
      </c>
      <c r="BG15" s="101">
        <v>1265.634261375277</v>
      </c>
      <c r="BH15" s="101">
        <v>0</v>
      </c>
      <c r="BI15" s="101">
        <v>1.2100718294283959</v>
      </c>
      <c r="BJ15" s="101">
        <v>2491.63994692097</v>
      </c>
      <c r="BK15" s="101">
        <v>7.69633206016411E-3</v>
      </c>
      <c r="BL15" s="101">
        <v>56.061127187107601</v>
      </c>
      <c r="BM15" s="101">
        <v>15.367258653599201</v>
      </c>
      <c r="BN15" s="101">
        <v>2.6936825074506299</v>
      </c>
      <c r="BO15" s="101">
        <v>139.51296056078849</v>
      </c>
      <c r="BP15" s="101">
        <v>8.8340876779244706</v>
      </c>
      <c r="BQ15" s="101">
        <v>384.711787158226</v>
      </c>
      <c r="BR15" s="101">
        <v>434.92497632479899</v>
      </c>
      <c r="BS15" s="101">
        <v>18.411456969857291</v>
      </c>
      <c r="BT15" s="101">
        <v>37600.034686358202</v>
      </c>
      <c r="BU15" s="101">
        <v>86.849112147966395</v>
      </c>
      <c r="BV15" s="101">
        <v>702.29567156555595</v>
      </c>
      <c r="BW15" s="101">
        <v>0</v>
      </c>
      <c r="BX15" s="101">
        <v>67.532242241273593</v>
      </c>
      <c r="BY15" s="101">
        <v>1.1591001666694221E-2</v>
      </c>
      <c r="BZ15" s="101">
        <v>569.72481581808393</v>
      </c>
      <c r="CA15" s="101">
        <v>207.52328073672922</v>
      </c>
      <c r="CB15" s="51"/>
      <c r="CC15" s="87">
        <f t="shared" si="0"/>
        <v>1.8685765028919159E-3</v>
      </c>
      <c r="CD15" s="87">
        <f t="shared" si="1"/>
        <v>3.2516735456641918E-3</v>
      </c>
      <c r="CE15" s="87">
        <f t="shared" si="2"/>
        <v>-1.5641848736513569E-2</v>
      </c>
      <c r="CF15" s="87">
        <f t="shared" si="3"/>
        <v>-1.2366256571059509E-4</v>
      </c>
      <c r="CG15" s="87">
        <f t="shared" si="4"/>
        <v>-1.1823770671696761E-4</v>
      </c>
      <c r="CH15" s="87">
        <f t="shared" si="5"/>
        <v>-8.7826234183174846E-3</v>
      </c>
      <c r="CI15" s="87">
        <f t="shared" si="6"/>
        <v>4.9364357069064696E-4</v>
      </c>
      <c r="CJ15" s="73" t="str">
        <f t="shared" si="7"/>
        <v/>
      </c>
      <c r="CK15" s="73" t="str">
        <f t="shared" si="8"/>
        <v/>
      </c>
      <c r="CL15" s="87" t="str">
        <f>IF(K15=0,"",(#REF!-K15)/K15)</f>
        <v/>
      </c>
      <c r="CM15" s="73" t="str">
        <f t="shared" si="9"/>
        <v/>
      </c>
      <c r="CN15" s="87">
        <f t="shared" si="10"/>
        <v>1.4410361618015665E-4</v>
      </c>
      <c r="CO15" s="73" t="str">
        <f t="shared" si="11"/>
        <v/>
      </c>
      <c r="CP15" s="87" t="str">
        <f t="shared" si="12"/>
        <v/>
      </c>
      <c r="CQ15" s="87" t="str">
        <f t="shared" si="13"/>
        <v/>
      </c>
      <c r="CR15" s="73" t="str">
        <f t="shared" si="14"/>
        <v/>
      </c>
    </row>
    <row r="16" spans="1:96" x14ac:dyDescent="0.4">
      <c r="A16" s="100" t="s">
        <v>15</v>
      </c>
      <c r="B16" s="101">
        <v>6959.1666224999999</v>
      </c>
      <c r="C16" s="101">
        <v>157.26372291999999</v>
      </c>
      <c r="D16" s="101">
        <v>13736.830642999999</v>
      </c>
      <c r="E16" s="101">
        <v>1865.4285904000001</v>
      </c>
      <c r="F16" s="101">
        <v>1510.3080964000001</v>
      </c>
      <c r="G16" s="101">
        <v>7404.5634940999998</v>
      </c>
      <c r="H16" s="101">
        <v>347.49069316999999</v>
      </c>
      <c r="I16" s="84"/>
      <c r="J16" s="84"/>
      <c r="K16" s="101"/>
      <c r="L16" s="84"/>
      <c r="M16" s="101">
        <v>85.646085690000007</v>
      </c>
      <c r="N16" s="84"/>
      <c r="O16" s="101"/>
      <c r="P16" s="101"/>
      <c r="Q16" s="84"/>
      <c r="R16" s="101"/>
      <c r="S16" s="101" t="s">
        <v>15</v>
      </c>
      <c r="T16" s="101">
        <v>0</v>
      </c>
      <c r="U16" s="101">
        <v>0</v>
      </c>
      <c r="V16" s="101">
        <v>0</v>
      </c>
      <c r="W16" s="101">
        <v>0</v>
      </c>
      <c r="X16" s="101">
        <v>0</v>
      </c>
      <c r="Y16" s="101">
        <v>0.2477668293361</v>
      </c>
      <c r="Z16" s="101">
        <v>0</v>
      </c>
      <c r="AA16" s="101">
        <v>115.75864598342891</v>
      </c>
      <c r="AB16" s="101">
        <v>6976.9941253433299</v>
      </c>
      <c r="AC16" s="101">
        <v>1.1034968539823748</v>
      </c>
      <c r="AD16" s="101">
        <v>6.64316104073799</v>
      </c>
      <c r="AE16" s="101">
        <v>7.5449665780188191E-2</v>
      </c>
      <c r="AF16" s="101">
        <v>0</v>
      </c>
      <c r="AG16" s="101">
        <v>45.991297691238501</v>
      </c>
      <c r="AH16" s="101">
        <v>45.991297691238501</v>
      </c>
      <c r="AI16" s="101">
        <v>85.813606454832296</v>
      </c>
      <c r="AJ16" s="101">
        <v>0</v>
      </c>
      <c r="AK16" s="101">
        <v>4.7214098914457603</v>
      </c>
      <c r="AL16" s="101">
        <v>0</v>
      </c>
      <c r="AM16" s="101">
        <v>0</v>
      </c>
      <c r="AN16" s="101">
        <v>0</v>
      </c>
      <c r="AO16" s="101">
        <v>0</v>
      </c>
      <c r="AP16" s="101">
        <v>157.5740776822602</v>
      </c>
      <c r="AQ16" s="101">
        <v>0</v>
      </c>
      <c r="AR16" s="101">
        <v>11104.031152672269</v>
      </c>
      <c r="AS16" s="101">
        <v>1233.781735199567</v>
      </c>
      <c r="AT16" s="101">
        <v>12337.81288787184</v>
      </c>
      <c r="AU16" s="101">
        <v>0</v>
      </c>
      <c r="AV16" s="101">
        <v>8.6000081901838499</v>
      </c>
      <c r="AW16" s="101">
        <v>90.117819158628407</v>
      </c>
      <c r="AX16" s="101">
        <v>88.833652360863709</v>
      </c>
      <c r="AY16" s="101">
        <v>52.104124498289806</v>
      </c>
      <c r="AZ16" s="101">
        <v>1.0675005487017519</v>
      </c>
      <c r="BA16" s="101">
        <v>64.869760617362402</v>
      </c>
      <c r="BB16" s="101">
        <v>44.128395603644201</v>
      </c>
      <c r="BC16" s="101">
        <v>0</v>
      </c>
      <c r="BD16" s="101">
        <v>7.0240993990618099</v>
      </c>
      <c r="BE16" s="101">
        <v>1869.1200600330781</v>
      </c>
      <c r="BF16" s="101">
        <v>1513.2855722199079</v>
      </c>
      <c r="BG16" s="101">
        <v>355.83448781316895</v>
      </c>
      <c r="BH16" s="101">
        <v>0</v>
      </c>
      <c r="BI16" s="101">
        <v>0.42778706569112002</v>
      </c>
      <c r="BJ16" s="101">
        <v>881.16801813632105</v>
      </c>
      <c r="BK16" s="101">
        <v>0</v>
      </c>
      <c r="BL16" s="101">
        <v>19.93311648287834</v>
      </c>
      <c r="BM16" s="101">
        <v>5.4364746257995797</v>
      </c>
      <c r="BN16" s="101">
        <v>0.96344439937939796</v>
      </c>
      <c r="BO16" s="101">
        <v>49.606447729173098</v>
      </c>
      <c r="BP16" s="101">
        <v>5.5256236485383798</v>
      </c>
      <c r="BQ16" s="101">
        <v>136.06089852662899</v>
      </c>
      <c r="BR16" s="101">
        <v>153.86657039282599</v>
      </c>
      <c r="BS16" s="101">
        <v>6.5111150355219696</v>
      </c>
      <c r="BT16" s="101">
        <v>7409.8161117771397</v>
      </c>
      <c r="BU16" s="101">
        <v>58.335915081642597</v>
      </c>
      <c r="BV16" s="101">
        <v>174.421175135412</v>
      </c>
      <c r="BW16" s="101">
        <v>0</v>
      </c>
      <c r="BX16" s="101">
        <v>47.184742214404295</v>
      </c>
      <c r="BY16" s="101">
        <v>9.5678865644405404E-4</v>
      </c>
      <c r="BZ16" s="101">
        <v>348.160658506478</v>
      </c>
      <c r="CA16" s="101">
        <v>146.81786994768419</v>
      </c>
      <c r="CB16" s="51"/>
      <c r="CC16" s="87">
        <f t="shared" si="0"/>
        <v>2.5617295590668935E-3</v>
      </c>
      <c r="CD16" s="87">
        <f t="shared" si="1"/>
        <v>1.9734669668101459E-3</v>
      </c>
      <c r="CE16" s="87">
        <f t="shared" si="2"/>
        <v>-0.10184428937697282</v>
      </c>
      <c r="CF16" s="87">
        <f t="shared" si="3"/>
        <v>1.9788855237210831E-3</v>
      </c>
      <c r="CG16" s="87">
        <f t="shared" si="4"/>
        <v>1.9714360447414436E-3</v>
      </c>
      <c r="CH16" s="87">
        <f t="shared" si="5"/>
        <v>7.0937573583171256E-4</v>
      </c>
      <c r="CI16" s="87">
        <f t="shared" si="6"/>
        <v>1.9280094392348319E-3</v>
      </c>
      <c r="CJ16" s="73" t="str">
        <f t="shared" si="7"/>
        <v/>
      </c>
      <c r="CK16" s="73" t="str">
        <f t="shared" si="8"/>
        <v/>
      </c>
      <c r="CL16" s="87" t="str">
        <f>IF(K16=0,"",(#REF!-K16)/K16)</f>
        <v/>
      </c>
      <c r="CM16" s="73" t="str">
        <f t="shared" si="9"/>
        <v/>
      </c>
      <c r="CN16" s="87">
        <f t="shared" si="10"/>
        <v>1.9559652199242217E-3</v>
      </c>
      <c r="CO16" s="73" t="str">
        <f t="shared" si="11"/>
        <v/>
      </c>
      <c r="CP16" s="87" t="str">
        <f t="shared" si="12"/>
        <v/>
      </c>
      <c r="CQ16" s="87" t="str">
        <f t="shared" si="13"/>
        <v/>
      </c>
      <c r="CR16" s="73" t="str">
        <f t="shared" si="14"/>
        <v/>
      </c>
    </row>
    <row r="17" spans="1:96" x14ac:dyDescent="0.4">
      <c r="A17" s="100" t="s">
        <v>16</v>
      </c>
      <c r="B17" s="101">
        <v>2373.3488293999999</v>
      </c>
      <c r="C17" s="101">
        <v>26.397936949999998</v>
      </c>
      <c r="D17" s="101">
        <v>7069.0149842000001</v>
      </c>
      <c r="E17" s="101">
        <v>1423.5903639999999</v>
      </c>
      <c r="F17" s="101">
        <v>1144.8129315000001</v>
      </c>
      <c r="G17" s="101">
        <v>4931.4550706999999</v>
      </c>
      <c r="H17" s="101">
        <v>270.28848190999997</v>
      </c>
      <c r="I17" s="84"/>
      <c r="J17" s="84"/>
      <c r="K17" s="101"/>
      <c r="L17" s="84"/>
      <c r="M17" s="101">
        <v>68.928490069999995</v>
      </c>
      <c r="N17" s="84"/>
      <c r="O17" s="101"/>
      <c r="P17" s="101"/>
      <c r="Q17" s="84"/>
      <c r="R17" s="101"/>
      <c r="S17" s="101" t="s">
        <v>16</v>
      </c>
      <c r="T17" s="101">
        <v>0</v>
      </c>
      <c r="U17" s="101">
        <v>0</v>
      </c>
      <c r="V17" s="101">
        <v>1.9535252295705838E-2</v>
      </c>
      <c r="W17" s="101">
        <v>1.9535252295705838E-2</v>
      </c>
      <c r="X17" s="101">
        <v>7.8733545858893101E-3</v>
      </c>
      <c r="Y17" s="101">
        <v>0.27278688517875199</v>
      </c>
      <c r="Z17" s="101">
        <v>0</v>
      </c>
      <c r="AA17" s="101">
        <v>69.885894002225996</v>
      </c>
      <c r="AB17" s="101">
        <v>2374.0565889638701</v>
      </c>
      <c r="AC17" s="101">
        <v>0.410230978366043</v>
      </c>
      <c r="AD17" s="101">
        <v>14.55346304317894</v>
      </c>
      <c r="AE17" s="101">
        <v>0.20837372195968779</v>
      </c>
      <c r="AF17" s="101">
        <v>0</v>
      </c>
      <c r="AG17" s="101">
        <v>8.2725430355555609</v>
      </c>
      <c r="AH17" s="101">
        <v>8.2725430355555609</v>
      </c>
      <c r="AI17" s="101">
        <v>68.9249468219557</v>
      </c>
      <c r="AJ17" s="101">
        <v>0</v>
      </c>
      <c r="AK17" s="101">
        <v>4.20963752514833</v>
      </c>
      <c r="AL17" s="101">
        <v>0</v>
      </c>
      <c r="AM17" s="101">
        <v>0</v>
      </c>
      <c r="AN17" s="101">
        <v>0</v>
      </c>
      <c r="AO17" s="101">
        <v>0</v>
      </c>
      <c r="AP17" s="101">
        <v>26.441152357314003</v>
      </c>
      <c r="AQ17" s="101">
        <v>0</v>
      </c>
      <c r="AR17" s="101">
        <v>6352.4125647593301</v>
      </c>
      <c r="AS17" s="101">
        <v>705.82370685011199</v>
      </c>
      <c r="AT17" s="101">
        <v>7058.2362716094394</v>
      </c>
      <c r="AU17" s="101">
        <v>0</v>
      </c>
      <c r="AV17" s="101">
        <v>8.0648193954540499</v>
      </c>
      <c r="AW17" s="101">
        <v>68.135538763408803</v>
      </c>
      <c r="AX17" s="101">
        <v>78.125804516919203</v>
      </c>
      <c r="AY17" s="101">
        <v>39.397340106852198</v>
      </c>
      <c r="AZ17" s="101">
        <v>0.82017785143934097</v>
      </c>
      <c r="BA17" s="101">
        <v>49.075284214440899</v>
      </c>
      <c r="BB17" s="101">
        <v>33.369850426927002</v>
      </c>
      <c r="BC17" s="101">
        <v>0</v>
      </c>
      <c r="BD17" s="101">
        <v>5.3121818924478195</v>
      </c>
      <c r="BE17" s="101">
        <v>1423.2582904643218</v>
      </c>
      <c r="BF17" s="101">
        <v>1144.5674085640599</v>
      </c>
      <c r="BG17" s="101">
        <v>278.69088190026099</v>
      </c>
      <c r="BH17" s="101">
        <v>0</v>
      </c>
      <c r="BI17" s="101">
        <v>0.32342010604231597</v>
      </c>
      <c r="BJ17" s="101">
        <v>666.21686894960794</v>
      </c>
      <c r="BK17" s="101">
        <v>0</v>
      </c>
      <c r="BL17" s="101">
        <v>15.155297545271349</v>
      </c>
      <c r="BM17" s="101">
        <v>4.1313439135692196</v>
      </c>
      <c r="BN17" s="101">
        <v>0.73976012954248493</v>
      </c>
      <c r="BO17" s="101">
        <v>37.717118422301901</v>
      </c>
      <c r="BP17" s="101">
        <v>6.7267192831713398</v>
      </c>
      <c r="BQ17" s="101">
        <v>102.87777956639101</v>
      </c>
      <c r="BR17" s="101">
        <v>116.37284500923289</v>
      </c>
      <c r="BS17" s="101">
        <v>4.92260166658399</v>
      </c>
      <c r="BT17" s="101">
        <v>4905.0538100519607</v>
      </c>
      <c r="BU17" s="101">
        <v>50.691152783929894</v>
      </c>
      <c r="BV17" s="101">
        <v>120.15114612748209</v>
      </c>
      <c r="BW17" s="101">
        <v>0</v>
      </c>
      <c r="BX17" s="101">
        <v>40.1463974052213</v>
      </c>
      <c r="BY17" s="101">
        <v>1.0549757572115279E-2</v>
      </c>
      <c r="BZ17" s="101">
        <v>270.32523338492001</v>
      </c>
      <c r="CA17" s="101">
        <v>124.64874686043359</v>
      </c>
      <c r="CB17" s="51"/>
      <c r="CC17" s="87">
        <f t="shared" si="0"/>
        <v>2.9821135228956942E-4</v>
      </c>
      <c r="CD17" s="87">
        <f t="shared" si="1"/>
        <v>1.6370751773465673E-3</v>
      </c>
      <c r="CE17" s="87">
        <f t="shared" si="2"/>
        <v>-1.5247828183491212E-3</v>
      </c>
      <c r="CF17" s="87">
        <f t="shared" si="3"/>
        <v>-2.3326480993101996E-4</v>
      </c>
      <c r="CG17" s="87">
        <f t="shared" si="4"/>
        <v>-2.1446555082020729E-4</v>
      </c>
      <c r="CH17" s="87">
        <f t="shared" si="5"/>
        <v>-5.3536451756198639E-3</v>
      </c>
      <c r="CI17" s="87">
        <f t="shared" si="6"/>
        <v>1.3597129504125738E-4</v>
      </c>
      <c r="CJ17" s="73" t="str">
        <f t="shared" si="7"/>
        <v/>
      </c>
      <c r="CK17" s="73" t="str">
        <f t="shared" si="8"/>
        <v/>
      </c>
      <c r="CL17" s="87" t="str">
        <f>IF(K17=0,"",(#REF!-K17)/K17)</f>
        <v/>
      </c>
      <c r="CM17" s="73" t="str">
        <f t="shared" si="9"/>
        <v/>
      </c>
      <c r="CN17" s="87">
        <f t="shared" si="10"/>
        <v>-5.1404695514099131E-5</v>
      </c>
      <c r="CO17" s="73" t="str">
        <f t="shared" si="11"/>
        <v/>
      </c>
      <c r="CP17" s="87" t="str">
        <f t="shared" si="12"/>
        <v/>
      </c>
      <c r="CQ17" s="87" t="str">
        <f t="shared" si="13"/>
        <v/>
      </c>
      <c r="CR17" s="73" t="str">
        <f t="shared" si="14"/>
        <v/>
      </c>
    </row>
    <row r="18" spans="1:96" x14ac:dyDescent="0.4">
      <c r="A18" s="100" t="s">
        <v>17</v>
      </c>
      <c r="B18" s="101">
        <v>6251.6256541000002</v>
      </c>
      <c r="C18" s="101">
        <v>398.79430201999998</v>
      </c>
      <c r="D18" s="101">
        <v>8775.4640221000009</v>
      </c>
      <c r="E18" s="101">
        <v>1345.0900468</v>
      </c>
      <c r="F18" s="101">
        <v>1102.4606991000001</v>
      </c>
      <c r="G18" s="101">
        <v>8120.7490717000001</v>
      </c>
      <c r="H18" s="101">
        <v>266.15631818000003</v>
      </c>
      <c r="I18" s="84"/>
      <c r="J18" s="84"/>
      <c r="K18" s="101"/>
      <c r="L18" s="84"/>
      <c r="M18" s="101">
        <v>43.68434396</v>
      </c>
      <c r="N18" s="84"/>
      <c r="O18" s="101"/>
      <c r="P18" s="101"/>
      <c r="Q18" s="84"/>
      <c r="R18" s="101"/>
      <c r="S18" s="101" t="s">
        <v>17</v>
      </c>
      <c r="T18" s="101">
        <v>0</v>
      </c>
      <c r="U18" s="101">
        <v>0</v>
      </c>
      <c r="V18" s="101">
        <v>0</v>
      </c>
      <c r="W18" s="101">
        <v>0</v>
      </c>
      <c r="X18" s="101">
        <v>0</v>
      </c>
      <c r="Y18" s="101">
        <v>1.6868312570671129</v>
      </c>
      <c r="Z18" s="101">
        <v>0</v>
      </c>
      <c r="AA18" s="101">
        <v>308.13170815366999</v>
      </c>
      <c r="AB18" s="101">
        <v>6261.4770736820901</v>
      </c>
      <c r="AC18" s="101">
        <v>0.14306147144628731</v>
      </c>
      <c r="AD18" s="101">
        <v>4.4455828652110503</v>
      </c>
      <c r="AE18" s="101">
        <v>1.5952486671614921</v>
      </c>
      <c r="AF18" s="101">
        <v>0.14384420352144239</v>
      </c>
      <c r="AG18" s="101">
        <v>127.3934640868649</v>
      </c>
      <c r="AH18" s="101">
        <v>127.3934640868649</v>
      </c>
      <c r="AI18" s="101">
        <v>43.698687742169298</v>
      </c>
      <c r="AJ18" s="101">
        <v>0</v>
      </c>
      <c r="AK18" s="101">
        <v>1.8854725715893941</v>
      </c>
      <c r="AL18" s="101">
        <v>0</v>
      </c>
      <c r="AM18" s="101">
        <v>0</v>
      </c>
      <c r="AN18" s="101">
        <v>0</v>
      </c>
      <c r="AO18" s="101">
        <v>0</v>
      </c>
      <c r="AP18" s="101">
        <v>399.532793809623</v>
      </c>
      <c r="AQ18" s="101">
        <v>0</v>
      </c>
      <c r="AR18" s="101">
        <v>7827.1895465590096</v>
      </c>
      <c r="AS18" s="101">
        <v>869.68763200284502</v>
      </c>
      <c r="AT18" s="101">
        <v>8696.8771785618501</v>
      </c>
      <c r="AU18" s="101">
        <v>0</v>
      </c>
      <c r="AV18" s="101">
        <v>3.8034568335234704</v>
      </c>
      <c r="AW18" s="101">
        <v>65.1560827957789</v>
      </c>
      <c r="AX18" s="101">
        <v>45.402832417774704</v>
      </c>
      <c r="AY18" s="101">
        <v>37.732970471751401</v>
      </c>
      <c r="AZ18" s="101">
        <v>1.034686897316571</v>
      </c>
      <c r="BA18" s="101">
        <v>47.502447717171201</v>
      </c>
      <c r="BB18" s="101">
        <v>32.016692121680798</v>
      </c>
      <c r="BC18" s="101">
        <v>0</v>
      </c>
      <c r="BD18" s="101">
        <v>5.1633885315507602</v>
      </c>
      <c r="BE18" s="101">
        <v>1345.7573645164171</v>
      </c>
      <c r="BF18" s="101">
        <v>1102.988512689026</v>
      </c>
      <c r="BG18" s="101">
        <v>242.76885182738999</v>
      </c>
      <c r="BH18" s="101">
        <v>8.9679106246245001E-4</v>
      </c>
      <c r="BI18" s="101">
        <v>0.30894433616076</v>
      </c>
      <c r="BJ18" s="101">
        <v>637.01243256700297</v>
      </c>
      <c r="BK18" s="101">
        <v>9.4955461124246812E-4</v>
      </c>
      <c r="BL18" s="101">
        <v>16.176554990680291</v>
      </c>
      <c r="BM18" s="101">
        <v>4.3471096489805099</v>
      </c>
      <c r="BN18" s="101">
        <v>0.92144642019990108</v>
      </c>
      <c r="BO18" s="101">
        <v>40.277992107183998</v>
      </c>
      <c r="BP18" s="101">
        <v>3.8597077217493601</v>
      </c>
      <c r="BQ18" s="101">
        <v>98.577435033980194</v>
      </c>
      <c r="BR18" s="101">
        <v>112.0562117922467</v>
      </c>
      <c r="BS18" s="101">
        <v>4.7022709116662895</v>
      </c>
      <c r="BT18" s="101">
        <v>8126.7028124142107</v>
      </c>
      <c r="BU18" s="101">
        <v>30.684636599117898</v>
      </c>
      <c r="BV18" s="101">
        <v>188.60149413471331</v>
      </c>
      <c r="BW18" s="101">
        <v>0</v>
      </c>
      <c r="BX18" s="101">
        <v>20.77113717457091</v>
      </c>
      <c r="BY18" s="101">
        <v>1.7707116633343761E-2</v>
      </c>
      <c r="BZ18" s="101">
        <v>266.43069320291499</v>
      </c>
      <c r="CA18" s="101">
        <v>60.115879394233801</v>
      </c>
      <c r="CB18" s="51"/>
      <c r="CC18" s="87">
        <f t="shared" si="0"/>
        <v>1.5758172557291596E-3</v>
      </c>
      <c r="CD18" s="87">
        <f t="shared" si="1"/>
        <v>1.8518112868773891E-3</v>
      </c>
      <c r="CE18" s="87">
        <f t="shared" si="2"/>
        <v>-8.9552920894255643E-3</v>
      </c>
      <c r="CF18" s="87">
        <f t="shared" si="3"/>
        <v>4.9611378658598955E-4</v>
      </c>
      <c r="CG18" s="87">
        <f t="shared" si="4"/>
        <v>4.7875955075483908E-4</v>
      </c>
      <c r="CH18" s="87">
        <f t="shared" si="5"/>
        <v>7.3315166638492069E-4</v>
      </c>
      <c r="CI18" s="87">
        <f t="shared" si="6"/>
        <v>1.0308792396557295E-3</v>
      </c>
      <c r="CJ18" s="73" t="str">
        <f t="shared" si="7"/>
        <v/>
      </c>
      <c r="CK18" s="73" t="str">
        <f t="shared" si="8"/>
        <v/>
      </c>
      <c r="CL18" s="87" t="str">
        <f>IF(K18=0,"",(#REF!-K18)/K18)</f>
        <v/>
      </c>
      <c r="CM18" s="73" t="str">
        <f t="shared" si="9"/>
        <v/>
      </c>
      <c r="CN18" s="87">
        <f t="shared" si="10"/>
        <v>3.283506370710857E-4</v>
      </c>
      <c r="CO18" s="73" t="str">
        <f t="shared" si="11"/>
        <v/>
      </c>
      <c r="CP18" s="87" t="str">
        <f t="shared" si="12"/>
        <v/>
      </c>
      <c r="CQ18" s="87" t="str">
        <f t="shared" si="13"/>
        <v/>
      </c>
      <c r="CR18" s="73" t="str">
        <f t="shared" si="14"/>
        <v/>
      </c>
    </row>
    <row r="19" spans="1:96" x14ac:dyDescent="0.4">
      <c r="A19" s="100" t="s">
        <v>18</v>
      </c>
      <c r="B19" s="101">
        <v>11221.568918000001</v>
      </c>
      <c r="C19" s="101">
        <v>842.96753005000005</v>
      </c>
      <c r="D19" s="101">
        <v>6756.9821046999996</v>
      </c>
      <c r="E19" s="101">
        <v>307.45733349</v>
      </c>
      <c r="F19" s="101">
        <v>257.88024517000002</v>
      </c>
      <c r="G19" s="101">
        <v>5457.8475224000003</v>
      </c>
      <c r="H19" s="101">
        <v>339.01530284</v>
      </c>
      <c r="I19" s="84"/>
      <c r="J19" s="84"/>
      <c r="K19" s="101"/>
      <c r="L19" s="84"/>
      <c r="M19" s="101">
        <v>8.8107511699999996</v>
      </c>
      <c r="N19" s="84"/>
      <c r="O19" s="101"/>
      <c r="P19" s="101"/>
      <c r="Q19" s="84"/>
      <c r="R19" s="101"/>
      <c r="S19" s="101" t="s">
        <v>18</v>
      </c>
      <c r="T19" s="101">
        <v>0</v>
      </c>
      <c r="U19" s="101">
        <v>0</v>
      </c>
      <c r="V19" s="101">
        <v>0</v>
      </c>
      <c r="W19" s="101">
        <v>0</v>
      </c>
      <c r="X19" s="101">
        <v>0</v>
      </c>
      <c r="Y19" s="101">
        <v>4.7541074505285295</v>
      </c>
      <c r="Z19" s="101">
        <v>0</v>
      </c>
      <c r="AA19" s="101">
        <v>680.30288014607595</v>
      </c>
      <c r="AB19" s="101">
        <v>11240.965338046801</v>
      </c>
      <c r="AC19" s="101">
        <v>1.052254409567084</v>
      </c>
      <c r="AD19" s="101">
        <v>0.79759548364569499</v>
      </c>
      <c r="AE19" s="101">
        <v>7.1944078208303494E-2</v>
      </c>
      <c r="AF19" s="101">
        <v>0</v>
      </c>
      <c r="AG19" s="101">
        <v>270.04763617741401</v>
      </c>
      <c r="AH19" s="101">
        <v>270.04763617741401</v>
      </c>
      <c r="AI19" s="101">
        <v>8.8208140609974794</v>
      </c>
      <c r="AJ19" s="101">
        <v>0</v>
      </c>
      <c r="AK19" s="101">
        <v>0.42177555652972398</v>
      </c>
      <c r="AL19" s="101">
        <v>0</v>
      </c>
      <c r="AM19" s="101">
        <v>0</v>
      </c>
      <c r="AN19" s="101">
        <v>0</v>
      </c>
      <c r="AO19" s="101">
        <v>0</v>
      </c>
      <c r="AP19" s="101">
        <v>844.52605529026505</v>
      </c>
      <c r="AQ19" s="101">
        <v>0</v>
      </c>
      <c r="AR19" s="101">
        <v>6006.0409466688698</v>
      </c>
      <c r="AS19" s="101">
        <v>667.33807686524699</v>
      </c>
      <c r="AT19" s="101">
        <v>6673.3790235341103</v>
      </c>
      <c r="AU19" s="101">
        <v>0</v>
      </c>
      <c r="AV19" s="101">
        <v>0.78499204354018093</v>
      </c>
      <c r="AW19" s="101">
        <v>13.56965009307914</v>
      </c>
      <c r="AX19" s="101">
        <v>37.628886316476702</v>
      </c>
      <c r="AY19" s="101">
        <v>9.6063036624613396</v>
      </c>
      <c r="AZ19" s="101">
        <v>0.91550923954871299</v>
      </c>
      <c r="BA19" s="101">
        <v>11.445481528795099</v>
      </c>
      <c r="BB19" s="101">
        <v>6.9708197547027204</v>
      </c>
      <c r="BC19" s="101">
        <v>0.72137480227296502</v>
      </c>
      <c r="BD19" s="101">
        <v>1.1439599855575211</v>
      </c>
      <c r="BE19" s="101">
        <v>307.52076578751598</v>
      </c>
      <c r="BF19" s="101">
        <v>257.96215428644302</v>
      </c>
      <c r="BG19" s="101">
        <v>49.558611501071901</v>
      </c>
      <c r="BH19" s="101">
        <v>0</v>
      </c>
      <c r="BI19" s="101">
        <v>6.3380305119683289E-2</v>
      </c>
      <c r="BJ19" s="101">
        <v>132.96726143333478</v>
      </c>
      <c r="BK19" s="101">
        <v>0</v>
      </c>
      <c r="BL19" s="101">
        <v>7.8763114223669906</v>
      </c>
      <c r="BM19" s="101">
        <v>2.0298353105485578</v>
      </c>
      <c r="BN19" s="101">
        <v>0.79911147720696296</v>
      </c>
      <c r="BO19" s="101">
        <v>19.657228452851381</v>
      </c>
      <c r="BP19" s="101">
        <v>5.0714837024354598</v>
      </c>
      <c r="BQ19" s="101">
        <v>20.827579983498381</v>
      </c>
      <c r="BR19" s="101">
        <v>28.403121218494398</v>
      </c>
      <c r="BS19" s="101">
        <v>0.965225616605212</v>
      </c>
      <c r="BT19" s="101">
        <v>5455.0580973009801</v>
      </c>
      <c r="BU19" s="101">
        <v>29.594423649084</v>
      </c>
      <c r="BV19" s="101">
        <v>89.945828434112002</v>
      </c>
      <c r="BW19" s="101">
        <v>0</v>
      </c>
      <c r="BX19" s="101">
        <v>6.5048005565636906</v>
      </c>
      <c r="BY19" s="101">
        <v>6.5385819327766603E-2</v>
      </c>
      <c r="BZ19" s="101">
        <v>339.43833218472503</v>
      </c>
      <c r="CA19" s="101">
        <v>13.11589939629491</v>
      </c>
      <c r="CB19" s="51"/>
      <c r="CC19" s="87">
        <f t="shared" si="0"/>
        <v>1.7284944902567947E-3</v>
      </c>
      <c r="CD19" s="87">
        <f t="shared" si="1"/>
        <v>1.8488556020331598E-3</v>
      </c>
      <c r="CE19" s="87">
        <f t="shared" si="2"/>
        <v>-1.2372843359720748E-2</v>
      </c>
      <c r="CF19" s="87">
        <f t="shared" si="3"/>
        <v>2.06312520816976E-4</v>
      </c>
      <c r="CG19" s="87">
        <f t="shared" si="4"/>
        <v>3.1762462607015277E-4</v>
      </c>
      <c r="CH19" s="87">
        <f t="shared" si="5"/>
        <v>-5.1108520118452465E-4</v>
      </c>
      <c r="CI19" s="87">
        <f t="shared" si="6"/>
        <v>1.2478178453338849E-3</v>
      </c>
      <c r="CJ19" s="73" t="str">
        <f t="shared" si="7"/>
        <v/>
      </c>
      <c r="CK19" s="73" t="str">
        <f t="shared" si="8"/>
        <v/>
      </c>
      <c r="CL19" s="87" t="str">
        <f>IF(K19=0,"",(#REF!-K19)/K19)</f>
        <v/>
      </c>
      <c r="CM19" s="73" t="str">
        <f t="shared" si="9"/>
        <v/>
      </c>
      <c r="CN19" s="87">
        <f t="shared" si="10"/>
        <v>1.1421149914825949E-3</v>
      </c>
      <c r="CO19" s="73" t="str">
        <f t="shared" si="11"/>
        <v/>
      </c>
      <c r="CP19" s="87" t="str">
        <f t="shared" si="12"/>
        <v/>
      </c>
      <c r="CQ19" s="87" t="str">
        <f t="shared" si="13"/>
        <v/>
      </c>
      <c r="CR19" s="73" t="str">
        <f t="shared" si="14"/>
        <v/>
      </c>
    </row>
    <row r="20" spans="1:96" x14ac:dyDescent="0.4">
      <c r="A20" s="100" t="s">
        <v>19</v>
      </c>
      <c r="B20" s="101">
        <v>1393.9822349999999</v>
      </c>
      <c r="C20" s="101">
        <v>15.895857319999999</v>
      </c>
      <c r="D20" s="101">
        <v>1888.0920149999999</v>
      </c>
      <c r="E20" s="101">
        <v>289.65815931999998</v>
      </c>
      <c r="F20" s="101">
        <v>258.28609922999999</v>
      </c>
      <c r="G20" s="101">
        <v>549.92017985999996</v>
      </c>
      <c r="H20" s="101">
        <v>44.637901739999997</v>
      </c>
      <c r="I20" s="84"/>
      <c r="J20" s="84"/>
      <c r="K20" s="101"/>
      <c r="L20" s="84"/>
      <c r="M20" s="101">
        <v>53.272975760000001</v>
      </c>
      <c r="N20" s="84"/>
      <c r="O20" s="101"/>
      <c r="P20" s="101"/>
      <c r="Q20" s="84"/>
      <c r="R20" s="101"/>
      <c r="S20" s="101" t="s">
        <v>19</v>
      </c>
      <c r="T20" s="101">
        <v>0.193568929516305</v>
      </c>
      <c r="U20" s="101">
        <v>0</v>
      </c>
      <c r="V20" s="101">
        <v>2.6335114191881399E-2</v>
      </c>
      <c r="W20" s="101">
        <v>2.6325916020072997E-2</v>
      </c>
      <c r="X20" s="101">
        <v>1.288592497561134E-2</v>
      </c>
      <c r="Y20" s="101">
        <v>12.179866877272239</v>
      </c>
      <c r="Z20" s="101">
        <v>0</v>
      </c>
      <c r="AA20" s="101">
        <v>49.215647993731096</v>
      </c>
      <c r="AB20" s="101">
        <v>1399.283349508645</v>
      </c>
      <c r="AC20" s="101">
        <v>11.191390643195131</v>
      </c>
      <c r="AD20" s="101">
        <v>3.5374091662974498</v>
      </c>
      <c r="AE20" s="101">
        <v>1.357918587278227E-4</v>
      </c>
      <c r="AF20" s="101">
        <v>8.68384837948045</v>
      </c>
      <c r="AG20" s="101">
        <v>1.67377064111022</v>
      </c>
      <c r="AH20" s="101">
        <v>1.67377064111022</v>
      </c>
      <c r="AI20" s="101">
        <v>53.481949141575399</v>
      </c>
      <c r="AJ20" s="101">
        <v>0</v>
      </c>
      <c r="AK20" s="101">
        <v>4.2385064199694598E-4</v>
      </c>
      <c r="AL20" s="101">
        <v>6.3156210352904898E-5</v>
      </c>
      <c r="AM20" s="101">
        <v>2.4176395389694398E-2</v>
      </c>
      <c r="AN20" s="101">
        <v>2.7443458048430998</v>
      </c>
      <c r="AO20" s="101">
        <v>1.6242105095314079E-2</v>
      </c>
      <c r="AP20" s="101">
        <v>15.94437013178128</v>
      </c>
      <c r="AQ20" s="101">
        <v>0</v>
      </c>
      <c r="AR20" s="101">
        <v>1705.957568346038</v>
      </c>
      <c r="AS20" s="101">
        <v>189.55110106758758</v>
      </c>
      <c r="AT20" s="101">
        <v>1895.5086694136241</v>
      </c>
      <c r="AU20" s="101">
        <v>5.9995416756229296E-5</v>
      </c>
      <c r="AV20" s="101">
        <v>0.91591497351808093</v>
      </c>
      <c r="AW20" s="101">
        <v>0.14364492942453841</v>
      </c>
      <c r="AX20" s="101">
        <v>1.6999225277269789</v>
      </c>
      <c r="AY20" s="101">
        <v>1.6690629749926091</v>
      </c>
      <c r="AZ20" s="101">
        <v>4.3624274251668398</v>
      </c>
      <c r="BA20" s="101">
        <v>7.2699350051312503</v>
      </c>
      <c r="BB20" s="101">
        <v>0.1270773712036683</v>
      </c>
      <c r="BC20" s="101">
        <v>0</v>
      </c>
      <c r="BD20" s="101">
        <v>16.09475126984832</v>
      </c>
      <c r="BE20" s="101">
        <v>290.77523796670403</v>
      </c>
      <c r="BF20" s="101">
        <v>259.28011618118097</v>
      </c>
      <c r="BG20" s="101">
        <v>31.4951217855232</v>
      </c>
      <c r="BH20" s="101">
        <v>0.23411302435556</v>
      </c>
      <c r="BI20" s="101">
        <v>4.5423693094572698E-3</v>
      </c>
      <c r="BJ20" s="101">
        <v>28.742167176915299</v>
      </c>
      <c r="BK20" s="101">
        <v>27.536907957362502</v>
      </c>
      <c r="BL20" s="101">
        <v>23.5389419791221</v>
      </c>
      <c r="BM20" s="101">
        <v>1.313240878100939</v>
      </c>
      <c r="BN20" s="101">
        <v>0.40615073232030896</v>
      </c>
      <c r="BO20" s="101">
        <v>58.868040215920601</v>
      </c>
      <c r="BP20" s="101">
        <v>0.69416568756282304</v>
      </c>
      <c r="BQ20" s="101">
        <v>20.971789880412381</v>
      </c>
      <c r="BR20" s="101">
        <v>67.987600537784289</v>
      </c>
      <c r="BS20" s="101">
        <v>9.7224538104135304E-3</v>
      </c>
      <c r="BT20" s="101">
        <v>552.08048069577796</v>
      </c>
      <c r="BU20" s="101">
        <v>0.76446776193944899</v>
      </c>
      <c r="BV20" s="101">
        <v>2.6879524066204601</v>
      </c>
      <c r="BW20" s="101">
        <v>0.29778237991164902</v>
      </c>
      <c r="BX20" s="101">
        <v>3.1219348914199703</v>
      </c>
      <c r="BY20" s="101">
        <v>1.4900037822384611</v>
      </c>
      <c r="BZ20" s="101">
        <v>44.808879016958898</v>
      </c>
      <c r="CA20" s="101">
        <v>0.1116002487043988</v>
      </c>
      <c r="CB20" s="51"/>
      <c r="CC20" s="87">
        <f t="shared" si="0"/>
        <v>3.8028565756040747E-3</v>
      </c>
      <c r="CD20" s="87">
        <f t="shared" si="1"/>
        <v>3.0519154018979941E-3</v>
      </c>
      <c r="CE20" s="87">
        <f t="shared" si="2"/>
        <v>3.9281212751827678E-3</v>
      </c>
      <c r="CF20" s="87">
        <f t="shared" si="3"/>
        <v>3.8565412737776575E-3</v>
      </c>
      <c r="CG20" s="87">
        <f t="shared" si="4"/>
        <v>3.8485112212555575E-3</v>
      </c>
      <c r="CH20" s="87">
        <f t="shared" si="5"/>
        <v>3.9283898189151328E-3</v>
      </c>
      <c r="CI20" s="87">
        <f t="shared" si="6"/>
        <v>3.8303161728968148E-3</v>
      </c>
      <c r="CJ20" s="73" t="str">
        <f t="shared" si="7"/>
        <v/>
      </c>
      <c r="CK20" s="73" t="str">
        <f t="shared" si="8"/>
        <v/>
      </c>
      <c r="CL20" s="87" t="str">
        <f>IF(K20=0,"",(#REF!-K20)/K20)</f>
        <v/>
      </c>
      <c r="CM20" s="73" t="str">
        <f t="shared" si="9"/>
        <v/>
      </c>
      <c r="CN20" s="87">
        <f t="shared" si="10"/>
        <v>3.9226902307249178E-3</v>
      </c>
      <c r="CO20" s="73" t="str">
        <f t="shared" si="11"/>
        <v/>
      </c>
      <c r="CP20" s="87" t="str">
        <f t="shared" si="12"/>
        <v/>
      </c>
      <c r="CQ20" s="87" t="str">
        <f t="shared" si="13"/>
        <v/>
      </c>
      <c r="CR20" s="73" t="str">
        <f t="shared" si="14"/>
        <v/>
      </c>
    </row>
    <row r="21" spans="1:96" x14ac:dyDescent="0.4">
      <c r="A21" s="100" t="s">
        <v>20</v>
      </c>
      <c r="B21" s="101">
        <v>3423.4183947000001</v>
      </c>
      <c r="C21" s="101">
        <v>247.6757671</v>
      </c>
      <c r="D21" s="101">
        <v>2723.3574761</v>
      </c>
      <c r="E21" s="101">
        <v>143.29569197000001</v>
      </c>
      <c r="F21" s="101">
        <v>136.3621986</v>
      </c>
      <c r="G21" s="101">
        <v>565.21881550000001</v>
      </c>
      <c r="H21" s="101">
        <v>107.41661221</v>
      </c>
      <c r="I21" s="84"/>
      <c r="J21" s="84"/>
      <c r="K21" s="101"/>
      <c r="L21" s="84"/>
      <c r="M21" s="101">
        <v>81.732041559999999</v>
      </c>
      <c r="N21" s="84"/>
      <c r="O21" s="101"/>
      <c r="P21" s="101"/>
      <c r="Q21" s="84"/>
      <c r="R21" s="101"/>
      <c r="S21" s="101" t="s">
        <v>20</v>
      </c>
      <c r="T21" s="101">
        <v>0</v>
      </c>
      <c r="U21" s="101">
        <v>0</v>
      </c>
      <c r="V21" s="101">
        <v>1.4192439862533431E-2</v>
      </c>
      <c r="W21" s="101">
        <v>1.4192439862533431E-2</v>
      </c>
      <c r="X21" s="101">
        <v>5.7200166457448002E-3</v>
      </c>
      <c r="Y21" s="101">
        <v>2.1434294927841329</v>
      </c>
      <c r="Z21" s="101">
        <v>0</v>
      </c>
      <c r="AA21" s="101">
        <v>239.64012634095008</v>
      </c>
      <c r="AB21" s="101">
        <v>3432.0774651366401</v>
      </c>
      <c r="AC21" s="101">
        <v>2.4787241508712001</v>
      </c>
      <c r="AD21" s="101">
        <v>7.3671309189735208</v>
      </c>
      <c r="AE21" s="101">
        <v>0.51687642129327405</v>
      </c>
      <c r="AF21" s="101">
        <v>0</v>
      </c>
      <c r="AG21" s="101">
        <v>79.509751856457996</v>
      </c>
      <c r="AH21" s="101">
        <v>79.509751856457996</v>
      </c>
      <c r="AI21" s="101">
        <v>82.042772482582805</v>
      </c>
      <c r="AJ21" s="101">
        <v>0</v>
      </c>
      <c r="AK21" s="101">
        <v>0.57761613345139007</v>
      </c>
      <c r="AL21" s="101">
        <v>0</v>
      </c>
      <c r="AM21" s="101">
        <v>0</v>
      </c>
      <c r="AN21" s="101">
        <v>0</v>
      </c>
      <c r="AO21" s="101">
        <v>0</v>
      </c>
      <c r="AP21" s="101">
        <v>248.28130793884301</v>
      </c>
      <c r="AQ21" s="101">
        <v>0</v>
      </c>
      <c r="AR21" s="101">
        <v>2458.284386880287</v>
      </c>
      <c r="AS21" s="101">
        <v>273.14259150316599</v>
      </c>
      <c r="AT21" s="101">
        <v>2731.4269783834498</v>
      </c>
      <c r="AU21" s="101">
        <v>0</v>
      </c>
      <c r="AV21" s="101">
        <v>1.551903598207641</v>
      </c>
      <c r="AW21" s="101">
        <v>6.7323974315051398</v>
      </c>
      <c r="AX21" s="101">
        <v>10.13574829448898</v>
      </c>
      <c r="AY21" s="101">
        <v>4.1807518546933595</v>
      </c>
      <c r="AZ21" s="101">
        <v>3.4143272419627699</v>
      </c>
      <c r="BA21" s="101">
        <v>5.9586975892458494</v>
      </c>
      <c r="BB21" s="101">
        <v>3.7194601595043899</v>
      </c>
      <c r="BC21" s="101">
        <v>0</v>
      </c>
      <c r="BD21" s="101">
        <v>1.0004549057579202</v>
      </c>
      <c r="BE21" s="101">
        <v>143.6015841973842</v>
      </c>
      <c r="BF21" s="101">
        <v>136.6483917854726</v>
      </c>
      <c r="BG21" s="101">
        <v>6.9531924119115605</v>
      </c>
      <c r="BH21" s="101">
        <v>0</v>
      </c>
      <c r="BI21" s="101">
        <v>4.2895945589929201E-2</v>
      </c>
      <c r="BJ21" s="101">
        <v>70.172991801782388</v>
      </c>
      <c r="BK21" s="101">
        <v>0.18051249745090492</v>
      </c>
      <c r="BL21" s="101">
        <v>3.8101534638469499</v>
      </c>
      <c r="BM21" s="101">
        <v>2.6208377911892198</v>
      </c>
      <c r="BN21" s="101">
        <v>0.60479312378401295</v>
      </c>
      <c r="BO21" s="101">
        <v>9.5570930857542802</v>
      </c>
      <c r="BP21" s="101">
        <v>2.329578363973829</v>
      </c>
      <c r="BQ21" s="101">
        <v>11.143165754173619</v>
      </c>
      <c r="BR21" s="101">
        <v>13.007176243654811</v>
      </c>
      <c r="BS21" s="101">
        <v>0.50268289557697698</v>
      </c>
      <c r="BT21" s="101">
        <v>565.97893706478703</v>
      </c>
      <c r="BU21" s="101">
        <v>6.5817515719973105</v>
      </c>
      <c r="BV21" s="101">
        <v>9.3214186147257596</v>
      </c>
      <c r="BW21" s="101">
        <v>0</v>
      </c>
      <c r="BX21" s="101">
        <v>2.3380872567371833</v>
      </c>
      <c r="BY21" s="101">
        <v>1.5775268091469757E-2</v>
      </c>
      <c r="BZ21" s="101">
        <v>107.68156473486658</v>
      </c>
      <c r="CA21" s="101">
        <v>6.1140712186506594</v>
      </c>
      <c r="CB21" s="51"/>
      <c r="CC21" s="87">
        <f t="shared" si="0"/>
        <v>2.5293637640218182E-3</v>
      </c>
      <c r="CD21" s="87">
        <f t="shared" si="1"/>
        <v>2.4448933617253034E-3</v>
      </c>
      <c r="CE21" s="87">
        <f t="shared" si="2"/>
        <v>2.9630712656223681E-3</v>
      </c>
      <c r="CF21" s="87">
        <f t="shared" si="3"/>
        <v>2.134692419422018E-3</v>
      </c>
      <c r="CG21" s="87">
        <f t="shared" si="4"/>
        <v>2.0987721554131503E-3</v>
      </c>
      <c r="CH21" s="87">
        <f t="shared" si="5"/>
        <v>1.3448270721748959E-3</v>
      </c>
      <c r="CI21" s="87">
        <f t="shared" si="6"/>
        <v>2.4665879831380572E-3</v>
      </c>
      <c r="CJ21" s="73" t="str">
        <f t="shared" si="7"/>
        <v/>
      </c>
      <c r="CK21" s="73" t="str">
        <f t="shared" si="8"/>
        <v/>
      </c>
      <c r="CL21" s="87" t="str">
        <f>IF(K21=0,"",(#REF!-K21)/K21)</f>
        <v/>
      </c>
      <c r="CM21" s="73" t="str">
        <f t="shared" si="9"/>
        <v/>
      </c>
      <c r="CN21" s="87">
        <f t="shared" si="10"/>
        <v>3.801825045012446E-3</v>
      </c>
      <c r="CO21" s="73" t="str">
        <f t="shared" si="11"/>
        <v/>
      </c>
      <c r="CP21" s="87" t="str">
        <f t="shared" si="12"/>
        <v/>
      </c>
      <c r="CQ21" s="87" t="str">
        <f t="shared" si="13"/>
        <v/>
      </c>
      <c r="CR21" s="73" t="str">
        <f t="shared" si="14"/>
        <v/>
      </c>
    </row>
    <row r="22" spans="1:96" x14ac:dyDescent="0.4">
      <c r="A22" s="100" t="s">
        <v>129</v>
      </c>
      <c r="B22" s="101">
        <v>1885.9306161</v>
      </c>
      <c r="C22" s="101">
        <v>117.66008155</v>
      </c>
      <c r="D22" s="101">
        <v>3227.0389209</v>
      </c>
      <c r="E22" s="101">
        <v>39.14259457</v>
      </c>
      <c r="F22" s="101">
        <v>34.382776159999999</v>
      </c>
      <c r="G22" s="101">
        <v>541.87595921000002</v>
      </c>
      <c r="H22" s="101">
        <v>89.011116250000001</v>
      </c>
      <c r="I22" s="84"/>
      <c r="J22" s="84"/>
      <c r="K22" s="101"/>
      <c r="L22" s="84"/>
      <c r="M22" s="101">
        <v>0</v>
      </c>
      <c r="N22" s="84"/>
      <c r="O22" s="101"/>
      <c r="P22" s="101"/>
      <c r="Q22" s="84"/>
      <c r="R22" s="101"/>
      <c r="S22" s="101" t="s">
        <v>129</v>
      </c>
      <c r="T22" s="101">
        <v>6.5214576394450899E-2</v>
      </c>
      <c r="U22" s="101">
        <v>0</v>
      </c>
      <c r="V22" s="101">
        <v>0.13296650295461232</v>
      </c>
      <c r="W22" s="101">
        <v>0.1303947636544254</v>
      </c>
      <c r="X22" s="101">
        <v>0.1112214952793531</v>
      </c>
      <c r="Y22" s="101">
        <v>4.4631003551089403</v>
      </c>
      <c r="Z22" s="101">
        <v>0</v>
      </c>
      <c r="AA22" s="101">
        <v>384.92577046412498</v>
      </c>
      <c r="AB22" s="101">
        <v>1891.3118968765989</v>
      </c>
      <c r="AC22" s="101">
        <v>6.4671391998247101</v>
      </c>
      <c r="AD22" s="101">
        <v>46.418692710406098</v>
      </c>
      <c r="AE22" s="101">
        <v>1.031525171645032</v>
      </c>
      <c r="AF22" s="101">
        <v>6.6712625124886099E-2</v>
      </c>
      <c r="AG22" s="101">
        <v>48.144904804086799</v>
      </c>
      <c r="AH22" s="101">
        <v>48.144904804086799</v>
      </c>
      <c r="AI22" s="101">
        <v>0</v>
      </c>
      <c r="AJ22" s="101">
        <v>0</v>
      </c>
      <c r="AK22" s="101">
        <v>1.0242071384998641</v>
      </c>
      <c r="AL22" s="101">
        <v>1.7743517960834759E-2</v>
      </c>
      <c r="AM22" s="101">
        <v>4.2628032628405296E-2</v>
      </c>
      <c r="AN22" s="101">
        <v>6.2108153488208001E-2</v>
      </c>
      <c r="AO22" s="101">
        <v>7.982057239835319E-3</v>
      </c>
      <c r="AP22" s="101">
        <v>117.94697068194469</v>
      </c>
      <c r="AQ22" s="101">
        <v>0</v>
      </c>
      <c r="AR22" s="101">
        <v>2915.3102497902701</v>
      </c>
      <c r="AS22" s="101">
        <v>323.92369512348603</v>
      </c>
      <c r="AT22" s="101">
        <v>3239.2339449137598</v>
      </c>
      <c r="AU22" s="101">
        <v>1.68578395421E-2</v>
      </c>
      <c r="AV22" s="101">
        <v>4.0837741388470903</v>
      </c>
      <c r="AW22" s="101">
        <v>0.354771713134586</v>
      </c>
      <c r="AX22" s="101">
        <v>11.055494247871149</v>
      </c>
      <c r="AY22" s="101">
        <v>0.44428968777041</v>
      </c>
      <c r="AZ22" s="101">
        <v>1.7358527815164471</v>
      </c>
      <c r="BA22" s="101">
        <v>1.9340837035444731</v>
      </c>
      <c r="BB22" s="101">
        <v>0.59585647359689498</v>
      </c>
      <c r="BC22" s="101">
        <v>0</v>
      </c>
      <c r="BD22" s="101">
        <v>0.25391509495858</v>
      </c>
      <c r="BE22" s="101">
        <v>39.310004009325503</v>
      </c>
      <c r="BF22" s="101">
        <v>34.532823925329303</v>
      </c>
      <c r="BG22" s="101">
        <v>4.7771800839960896</v>
      </c>
      <c r="BH22" s="101">
        <v>0</v>
      </c>
      <c r="BI22" s="101">
        <v>4.2640568351548901E-3</v>
      </c>
      <c r="BJ22" s="101">
        <v>4.3785393909731702</v>
      </c>
      <c r="BK22" s="101">
        <v>5.7494106494265201E-2</v>
      </c>
      <c r="BL22" s="101">
        <v>5.1356556294471298</v>
      </c>
      <c r="BM22" s="101">
        <v>1.8015170749075349</v>
      </c>
      <c r="BN22" s="101">
        <v>0.75351119099191399</v>
      </c>
      <c r="BO22" s="101">
        <v>12.83985209246184</v>
      </c>
      <c r="BP22" s="101">
        <v>10.791916639849202</v>
      </c>
      <c r="BQ22" s="101">
        <v>1.1535507242734391</v>
      </c>
      <c r="BR22" s="101">
        <v>3.0726141629325801</v>
      </c>
      <c r="BS22" s="101">
        <v>1.705604149098584E-2</v>
      </c>
      <c r="BT22" s="101">
        <v>544.01538438135503</v>
      </c>
      <c r="BU22" s="101">
        <v>3.7746488035837098</v>
      </c>
      <c r="BV22" s="101">
        <v>1.1871270512629701</v>
      </c>
      <c r="BW22" s="101">
        <v>2.9302432653758599E-2</v>
      </c>
      <c r="BX22" s="101">
        <v>0.48684513525084594</v>
      </c>
      <c r="BY22" s="101">
        <v>0.57986357762773899</v>
      </c>
      <c r="BZ22" s="101">
        <v>89.339072228927904</v>
      </c>
      <c r="CA22" s="101">
        <v>0.47953835888269603</v>
      </c>
      <c r="CB22" s="51"/>
      <c r="CC22" s="87">
        <f t="shared" si="0"/>
        <v>2.8533821608597311E-3</v>
      </c>
      <c r="CD22" s="87">
        <f t="shared" si="1"/>
        <v>2.4382877197206077E-3</v>
      </c>
      <c r="CE22" s="87">
        <f t="shared" si="2"/>
        <v>3.7790136136191181E-3</v>
      </c>
      <c r="CF22" s="87">
        <f t="shared" si="3"/>
        <v>4.276912176225809E-3</v>
      </c>
      <c r="CG22" s="87">
        <f t="shared" si="4"/>
        <v>4.3640386870175477E-3</v>
      </c>
      <c r="CH22" s="87">
        <f t="shared" si="5"/>
        <v>3.9481824852943817E-3</v>
      </c>
      <c r="CI22" s="87">
        <f t="shared" si="6"/>
        <v>3.6844384470675977E-3</v>
      </c>
      <c r="CJ22" s="73" t="str">
        <f t="shared" si="7"/>
        <v/>
      </c>
      <c r="CK22" s="73" t="str">
        <f t="shared" si="8"/>
        <v/>
      </c>
      <c r="CL22" s="87" t="str">
        <f>IF(K22=0,"",(#REF!-K22)/K22)</f>
        <v/>
      </c>
      <c r="CM22" s="73" t="str">
        <f t="shared" si="9"/>
        <v/>
      </c>
      <c r="CN22" s="87" t="str">
        <f t="shared" si="10"/>
        <v/>
      </c>
      <c r="CO22" s="73" t="str">
        <f t="shared" si="11"/>
        <v/>
      </c>
      <c r="CP22" s="87" t="str">
        <f t="shared" si="12"/>
        <v/>
      </c>
      <c r="CQ22" s="87" t="str">
        <f t="shared" si="13"/>
        <v/>
      </c>
      <c r="CR22" s="73" t="str">
        <f t="shared" si="14"/>
        <v/>
      </c>
    </row>
    <row r="23" spans="1:96" x14ac:dyDescent="0.4">
      <c r="A23" s="100" t="s">
        <v>22</v>
      </c>
      <c r="B23" s="101">
        <v>9105.7170509000007</v>
      </c>
      <c r="C23" s="101">
        <v>444.96174674999997</v>
      </c>
      <c r="D23" s="101">
        <v>17749.198005999999</v>
      </c>
      <c r="E23" s="101">
        <v>4150.3960317999999</v>
      </c>
      <c r="F23" s="101">
        <v>3106.0102778999999</v>
      </c>
      <c r="G23" s="101">
        <v>18672.353271</v>
      </c>
      <c r="H23" s="101">
        <v>537.81907795999996</v>
      </c>
      <c r="I23" s="84"/>
      <c r="J23" s="84"/>
      <c r="K23" s="101"/>
      <c r="L23" s="84"/>
      <c r="M23" s="101">
        <v>122.94447058999999</v>
      </c>
      <c r="N23" s="84"/>
      <c r="O23" s="101"/>
      <c r="P23" s="101"/>
      <c r="Q23" s="84"/>
      <c r="R23" s="101"/>
      <c r="S23" s="101" t="s">
        <v>22</v>
      </c>
      <c r="T23" s="101">
        <v>0</v>
      </c>
      <c r="U23" s="101">
        <v>0</v>
      </c>
      <c r="V23" s="101">
        <v>0</v>
      </c>
      <c r="W23" s="101">
        <v>0</v>
      </c>
      <c r="X23" s="101">
        <v>0</v>
      </c>
      <c r="Y23" s="101">
        <v>15.10613030682395</v>
      </c>
      <c r="Z23" s="101">
        <v>0</v>
      </c>
      <c r="AA23" s="101">
        <v>385.07635005515601</v>
      </c>
      <c r="AB23" s="101">
        <v>9120.5071080941489</v>
      </c>
      <c r="AC23" s="101">
        <v>5.0119919013049099</v>
      </c>
      <c r="AD23" s="101">
        <v>50.739438523546099</v>
      </c>
      <c r="AE23" s="101">
        <v>39.370955123219503</v>
      </c>
      <c r="AF23" s="101">
        <v>0</v>
      </c>
      <c r="AG23" s="101">
        <v>141.13779015844571</v>
      </c>
      <c r="AH23" s="101">
        <v>141.13779015844571</v>
      </c>
      <c r="AI23" s="101">
        <v>123.0368213451531</v>
      </c>
      <c r="AJ23" s="101">
        <v>0</v>
      </c>
      <c r="AK23" s="101">
        <v>2.6441056641477099</v>
      </c>
      <c r="AL23" s="101">
        <v>0</v>
      </c>
      <c r="AM23" s="101">
        <v>0</v>
      </c>
      <c r="AN23" s="101">
        <v>0</v>
      </c>
      <c r="AO23" s="101">
        <v>0</v>
      </c>
      <c r="AP23" s="101">
        <v>445.942875419225</v>
      </c>
      <c r="AQ23" s="101">
        <v>0</v>
      </c>
      <c r="AR23" s="101">
        <v>15806.03896313012</v>
      </c>
      <c r="AS23" s="101">
        <v>1756.2275782187749</v>
      </c>
      <c r="AT23" s="101">
        <v>17562.26654134889</v>
      </c>
      <c r="AU23" s="101">
        <v>0</v>
      </c>
      <c r="AV23" s="101">
        <v>14.03161342073297</v>
      </c>
      <c r="AW23" s="101">
        <v>183.82312392088141</v>
      </c>
      <c r="AX23" s="101">
        <v>124.68589186275719</v>
      </c>
      <c r="AY23" s="101">
        <v>106.5716686832463</v>
      </c>
      <c r="AZ23" s="101">
        <v>5.7512189061139498</v>
      </c>
      <c r="BA23" s="101">
        <v>132.68237009333478</v>
      </c>
      <c r="BB23" s="101">
        <v>90.422988082854005</v>
      </c>
      <c r="BC23" s="101">
        <v>0</v>
      </c>
      <c r="BD23" s="101">
        <v>14.842237794815279</v>
      </c>
      <c r="BE23" s="101">
        <v>4153.1367349349102</v>
      </c>
      <c r="BF23" s="101">
        <v>3108.0784764320301</v>
      </c>
      <c r="BG23" s="101">
        <v>1045.058258502884</v>
      </c>
      <c r="BH23" s="101">
        <v>0</v>
      </c>
      <c r="BI23" s="101">
        <v>0.88499512340812503</v>
      </c>
      <c r="BJ23" s="101">
        <v>1802.4646321056471</v>
      </c>
      <c r="BK23" s="101">
        <v>0.20128566720128691</v>
      </c>
      <c r="BL23" s="101">
        <v>42.311598651168097</v>
      </c>
      <c r="BM23" s="101">
        <v>13.327114815265901</v>
      </c>
      <c r="BN23" s="101">
        <v>2.43334095222363</v>
      </c>
      <c r="BO23" s="101">
        <v>105.32114154465729</v>
      </c>
      <c r="BP23" s="101">
        <v>17.487012944115378</v>
      </c>
      <c r="BQ23" s="101">
        <v>278.56575069750301</v>
      </c>
      <c r="BR23" s="101">
        <v>315.17248203743901</v>
      </c>
      <c r="BS23" s="101">
        <v>13.302527356272421</v>
      </c>
      <c r="BT23" s="101">
        <v>18677.700962974472</v>
      </c>
      <c r="BU23" s="101">
        <v>75.191753268714507</v>
      </c>
      <c r="BV23" s="101">
        <v>454.48590032529103</v>
      </c>
      <c r="BW23" s="101">
        <v>0</v>
      </c>
      <c r="BX23" s="101">
        <v>60.878854237972099</v>
      </c>
      <c r="BY23" s="101">
        <v>1.458781199695762E-2</v>
      </c>
      <c r="BZ23" s="101">
        <v>538.39911920203599</v>
      </c>
      <c r="CA23" s="101">
        <v>118.8626547729275</v>
      </c>
      <c r="CB23" s="51"/>
      <c r="CC23" s="87">
        <f t="shared" si="0"/>
        <v>1.6242605729426152E-3</v>
      </c>
      <c r="CD23" s="87">
        <f t="shared" si="1"/>
        <v>2.2049730710363121E-3</v>
      </c>
      <c r="CE23" s="87">
        <f t="shared" si="2"/>
        <v>-1.0531825978160672E-2</v>
      </c>
      <c r="CF23" s="87">
        <f t="shared" si="3"/>
        <v>6.60347377433682E-4</v>
      </c>
      <c r="CG23" s="87">
        <f t="shared" si="4"/>
        <v>6.6586982881092205E-4</v>
      </c>
      <c r="CH23" s="87">
        <f t="shared" si="5"/>
        <v>2.8639625101658524E-4</v>
      </c>
      <c r="CI23" s="87">
        <f t="shared" si="6"/>
        <v>1.0785062594584492E-3</v>
      </c>
      <c r="CJ23" s="73" t="str">
        <f t="shared" si="7"/>
        <v/>
      </c>
      <c r="CK23" s="73" t="str">
        <f t="shared" si="8"/>
        <v/>
      </c>
      <c r="CL23" s="87" t="str">
        <f>IF(K23=0,"",(#REF!-K23)/K23)</f>
        <v/>
      </c>
      <c r="CM23" s="73" t="str">
        <f t="shared" si="9"/>
        <v/>
      </c>
      <c r="CN23" s="87">
        <f t="shared" si="10"/>
        <v>7.5115826445811354E-4</v>
      </c>
      <c r="CO23" s="73" t="str">
        <f t="shared" si="11"/>
        <v/>
      </c>
      <c r="CP23" s="87" t="str">
        <f t="shared" si="12"/>
        <v/>
      </c>
      <c r="CQ23" s="87" t="str">
        <f t="shared" si="13"/>
        <v/>
      </c>
      <c r="CR23" s="73" t="str">
        <f t="shared" si="14"/>
        <v/>
      </c>
    </row>
    <row r="24" spans="1:96" x14ac:dyDescent="0.4">
      <c r="A24" s="100" t="s">
        <v>23</v>
      </c>
      <c r="B24" s="101">
        <v>4177.4587084000004</v>
      </c>
      <c r="C24" s="101">
        <v>223.16302576000001</v>
      </c>
      <c r="D24" s="101">
        <v>8136.0058296999996</v>
      </c>
      <c r="E24" s="101">
        <v>1232.3893467</v>
      </c>
      <c r="F24" s="101">
        <v>1025.9264909999999</v>
      </c>
      <c r="G24" s="101">
        <v>10568.490734000001</v>
      </c>
      <c r="H24" s="101">
        <v>249.92395999999999</v>
      </c>
      <c r="I24" s="84"/>
      <c r="J24" s="84"/>
      <c r="K24" s="101"/>
      <c r="L24" s="84"/>
      <c r="M24" s="101">
        <v>49.303645920000001</v>
      </c>
      <c r="N24" s="84"/>
      <c r="O24" s="101"/>
      <c r="P24" s="101"/>
      <c r="Q24" s="84"/>
      <c r="R24" s="101"/>
      <c r="S24" s="101" t="s">
        <v>23</v>
      </c>
      <c r="T24" s="101">
        <v>1.02337184575362E-4</v>
      </c>
      <c r="U24" s="101">
        <v>0</v>
      </c>
      <c r="V24" s="101">
        <v>0</v>
      </c>
      <c r="W24" s="101">
        <v>0</v>
      </c>
      <c r="X24" s="101">
        <v>0</v>
      </c>
      <c r="Y24" s="101">
        <v>1.7256464101511049</v>
      </c>
      <c r="Z24" s="101">
        <v>0</v>
      </c>
      <c r="AA24" s="101">
        <v>183.32620108287611</v>
      </c>
      <c r="AB24" s="101">
        <v>4185.8099712025796</v>
      </c>
      <c r="AC24" s="101">
        <v>1.9263081615268032</v>
      </c>
      <c r="AD24" s="101">
        <v>4.3430762993368894</v>
      </c>
      <c r="AE24" s="101">
        <v>0</v>
      </c>
      <c r="AF24" s="101">
        <v>6.9719826219348802E-3</v>
      </c>
      <c r="AG24" s="101">
        <v>70.886590866609509</v>
      </c>
      <c r="AH24" s="101">
        <v>70.886590866609509</v>
      </c>
      <c r="AI24" s="101">
        <v>49.338541122386204</v>
      </c>
      <c r="AJ24" s="101">
        <v>0</v>
      </c>
      <c r="AK24" s="101">
        <v>2.7597332011089799</v>
      </c>
      <c r="AL24" s="101">
        <v>0</v>
      </c>
      <c r="AM24" s="101">
        <v>0</v>
      </c>
      <c r="AN24" s="101">
        <v>0</v>
      </c>
      <c r="AO24" s="101">
        <v>0</v>
      </c>
      <c r="AP24" s="101">
        <v>223.72754394317789</v>
      </c>
      <c r="AQ24" s="101">
        <v>0</v>
      </c>
      <c r="AR24" s="101">
        <v>7333.2649220551393</v>
      </c>
      <c r="AS24" s="101">
        <v>814.8076369508899</v>
      </c>
      <c r="AT24" s="101">
        <v>8148.0725590060392</v>
      </c>
      <c r="AU24" s="101">
        <v>0</v>
      </c>
      <c r="AV24" s="101">
        <v>5.0891094906375098</v>
      </c>
      <c r="AW24" s="101">
        <v>60.713475110805099</v>
      </c>
      <c r="AX24" s="101">
        <v>51.819946770379403</v>
      </c>
      <c r="AY24" s="101">
        <v>35.186246286087695</v>
      </c>
      <c r="AZ24" s="101">
        <v>1.6271008703824119</v>
      </c>
      <c r="BA24" s="101">
        <v>43.933454565771299</v>
      </c>
      <c r="BB24" s="101">
        <v>29.855217882048699</v>
      </c>
      <c r="BC24" s="101">
        <v>0</v>
      </c>
      <c r="BD24" s="101">
        <v>4.8624398989461302</v>
      </c>
      <c r="BE24" s="101">
        <v>1233.0815761910949</v>
      </c>
      <c r="BF24" s="101">
        <v>1026.6262511708301</v>
      </c>
      <c r="BG24" s="101">
        <v>206.45532502026379</v>
      </c>
      <c r="BH24" s="101">
        <v>2.8452454571008003E-5</v>
      </c>
      <c r="BI24" s="101">
        <v>0.29102529883496697</v>
      </c>
      <c r="BJ24" s="101">
        <v>594.77001056834797</v>
      </c>
      <c r="BK24" s="101">
        <v>4.7325916433803399E-2</v>
      </c>
      <c r="BL24" s="101">
        <v>14.252838270394021</v>
      </c>
      <c r="BM24" s="101">
        <v>4.2977064345242706</v>
      </c>
      <c r="BN24" s="101">
        <v>0.81807577014633104</v>
      </c>
      <c r="BO24" s="101">
        <v>35.480555592375495</v>
      </c>
      <c r="BP24" s="101">
        <v>3.20918999716217</v>
      </c>
      <c r="BQ24" s="101">
        <v>91.940573995331789</v>
      </c>
      <c r="BR24" s="101">
        <v>104.1600001920786</v>
      </c>
      <c r="BS24" s="101">
        <v>4.3901760658665996</v>
      </c>
      <c r="BT24" s="101">
        <v>10580.766456334251</v>
      </c>
      <c r="BU24" s="101">
        <v>33.9853112430336</v>
      </c>
      <c r="BV24" s="101">
        <v>254.48011674796101</v>
      </c>
      <c r="BW24" s="101">
        <v>0</v>
      </c>
      <c r="BX24" s="101">
        <v>27.569590994425901</v>
      </c>
      <c r="BY24" s="101">
        <v>3.56933966986888E-4</v>
      </c>
      <c r="BZ24" s="101">
        <v>250.260155629298</v>
      </c>
      <c r="CA24" s="101">
        <v>85.81718151597579</v>
      </c>
      <c r="CB24" s="51"/>
      <c r="CC24" s="87">
        <f t="shared" si="0"/>
        <v>1.9991251585052255E-3</v>
      </c>
      <c r="CD24" s="87">
        <f t="shared" si="1"/>
        <v>2.5296223747431654E-3</v>
      </c>
      <c r="CE24" s="87">
        <f t="shared" si="2"/>
        <v>1.48312692476089E-3</v>
      </c>
      <c r="CF24" s="87">
        <f t="shared" si="3"/>
        <v>5.6169707483146437E-4</v>
      </c>
      <c r="CG24" s="87">
        <f t="shared" si="4"/>
        <v>6.8207632512545368E-4</v>
      </c>
      <c r="CH24" s="87">
        <f t="shared" si="5"/>
        <v>1.1615397735797958E-3</v>
      </c>
      <c r="CI24" s="87">
        <f t="shared" si="6"/>
        <v>1.3451916706905731E-3</v>
      </c>
      <c r="CJ24" s="73" t="str">
        <f t="shared" si="7"/>
        <v/>
      </c>
      <c r="CK24" s="73" t="str">
        <f t="shared" si="8"/>
        <v/>
      </c>
      <c r="CL24" s="87" t="str">
        <f>IF(K24=0,"",(#REF!-K24)/K24)</f>
        <v/>
      </c>
      <c r="CM24" s="73" t="str">
        <f t="shared" si="9"/>
        <v/>
      </c>
      <c r="CN24" s="87">
        <f t="shared" si="10"/>
        <v>7.0776109423679274E-4</v>
      </c>
      <c r="CO24" s="73" t="str">
        <f t="shared" si="11"/>
        <v/>
      </c>
      <c r="CP24" s="87" t="str">
        <f t="shared" si="12"/>
        <v/>
      </c>
      <c r="CQ24" s="87" t="str">
        <f t="shared" si="13"/>
        <v/>
      </c>
      <c r="CR24" s="73" t="str">
        <f t="shared" si="14"/>
        <v/>
      </c>
    </row>
    <row r="25" spans="1:96" x14ac:dyDescent="0.4">
      <c r="A25" s="100" t="s">
        <v>24</v>
      </c>
      <c r="B25" s="101">
        <v>9811.8964584000005</v>
      </c>
      <c r="C25" s="101">
        <v>701.69053696000003</v>
      </c>
      <c r="D25" s="101">
        <v>3287.6379394999999</v>
      </c>
      <c r="E25" s="101">
        <v>282.46290779999998</v>
      </c>
      <c r="F25" s="101">
        <v>235.66655034999999</v>
      </c>
      <c r="G25" s="101">
        <v>733.63762371999997</v>
      </c>
      <c r="H25" s="101">
        <v>278.27347787000002</v>
      </c>
      <c r="I25" s="84"/>
      <c r="J25" s="84"/>
      <c r="K25" s="101"/>
      <c r="L25" s="84"/>
      <c r="M25" s="101">
        <v>18.951582080000001</v>
      </c>
      <c r="N25" s="84"/>
      <c r="O25" s="101"/>
      <c r="P25" s="101"/>
      <c r="Q25" s="84"/>
      <c r="R25" s="101"/>
      <c r="S25" s="101" t="s">
        <v>24</v>
      </c>
      <c r="T25" s="101">
        <v>1.0636686793371679</v>
      </c>
      <c r="U25" s="101">
        <v>0</v>
      </c>
      <c r="V25" s="101">
        <v>1.0519483958796481</v>
      </c>
      <c r="W25" s="101">
        <v>1.0456949215106999</v>
      </c>
      <c r="X25" s="101">
        <v>0.2208122713834553</v>
      </c>
      <c r="Y25" s="101">
        <v>3.1548257399663697</v>
      </c>
      <c r="Z25" s="101">
        <v>0</v>
      </c>
      <c r="AA25" s="101">
        <v>543.97368524723697</v>
      </c>
      <c r="AB25" s="101">
        <v>9824.7559425991294</v>
      </c>
      <c r="AC25" s="101">
        <v>1.0537996016227131</v>
      </c>
      <c r="AD25" s="101">
        <v>0.38699967530107904</v>
      </c>
      <c r="AE25" s="101">
        <v>9.2754991644967588E-2</v>
      </c>
      <c r="AF25" s="101">
        <v>0.92069334018142301</v>
      </c>
      <c r="AG25" s="101">
        <v>224.96801335748131</v>
      </c>
      <c r="AH25" s="101">
        <v>224.96801335748131</v>
      </c>
      <c r="AI25" s="101">
        <v>19.018555309364608</v>
      </c>
      <c r="AJ25" s="101">
        <v>0</v>
      </c>
      <c r="AK25" s="101">
        <v>0.13426793756513822</v>
      </c>
      <c r="AL25" s="101">
        <v>4.3139720867214404E-2</v>
      </c>
      <c r="AM25" s="101">
        <v>0.27077691797924297</v>
      </c>
      <c r="AN25" s="101">
        <v>9.6992137847389905</v>
      </c>
      <c r="AO25" s="101">
        <v>0.22039830570692581</v>
      </c>
      <c r="AP25" s="101">
        <v>702.53343043845405</v>
      </c>
      <c r="AQ25" s="101">
        <v>0</v>
      </c>
      <c r="AR25" s="101">
        <v>2937.6311614504102</v>
      </c>
      <c r="AS25" s="101">
        <v>326.40351348366602</v>
      </c>
      <c r="AT25" s="101">
        <v>3264.0346749340802</v>
      </c>
      <c r="AU25" s="101">
        <v>0.10686361286541331</v>
      </c>
      <c r="AV25" s="101">
        <v>0.75525512101721093</v>
      </c>
      <c r="AW25" s="101">
        <v>0.33614803979276497</v>
      </c>
      <c r="AX25" s="101">
        <v>16.347758662534048</v>
      </c>
      <c r="AY25" s="101">
        <v>1.3472789868977091</v>
      </c>
      <c r="AZ25" s="101">
        <v>6.0733215886712095</v>
      </c>
      <c r="BA25" s="101">
        <v>5.77638387802598</v>
      </c>
      <c r="BB25" s="101">
        <v>0.46349075897021996</v>
      </c>
      <c r="BC25" s="101">
        <v>0.46055197186902197</v>
      </c>
      <c r="BD25" s="101">
        <v>4.6134396490699103</v>
      </c>
      <c r="BE25" s="101">
        <v>283.339973144076</v>
      </c>
      <c r="BF25" s="101">
        <v>236.4270219087166</v>
      </c>
      <c r="BG25" s="101">
        <v>46.912951235359799</v>
      </c>
      <c r="BH25" s="101">
        <v>3.3546203916511003E-2</v>
      </c>
      <c r="BI25" s="101">
        <v>5.3538915436211997E-3</v>
      </c>
      <c r="BJ25" s="101">
        <v>32.325994008653097</v>
      </c>
      <c r="BK25" s="101">
        <v>46.099290221950199</v>
      </c>
      <c r="BL25" s="101">
        <v>9.0401663827554408</v>
      </c>
      <c r="BM25" s="101">
        <v>2.8729236468482098</v>
      </c>
      <c r="BN25" s="101">
        <v>1.209634186980163</v>
      </c>
      <c r="BO25" s="101">
        <v>22.607693840197872</v>
      </c>
      <c r="BP25" s="101">
        <v>2.1455705144055868</v>
      </c>
      <c r="BQ25" s="101">
        <v>1.21237517227809</v>
      </c>
      <c r="BR25" s="101">
        <v>101.94229080185741</v>
      </c>
      <c r="BS25" s="101">
        <v>7.1386784393480899E-3</v>
      </c>
      <c r="BT25" s="101">
        <v>731.41320070327401</v>
      </c>
      <c r="BU25" s="101">
        <v>12.482581525310939</v>
      </c>
      <c r="BV25" s="101">
        <v>20.439213056432763</v>
      </c>
      <c r="BW25" s="101">
        <v>3.07644787230099</v>
      </c>
      <c r="BX25" s="101">
        <v>3.0300485784707001</v>
      </c>
      <c r="BY25" s="101">
        <v>5.2315101693224495</v>
      </c>
      <c r="BZ25" s="101">
        <v>278.62120400778099</v>
      </c>
      <c r="CA25" s="101">
        <v>0.41181865346450797</v>
      </c>
      <c r="CB25" s="51"/>
      <c r="CC25" s="87">
        <f t="shared" si="0"/>
        <v>1.3106012944235543E-3</v>
      </c>
      <c r="CD25" s="87">
        <f t="shared" si="1"/>
        <v>1.2012325007342451E-3</v>
      </c>
      <c r="CE25" s="87">
        <f t="shared" si="2"/>
        <v>-7.1793990093414741E-3</v>
      </c>
      <c r="CF25" s="87">
        <f t="shared" si="3"/>
        <v>3.1050637795495203E-3</v>
      </c>
      <c r="CG25" s="87">
        <f t="shared" si="4"/>
        <v>3.2268964670089536E-3</v>
      </c>
      <c r="CH25" s="87">
        <f t="shared" si="5"/>
        <v>-3.0320459921980816E-3</v>
      </c>
      <c r="CI25" s="87">
        <f t="shared" si="6"/>
        <v>1.2495841876221231E-3</v>
      </c>
      <c r="CJ25" s="73" t="str">
        <f t="shared" si="7"/>
        <v/>
      </c>
      <c r="CK25" s="73" t="str">
        <f t="shared" si="8"/>
        <v/>
      </c>
      <c r="CL25" s="87" t="str">
        <f>IF(K25=0,"",(#REF!-K25)/K25)</f>
        <v/>
      </c>
      <c r="CM25" s="73" t="str">
        <f t="shared" si="9"/>
        <v/>
      </c>
      <c r="CN25" s="87">
        <f t="shared" si="10"/>
        <v>3.5339123183433119E-3</v>
      </c>
      <c r="CO25" s="73" t="str">
        <f t="shared" si="11"/>
        <v/>
      </c>
      <c r="CP25" s="87" t="str">
        <f t="shared" si="12"/>
        <v/>
      </c>
      <c r="CQ25" s="87" t="str">
        <f t="shared" si="13"/>
        <v/>
      </c>
      <c r="CR25" s="73" t="str">
        <f t="shared" si="14"/>
        <v/>
      </c>
    </row>
    <row r="26" spans="1:96" x14ac:dyDescent="0.4">
      <c r="A26" s="100" t="s">
        <v>25</v>
      </c>
      <c r="B26" s="101">
        <v>6764.5930185999996</v>
      </c>
      <c r="C26" s="101">
        <v>136.53535901000001</v>
      </c>
      <c r="D26" s="101">
        <v>31183.718226000001</v>
      </c>
      <c r="E26" s="101">
        <v>3346.7754887000001</v>
      </c>
      <c r="F26" s="101">
        <v>2734.1238294999998</v>
      </c>
      <c r="G26" s="101">
        <v>64369.993785999999</v>
      </c>
      <c r="H26" s="101">
        <v>772.91937517999997</v>
      </c>
      <c r="I26" s="84"/>
      <c r="J26" s="84"/>
      <c r="K26" s="101"/>
      <c r="L26" s="84"/>
      <c r="M26" s="101">
        <v>121.60740937</v>
      </c>
      <c r="N26" s="84"/>
      <c r="O26" s="101"/>
      <c r="P26" s="101"/>
      <c r="Q26" s="84"/>
      <c r="R26" s="101"/>
      <c r="S26" s="101" t="s">
        <v>25</v>
      </c>
      <c r="T26" s="101">
        <v>0</v>
      </c>
      <c r="U26" s="101">
        <v>0</v>
      </c>
      <c r="V26" s="101">
        <v>3.9527208243919296E-2</v>
      </c>
      <c r="W26" s="101">
        <v>3.9527208243919296E-2</v>
      </c>
      <c r="X26" s="101">
        <v>1.5930733147042769E-2</v>
      </c>
      <c r="Y26" s="101">
        <v>0.16973973761103189</v>
      </c>
      <c r="Z26" s="101">
        <v>0</v>
      </c>
      <c r="AA26" s="101">
        <v>198.83533080699479</v>
      </c>
      <c r="AB26" s="101">
        <v>6762.3662696331903</v>
      </c>
      <c r="AC26" s="101">
        <v>0.83005245637659208</v>
      </c>
      <c r="AD26" s="101">
        <v>33.789542453147803</v>
      </c>
      <c r="AE26" s="101">
        <v>0.42161838360422599</v>
      </c>
      <c r="AF26" s="101">
        <v>0</v>
      </c>
      <c r="AG26" s="101">
        <v>42.880847663715301</v>
      </c>
      <c r="AH26" s="101">
        <v>42.880847663715301</v>
      </c>
      <c r="AI26" s="101">
        <v>121.6230697736051</v>
      </c>
      <c r="AJ26" s="101">
        <v>0</v>
      </c>
      <c r="AK26" s="101">
        <v>11.717473702312631</v>
      </c>
      <c r="AL26" s="101">
        <v>0</v>
      </c>
      <c r="AM26" s="101">
        <v>0</v>
      </c>
      <c r="AN26" s="101">
        <v>0</v>
      </c>
      <c r="AO26" s="101">
        <v>0</v>
      </c>
      <c r="AP26" s="101">
        <v>136.256045776826</v>
      </c>
      <c r="AQ26" s="101">
        <v>0</v>
      </c>
      <c r="AR26" s="101">
        <v>28029.6805436465</v>
      </c>
      <c r="AS26" s="101">
        <v>3114.4091899597001</v>
      </c>
      <c r="AT26" s="101">
        <v>31144.089733606201</v>
      </c>
      <c r="AU26" s="101">
        <v>0</v>
      </c>
      <c r="AV26" s="101">
        <v>22.13396519074389</v>
      </c>
      <c r="AW26" s="101">
        <v>162.90735067365159</v>
      </c>
      <c r="AX26" s="101">
        <v>215.49548447261628</v>
      </c>
      <c r="AY26" s="101">
        <v>94.183036755845393</v>
      </c>
      <c r="AZ26" s="101">
        <v>1.9007343825787379</v>
      </c>
      <c r="BA26" s="101">
        <v>117.20149884738601</v>
      </c>
      <c r="BB26" s="101">
        <v>79.7591318788715</v>
      </c>
      <c r="BC26" s="101">
        <v>0</v>
      </c>
      <c r="BD26" s="101">
        <v>12.694328607041779</v>
      </c>
      <c r="BE26" s="101">
        <v>3347.2910173321197</v>
      </c>
      <c r="BF26" s="101">
        <v>2734.6686859954898</v>
      </c>
      <c r="BG26" s="101">
        <v>612.62233133662801</v>
      </c>
      <c r="BH26" s="101">
        <v>0</v>
      </c>
      <c r="BI26" s="101">
        <v>0.77335579049477099</v>
      </c>
      <c r="BJ26" s="101">
        <v>1592.9216566808041</v>
      </c>
      <c r="BK26" s="101">
        <v>0</v>
      </c>
      <c r="BL26" s="101">
        <v>35.846051315737</v>
      </c>
      <c r="BM26" s="101">
        <v>9.7810509043862996</v>
      </c>
      <c r="BN26" s="101">
        <v>1.716500581223114</v>
      </c>
      <c r="BO26" s="101">
        <v>89.205945654811302</v>
      </c>
      <c r="BP26" s="101">
        <v>16.92682064292045</v>
      </c>
      <c r="BQ26" s="101">
        <v>245.9461061074357</v>
      </c>
      <c r="BR26" s="101">
        <v>278.06109742776698</v>
      </c>
      <c r="BS26" s="101">
        <v>11.770840387462311</v>
      </c>
      <c r="BT26" s="101">
        <v>61005.048526705301</v>
      </c>
      <c r="BU26" s="101">
        <v>139.81872142866709</v>
      </c>
      <c r="BV26" s="101">
        <v>1494.3573827811078</v>
      </c>
      <c r="BW26" s="101">
        <v>0</v>
      </c>
      <c r="BX26" s="101">
        <v>112.9950080802208</v>
      </c>
      <c r="BY26" s="101">
        <v>1.601273810721076E-2</v>
      </c>
      <c r="BZ26" s="101">
        <v>773.1003847383929</v>
      </c>
      <c r="CA26" s="101">
        <v>351.71279289544299</v>
      </c>
      <c r="CB26" s="51"/>
      <c r="CC26" s="87">
        <f t="shared" si="0"/>
        <v>-3.2917707845639622E-4</v>
      </c>
      <c r="CD26" s="87">
        <f t="shared" si="1"/>
        <v>-2.0457208682005297E-3</v>
      </c>
      <c r="CE26" s="87">
        <f t="shared" si="2"/>
        <v>-1.270807159896639E-3</v>
      </c>
      <c r="CF26" s="87">
        <f t="shared" si="3"/>
        <v>1.5403741119183605E-4</v>
      </c>
      <c r="CG26" s="87">
        <f t="shared" si="4"/>
        <v>1.9928010926615811E-4</v>
      </c>
      <c r="CH26" s="87">
        <f t="shared" si="5"/>
        <v>-5.2275059563957095E-2</v>
      </c>
      <c r="CI26" s="87">
        <f t="shared" si="6"/>
        <v>2.3418944356360009E-4</v>
      </c>
      <c r="CJ26" s="73" t="str">
        <f t="shared" si="7"/>
        <v/>
      </c>
      <c r="CK26" s="73" t="str">
        <f t="shared" si="8"/>
        <v/>
      </c>
      <c r="CL26" s="87" t="str">
        <f>IF(K26=0,"",(#REF!-K26)/K26)</f>
        <v/>
      </c>
      <c r="CM26" s="73" t="str">
        <f t="shared" si="9"/>
        <v/>
      </c>
      <c r="CN26" s="87">
        <f t="shared" si="10"/>
        <v>1.28778367093147E-4</v>
      </c>
      <c r="CO26" s="73" t="str">
        <f t="shared" si="11"/>
        <v/>
      </c>
      <c r="CP26" s="87" t="str">
        <f t="shared" si="12"/>
        <v/>
      </c>
      <c r="CQ26" s="87" t="str">
        <f t="shared" si="13"/>
        <v/>
      </c>
      <c r="CR26" s="73" t="str">
        <f t="shared" si="14"/>
        <v/>
      </c>
    </row>
    <row r="27" spans="1:96" x14ac:dyDescent="0.4">
      <c r="A27" s="100" t="s">
        <v>26</v>
      </c>
      <c r="B27" s="101">
        <v>993.75515528000005</v>
      </c>
      <c r="C27" s="101">
        <v>1.13891078</v>
      </c>
      <c r="D27" s="101">
        <v>5150.9581913000002</v>
      </c>
      <c r="E27" s="101">
        <v>2761.7505402000002</v>
      </c>
      <c r="F27" s="101">
        <v>1715.3932990999999</v>
      </c>
      <c r="G27" s="101">
        <v>2497.5285493000001</v>
      </c>
      <c r="H27" s="101">
        <v>119.21864752</v>
      </c>
      <c r="I27" s="84"/>
      <c r="J27" s="84"/>
      <c r="K27" s="101"/>
      <c r="L27" s="84"/>
      <c r="M27" s="101">
        <v>34.84258981</v>
      </c>
      <c r="N27" s="84"/>
      <c r="O27" s="101"/>
      <c r="P27" s="101"/>
      <c r="Q27" s="84"/>
      <c r="R27" s="101"/>
      <c r="S27" s="101" t="s">
        <v>26</v>
      </c>
      <c r="T27" s="101">
        <v>0</v>
      </c>
      <c r="U27" s="101">
        <v>0</v>
      </c>
      <c r="V27" s="101">
        <v>0</v>
      </c>
      <c r="W27" s="101">
        <v>0</v>
      </c>
      <c r="X27" s="101">
        <v>0</v>
      </c>
      <c r="Y27" s="101">
        <v>0</v>
      </c>
      <c r="Z27" s="101">
        <v>0</v>
      </c>
      <c r="AA27" s="101">
        <v>1.967950937548563E-2</v>
      </c>
      <c r="AB27" s="101">
        <v>994.09565614642997</v>
      </c>
      <c r="AC27" s="101">
        <v>0</v>
      </c>
      <c r="AD27" s="101">
        <v>2.54554750321598</v>
      </c>
      <c r="AE27" s="101">
        <v>0</v>
      </c>
      <c r="AF27" s="101">
        <v>0</v>
      </c>
      <c r="AG27" s="101">
        <v>8.4343475361695688E-3</v>
      </c>
      <c r="AH27" s="101">
        <v>8.4343475361695688E-3</v>
      </c>
      <c r="AI27" s="101">
        <v>34.8558729346273</v>
      </c>
      <c r="AJ27" s="101">
        <v>0</v>
      </c>
      <c r="AK27" s="101">
        <v>1.8757417538341121</v>
      </c>
      <c r="AL27" s="101">
        <v>0</v>
      </c>
      <c r="AM27" s="101">
        <v>0</v>
      </c>
      <c r="AN27" s="101">
        <v>0</v>
      </c>
      <c r="AO27" s="101">
        <v>0</v>
      </c>
      <c r="AP27" s="101">
        <v>1.1393555198774221</v>
      </c>
      <c r="AQ27" s="101">
        <v>0</v>
      </c>
      <c r="AR27" s="101">
        <v>4637.71434073005</v>
      </c>
      <c r="AS27" s="101">
        <v>515.30165925715198</v>
      </c>
      <c r="AT27" s="101">
        <v>5153.0159999872003</v>
      </c>
      <c r="AU27" s="101">
        <v>0</v>
      </c>
      <c r="AV27" s="101">
        <v>3.4092590964907799</v>
      </c>
      <c r="AW27" s="101">
        <v>102.4272520137193</v>
      </c>
      <c r="AX27" s="101">
        <v>35.111647642321998</v>
      </c>
      <c r="AY27" s="101">
        <v>59.191630776289202</v>
      </c>
      <c r="AZ27" s="101">
        <v>1.0791962781351101</v>
      </c>
      <c r="BA27" s="101">
        <v>73.431979226409098</v>
      </c>
      <c r="BB27" s="101">
        <v>50.0984324435004</v>
      </c>
      <c r="BC27" s="101">
        <v>0</v>
      </c>
      <c r="BD27" s="101">
        <v>7.9685684912503998</v>
      </c>
      <c r="BE27" s="101">
        <v>2762.1790393111601</v>
      </c>
      <c r="BF27" s="101">
        <v>1715.7318206595141</v>
      </c>
      <c r="BG27" s="101">
        <v>1046.4472186516521</v>
      </c>
      <c r="BH27" s="101">
        <v>0</v>
      </c>
      <c r="BI27" s="101">
        <v>0.48640068563743799</v>
      </c>
      <c r="BJ27" s="101">
        <v>1001.625322315756</v>
      </c>
      <c r="BK27" s="101">
        <v>0</v>
      </c>
      <c r="BL27" s="101">
        <v>21.789519226365002</v>
      </c>
      <c r="BM27" s="101">
        <v>5.9638064187238395</v>
      </c>
      <c r="BN27" s="101">
        <v>0.97882508302275595</v>
      </c>
      <c r="BO27" s="101">
        <v>54.216442730644701</v>
      </c>
      <c r="BP27" s="101">
        <v>2.1680000692286501</v>
      </c>
      <c r="BQ27" s="101">
        <v>154.58451992023009</v>
      </c>
      <c r="BR27" s="101">
        <v>174.48668272329229</v>
      </c>
      <c r="BS27" s="101">
        <v>7.4032423265375797</v>
      </c>
      <c r="BT27" s="101">
        <v>2499.93005489288</v>
      </c>
      <c r="BU27" s="101">
        <v>23.030900900409002</v>
      </c>
      <c r="BV27" s="101">
        <v>61.240163649090199</v>
      </c>
      <c r="BW27" s="101">
        <v>0</v>
      </c>
      <c r="BX27" s="101">
        <v>18.732106804444498</v>
      </c>
      <c r="BY27" s="101">
        <v>0</v>
      </c>
      <c r="BZ27" s="101">
        <v>119.2594253634043</v>
      </c>
      <c r="CA27" s="101">
        <v>58.3283304545158</v>
      </c>
      <c r="CB27" s="51"/>
      <c r="CC27" s="87">
        <f t="shared" si="0"/>
        <v>3.4264060379538951E-4</v>
      </c>
      <c r="CD27" s="87">
        <f t="shared" si="1"/>
        <v>3.9049580110402218E-4</v>
      </c>
      <c r="CE27" s="87">
        <f t="shared" si="2"/>
        <v>3.995001727398552E-4</v>
      </c>
      <c r="CF27" s="87">
        <f t="shared" si="3"/>
        <v>1.5515489358024253E-4</v>
      </c>
      <c r="CG27" s="87">
        <f t="shared" si="4"/>
        <v>1.9734340788892494E-4</v>
      </c>
      <c r="CH27" s="87">
        <f t="shared" si="5"/>
        <v>9.6155280929739295E-4</v>
      </c>
      <c r="CI27" s="87">
        <f t="shared" si="6"/>
        <v>3.4204249295361887E-4</v>
      </c>
      <c r="CJ27" s="73" t="str">
        <f t="shared" si="7"/>
        <v/>
      </c>
      <c r="CK27" s="73" t="str">
        <f t="shared" si="8"/>
        <v/>
      </c>
      <c r="CL27" s="87" t="str">
        <f>IF(K27=0,"",(#REF!-K27)/K27)</f>
        <v/>
      </c>
      <c r="CM27" s="73" t="str">
        <f t="shared" si="9"/>
        <v/>
      </c>
      <c r="CN27" s="87">
        <f t="shared" si="10"/>
        <v>3.8123241411542968E-4</v>
      </c>
      <c r="CO27" s="73" t="str">
        <f t="shared" si="11"/>
        <v/>
      </c>
      <c r="CP27" s="87" t="str">
        <f t="shared" si="12"/>
        <v/>
      </c>
      <c r="CQ27" s="87" t="str">
        <f t="shared" si="13"/>
        <v/>
      </c>
      <c r="CR27" s="73" t="str">
        <f t="shared" si="14"/>
        <v/>
      </c>
    </row>
    <row r="28" spans="1:96" x14ac:dyDescent="0.4">
      <c r="A28" s="100" t="s">
        <v>27</v>
      </c>
      <c r="B28" s="101">
        <v>3430.9755934999998</v>
      </c>
      <c r="C28" s="101">
        <v>5.0675130299999998</v>
      </c>
      <c r="D28" s="101">
        <v>12443.978034</v>
      </c>
      <c r="E28" s="101">
        <v>1130.5689219000001</v>
      </c>
      <c r="F28" s="101">
        <v>932.48207808999996</v>
      </c>
      <c r="G28" s="101">
        <v>21973.495819</v>
      </c>
      <c r="H28" s="101">
        <v>263.69222148</v>
      </c>
      <c r="I28" s="84"/>
      <c r="J28" s="84"/>
      <c r="K28" s="101"/>
      <c r="L28" s="84"/>
      <c r="M28" s="101">
        <v>54.07409921</v>
      </c>
      <c r="N28" s="84"/>
      <c r="O28" s="101"/>
      <c r="P28" s="101"/>
      <c r="Q28" s="84"/>
      <c r="R28" s="101"/>
      <c r="S28" s="101" t="s">
        <v>27</v>
      </c>
      <c r="T28" s="101">
        <v>0</v>
      </c>
      <c r="U28" s="101">
        <v>0</v>
      </c>
      <c r="V28" s="101">
        <v>0</v>
      </c>
      <c r="W28" s="101">
        <v>0</v>
      </c>
      <c r="X28" s="101">
        <v>0</v>
      </c>
      <c r="Y28" s="101">
        <v>4.4718361807484699E-3</v>
      </c>
      <c r="Z28" s="101">
        <v>0</v>
      </c>
      <c r="AA28" s="101">
        <v>2.0950927084591711</v>
      </c>
      <c r="AB28" s="101">
        <v>3437.4609593864297</v>
      </c>
      <c r="AC28" s="101">
        <v>0</v>
      </c>
      <c r="AD28" s="101">
        <v>5.6136501397496605</v>
      </c>
      <c r="AE28" s="101">
        <v>0</v>
      </c>
      <c r="AF28" s="101">
        <v>0</v>
      </c>
      <c r="AG28" s="101">
        <v>0.88003954643281301</v>
      </c>
      <c r="AH28" s="101">
        <v>0.88003954643281301</v>
      </c>
      <c r="AI28" s="101">
        <v>54.111374066859497</v>
      </c>
      <c r="AJ28" s="101">
        <v>0</v>
      </c>
      <c r="AK28" s="101">
        <v>4.1365409208650803</v>
      </c>
      <c r="AL28" s="101">
        <v>0</v>
      </c>
      <c r="AM28" s="101">
        <v>0</v>
      </c>
      <c r="AN28" s="101">
        <v>0</v>
      </c>
      <c r="AO28" s="101">
        <v>0</v>
      </c>
      <c r="AP28" s="101">
        <v>5.0718185112584404</v>
      </c>
      <c r="AQ28" s="101">
        <v>0</v>
      </c>
      <c r="AR28" s="101">
        <v>10782.83861740945</v>
      </c>
      <c r="AS28" s="101">
        <v>1198.0937227119048</v>
      </c>
      <c r="AT28" s="101">
        <v>11980.93234012135</v>
      </c>
      <c r="AU28" s="101">
        <v>0</v>
      </c>
      <c r="AV28" s="101">
        <v>7.5183821881865303</v>
      </c>
      <c r="AW28" s="101">
        <v>55.707097392108601</v>
      </c>
      <c r="AX28" s="101">
        <v>77.460130578977697</v>
      </c>
      <c r="AY28" s="101">
        <v>32.1930607805931</v>
      </c>
      <c r="AZ28" s="101">
        <v>0.589248402097586</v>
      </c>
      <c r="BA28" s="101">
        <v>39.942572566273398</v>
      </c>
      <c r="BB28" s="101">
        <v>27.248011677242502</v>
      </c>
      <c r="BC28" s="101">
        <v>0</v>
      </c>
      <c r="BD28" s="101">
        <v>4.3341211218154099</v>
      </c>
      <c r="BE28" s="101">
        <v>1131.4529351141509</v>
      </c>
      <c r="BF28" s="101">
        <v>933.20814898088793</v>
      </c>
      <c r="BG28" s="101">
        <v>198.24478613326261</v>
      </c>
      <c r="BH28" s="101">
        <v>0</v>
      </c>
      <c r="BI28" s="101">
        <v>0.26453553409723402</v>
      </c>
      <c r="BJ28" s="101">
        <v>544.75224187716094</v>
      </c>
      <c r="BK28" s="101">
        <v>0</v>
      </c>
      <c r="BL28" s="101">
        <v>11.865564755364339</v>
      </c>
      <c r="BM28" s="101">
        <v>3.2472345748407303</v>
      </c>
      <c r="BN28" s="101">
        <v>0.53435260401373397</v>
      </c>
      <c r="BO28" s="101">
        <v>29.5239482031966</v>
      </c>
      <c r="BP28" s="101">
        <v>4.7855174955747097</v>
      </c>
      <c r="BQ28" s="101">
        <v>84.074928085758401</v>
      </c>
      <c r="BR28" s="101">
        <v>94.904878215960593</v>
      </c>
      <c r="BS28" s="101">
        <v>4.0263531903635794</v>
      </c>
      <c r="BT28" s="101">
        <v>20461.781257847</v>
      </c>
      <c r="BU28" s="101">
        <v>50.8132559503902</v>
      </c>
      <c r="BV28" s="101">
        <v>501.31364485744302</v>
      </c>
      <c r="BW28" s="101">
        <v>0</v>
      </c>
      <c r="BX28" s="101">
        <v>41.311852916568398</v>
      </c>
      <c r="BY28" s="101">
        <v>6.2400707479951602E-5</v>
      </c>
      <c r="BZ28" s="101">
        <v>263.902528893576</v>
      </c>
      <c r="CA28" s="101">
        <v>128.6305076281453</v>
      </c>
      <c r="CB28" s="51"/>
      <c r="CC28" s="87">
        <f t="shared" si="0"/>
        <v>1.8902395862904055E-3</v>
      </c>
      <c r="CD28" s="87">
        <f t="shared" si="1"/>
        <v>8.4962411205495364E-4</v>
      </c>
      <c r="CE28" s="87">
        <f t="shared" si="2"/>
        <v>-3.7210423597140378E-2</v>
      </c>
      <c r="CF28" s="87">
        <f t="shared" si="3"/>
        <v>7.8191890562957344E-4</v>
      </c>
      <c r="CG28" s="87">
        <f t="shared" si="4"/>
        <v>7.7864326612601129E-4</v>
      </c>
      <c r="CH28" s="87">
        <f t="shared" si="5"/>
        <v>-6.8797180640044225E-2</v>
      </c>
      <c r="CI28" s="87">
        <f t="shared" si="6"/>
        <v>7.975487953176309E-4</v>
      </c>
      <c r="CJ28" s="73" t="str">
        <f t="shared" si="7"/>
        <v/>
      </c>
      <c r="CK28" s="73" t="str">
        <f t="shared" si="8"/>
        <v/>
      </c>
      <c r="CL28" s="87" t="str">
        <f>IF(K28=0,"",(#REF!-K28)/K28)</f>
        <v/>
      </c>
      <c r="CM28" s="73" t="str">
        <f t="shared" si="9"/>
        <v/>
      </c>
      <c r="CN28" s="87">
        <f t="shared" si="10"/>
        <v>6.8932922423243755E-4</v>
      </c>
      <c r="CO28" s="73" t="str">
        <f t="shared" si="11"/>
        <v/>
      </c>
      <c r="CP28" s="87" t="str">
        <f t="shared" si="12"/>
        <v/>
      </c>
      <c r="CQ28" s="87" t="str">
        <f t="shared" si="13"/>
        <v/>
      </c>
      <c r="CR28" s="73" t="str">
        <f t="shared" si="14"/>
        <v/>
      </c>
    </row>
    <row r="29" spans="1:96" x14ac:dyDescent="0.4">
      <c r="A29" s="100" t="s">
        <v>28</v>
      </c>
      <c r="B29" s="101">
        <v>4699.2579703000001</v>
      </c>
      <c r="C29" s="101">
        <v>358.56440554</v>
      </c>
      <c r="D29" s="101">
        <v>1081.0523866000001</v>
      </c>
      <c r="E29" s="101">
        <v>55.066733730000003</v>
      </c>
      <c r="F29" s="101">
        <v>39.033049040000002</v>
      </c>
      <c r="G29" s="101">
        <v>173.70769659000001</v>
      </c>
      <c r="H29" s="101">
        <v>127.21440384</v>
      </c>
      <c r="I29" s="84"/>
      <c r="J29" s="84"/>
      <c r="K29" s="101"/>
      <c r="L29" s="84"/>
      <c r="M29" s="101">
        <v>2.48139434</v>
      </c>
      <c r="N29" s="84"/>
      <c r="O29" s="101"/>
      <c r="P29" s="101"/>
      <c r="Q29" s="84"/>
      <c r="R29" s="101"/>
      <c r="S29" s="101" t="s">
        <v>28</v>
      </c>
      <c r="T29" s="101">
        <v>0</v>
      </c>
      <c r="U29" s="101">
        <v>0</v>
      </c>
      <c r="V29" s="101">
        <v>0</v>
      </c>
      <c r="W29" s="101">
        <v>0</v>
      </c>
      <c r="X29" s="101">
        <v>0</v>
      </c>
      <c r="Y29" s="101">
        <v>0.44550777553324877</v>
      </c>
      <c r="Z29" s="101">
        <v>0</v>
      </c>
      <c r="AA29" s="101">
        <v>272.30261129944097</v>
      </c>
      <c r="AB29" s="101">
        <v>4706.7206159958005</v>
      </c>
      <c r="AC29" s="101">
        <v>0</v>
      </c>
      <c r="AD29" s="101">
        <v>0.18086728640056871</v>
      </c>
      <c r="AE29" s="101">
        <v>0</v>
      </c>
      <c r="AF29" s="101">
        <v>0</v>
      </c>
      <c r="AG29" s="101">
        <v>114.92276625125641</v>
      </c>
      <c r="AH29" s="101">
        <v>114.92276625125641</v>
      </c>
      <c r="AI29" s="101">
        <v>2.4826581118294402</v>
      </c>
      <c r="AJ29" s="101">
        <v>0</v>
      </c>
      <c r="AK29" s="101">
        <v>0.13327608333691582</v>
      </c>
      <c r="AL29" s="101">
        <v>0</v>
      </c>
      <c r="AM29" s="101">
        <v>0</v>
      </c>
      <c r="AN29" s="101">
        <v>0</v>
      </c>
      <c r="AO29" s="101">
        <v>0</v>
      </c>
      <c r="AP29" s="101">
        <v>359.14317190716702</v>
      </c>
      <c r="AQ29" s="101">
        <v>0</v>
      </c>
      <c r="AR29" s="101">
        <v>847.52282705357595</v>
      </c>
      <c r="AS29" s="101">
        <v>94.169201957825493</v>
      </c>
      <c r="AT29" s="101">
        <v>941.69202901140295</v>
      </c>
      <c r="AU29" s="101">
        <v>0</v>
      </c>
      <c r="AV29" s="101">
        <v>0.24223590823260899</v>
      </c>
      <c r="AW29" s="101">
        <v>1.763383677971696</v>
      </c>
      <c r="AX29" s="101">
        <v>5.3840395964883498</v>
      </c>
      <c r="AY29" s="101">
        <v>1.085144718988885</v>
      </c>
      <c r="AZ29" s="101">
        <v>0.31870507466325504</v>
      </c>
      <c r="BA29" s="101">
        <v>1.932202213785946</v>
      </c>
      <c r="BB29" s="101">
        <v>0.99135602300759795</v>
      </c>
      <c r="BC29" s="101">
        <v>0</v>
      </c>
      <c r="BD29" s="101">
        <v>0.1706878551073831</v>
      </c>
      <c r="BE29" s="101">
        <v>55.114430564284902</v>
      </c>
      <c r="BF29" s="101">
        <v>39.065152217920399</v>
      </c>
      <c r="BG29" s="101">
        <v>16.04927834636446</v>
      </c>
      <c r="BH29" s="101">
        <v>0</v>
      </c>
      <c r="BI29" s="101">
        <v>7.9688336998517406E-3</v>
      </c>
      <c r="BJ29" s="101">
        <v>17.028547049192461</v>
      </c>
      <c r="BK29" s="101">
        <v>0</v>
      </c>
      <c r="BL29" s="101">
        <v>2.313748677423622</v>
      </c>
      <c r="BM29" s="101">
        <v>0.584362019572786</v>
      </c>
      <c r="BN29" s="101">
        <v>0.276923153626077</v>
      </c>
      <c r="BO29" s="101">
        <v>5.7801502015987705</v>
      </c>
      <c r="BP29" s="101">
        <v>0.59955611021597</v>
      </c>
      <c r="BQ29" s="101">
        <v>2.7985041913983002</v>
      </c>
      <c r="BR29" s="101">
        <v>3.8921791745545704</v>
      </c>
      <c r="BS29" s="101">
        <v>0.1212893533292546</v>
      </c>
      <c r="BT29" s="101">
        <v>173.79613639996239</v>
      </c>
      <c r="BU29" s="101">
        <v>4.0099751514571196</v>
      </c>
      <c r="BV29" s="101">
        <v>4.2580066381168002</v>
      </c>
      <c r="BW29" s="101">
        <v>0</v>
      </c>
      <c r="BX29" s="101">
        <v>1.553715773029305</v>
      </c>
      <c r="BY29" s="101">
        <v>6.2166465082840201E-3</v>
      </c>
      <c r="BZ29" s="101">
        <v>127.4052770095835</v>
      </c>
      <c r="CA29" s="101">
        <v>4.1443647615150097</v>
      </c>
      <c r="CB29" s="51"/>
      <c r="CC29" s="87">
        <f t="shared" si="0"/>
        <v>1.5880476753915966E-3</v>
      </c>
      <c r="CD29" s="87">
        <f t="shared" si="1"/>
        <v>1.6141210845939792E-3</v>
      </c>
      <c r="CE29" s="87">
        <f t="shared" si="2"/>
        <v>-0.12891175239610458</v>
      </c>
      <c r="CF29" s="87">
        <f t="shared" si="3"/>
        <v>8.6616421665326043E-4</v>
      </c>
      <c r="CG29" s="87">
        <f t="shared" si="4"/>
        <v>8.2246144510769021E-4</v>
      </c>
      <c r="CH29" s="87">
        <f t="shared" si="5"/>
        <v>5.0913005985638157E-4</v>
      </c>
      <c r="CI29" s="87">
        <f t="shared" si="6"/>
        <v>1.5004053300722311E-3</v>
      </c>
      <c r="CJ29" s="73" t="str">
        <f t="shared" si="7"/>
        <v/>
      </c>
      <c r="CK29" s="73" t="str">
        <f t="shared" si="8"/>
        <v/>
      </c>
      <c r="CL29" s="87" t="str">
        <f>IF(K29=0,"",(#REF!-K29)/K29)</f>
        <v/>
      </c>
      <c r="CM29" s="73" t="str">
        <f t="shared" si="9"/>
        <v/>
      </c>
      <c r="CN29" s="87">
        <f t="shared" si="10"/>
        <v>5.0929906990928025E-4</v>
      </c>
      <c r="CO29" s="73" t="str">
        <f t="shared" si="11"/>
        <v/>
      </c>
      <c r="CP29" s="87" t="str">
        <f t="shared" si="12"/>
        <v/>
      </c>
      <c r="CQ29" s="87" t="str">
        <f t="shared" si="13"/>
        <v/>
      </c>
      <c r="CR29" s="73" t="str">
        <f t="shared" si="14"/>
        <v/>
      </c>
    </row>
    <row r="30" spans="1:96" x14ac:dyDescent="0.4">
      <c r="A30" s="100" t="s">
        <v>29</v>
      </c>
      <c r="B30" s="101">
        <v>424.73084079</v>
      </c>
      <c r="C30" s="101">
        <v>29.46392728</v>
      </c>
      <c r="D30" s="101">
        <v>276.38685579999998</v>
      </c>
      <c r="E30" s="101">
        <v>8.7304342199999994</v>
      </c>
      <c r="F30" s="101">
        <v>8.1825538699999996</v>
      </c>
      <c r="G30" s="101">
        <v>98.557662629999996</v>
      </c>
      <c r="H30" s="101">
        <v>10.24754091</v>
      </c>
      <c r="I30" s="84"/>
      <c r="J30" s="84"/>
      <c r="K30" s="101"/>
      <c r="L30" s="84"/>
      <c r="M30" s="101">
        <v>3.64059913</v>
      </c>
      <c r="N30" s="84"/>
      <c r="O30" s="101"/>
      <c r="P30" s="101"/>
      <c r="Q30" s="84"/>
      <c r="R30" s="101"/>
      <c r="S30" s="101" t="s">
        <v>29</v>
      </c>
      <c r="T30" s="101">
        <v>0</v>
      </c>
      <c r="U30" s="101">
        <v>0</v>
      </c>
      <c r="V30" s="101">
        <v>1.136919675021081E-4</v>
      </c>
      <c r="W30" s="101">
        <v>1.136919675021081E-4</v>
      </c>
      <c r="X30" s="101">
        <v>4.5821132624547297E-5</v>
      </c>
      <c r="Y30" s="101">
        <v>0.32456166301905598</v>
      </c>
      <c r="Z30" s="101">
        <v>0</v>
      </c>
      <c r="AA30" s="101">
        <v>25.8801778702909</v>
      </c>
      <c r="AB30" s="101">
        <v>425.45659639433995</v>
      </c>
      <c r="AC30" s="101">
        <v>0.36862668957158601</v>
      </c>
      <c r="AD30" s="101">
        <v>0.16671691314406661</v>
      </c>
      <c r="AE30" s="101">
        <v>1.212665773309743E-3</v>
      </c>
      <c r="AF30" s="101">
        <v>0</v>
      </c>
      <c r="AG30" s="101">
        <v>9.5198298297299786</v>
      </c>
      <c r="AH30" s="101">
        <v>9.5198298297299786</v>
      </c>
      <c r="AI30" s="101">
        <v>3.6554709952655697</v>
      </c>
      <c r="AJ30" s="101">
        <v>0</v>
      </c>
      <c r="AK30" s="101">
        <v>1.182913236109502E-3</v>
      </c>
      <c r="AL30" s="101">
        <v>0</v>
      </c>
      <c r="AM30" s="101">
        <v>0</v>
      </c>
      <c r="AN30" s="101">
        <v>0</v>
      </c>
      <c r="AO30" s="101">
        <v>0</v>
      </c>
      <c r="AP30" s="101">
        <v>29.5032274277021</v>
      </c>
      <c r="AQ30" s="101">
        <v>0</v>
      </c>
      <c r="AR30" s="101">
        <v>249.674473585871</v>
      </c>
      <c r="AS30" s="101">
        <v>27.741482711905299</v>
      </c>
      <c r="AT30" s="101">
        <v>277.41595629777703</v>
      </c>
      <c r="AU30" s="101">
        <v>0</v>
      </c>
      <c r="AV30" s="101">
        <v>1.8387764331420739E-2</v>
      </c>
      <c r="AW30" s="101">
        <v>8.2933060290899807E-2</v>
      </c>
      <c r="AX30" s="101">
        <v>1.784744220969256E-2</v>
      </c>
      <c r="AY30" s="101">
        <v>0.1043411531275318</v>
      </c>
      <c r="AZ30" s="101">
        <v>0.399228935663618</v>
      </c>
      <c r="BA30" s="101">
        <v>0.46653251100933002</v>
      </c>
      <c r="BB30" s="101">
        <v>0.1408262636617669</v>
      </c>
      <c r="BC30" s="101">
        <v>0</v>
      </c>
      <c r="BD30" s="101">
        <v>5.8175912961523697E-2</v>
      </c>
      <c r="BE30" s="101">
        <v>8.765932660152</v>
      </c>
      <c r="BF30" s="101">
        <v>8.2173317022437402</v>
      </c>
      <c r="BG30" s="101">
        <v>0.54860095790825403</v>
      </c>
      <c r="BH30" s="101">
        <v>0</v>
      </c>
      <c r="BI30" s="101">
        <v>9.3902059668094103E-4</v>
      </c>
      <c r="BJ30" s="101">
        <v>0.99743124941439487</v>
      </c>
      <c r="BK30" s="101">
        <v>1.2661117633117809E-2</v>
      </c>
      <c r="BL30" s="101">
        <v>1.2407449858628601</v>
      </c>
      <c r="BM30" s="101">
        <v>0.42414523278052296</v>
      </c>
      <c r="BN30" s="101">
        <v>0.18063615359601382</v>
      </c>
      <c r="BO30" s="101">
        <v>3.1020203707071801</v>
      </c>
      <c r="BP30" s="101">
        <v>1.1028138929104859E-2</v>
      </c>
      <c r="BQ30" s="101">
        <v>0.26897783583282298</v>
      </c>
      <c r="BR30" s="101">
        <v>0.73398181627782599</v>
      </c>
      <c r="BS30" s="101">
        <v>3.7560828276481501E-3</v>
      </c>
      <c r="BT30" s="101">
        <v>98.990088239995004</v>
      </c>
      <c r="BU30" s="101">
        <v>2.4914162306188918E-3</v>
      </c>
      <c r="BV30" s="101">
        <v>0</v>
      </c>
      <c r="BW30" s="101">
        <v>0</v>
      </c>
      <c r="BX30" s="101">
        <v>2.0985802274287979E-4</v>
      </c>
      <c r="BY30" s="101">
        <v>4.5060456026058501E-5</v>
      </c>
      <c r="BZ30" s="101">
        <v>10.263491459845561</v>
      </c>
      <c r="CA30" s="101">
        <v>3.8260464720536497E-4</v>
      </c>
      <c r="CB30" s="51"/>
      <c r="CC30" s="87">
        <f t="shared" si="0"/>
        <v>1.7087424190577855E-3</v>
      </c>
      <c r="CD30" s="87">
        <f t="shared" si="1"/>
        <v>1.3338394209510898E-3</v>
      </c>
      <c r="CE30" s="87">
        <f t="shared" si="2"/>
        <v>3.7234060744253793E-3</v>
      </c>
      <c r="CF30" s="87">
        <f t="shared" si="3"/>
        <v>4.0660566539381885E-3</v>
      </c>
      <c r="CG30" s="87">
        <f t="shared" si="4"/>
        <v>4.2502417700234036E-3</v>
      </c>
      <c r="CH30" s="87">
        <f t="shared" si="5"/>
        <v>4.3875392177105217E-3</v>
      </c>
      <c r="CI30" s="87">
        <f t="shared" si="6"/>
        <v>1.5565246321677005E-3</v>
      </c>
      <c r="CJ30" s="73" t="str">
        <f t="shared" si="7"/>
        <v/>
      </c>
      <c r="CK30" s="73" t="str">
        <f t="shared" si="8"/>
        <v/>
      </c>
      <c r="CL30" s="87" t="str">
        <f>IF(K30=0,"",(#REF!-K30)/K30)</f>
        <v/>
      </c>
      <c r="CM30" s="73" t="str">
        <f t="shared" si="9"/>
        <v/>
      </c>
      <c r="CN30" s="87">
        <f t="shared" si="10"/>
        <v>4.0850048946668065E-3</v>
      </c>
      <c r="CO30" s="73" t="str">
        <f t="shared" si="11"/>
        <v/>
      </c>
      <c r="CP30" s="87" t="str">
        <f t="shared" si="12"/>
        <v/>
      </c>
      <c r="CQ30" s="87" t="str">
        <f t="shared" si="13"/>
        <v/>
      </c>
      <c r="CR30" s="73" t="str">
        <f t="shared" si="14"/>
        <v/>
      </c>
    </row>
    <row r="31" spans="1:96" x14ac:dyDescent="0.4">
      <c r="A31" s="100" t="s">
        <v>30</v>
      </c>
      <c r="B31" s="101">
        <v>8751.2460525000006</v>
      </c>
      <c r="C31" s="101">
        <v>684.80078379999998</v>
      </c>
      <c r="D31" s="101">
        <v>3541.436213</v>
      </c>
      <c r="E31" s="101">
        <v>47.146608839999999</v>
      </c>
      <c r="F31" s="101">
        <v>33.409727670000002</v>
      </c>
      <c r="G31" s="101">
        <v>491.30047961999998</v>
      </c>
      <c r="H31" s="101">
        <v>218.84478541999999</v>
      </c>
      <c r="I31" s="84"/>
      <c r="J31" s="84"/>
      <c r="K31" s="101"/>
      <c r="L31" s="84"/>
      <c r="M31" s="101">
        <v>8.2199508300000002</v>
      </c>
      <c r="N31" s="84"/>
      <c r="O31" s="101"/>
      <c r="P31" s="101"/>
      <c r="Q31" s="84"/>
      <c r="R31" s="101"/>
      <c r="S31" s="101" t="s">
        <v>30</v>
      </c>
      <c r="T31" s="101">
        <v>0</v>
      </c>
      <c r="U31" s="101">
        <v>0</v>
      </c>
      <c r="V31" s="101">
        <v>6.5595901288711695E-4</v>
      </c>
      <c r="W31" s="101">
        <v>6.5595901288711695E-4</v>
      </c>
      <c r="X31" s="101">
        <v>2.6437123133649597E-4</v>
      </c>
      <c r="Y31" s="101">
        <v>0.19888546877676072</v>
      </c>
      <c r="Z31" s="101">
        <v>0</v>
      </c>
      <c r="AA31" s="101">
        <v>513.03348752301599</v>
      </c>
      <c r="AB31" s="101">
        <v>8766.4878619963893</v>
      </c>
      <c r="AC31" s="101">
        <v>0.235773147544105</v>
      </c>
      <c r="AD31" s="101">
        <v>0.47021698256419497</v>
      </c>
      <c r="AE31" s="101">
        <v>6.9967902670348197E-3</v>
      </c>
      <c r="AF31" s="101">
        <v>0</v>
      </c>
      <c r="AG31" s="101">
        <v>218.31798733100331</v>
      </c>
      <c r="AH31" s="101">
        <v>218.31798733100331</v>
      </c>
      <c r="AI31" s="101">
        <v>8.2523133361376111</v>
      </c>
      <c r="AJ31" s="101">
        <v>0</v>
      </c>
      <c r="AK31" s="101">
        <v>6.8250606149793001E-3</v>
      </c>
      <c r="AL31" s="101">
        <v>0</v>
      </c>
      <c r="AM31" s="101">
        <v>0</v>
      </c>
      <c r="AN31" s="101">
        <v>0</v>
      </c>
      <c r="AO31" s="101">
        <v>0</v>
      </c>
      <c r="AP31" s="101">
        <v>685.99602277793304</v>
      </c>
      <c r="AQ31" s="101">
        <v>0</v>
      </c>
      <c r="AR31" s="101">
        <v>3196.5388614253898</v>
      </c>
      <c r="AS31" s="101">
        <v>355.17095590248903</v>
      </c>
      <c r="AT31" s="101">
        <v>3551.70981732787</v>
      </c>
      <c r="AU31" s="101">
        <v>0</v>
      </c>
      <c r="AV31" s="101">
        <v>8.7071469191509904E-2</v>
      </c>
      <c r="AW31" s="101">
        <v>0.419545324841128</v>
      </c>
      <c r="AX31" s="101">
        <v>0.2174319114069343</v>
      </c>
      <c r="AY31" s="101">
        <v>0.50178345261440493</v>
      </c>
      <c r="AZ31" s="101">
        <v>2.372780499063583</v>
      </c>
      <c r="BA31" s="101">
        <v>1.5563018969228981</v>
      </c>
      <c r="BB31" s="101">
        <v>0.62940037670265592</v>
      </c>
      <c r="BC31" s="101">
        <v>0</v>
      </c>
      <c r="BD31" s="101">
        <v>0.35778483868990296</v>
      </c>
      <c r="BE31" s="101">
        <v>47.258190416339403</v>
      </c>
      <c r="BF31" s="101">
        <v>33.495347344970199</v>
      </c>
      <c r="BG31" s="101">
        <v>13.762843071369119</v>
      </c>
      <c r="BH31" s="101">
        <v>0</v>
      </c>
      <c r="BI31" s="101">
        <v>7.8635612361315395E-3</v>
      </c>
      <c r="BJ31" s="101">
        <v>6.3583089725689801</v>
      </c>
      <c r="BK31" s="101">
        <v>0.10602290304623641</v>
      </c>
      <c r="BL31" s="101">
        <v>4.0822964833082498</v>
      </c>
      <c r="BM31" s="101">
        <v>1.983051809457824</v>
      </c>
      <c r="BN31" s="101">
        <v>0.67166660917673804</v>
      </c>
      <c r="BO31" s="101">
        <v>10.207052138362069</v>
      </c>
      <c r="BP31" s="101">
        <v>0.1497240907007939</v>
      </c>
      <c r="BQ31" s="101">
        <v>1.395261225475509</v>
      </c>
      <c r="BR31" s="101">
        <v>2.8147735938865699</v>
      </c>
      <c r="BS31" s="101">
        <v>3.1453659617387705E-2</v>
      </c>
      <c r="BT31" s="101">
        <v>493.23228686541199</v>
      </c>
      <c r="BU31" s="101">
        <v>1.4374469278658691E-2</v>
      </c>
      <c r="BV31" s="101">
        <v>0</v>
      </c>
      <c r="BW31" s="101">
        <v>0</v>
      </c>
      <c r="BX31" s="101">
        <v>1.210795808969504E-3</v>
      </c>
      <c r="BY31" s="101">
        <v>2.5998288992873402E-4</v>
      </c>
      <c r="BZ31" s="101">
        <v>219.2261394207348</v>
      </c>
      <c r="CA31" s="101">
        <v>2.2074434731063661E-3</v>
      </c>
      <c r="CB31" s="51"/>
      <c r="CC31" s="87">
        <f t="shared" si="0"/>
        <v>1.7416730606076931E-3</v>
      </c>
      <c r="CD31" s="87">
        <f t="shared" si="1"/>
        <v>1.7453820238064086E-3</v>
      </c>
      <c r="CE31" s="87">
        <f t="shared" si="2"/>
        <v>2.9009711625349807E-3</v>
      </c>
      <c r="CF31" s="87">
        <f t="shared" si="3"/>
        <v>2.3666935774336365E-3</v>
      </c>
      <c r="CG31" s="87">
        <f t="shared" si="4"/>
        <v>2.5627169372912312E-3</v>
      </c>
      <c r="CH31" s="87">
        <f t="shared" si="5"/>
        <v>3.932028006376439E-3</v>
      </c>
      <c r="CI31" s="87">
        <f t="shared" si="6"/>
        <v>1.7425775076290709E-3</v>
      </c>
      <c r="CJ31" s="73" t="str">
        <f t="shared" si="7"/>
        <v/>
      </c>
      <c r="CK31" s="73" t="str">
        <f t="shared" si="8"/>
        <v/>
      </c>
      <c r="CL31" s="87" t="str">
        <f>IF(K31=0,"",(#REF!-K31)/K31)</f>
        <v/>
      </c>
      <c r="CM31" s="73" t="str">
        <f t="shared" si="9"/>
        <v/>
      </c>
      <c r="CN31" s="87">
        <f t="shared" si="10"/>
        <v>3.937068092852684E-3</v>
      </c>
      <c r="CO31" s="73" t="str">
        <f t="shared" si="11"/>
        <v/>
      </c>
      <c r="CP31" s="87" t="str">
        <f t="shared" si="12"/>
        <v/>
      </c>
      <c r="CQ31" s="87" t="str">
        <f t="shared" si="13"/>
        <v/>
      </c>
      <c r="CR31" s="73" t="str">
        <f t="shared" si="14"/>
        <v/>
      </c>
    </row>
    <row r="32" spans="1:96" x14ac:dyDescent="0.4">
      <c r="A32" s="100" t="s">
        <v>31</v>
      </c>
      <c r="B32" s="101">
        <v>1499.4317669</v>
      </c>
      <c r="C32" s="101">
        <v>100.72775725</v>
      </c>
      <c r="D32" s="101">
        <v>2842.9961739999999</v>
      </c>
      <c r="E32" s="101">
        <v>433.92647310000001</v>
      </c>
      <c r="F32" s="101">
        <v>325.59295978</v>
      </c>
      <c r="G32" s="101">
        <v>1008.6084058</v>
      </c>
      <c r="H32" s="101">
        <v>59.427212709999999</v>
      </c>
      <c r="I32" s="84"/>
      <c r="J32" s="84"/>
      <c r="K32" s="101"/>
      <c r="L32" s="84"/>
      <c r="M32" s="101">
        <v>8.5631541999999996</v>
      </c>
      <c r="N32" s="84"/>
      <c r="O32" s="101"/>
      <c r="P32" s="101"/>
      <c r="Q32" s="84"/>
      <c r="R32" s="101"/>
      <c r="S32" s="101" t="s">
        <v>31</v>
      </c>
      <c r="T32" s="101">
        <v>0</v>
      </c>
      <c r="U32" s="101">
        <v>0</v>
      </c>
      <c r="V32" s="101">
        <v>0</v>
      </c>
      <c r="W32" s="101">
        <v>0</v>
      </c>
      <c r="X32" s="101">
        <v>0</v>
      </c>
      <c r="Y32" s="101">
        <v>0.13286094556409989</v>
      </c>
      <c r="Z32" s="101">
        <v>0</v>
      </c>
      <c r="AA32" s="101">
        <v>76.420823048892899</v>
      </c>
      <c r="AB32" s="101">
        <v>1501.969271802333</v>
      </c>
      <c r="AC32" s="101">
        <v>0</v>
      </c>
      <c r="AD32" s="101">
        <v>0.55679217928140301</v>
      </c>
      <c r="AE32" s="101">
        <v>0</v>
      </c>
      <c r="AF32" s="101">
        <v>0</v>
      </c>
      <c r="AG32" s="101">
        <v>32.221352384252796</v>
      </c>
      <c r="AH32" s="101">
        <v>32.221352384252796</v>
      </c>
      <c r="AI32" s="101">
        <v>8.5676017332275105</v>
      </c>
      <c r="AJ32" s="101">
        <v>0</v>
      </c>
      <c r="AK32" s="101">
        <v>0.41028332025882197</v>
      </c>
      <c r="AL32" s="101">
        <v>0</v>
      </c>
      <c r="AM32" s="101">
        <v>0</v>
      </c>
      <c r="AN32" s="101">
        <v>0</v>
      </c>
      <c r="AO32" s="101">
        <v>0</v>
      </c>
      <c r="AP32" s="101">
        <v>100.9170877913544</v>
      </c>
      <c r="AQ32" s="101">
        <v>0</v>
      </c>
      <c r="AR32" s="101">
        <v>2558.2322334496198</v>
      </c>
      <c r="AS32" s="101">
        <v>284.24802094258496</v>
      </c>
      <c r="AT32" s="101">
        <v>2842.4802543922096</v>
      </c>
      <c r="AU32" s="101">
        <v>0</v>
      </c>
      <c r="AV32" s="101">
        <v>0.745712275269101</v>
      </c>
      <c r="AW32" s="101">
        <v>19.289538890413741</v>
      </c>
      <c r="AX32" s="101">
        <v>8.5416930849650203</v>
      </c>
      <c r="AY32" s="101">
        <v>11.165788377343091</v>
      </c>
      <c r="AZ32" s="101">
        <v>0.28753372112634001</v>
      </c>
      <c r="BA32" s="101">
        <v>14.01664514823327</v>
      </c>
      <c r="BB32" s="101">
        <v>9.4709457987069801</v>
      </c>
      <c r="BC32" s="101">
        <v>0</v>
      </c>
      <c r="BD32" s="101">
        <v>1.5100835405567761</v>
      </c>
      <c r="BE32" s="101">
        <v>434.18601041048896</v>
      </c>
      <c r="BF32" s="101">
        <v>325.78983267276197</v>
      </c>
      <c r="BG32" s="101">
        <v>108.3961777377271</v>
      </c>
      <c r="BH32" s="101">
        <v>0</v>
      </c>
      <c r="BI32" s="101">
        <v>9.1487344147004199E-2</v>
      </c>
      <c r="BJ32" s="101">
        <v>188.569877921813</v>
      </c>
      <c r="BK32" s="101">
        <v>0</v>
      </c>
      <c r="BL32" s="101">
        <v>4.6479871501402599</v>
      </c>
      <c r="BM32" s="101">
        <v>1.2584195131092319</v>
      </c>
      <c r="BN32" s="101">
        <v>0.25738187150360603</v>
      </c>
      <c r="BO32" s="101">
        <v>11.571563869552509</v>
      </c>
      <c r="BP32" s="101">
        <v>0.60707176416823394</v>
      </c>
      <c r="BQ32" s="101">
        <v>29.150549065846501</v>
      </c>
      <c r="BR32" s="101">
        <v>33.109551964703897</v>
      </c>
      <c r="BS32" s="101">
        <v>1.392478495565953</v>
      </c>
      <c r="BT32" s="101">
        <v>1010.861585233441</v>
      </c>
      <c r="BU32" s="101">
        <v>5.7454219977433398</v>
      </c>
      <c r="BV32" s="101">
        <v>24.766136060891601</v>
      </c>
      <c r="BW32" s="101">
        <v>0</v>
      </c>
      <c r="BX32" s="101">
        <v>4.1637355873784401</v>
      </c>
      <c r="BY32" s="101">
        <v>1.8539334611352687E-3</v>
      </c>
      <c r="BZ32" s="101">
        <v>59.501078258569002</v>
      </c>
      <c r="CA32" s="101">
        <v>12.75826400437286</v>
      </c>
      <c r="CB32" s="51"/>
      <c r="CC32" s="87">
        <f t="shared" si="0"/>
        <v>1.6923110196465801E-3</v>
      </c>
      <c r="CD32" s="87">
        <f t="shared" si="1"/>
        <v>1.8796262968955204E-3</v>
      </c>
      <c r="CE32" s="87">
        <f t="shared" si="2"/>
        <v>-1.8147038413504315E-4</v>
      </c>
      <c r="CF32" s="87">
        <f t="shared" si="3"/>
        <v>5.9811356664828423E-4</v>
      </c>
      <c r="CG32" s="87">
        <f t="shared" si="4"/>
        <v>6.0465955067025626E-4</v>
      </c>
      <c r="CH32" s="87">
        <f t="shared" si="5"/>
        <v>2.2339486965249375E-3</v>
      </c>
      <c r="CI32" s="87">
        <f t="shared" si="6"/>
        <v>1.2429583216271827E-3</v>
      </c>
      <c r="CJ32" s="73" t="str">
        <f t="shared" si="7"/>
        <v/>
      </c>
      <c r="CK32" s="73" t="str">
        <f t="shared" si="8"/>
        <v/>
      </c>
      <c r="CL32" s="87" t="str">
        <f>IF(K32=0,"",(#REF!-K32)/K32)</f>
        <v/>
      </c>
      <c r="CM32" s="73" t="str">
        <f t="shared" si="9"/>
        <v/>
      </c>
      <c r="CN32" s="87">
        <f t="shared" si="10"/>
        <v>5.1938025681131641E-4</v>
      </c>
      <c r="CO32" s="73" t="str">
        <f t="shared" si="11"/>
        <v/>
      </c>
      <c r="CP32" s="87" t="str">
        <f t="shared" si="12"/>
        <v/>
      </c>
      <c r="CQ32" s="87" t="str">
        <f t="shared" si="13"/>
        <v/>
      </c>
      <c r="CR32" s="73" t="str">
        <f t="shared" si="14"/>
        <v/>
      </c>
    </row>
    <row r="33" spans="1:96" x14ac:dyDescent="0.4">
      <c r="A33" s="100" t="s">
        <v>32</v>
      </c>
      <c r="B33" s="101">
        <v>8101.8210121000002</v>
      </c>
      <c r="C33" s="101">
        <v>617.12322835999998</v>
      </c>
      <c r="D33" s="101">
        <v>7379.6199109999998</v>
      </c>
      <c r="E33" s="101">
        <v>41.297227229999997</v>
      </c>
      <c r="F33" s="101">
        <v>28.095950930000001</v>
      </c>
      <c r="G33" s="101">
        <v>781.65454314999999</v>
      </c>
      <c r="H33" s="101">
        <v>240.36869763999999</v>
      </c>
      <c r="I33" s="84"/>
      <c r="J33" s="84"/>
      <c r="K33" s="101"/>
      <c r="L33" s="84"/>
      <c r="M33" s="101">
        <v>31.828502619999998</v>
      </c>
      <c r="N33" s="84"/>
      <c r="O33" s="101"/>
      <c r="P33" s="101"/>
      <c r="Q33" s="84"/>
      <c r="R33" s="101"/>
      <c r="S33" s="101" t="s">
        <v>32</v>
      </c>
      <c r="T33" s="101">
        <v>8.0297017623748193E-4</v>
      </c>
      <c r="U33" s="101">
        <v>0</v>
      </c>
      <c r="V33" s="101">
        <v>2.6343807828766901E-3</v>
      </c>
      <c r="W33" s="101">
        <v>2.6027553296317603E-3</v>
      </c>
      <c r="X33" s="101">
        <v>1.771462921013899E-3</v>
      </c>
      <c r="Y33" s="101">
        <v>12.661788959151981</v>
      </c>
      <c r="Z33" s="101">
        <v>0</v>
      </c>
      <c r="AA33" s="101">
        <v>591.61507068738206</v>
      </c>
      <c r="AB33" s="101">
        <v>8075.0852445840601</v>
      </c>
      <c r="AC33" s="101">
        <v>12.021086970558031</v>
      </c>
      <c r="AD33" s="101">
        <v>4.7182893900105096</v>
      </c>
      <c r="AE33" s="101">
        <v>2.3337350403908788E-2</v>
      </c>
      <c r="AF33" s="101">
        <v>8.2151898263749896E-4</v>
      </c>
      <c r="AG33" s="101">
        <v>195.62249436638922</v>
      </c>
      <c r="AH33" s="101">
        <v>195.62249436638922</v>
      </c>
      <c r="AI33" s="101">
        <v>31.952612992653002</v>
      </c>
      <c r="AJ33" s="101">
        <v>0</v>
      </c>
      <c r="AK33" s="101">
        <v>2.3651618867706142E-2</v>
      </c>
      <c r="AL33" s="101">
        <v>2.1845780442798269E-4</v>
      </c>
      <c r="AM33" s="101">
        <v>5.2488879886682398E-4</v>
      </c>
      <c r="AN33" s="101">
        <v>7.6451314512475193E-4</v>
      </c>
      <c r="AO33" s="101">
        <v>9.8298452593462192E-5</v>
      </c>
      <c r="AP33" s="101">
        <v>616.67586648588701</v>
      </c>
      <c r="AQ33" s="101">
        <v>0</v>
      </c>
      <c r="AR33" s="101">
        <v>6492.8393238203807</v>
      </c>
      <c r="AS33" s="101">
        <v>721.42661814514008</v>
      </c>
      <c r="AT33" s="101">
        <v>7214.2659419655201</v>
      </c>
      <c r="AU33" s="101">
        <v>2.075789716210026E-4</v>
      </c>
      <c r="AV33" s="101">
        <v>0.54160667642079596</v>
      </c>
      <c r="AW33" s="101">
        <v>0.324177303306381</v>
      </c>
      <c r="AX33" s="101">
        <v>13.791020538166929</v>
      </c>
      <c r="AY33" s="101">
        <v>0.37867996483627797</v>
      </c>
      <c r="AZ33" s="101">
        <v>1.4253170011629359</v>
      </c>
      <c r="BA33" s="101">
        <v>1.5319371472191441</v>
      </c>
      <c r="BB33" s="101">
        <v>0.493773307098331</v>
      </c>
      <c r="BC33" s="101">
        <v>0</v>
      </c>
      <c r="BD33" s="101">
        <v>0.21217146454141039</v>
      </c>
      <c r="BE33" s="101">
        <v>41.123418237338498</v>
      </c>
      <c r="BF33" s="101">
        <v>27.940706115775601</v>
      </c>
      <c r="BG33" s="101">
        <v>13.182712121562851</v>
      </c>
      <c r="BH33" s="101">
        <v>0</v>
      </c>
      <c r="BI33" s="101">
        <v>3.8321888479196497E-3</v>
      </c>
      <c r="BJ33" s="101">
        <v>3.9870547721798597</v>
      </c>
      <c r="BK33" s="101">
        <v>4.9248638260112304E-2</v>
      </c>
      <c r="BL33" s="101">
        <v>4.0025204373969903</v>
      </c>
      <c r="BM33" s="101">
        <v>1.445155769991787</v>
      </c>
      <c r="BN33" s="101">
        <v>0.59209284600164103</v>
      </c>
      <c r="BO33" s="101">
        <v>10.006816996202531</v>
      </c>
      <c r="BP33" s="101">
        <v>2.2644709836862909</v>
      </c>
      <c r="BQ33" s="101">
        <v>0.99034098491487299</v>
      </c>
      <c r="BR33" s="101">
        <v>2.4802420156858798</v>
      </c>
      <c r="BS33" s="101">
        <v>1.7345278129598671E-2</v>
      </c>
      <c r="BT33" s="101">
        <v>784.70904305932709</v>
      </c>
      <c r="BU33" s="101">
        <v>11.01442505180043</v>
      </c>
      <c r="BV33" s="101">
        <v>0.98242038632794804</v>
      </c>
      <c r="BW33" s="101">
        <v>3.6084691386872598E-4</v>
      </c>
      <c r="BX33" s="101">
        <v>1.040967822541996</v>
      </c>
      <c r="BY33" s="101">
        <v>3.6182247507853531E-2</v>
      </c>
      <c r="BZ33" s="101">
        <v>238.06808915491251</v>
      </c>
      <c r="CA33" s="101">
        <v>2.9953828919680001E-2</v>
      </c>
      <c r="CB33" s="51"/>
      <c r="CC33" s="87">
        <f t="shared" si="0"/>
        <v>-3.2999701518967722E-3</v>
      </c>
      <c r="CD33" s="87">
        <f t="shared" si="1"/>
        <v>-7.2491498221810872E-4</v>
      </c>
      <c r="CE33" s="87">
        <f t="shared" si="2"/>
        <v>-2.2406840871032448E-2</v>
      </c>
      <c r="CF33" s="87">
        <f t="shared" si="3"/>
        <v>-4.2087327484116657E-3</v>
      </c>
      <c r="CG33" s="87">
        <f t="shared" si="4"/>
        <v>-5.5255226851437132E-3</v>
      </c>
      <c r="CH33" s="87">
        <f t="shared" si="5"/>
        <v>3.9077363985088884E-3</v>
      </c>
      <c r="CI33" s="87">
        <f t="shared" si="6"/>
        <v>-9.5711650796273789E-3</v>
      </c>
      <c r="CJ33" s="73" t="str">
        <f t="shared" si="7"/>
        <v/>
      </c>
      <c r="CK33" s="73" t="str">
        <f t="shared" si="8"/>
        <v/>
      </c>
      <c r="CL33" s="87" t="str">
        <f>IF(K33=0,"",(#REF!-K33)/K33)</f>
        <v/>
      </c>
      <c r="CM33" s="73" t="str">
        <f t="shared" si="9"/>
        <v/>
      </c>
      <c r="CN33" s="87">
        <f t="shared" si="10"/>
        <v>3.89934688837723E-3</v>
      </c>
      <c r="CO33" s="73" t="str">
        <f t="shared" si="11"/>
        <v/>
      </c>
      <c r="CP33" s="87" t="str">
        <f t="shared" si="12"/>
        <v/>
      </c>
      <c r="CQ33" s="87" t="str">
        <f t="shared" si="13"/>
        <v/>
      </c>
      <c r="CR33" s="73" t="str">
        <f t="shared" si="14"/>
        <v/>
      </c>
    </row>
    <row r="34" spans="1:96" x14ac:dyDescent="0.4">
      <c r="A34" s="100" t="s">
        <v>33</v>
      </c>
      <c r="B34" s="101">
        <v>10138.289095</v>
      </c>
      <c r="C34" s="101">
        <v>698.37906109999994</v>
      </c>
      <c r="D34" s="101">
        <v>10623.896309</v>
      </c>
      <c r="E34" s="101">
        <v>832.80031817999998</v>
      </c>
      <c r="F34" s="101">
        <v>817.22356320999995</v>
      </c>
      <c r="G34" s="101">
        <v>4342.4928835999999</v>
      </c>
      <c r="H34" s="101">
        <v>356.82065776000002</v>
      </c>
      <c r="I34" s="84"/>
      <c r="J34" s="84"/>
      <c r="K34" s="101"/>
      <c r="L34" s="84"/>
      <c r="M34" s="101">
        <v>39.661605129999998</v>
      </c>
      <c r="N34" s="84"/>
      <c r="O34" s="101"/>
      <c r="P34" s="101"/>
      <c r="Q34" s="84"/>
      <c r="R34" s="101"/>
      <c r="S34" s="101" t="s">
        <v>33</v>
      </c>
      <c r="T34" s="101">
        <v>1.118952817484856E-4</v>
      </c>
      <c r="U34" s="101">
        <v>0</v>
      </c>
      <c r="V34" s="101">
        <v>2.238586004199799E-5</v>
      </c>
      <c r="W34" s="101">
        <v>2.238586004199799E-5</v>
      </c>
      <c r="X34" s="101">
        <v>1.078343157128918E-5</v>
      </c>
      <c r="Y34" s="101">
        <v>6.1251227040102796</v>
      </c>
      <c r="Z34" s="101">
        <v>0</v>
      </c>
      <c r="AA34" s="101">
        <v>554.603005834275</v>
      </c>
      <c r="AB34" s="101">
        <v>10163.340832912791</v>
      </c>
      <c r="AC34" s="101">
        <v>2.5382769141024002</v>
      </c>
      <c r="AD34" s="101">
        <v>2.89252343415435</v>
      </c>
      <c r="AE34" s="101">
        <v>0</v>
      </c>
      <c r="AF34" s="101">
        <v>2.55253472636781</v>
      </c>
      <c r="AG34" s="101">
        <v>222.36657390967798</v>
      </c>
      <c r="AH34" s="101">
        <v>222.36657390967798</v>
      </c>
      <c r="AI34" s="101">
        <v>39.691339443577597</v>
      </c>
      <c r="AJ34" s="101">
        <v>0</v>
      </c>
      <c r="AK34" s="101">
        <v>1.536550156866316</v>
      </c>
      <c r="AL34" s="101">
        <v>0</v>
      </c>
      <c r="AM34" s="101">
        <v>2.0527663971516272E-5</v>
      </c>
      <c r="AN34" s="101">
        <v>2.34465348677502E-3</v>
      </c>
      <c r="AO34" s="101">
        <v>1.385620611981015E-5</v>
      </c>
      <c r="AP34" s="101">
        <v>700.16822626299904</v>
      </c>
      <c r="AQ34" s="101">
        <v>0</v>
      </c>
      <c r="AR34" s="101">
        <v>9564.0666291811795</v>
      </c>
      <c r="AS34" s="101">
        <v>1062.6740856557419</v>
      </c>
      <c r="AT34" s="101">
        <v>10626.740714836909</v>
      </c>
      <c r="AU34" s="101">
        <v>0</v>
      </c>
      <c r="AV34" s="101">
        <v>3.03660887947937</v>
      </c>
      <c r="AW34" s="101">
        <v>46.972625195908805</v>
      </c>
      <c r="AX34" s="101">
        <v>49.698858409560202</v>
      </c>
      <c r="AY34" s="101">
        <v>27.3538084855604</v>
      </c>
      <c r="AZ34" s="101">
        <v>1.179954470765058</v>
      </c>
      <c r="BA34" s="101">
        <v>35.481977231780704</v>
      </c>
      <c r="BB34" s="101">
        <v>23.2433032926062</v>
      </c>
      <c r="BC34" s="101">
        <v>0</v>
      </c>
      <c r="BD34" s="101">
        <v>4.7164251195705305</v>
      </c>
      <c r="BE34" s="101">
        <v>833.47058008930708</v>
      </c>
      <c r="BF34" s="101">
        <v>817.85697877800794</v>
      </c>
      <c r="BG34" s="101">
        <v>15.61360131129813</v>
      </c>
      <c r="BH34" s="101">
        <v>1.5911618909042829E-2</v>
      </c>
      <c r="BI34" s="101">
        <v>0.22221752230250602</v>
      </c>
      <c r="BJ34" s="101">
        <v>460.76224153501903</v>
      </c>
      <c r="BK34" s="101">
        <v>1.6847941709794589E-2</v>
      </c>
      <c r="BL34" s="101">
        <v>15.60123577002485</v>
      </c>
      <c r="BM34" s="101">
        <v>3.7382915563209198</v>
      </c>
      <c r="BN34" s="101">
        <v>0.99059427914703102</v>
      </c>
      <c r="BO34" s="101">
        <v>38.886648794523701</v>
      </c>
      <c r="BP34" s="101">
        <v>5.1828601274463599</v>
      </c>
      <c r="BQ34" s="101">
        <v>72.69330395458249</v>
      </c>
      <c r="BR34" s="101">
        <v>82.599341309364604</v>
      </c>
      <c r="BS34" s="101">
        <v>3.38225069991236</v>
      </c>
      <c r="BT34" s="101">
        <v>4338.8362438761606</v>
      </c>
      <c r="BU34" s="101">
        <v>35.886489080080295</v>
      </c>
      <c r="BV34" s="101">
        <v>97.0597185054867</v>
      </c>
      <c r="BW34" s="101">
        <v>2.5438275760732403E-4</v>
      </c>
      <c r="BX34" s="101">
        <v>16.95111957142343</v>
      </c>
      <c r="BY34" s="101">
        <v>7.9946265662461199E-2</v>
      </c>
      <c r="BZ34" s="101">
        <v>357.54849206038296</v>
      </c>
      <c r="CA34" s="101">
        <v>47.784901572945898</v>
      </c>
      <c r="CB34" s="51"/>
      <c r="CC34" s="87">
        <f t="shared" si="0"/>
        <v>2.4710025210412968E-3</v>
      </c>
      <c r="CD34" s="87">
        <f t="shared" si="1"/>
        <v>2.5618825973691517E-3</v>
      </c>
      <c r="CE34" s="87">
        <f t="shared" si="2"/>
        <v>2.6773659627117629E-4</v>
      </c>
      <c r="CF34" s="87">
        <f t="shared" si="3"/>
        <v>8.0482907447956993E-4</v>
      </c>
      <c r="CG34" s="87">
        <f t="shared" si="4"/>
        <v>7.750823599847953E-4</v>
      </c>
      <c r="CH34" s="87">
        <f t="shared" si="5"/>
        <v>-8.4206003829025177E-4</v>
      </c>
      <c r="CI34" s="87">
        <f t="shared" si="6"/>
        <v>2.0397762420820489E-3</v>
      </c>
      <c r="CJ34" s="73" t="str">
        <f t="shared" si="7"/>
        <v/>
      </c>
      <c r="CK34" s="73" t="str">
        <f t="shared" si="8"/>
        <v/>
      </c>
      <c r="CL34" s="87" t="str">
        <f>IF(K34=0,"",(#REF!-K34)/K34)</f>
        <v/>
      </c>
      <c r="CM34" s="73" t="str">
        <f t="shared" si="9"/>
        <v/>
      </c>
      <c r="CN34" s="87">
        <f t="shared" si="10"/>
        <v>7.4970020704250115E-4</v>
      </c>
      <c r="CO34" s="73" t="str">
        <f t="shared" si="11"/>
        <v/>
      </c>
      <c r="CP34" s="87" t="str">
        <f t="shared" si="12"/>
        <v/>
      </c>
      <c r="CQ34" s="87" t="str">
        <f t="shared" si="13"/>
        <v/>
      </c>
      <c r="CR34" s="73" t="str">
        <f t="shared" si="14"/>
        <v/>
      </c>
    </row>
    <row r="35" spans="1:96" x14ac:dyDescent="0.4">
      <c r="A35" s="100" t="s">
        <v>34</v>
      </c>
      <c r="B35" s="101">
        <v>5309.3452109</v>
      </c>
      <c r="C35" s="101">
        <v>3.1327610099999998</v>
      </c>
      <c r="D35" s="101">
        <v>15203.677717</v>
      </c>
      <c r="E35" s="101">
        <v>3024.1339155000001</v>
      </c>
      <c r="F35" s="101">
        <v>2533.8969883999998</v>
      </c>
      <c r="G35" s="101">
        <v>16075.355986</v>
      </c>
      <c r="H35" s="101">
        <v>404.55894334999999</v>
      </c>
      <c r="I35" s="84"/>
      <c r="J35" s="84"/>
      <c r="K35" s="101"/>
      <c r="L35" s="84"/>
      <c r="M35" s="101">
        <v>77.331628210000005</v>
      </c>
      <c r="N35" s="84"/>
      <c r="O35" s="101"/>
      <c r="P35" s="101"/>
      <c r="Q35" s="84"/>
      <c r="R35" s="101"/>
      <c r="S35" s="101" t="s">
        <v>34</v>
      </c>
      <c r="T35" s="101">
        <v>3.2883686131656598E-2</v>
      </c>
      <c r="U35" s="101">
        <v>0</v>
      </c>
      <c r="V35" s="101">
        <v>2.008750806425099E-2</v>
      </c>
      <c r="W35" s="101">
        <v>1.8790474012940019E-2</v>
      </c>
      <c r="X35" s="101">
        <v>3.71563060583011E-2</v>
      </c>
      <c r="Y35" s="101">
        <v>6.3083170789493104E-2</v>
      </c>
      <c r="Z35" s="101">
        <v>0</v>
      </c>
      <c r="AA35" s="101">
        <v>0.16463732974994061</v>
      </c>
      <c r="AB35" s="101">
        <v>5312.3149250708393</v>
      </c>
      <c r="AC35" s="101">
        <v>6.3977502619553803E-2</v>
      </c>
      <c r="AD35" s="101">
        <v>8.6316574530436903</v>
      </c>
      <c r="AE35" s="101">
        <v>1.9238128645910051E-2</v>
      </c>
      <c r="AF35" s="101">
        <v>3.3639518519269503E-2</v>
      </c>
      <c r="AG35" s="101">
        <v>3.4673385413030298E-2</v>
      </c>
      <c r="AH35" s="101">
        <v>3.4673385413030298E-2</v>
      </c>
      <c r="AI35" s="101">
        <v>77.377449308526792</v>
      </c>
      <c r="AJ35" s="101">
        <v>0</v>
      </c>
      <c r="AK35" s="101">
        <v>6.3653532130995405</v>
      </c>
      <c r="AL35" s="101">
        <v>8.9475163683592485E-3</v>
      </c>
      <c r="AM35" s="101">
        <v>2.1494897017785702E-2</v>
      </c>
      <c r="AN35" s="101">
        <v>3.1317968451749001E-2</v>
      </c>
      <c r="AO35" s="101">
        <v>4.0254527450235503E-3</v>
      </c>
      <c r="AP35" s="101">
        <v>3.1347449126804197</v>
      </c>
      <c r="AQ35" s="101">
        <v>0</v>
      </c>
      <c r="AR35" s="101">
        <v>13688.344495288169</v>
      </c>
      <c r="AS35" s="101">
        <v>1520.9272846308081</v>
      </c>
      <c r="AT35" s="101">
        <v>15209.27177991897</v>
      </c>
      <c r="AU35" s="101">
        <v>8.5005616727525206E-3</v>
      </c>
      <c r="AV35" s="101">
        <v>11.61220858734656</v>
      </c>
      <c r="AW35" s="101">
        <v>104.80471998544931</v>
      </c>
      <c r="AX35" s="101">
        <v>119.39047978310809</v>
      </c>
      <c r="AY35" s="101">
        <v>320.93424307059598</v>
      </c>
      <c r="AZ35" s="101">
        <v>2.1695883474704658</v>
      </c>
      <c r="BA35" s="101">
        <v>48.3515265835523</v>
      </c>
      <c r="BB35" s="101">
        <v>70.6100514228078</v>
      </c>
      <c r="BC35" s="101">
        <v>0.11831358796717309</v>
      </c>
      <c r="BD35" s="101">
        <v>10.936287295314621</v>
      </c>
      <c r="BE35" s="101">
        <v>3026.1791594697802</v>
      </c>
      <c r="BF35" s="101">
        <v>2535.6021486351601</v>
      </c>
      <c r="BG35" s="101">
        <v>490.57701083461404</v>
      </c>
      <c r="BH35" s="101">
        <v>20.90585768062736</v>
      </c>
      <c r="BI35" s="101">
        <v>0.67966095118415693</v>
      </c>
      <c r="BJ35" s="101">
        <v>682.81912300467798</v>
      </c>
      <c r="BK35" s="101">
        <v>4.1161310978466199</v>
      </c>
      <c r="BL35" s="101">
        <v>245.68479595661199</v>
      </c>
      <c r="BM35" s="101">
        <v>10.04388954843829</v>
      </c>
      <c r="BN35" s="101">
        <v>8.4585486627314097</v>
      </c>
      <c r="BO35" s="101">
        <v>614.04376595721897</v>
      </c>
      <c r="BP35" s="101">
        <v>7.3786422151025697</v>
      </c>
      <c r="BQ35" s="101">
        <v>172.32278157156469</v>
      </c>
      <c r="BR35" s="101">
        <v>202.33672804025639</v>
      </c>
      <c r="BS35" s="101">
        <v>16.26613587085324</v>
      </c>
      <c r="BT35" s="101">
        <v>16086.136174713629</v>
      </c>
      <c r="BU35" s="101">
        <v>78.375126578741302</v>
      </c>
      <c r="BV35" s="101">
        <v>451.869939161471</v>
      </c>
      <c r="BW35" s="101">
        <v>1.4774492415143541E-2</v>
      </c>
      <c r="BX35" s="101">
        <v>63.419193020140604</v>
      </c>
      <c r="BY35" s="101">
        <v>0.272944307749797</v>
      </c>
      <c r="BZ35" s="101">
        <v>404.81407943914303</v>
      </c>
      <c r="CA35" s="101">
        <v>197.1560910368149</v>
      </c>
      <c r="CB35" s="51"/>
      <c r="CC35" s="87">
        <f t="shared" ref="CC35:CC61" si="15">+IF(B35=0,"",(AB35-B35)/B35)</f>
        <v>5.5933717866801151E-4</v>
      </c>
      <c r="CD35" s="87">
        <f t="shared" ref="CD35:CD61" si="16">IF(C35=0,"",(AP35-C35)/C35)</f>
        <v>6.3327610184340665E-4</v>
      </c>
      <c r="CE35" s="87">
        <f t="shared" ref="CE35:CE61" si="17">IF(D35=0,"",(AT35-D35)/D35)</f>
        <v>3.6794142990251202E-4</v>
      </c>
      <c r="CF35" s="87">
        <f t="shared" ref="CF35:CF61" si="18">IF(E35=0,"",(BE35-E35)/E35)</f>
        <v>6.7630734184665798E-4</v>
      </c>
      <c r="CG35" s="87">
        <f t="shared" ref="CG35:CG61" si="19">IF(F35=0,"",(BF35-F35)/F35)</f>
        <v>6.7293984047749164E-4</v>
      </c>
      <c r="CH35" s="87">
        <f t="shared" ref="CH35:CH61" si="20">IF(G35=0,"",(BT35-G35)/G35)</f>
        <v>6.7060342072777887E-4</v>
      </c>
      <c r="CI35" s="87">
        <f t="shared" ref="CI35:CI61" si="21">IF(H35=0,"",(BZ35-H35)/H35)</f>
        <v>6.3065245086501025E-4</v>
      </c>
      <c r="CJ35" s="73" t="str">
        <f t="shared" ref="CJ35:CJ54" si="22">IF(I35=0,"",(W35-I35)/I35)</f>
        <v/>
      </c>
      <c r="CK35" s="73" t="str">
        <f t="shared" ref="CK35:CK54" si="23">IF(J35=0,"",(Y35-J35)/J35)</f>
        <v/>
      </c>
      <c r="CL35" s="87" t="str">
        <f>IF(K35=0,"",(#REF!-K35)/K35)</f>
        <v/>
      </c>
      <c r="CM35" s="73" t="str">
        <f t="shared" ref="CM35:CM54" si="24">IF(L35=0,"",(AH35-L35)/L35)</f>
        <v/>
      </c>
      <c r="CN35" s="87">
        <f t="shared" ref="CN35:CN54" si="25">IF(M35=0,"",(AI35-M35)/M35)</f>
        <v>5.9252726972663906E-4</v>
      </c>
      <c r="CO35" s="73" t="str">
        <f t="shared" ref="CO35:CO54" si="26">IF(N35=0,"",(AN35-N35)/N35)</f>
        <v/>
      </c>
      <c r="CP35" s="87" t="str">
        <f t="shared" ref="CP35:CP57" si="27">IF(O35=0,"",(U35-O35)/O35)</f>
        <v/>
      </c>
      <c r="CQ35" s="87" t="str">
        <f t="shared" ref="CQ35:CQ57" si="28">IF(P35=0,"",(Z35-P35)/P35)</f>
        <v/>
      </c>
      <c r="CR35" s="73" t="str">
        <f t="shared" ref="CR35:CR61" si="29">IF(Q35=0,"",(AO35-Q35)/Q35)</f>
        <v/>
      </c>
    </row>
    <row r="36" spans="1:96" x14ac:dyDescent="0.4">
      <c r="A36" s="100" t="s">
        <v>35</v>
      </c>
      <c r="B36" s="101">
        <v>15813.406518</v>
      </c>
      <c r="C36" s="101">
        <v>925.21794336000005</v>
      </c>
      <c r="D36" s="101">
        <v>23044.475999999999</v>
      </c>
      <c r="E36" s="101">
        <v>5461.2772824000003</v>
      </c>
      <c r="F36" s="101">
        <v>3954.1938793999998</v>
      </c>
      <c r="G36" s="101">
        <v>35387.637881000002</v>
      </c>
      <c r="H36" s="101">
        <v>615.14134591000004</v>
      </c>
      <c r="I36" s="84"/>
      <c r="J36" s="84"/>
      <c r="K36" s="101"/>
      <c r="L36" s="84"/>
      <c r="M36" s="101">
        <v>163.26750973</v>
      </c>
      <c r="N36" s="84"/>
      <c r="O36" s="101"/>
      <c r="P36" s="101"/>
      <c r="Q36" s="84"/>
      <c r="R36" s="101"/>
      <c r="S36" s="101" t="s">
        <v>35</v>
      </c>
      <c r="T36" s="101">
        <v>0</v>
      </c>
      <c r="U36" s="101">
        <v>0</v>
      </c>
      <c r="V36" s="101">
        <v>0</v>
      </c>
      <c r="W36" s="101">
        <v>0</v>
      </c>
      <c r="X36" s="101">
        <v>0</v>
      </c>
      <c r="Y36" s="101">
        <v>4.4880070484320106E-2</v>
      </c>
      <c r="Z36" s="101">
        <v>0</v>
      </c>
      <c r="AA36" s="101">
        <v>688.90734966373202</v>
      </c>
      <c r="AB36" s="101">
        <v>15864.99121077884</v>
      </c>
      <c r="AC36" s="101">
        <v>0</v>
      </c>
      <c r="AD36" s="101">
        <v>7.2839018726078706</v>
      </c>
      <c r="AE36" s="101">
        <v>0</v>
      </c>
      <c r="AF36" s="101">
        <v>0</v>
      </c>
      <c r="AG36" s="101">
        <v>295.17105682265327</v>
      </c>
      <c r="AH36" s="101">
        <v>295.17105682265327</v>
      </c>
      <c r="AI36" s="101">
        <v>163.43805843304722</v>
      </c>
      <c r="AJ36" s="101">
        <v>0</v>
      </c>
      <c r="AK36" s="101">
        <v>5.02895634905828</v>
      </c>
      <c r="AL36" s="101">
        <v>0</v>
      </c>
      <c r="AM36" s="101">
        <v>0</v>
      </c>
      <c r="AN36" s="101">
        <v>0</v>
      </c>
      <c r="AO36" s="101">
        <v>0</v>
      </c>
      <c r="AP36" s="101">
        <v>929.03235309639103</v>
      </c>
      <c r="AQ36" s="101">
        <v>0</v>
      </c>
      <c r="AR36" s="101">
        <v>20616.730684830749</v>
      </c>
      <c r="AS36" s="101">
        <v>2290.7490381598</v>
      </c>
      <c r="AT36" s="101">
        <v>22907.4797229904</v>
      </c>
      <c r="AU36" s="101">
        <v>0</v>
      </c>
      <c r="AV36" s="101">
        <v>9.3930897580013912</v>
      </c>
      <c r="AW36" s="101">
        <v>234.89722595572402</v>
      </c>
      <c r="AX36" s="101">
        <v>95.158842902326299</v>
      </c>
      <c r="AY36" s="101">
        <v>135.9104811111558</v>
      </c>
      <c r="AZ36" s="101">
        <v>3.2279048628129798</v>
      </c>
      <c r="BA36" s="101">
        <v>170.07806779169618</v>
      </c>
      <c r="BB36" s="101">
        <v>115.2144270174406</v>
      </c>
      <c r="BC36" s="101">
        <v>0</v>
      </c>
      <c r="BD36" s="101">
        <v>18.358430002119192</v>
      </c>
      <c r="BE36" s="101">
        <v>5467.4349802501602</v>
      </c>
      <c r="BF36" s="101">
        <v>3958.6037929673003</v>
      </c>
      <c r="BG36" s="101">
        <v>1508.8311872828581</v>
      </c>
      <c r="BH36" s="101">
        <v>0</v>
      </c>
      <c r="BI36" s="101">
        <v>1.1144509467197978</v>
      </c>
      <c r="BJ36" s="101">
        <v>2296.4948913662802</v>
      </c>
      <c r="BK36" s="101">
        <v>0</v>
      </c>
      <c r="BL36" s="101">
        <v>54.833807411917</v>
      </c>
      <c r="BM36" s="101">
        <v>14.885335527527459</v>
      </c>
      <c r="BN36" s="101">
        <v>2.8972344236026801</v>
      </c>
      <c r="BO36" s="101">
        <v>136.49489219795288</v>
      </c>
      <c r="BP36" s="101">
        <v>6.27261902281223</v>
      </c>
      <c r="BQ36" s="101">
        <v>354.85406729120899</v>
      </c>
      <c r="BR36" s="101">
        <v>402.380128985498</v>
      </c>
      <c r="BS36" s="101">
        <v>16.96244807564057</v>
      </c>
      <c r="BT36" s="101">
        <v>35391.262978720202</v>
      </c>
      <c r="BU36" s="101">
        <v>61.985676981382397</v>
      </c>
      <c r="BV36" s="101">
        <v>771.74951279021502</v>
      </c>
      <c r="BW36" s="101">
        <v>0</v>
      </c>
      <c r="BX36" s="101">
        <v>50.244145246304598</v>
      </c>
      <c r="BY36" s="101">
        <v>6.2625704040079899E-4</v>
      </c>
      <c r="BZ36" s="101">
        <v>616.69669538296898</v>
      </c>
      <c r="CA36" s="101">
        <v>156.381096995028</v>
      </c>
      <c r="CB36" s="51"/>
      <c r="CC36" s="87">
        <f t="shared" si="15"/>
        <v>3.2620860483238158E-3</v>
      </c>
      <c r="CD36" s="87">
        <f t="shared" si="16"/>
        <v>4.1227148303443649E-3</v>
      </c>
      <c r="CE36" s="87">
        <f t="shared" si="17"/>
        <v>-5.9448640537367392E-3</v>
      </c>
      <c r="CF36" s="87">
        <f t="shared" si="18"/>
        <v>1.1275197232713612E-3</v>
      </c>
      <c r="CG36" s="87">
        <f t="shared" si="19"/>
        <v>1.1152497074750451E-3</v>
      </c>
      <c r="CH36" s="87">
        <f t="shared" si="20"/>
        <v>1.0243966360202301E-4</v>
      </c>
      <c r="CI36" s="87">
        <f t="shared" si="21"/>
        <v>2.5284424194703726E-3</v>
      </c>
      <c r="CJ36" s="73" t="str">
        <f t="shared" si="22"/>
        <v/>
      </c>
      <c r="CK36" s="73" t="str">
        <f t="shared" si="23"/>
        <v/>
      </c>
      <c r="CL36" s="87" t="str">
        <f>IF(K36=0,"",(#REF!-K36)/K36)</f>
        <v/>
      </c>
      <c r="CM36" s="73" t="str">
        <f t="shared" si="24"/>
        <v/>
      </c>
      <c r="CN36" s="87">
        <f t="shared" si="25"/>
        <v>1.0445967071419056E-3</v>
      </c>
      <c r="CO36" s="73" t="str">
        <f t="shared" si="26"/>
        <v/>
      </c>
      <c r="CP36" s="87" t="str">
        <f t="shared" si="27"/>
        <v/>
      </c>
      <c r="CQ36" s="87" t="str">
        <f t="shared" si="28"/>
        <v/>
      </c>
      <c r="CR36" s="73" t="str">
        <f t="shared" si="29"/>
        <v/>
      </c>
    </row>
    <row r="37" spans="1:96" x14ac:dyDescent="0.4">
      <c r="A37" s="100" t="s">
        <v>36</v>
      </c>
      <c r="B37" s="101">
        <v>8975.0832640000008</v>
      </c>
      <c r="C37" s="101">
        <v>635.33106954000004</v>
      </c>
      <c r="D37" s="101">
        <v>8002.8914846999996</v>
      </c>
      <c r="E37" s="101">
        <v>498.26580507</v>
      </c>
      <c r="F37" s="101">
        <v>409.92269657999998</v>
      </c>
      <c r="G37" s="101">
        <v>5549.8489246999998</v>
      </c>
      <c r="H37" s="101">
        <v>309.18786878999998</v>
      </c>
      <c r="I37" s="84"/>
      <c r="J37" s="84"/>
      <c r="K37" s="101"/>
      <c r="L37" s="84"/>
      <c r="M37" s="101">
        <v>20.69881741</v>
      </c>
      <c r="N37" s="84"/>
      <c r="O37" s="101"/>
      <c r="P37" s="101"/>
      <c r="Q37" s="84"/>
      <c r="R37" s="101"/>
      <c r="S37" s="101" t="s">
        <v>36</v>
      </c>
      <c r="T37" s="101">
        <v>0</v>
      </c>
      <c r="U37" s="101">
        <v>0</v>
      </c>
      <c r="V37" s="101">
        <v>0</v>
      </c>
      <c r="W37" s="101">
        <v>0</v>
      </c>
      <c r="X37" s="101">
        <v>0</v>
      </c>
      <c r="Y37" s="101">
        <v>2.2805870497928913</v>
      </c>
      <c r="Z37" s="101">
        <v>0</v>
      </c>
      <c r="AA37" s="101">
        <v>495.64098293763902</v>
      </c>
      <c r="AB37" s="101">
        <v>8988.1888349771998</v>
      </c>
      <c r="AC37" s="101">
        <v>0</v>
      </c>
      <c r="AD37" s="101">
        <v>1.8324305178458591</v>
      </c>
      <c r="AE37" s="101">
        <v>0</v>
      </c>
      <c r="AF37" s="101">
        <v>0</v>
      </c>
      <c r="AG37" s="101">
        <v>203.30189175788888</v>
      </c>
      <c r="AH37" s="101">
        <v>203.30189175788888</v>
      </c>
      <c r="AI37" s="101">
        <v>20.731457961472</v>
      </c>
      <c r="AJ37" s="101">
        <v>0</v>
      </c>
      <c r="AK37" s="101">
        <v>1.3502664965150419</v>
      </c>
      <c r="AL37" s="101">
        <v>0</v>
      </c>
      <c r="AM37" s="101">
        <v>0</v>
      </c>
      <c r="AN37" s="101">
        <v>0</v>
      </c>
      <c r="AO37" s="101">
        <v>0</v>
      </c>
      <c r="AP37" s="101">
        <v>636.22489018046895</v>
      </c>
      <c r="AQ37" s="101">
        <v>0</v>
      </c>
      <c r="AR37" s="101">
        <v>7195.6991539330102</v>
      </c>
      <c r="AS37" s="101">
        <v>799.52219800387297</v>
      </c>
      <c r="AT37" s="101">
        <v>7995.2213519368797</v>
      </c>
      <c r="AU37" s="101">
        <v>0</v>
      </c>
      <c r="AV37" s="101">
        <v>2.4541784128375039</v>
      </c>
      <c r="AW37" s="101">
        <v>23.45564898228713</v>
      </c>
      <c r="AX37" s="101">
        <v>40.065711900228699</v>
      </c>
      <c r="AY37" s="101">
        <v>13.677973449272752</v>
      </c>
      <c r="AZ37" s="101">
        <v>0.80648708696230509</v>
      </c>
      <c r="BA37" s="101">
        <v>18.060760411628241</v>
      </c>
      <c r="BB37" s="101">
        <v>11.71261266727668</v>
      </c>
      <c r="BC37" s="101">
        <v>0</v>
      </c>
      <c r="BD37" s="101">
        <v>1.8872243171429699</v>
      </c>
      <c r="BE37" s="101">
        <v>499.10762280895801</v>
      </c>
      <c r="BF37" s="101">
        <v>410.65545673347196</v>
      </c>
      <c r="BG37" s="101">
        <v>88.452166075484996</v>
      </c>
      <c r="BH37" s="101">
        <v>0</v>
      </c>
      <c r="BI37" s="101">
        <v>0.1106300772168852</v>
      </c>
      <c r="BJ37" s="101">
        <v>228.96887971923181</v>
      </c>
      <c r="BK37" s="101">
        <v>0</v>
      </c>
      <c r="BL37" s="101">
        <v>8.6028214464811406</v>
      </c>
      <c r="BM37" s="101">
        <v>2.2634391710599262</v>
      </c>
      <c r="BN37" s="101">
        <v>0.70885374927848099</v>
      </c>
      <c r="BO37" s="101">
        <v>21.44852048077292</v>
      </c>
      <c r="BP37" s="101">
        <v>3.8412635657880703</v>
      </c>
      <c r="BQ37" s="101">
        <v>35.655238361199196</v>
      </c>
      <c r="BR37" s="101">
        <v>41.612527787443497</v>
      </c>
      <c r="BS37" s="101">
        <v>1.683839026218461</v>
      </c>
      <c r="BT37" s="101">
        <v>5524.4603876827696</v>
      </c>
      <c r="BU37" s="101">
        <v>28.729390695351199</v>
      </c>
      <c r="BV37" s="101">
        <v>135.3492545225063</v>
      </c>
      <c r="BW37" s="101">
        <v>0</v>
      </c>
      <c r="BX37" s="101">
        <v>14.624746251865851</v>
      </c>
      <c r="BY37" s="101">
        <v>3.1823347328472903E-2</v>
      </c>
      <c r="BZ37" s="101">
        <v>309.67084792837102</v>
      </c>
      <c r="CA37" s="101">
        <v>41.988101187240602</v>
      </c>
      <c r="CB37" s="51"/>
      <c r="CC37" s="87">
        <f t="shared" si="15"/>
        <v>1.4602172026377562E-3</v>
      </c>
      <c r="CD37" s="87">
        <f t="shared" si="16"/>
        <v>1.4068580671114624E-3</v>
      </c>
      <c r="CE37" s="87">
        <f t="shared" si="17"/>
        <v>-9.5842018822618526E-4</v>
      </c>
      <c r="CF37" s="87">
        <f t="shared" si="18"/>
        <v>1.6894953063049331E-3</v>
      </c>
      <c r="CG37" s="87">
        <f t="shared" si="19"/>
        <v>1.7875569213059701E-3</v>
      </c>
      <c r="CH37" s="87">
        <f t="shared" si="20"/>
        <v>-4.5746356994037602E-3</v>
      </c>
      <c r="CI37" s="87">
        <f t="shared" si="21"/>
        <v>1.5620895485361835E-3</v>
      </c>
      <c r="CJ37" s="73" t="str">
        <f t="shared" si="22"/>
        <v/>
      </c>
      <c r="CK37" s="73" t="str">
        <f t="shared" si="23"/>
        <v/>
      </c>
      <c r="CL37" s="87" t="str">
        <f>IF(K37=0,"",(#REF!-K37)/K37)</f>
        <v/>
      </c>
      <c r="CM37" s="73" t="str">
        <f t="shared" si="24"/>
        <v/>
      </c>
      <c r="CN37" s="87">
        <f t="shared" si="25"/>
        <v>1.5769283252013285E-3</v>
      </c>
      <c r="CO37" s="73" t="str">
        <f t="shared" si="26"/>
        <v/>
      </c>
      <c r="CP37" s="87" t="str">
        <f t="shared" si="27"/>
        <v/>
      </c>
      <c r="CQ37" s="87" t="str">
        <f t="shared" si="28"/>
        <v/>
      </c>
      <c r="CR37" s="73" t="str">
        <f t="shared" si="29"/>
        <v/>
      </c>
    </row>
    <row r="38" spans="1:96" x14ac:dyDescent="0.4">
      <c r="A38" s="100" t="s">
        <v>37</v>
      </c>
      <c r="B38" s="101">
        <v>3191.1233382</v>
      </c>
      <c r="C38" s="101">
        <v>249.21153701</v>
      </c>
      <c r="D38" s="101">
        <v>1015.4713219</v>
      </c>
      <c r="E38" s="101">
        <v>12.05804779</v>
      </c>
      <c r="F38" s="101">
        <v>7.3904164200000002</v>
      </c>
      <c r="G38" s="101">
        <v>17.720542179999999</v>
      </c>
      <c r="H38" s="101">
        <v>79.778083449999997</v>
      </c>
      <c r="I38" s="84"/>
      <c r="J38" s="84"/>
      <c r="K38" s="101"/>
      <c r="L38" s="84"/>
      <c r="M38" s="101">
        <v>0</v>
      </c>
      <c r="N38" s="84"/>
      <c r="O38" s="101"/>
      <c r="P38" s="101"/>
      <c r="Q38" s="84"/>
      <c r="R38" s="101"/>
      <c r="S38" s="101" t="s">
        <v>37</v>
      </c>
      <c r="T38" s="101">
        <v>0</v>
      </c>
      <c r="U38" s="101">
        <v>0</v>
      </c>
      <c r="V38" s="101">
        <v>0</v>
      </c>
      <c r="W38" s="101">
        <v>0</v>
      </c>
      <c r="X38" s="101">
        <v>0</v>
      </c>
      <c r="Y38" s="101">
        <v>0</v>
      </c>
      <c r="Z38" s="101">
        <v>0</v>
      </c>
      <c r="AA38" s="101">
        <v>186.72772768719921</v>
      </c>
      <c r="AB38" s="101">
        <v>3201.1466361106</v>
      </c>
      <c r="AC38" s="101">
        <v>0</v>
      </c>
      <c r="AD38" s="101">
        <v>0</v>
      </c>
      <c r="AE38" s="101">
        <v>0</v>
      </c>
      <c r="AF38" s="101">
        <v>0</v>
      </c>
      <c r="AG38" s="101">
        <v>80.028671115538202</v>
      </c>
      <c r="AH38" s="101">
        <v>80.028671115538202</v>
      </c>
      <c r="AI38" s="101">
        <v>0</v>
      </c>
      <c r="AJ38" s="101">
        <v>0</v>
      </c>
      <c r="AK38" s="101">
        <v>0</v>
      </c>
      <c r="AL38" s="101">
        <v>0</v>
      </c>
      <c r="AM38" s="101">
        <v>0</v>
      </c>
      <c r="AN38" s="101">
        <v>0</v>
      </c>
      <c r="AO38" s="101">
        <v>0</v>
      </c>
      <c r="AP38" s="101">
        <v>249.99429989583001</v>
      </c>
      <c r="AQ38" s="101">
        <v>0</v>
      </c>
      <c r="AR38" s="101">
        <v>916.70733390873897</v>
      </c>
      <c r="AS38" s="101">
        <v>101.85645603443609</v>
      </c>
      <c r="AT38" s="101">
        <v>1018.563789943175</v>
      </c>
      <c r="AU38" s="101">
        <v>0</v>
      </c>
      <c r="AV38" s="101">
        <v>0</v>
      </c>
      <c r="AW38" s="101">
        <v>5.7714317741144203E-2</v>
      </c>
      <c r="AX38" s="101">
        <v>0</v>
      </c>
      <c r="AY38" s="101">
        <v>7.8084044830988103E-2</v>
      </c>
      <c r="AZ38" s="101">
        <v>0.20369743084376291</v>
      </c>
      <c r="BA38" s="101">
        <v>0.493400461096688</v>
      </c>
      <c r="BB38" s="101">
        <v>0.1154284643154372</v>
      </c>
      <c r="BC38" s="101">
        <v>0</v>
      </c>
      <c r="BD38" s="101">
        <v>2.7159673771060898E-2</v>
      </c>
      <c r="BE38" s="101">
        <v>12.09592167782756</v>
      </c>
      <c r="BF38" s="101">
        <v>7.4136296752040494</v>
      </c>
      <c r="BG38" s="101">
        <v>4.6822920026234893</v>
      </c>
      <c r="BH38" s="101">
        <v>0</v>
      </c>
      <c r="BI38" s="101">
        <v>0</v>
      </c>
      <c r="BJ38" s="101">
        <v>0.41862850267585899</v>
      </c>
      <c r="BK38" s="101">
        <v>0</v>
      </c>
      <c r="BL38" s="101">
        <v>1.3241072401990759</v>
      </c>
      <c r="BM38" s="101">
        <v>0.329310994449863</v>
      </c>
      <c r="BN38" s="101">
        <v>0.17653775106510788</v>
      </c>
      <c r="BO38" s="101">
        <v>3.3102667128534899</v>
      </c>
      <c r="BP38" s="101">
        <v>0</v>
      </c>
      <c r="BQ38" s="101">
        <v>0.17993287289803059</v>
      </c>
      <c r="BR38" s="101">
        <v>0.69936120846354299</v>
      </c>
      <c r="BS38" s="101">
        <v>0</v>
      </c>
      <c r="BT38" s="101">
        <v>17.779261165032501</v>
      </c>
      <c r="BU38" s="101">
        <v>0</v>
      </c>
      <c r="BV38" s="101">
        <v>0</v>
      </c>
      <c r="BW38" s="101">
        <v>0</v>
      </c>
      <c r="BX38" s="101">
        <v>0</v>
      </c>
      <c r="BY38" s="101">
        <v>0</v>
      </c>
      <c r="BZ38" s="101">
        <v>80.0286823448359</v>
      </c>
      <c r="CA38" s="101">
        <v>0</v>
      </c>
      <c r="CB38" s="51"/>
      <c r="CC38" s="87">
        <f t="shared" si="15"/>
        <v>3.1409935775950641E-3</v>
      </c>
      <c r="CD38" s="87">
        <f t="shared" si="16"/>
        <v>3.1409576587884879E-3</v>
      </c>
      <c r="CE38" s="87">
        <f t="shared" si="17"/>
        <v>3.0453524156534998E-3</v>
      </c>
      <c r="CF38" s="87">
        <f t="shared" si="18"/>
        <v>3.1409634865579E-3</v>
      </c>
      <c r="CG38" s="87">
        <f t="shared" si="19"/>
        <v>3.140994212616933E-3</v>
      </c>
      <c r="CH38" s="87">
        <f t="shared" si="20"/>
        <v>3.3136110868421807E-3</v>
      </c>
      <c r="CI38" s="87">
        <f t="shared" si="21"/>
        <v>3.1411997380579246E-3</v>
      </c>
      <c r="CJ38" s="73" t="str">
        <f t="shared" si="22"/>
        <v/>
      </c>
      <c r="CK38" s="73" t="str">
        <f t="shared" si="23"/>
        <v/>
      </c>
      <c r="CL38" s="87" t="str">
        <f>IF(K38=0,"",(#REF!-K38)/K38)</f>
        <v/>
      </c>
      <c r="CM38" s="73" t="str">
        <f t="shared" si="24"/>
        <v/>
      </c>
      <c r="CN38" s="87" t="str">
        <f t="shared" si="25"/>
        <v/>
      </c>
      <c r="CO38" s="73" t="str">
        <f t="shared" si="26"/>
        <v/>
      </c>
      <c r="CP38" s="87" t="str">
        <f t="shared" si="27"/>
        <v/>
      </c>
      <c r="CQ38" s="87" t="str">
        <f t="shared" si="28"/>
        <v/>
      </c>
      <c r="CR38" s="73" t="str">
        <f t="shared" si="29"/>
        <v/>
      </c>
    </row>
    <row r="39" spans="1:96" x14ac:dyDescent="0.4">
      <c r="A39" s="100" t="s">
        <v>130</v>
      </c>
      <c r="B39" s="101">
        <v>25032.811086999998</v>
      </c>
      <c r="C39" s="101">
        <v>1881.0748639000001</v>
      </c>
      <c r="D39" s="101">
        <v>19556.709183999999</v>
      </c>
      <c r="E39" s="101">
        <v>1197.2572491999999</v>
      </c>
      <c r="F39" s="101">
        <v>1131.617577</v>
      </c>
      <c r="G39" s="101">
        <v>4150.0841340999996</v>
      </c>
      <c r="H39" s="101">
        <v>952.95045033999997</v>
      </c>
      <c r="I39" s="84"/>
      <c r="J39" s="84"/>
      <c r="K39" s="101"/>
      <c r="L39" s="84"/>
      <c r="M39" s="101">
        <v>57.47266716</v>
      </c>
      <c r="N39" s="84"/>
      <c r="O39" s="101"/>
      <c r="P39" s="101"/>
      <c r="Q39" s="84"/>
      <c r="R39" s="101"/>
      <c r="S39" s="101" t="s">
        <v>130</v>
      </c>
      <c r="T39" s="101">
        <v>2.0125352863087427E-2</v>
      </c>
      <c r="U39" s="101">
        <v>0</v>
      </c>
      <c r="V39" s="101">
        <v>2.7688157883827398E-2</v>
      </c>
      <c r="W39" s="101">
        <v>2.6894421018072299E-2</v>
      </c>
      <c r="X39" s="101">
        <v>2.89454806792439E-2</v>
      </c>
      <c r="Y39" s="101">
        <v>33.1497778212523</v>
      </c>
      <c r="Z39" s="101">
        <v>0</v>
      </c>
      <c r="AA39" s="101">
        <v>1749.2591434473179</v>
      </c>
      <c r="AB39" s="101">
        <v>25076.029535510803</v>
      </c>
      <c r="AC39" s="101">
        <v>6.5651475535802497</v>
      </c>
      <c r="AD39" s="101">
        <v>14.6973120539989</v>
      </c>
      <c r="AE39" s="101">
        <v>3.09260138576927</v>
      </c>
      <c r="AF39" s="101">
        <v>2.0588233218229991E-2</v>
      </c>
      <c r="AG39" s="101">
        <v>601.38799823156899</v>
      </c>
      <c r="AH39" s="101">
        <v>601.38799823156899</v>
      </c>
      <c r="AI39" s="101">
        <v>57.511898982853502</v>
      </c>
      <c r="AJ39" s="101">
        <v>0</v>
      </c>
      <c r="AK39" s="101">
        <v>1.370862596419693</v>
      </c>
      <c r="AL39" s="101">
        <v>5.4766312780744793E-3</v>
      </c>
      <c r="AM39" s="101">
        <v>1.315568978323051E-2</v>
      </c>
      <c r="AN39" s="101">
        <v>1.9167677442638441E-2</v>
      </c>
      <c r="AO39" s="101">
        <v>2.4636269377469704E-3</v>
      </c>
      <c r="AP39" s="101">
        <v>1884.3328894504409</v>
      </c>
      <c r="AQ39" s="101">
        <v>0</v>
      </c>
      <c r="AR39" s="101">
        <v>17281.280193089529</v>
      </c>
      <c r="AS39" s="101">
        <v>1920.1428490400508</v>
      </c>
      <c r="AT39" s="101">
        <v>19201.423042129649</v>
      </c>
      <c r="AU39" s="101">
        <v>5.2027292521370999E-3</v>
      </c>
      <c r="AV39" s="101">
        <v>4.0622147250450498</v>
      </c>
      <c r="AW39" s="101">
        <v>59.1427300146199</v>
      </c>
      <c r="AX39" s="101">
        <v>204.483850336876</v>
      </c>
      <c r="AY39" s="101">
        <v>35.529802736050399</v>
      </c>
      <c r="AZ39" s="101">
        <v>13.152628156082811</v>
      </c>
      <c r="BA39" s="101">
        <v>49.1767145502956</v>
      </c>
      <c r="BB39" s="101">
        <v>31.128129653048596</v>
      </c>
      <c r="BC39" s="101">
        <v>0</v>
      </c>
      <c r="BD39" s="101">
        <v>6.3279842844866199</v>
      </c>
      <c r="BE39" s="101">
        <v>1197.142729393596</v>
      </c>
      <c r="BF39" s="101">
        <v>1131.3617060128081</v>
      </c>
      <c r="BG39" s="101">
        <v>65.781023380787701</v>
      </c>
      <c r="BH39" s="101">
        <v>0</v>
      </c>
      <c r="BI39" s="101">
        <v>0.31264173117941596</v>
      </c>
      <c r="BJ39" s="101">
        <v>592.20018852295698</v>
      </c>
      <c r="BK39" s="101">
        <v>0.569424693970909</v>
      </c>
      <c r="BL39" s="101">
        <v>33.255350575295999</v>
      </c>
      <c r="BM39" s="101">
        <v>13.657572521602539</v>
      </c>
      <c r="BN39" s="101">
        <v>3.9862325113124601</v>
      </c>
      <c r="BO39" s="101">
        <v>83.002330255239997</v>
      </c>
      <c r="BP39" s="101">
        <v>31.2666593442951</v>
      </c>
      <c r="BQ39" s="101">
        <v>93.30143219201031</v>
      </c>
      <c r="BR39" s="101">
        <v>112.3338523642476</v>
      </c>
      <c r="BS39" s="101">
        <v>4.2846912504064596</v>
      </c>
      <c r="BT39" s="101">
        <v>4147.6303928658299</v>
      </c>
      <c r="BU39" s="101">
        <v>161.14982145024771</v>
      </c>
      <c r="BV39" s="101">
        <v>82.644919694880201</v>
      </c>
      <c r="BW39" s="101">
        <v>9.0419604384993201E-3</v>
      </c>
      <c r="BX39" s="101">
        <v>27.969184526714699</v>
      </c>
      <c r="BY39" s="101">
        <v>0.54781992974247795</v>
      </c>
      <c r="BZ39" s="101">
        <v>953.80220924938112</v>
      </c>
      <c r="CA39" s="101">
        <v>39.9356144716077</v>
      </c>
      <c r="CB39" s="51"/>
      <c r="CC39" s="87">
        <f t="shared" si="15"/>
        <v>1.7264720434553486E-3</v>
      </c>
      <c r="CD39" s="87">
        <f t="shared" si="16"/>
        <v>1.7320020659284266E-3</v>
      </c>
      <c r="CE39" s="87">
        <f t="shared" si="17"/>
        <v>-1.8166969633164155E-2</v>
      </c>
      <c r="CF39" s="87">
        <f t="shared" si="18"/>
        <v>-9.5651796203720179E-5</v>
      </c>
      <c r="CG39" s="87">
        <f t="shared" si="19"/>
        <v>-2.2611082789135894E-4</v>
      </c>
      <c r="CH39" s="87">
        <f t="shared" si="20"/>
        <v>-5.9125096139811388E-4</v>
      </c>
      <c r="CI39" s="87">
        <f t="shared" si="21"/>
        <v>8.9381237930812713E-4</v>
      </c>
      <c r="CJ39" s="73" t="str">
        <f t="shared" si="22"/>
        <v/>
      </c>
      <c r="CK39" s="73" t="str">
        <f t="shared" si="23"/>
        <v/>
      </c>
      <c r="CL39" s="87" t="str">
        <f>IF(K39=0,"",(#REF!-K39)/K39)</f>
        <v/>
      </c>
      <c r="CM39" s="73" t="str">
        <f t="shared" si="24"/>
        <v/>
      </c>
      <c r="CN39" s="87">
        <f t="shared" si="25"/>
        <v>6.8261705593518167E-4</v>
      </c>
      <c r="CO39" s="73" t="str">
        <f t="shared" si="26"/>
        <v/>
      </c>
      <c r="CP39" s="87" t="str">
        <f t="shared" si="27"/>
        <v/>
      </c>
      <c r="CQ39" s="87" t="str">
        <f t="shared" si="28"/>
        <v/>
      </c>
      <c r="CR39" s="73" t="str">
        <f t="shared" si="29"/>
        <v/>
      </c>
    </row>
    <row r="40" spans="1:96" x14ac:dyDescent="0.4">
      <c r="A40" s="100" t="s">
        <v>39</v>
      </c>
      <c r="B40" s="101">
        <v>736.14825992999999</v>
      </c>
      <c r="C40" s="101">
        <v>57.48967365</v>
      </c>
      <c r="D40" s="101">
        <v>393.86388893999998</v>
      </c>
      <c r="E40" s="101">
        <v>2.7816258700000001</v>
      </c>
      <c r="F40" s="101">
        <v>1.7048674500000001</v>
      </c>
      <c r="G40" s="101">
        <v>0</v>
      </c>
      <c r="H40" s="101">
        <v>18.40370661</v>
      </c>
      <c r="I40" s="84"/>
      <c r="J40" s="84"/>
      <c r="K40" s="101"/>
      <c r="L40" s="84"/>
      <c r="M40" s="101">
        <v>0</v>
      </c>
      <c r="N40" s="84"/>
      <c r="O40" s="101"/>
      <c r="P40" s="101"/>
      <c r="Q40" s="84"/>
      <c r="R40" s="101"/>
      <c r="S40" s="101" t="s">
        <v>39</v>
      </c>
      <c r="T40" s="101">
        <v>0</v>
      </c>
      <c r="U40" s="101">
        <v>0</v>
      </c>
      <c r="V40" s="101">
        <v>0</v>
      </c>
      <c r="W40" s="101">
        <v>0</v>
      </c>
      <c r="X40" s="101">
        <v>0</v>
      </c>
      <c r="Y40" s="101">
        <v>0</v>
      </c>
      <c r="Z40" s="101">
        <v>0</v>
      </c>
      <c r="AA40" s="101">
        <v>43.009264680654901</v>
      </c>
      <c r="AB40" s="101">
        <v>737.32458936159605</v>
      </c>
      <c r="AC40" s="101">
        <v>0</v>
      </c>
      <c r="AD40" s="101">
        <v>0</v>
      </c>
      <c r="AE40" s="101">
        <v>0</v>
      </c>
      <c r="AF40" s="101">
        <v>0</v>
      </c>
      <c r="AG40" s="101">
        <v>18.43311360110663</v>
      </c>
      <c r="AH40" s="101">
        <v>18.43311360110663</v>
      </c>
      <c r="AI40" s="101">
        <v>0</v>
      </c>
      <c r="AJ40" s="101">
        <v>0</v>
      </c>
      <c r="AK40" s="101">
        <v>0</v>
      </c>
      <c r="AL40" s="101">
        <v>0</v>
      </c>
      <c r="AM40" s="101">
        <v>0</v>
      </c>
      <c r="AN40" s="101">
        <v>0</v>
      </c>
      <c r="AO40" s="101">
        <v>0</v>
      </c>
      <c r="AP40" s="101">
        <v>57.581547887145298</v>
      </c>
      <c r="AQ40" s="101">
        <v>0</v>
      </c>
      <c r="AR40" s="101">
        <v>355.91231797262901</v>
      </c>
      <c r="AS40" s="101">
        <v>39.5457594889685</v>
      </c>
      <c r="AT40" s="101">
        <v>395.45807746159801</v>
      </c>
      <c r="AU40" s="101">
        <v>0</v>
      </c>
      <c r="AV40" s="101">
        <v>0</v>
      </c>
      <c r="AW40" s="101">
        <v>1.3293416668044549E-2</v>
      </c>
      <c r="AX40" s="101">
        <v>0</v>
      </c>
      <c r="AY40" s="101">
        <v>1.7985201033967661E-2</v>
      </c>
      <c r="AZ40" s="101">
        <v>4.6917952457326703E-2</v>
      </c>
      <c r="BA40" s="101">
        <v>0.1136457018138527</v>
      </c>
      <c r="BB40" s="101">
        <v>2.6586843256887999E-2</v>
      </c>
      <c r="BC40" s="101">
        <v>0</v>
      </c>
      <c r="BD40" s="101">
        <v>6.2557228128771805E-3</v>
      </c>
      <c r="BE40" s="101">
        <v>2.7860695558237802</v>
      </c>
      <c r="BF40" s="101">
        <v>1.7075915717301271</v>
      </c>
      <c r="BG40" s="101">
        <v>1.078477984093652</v>
      </c>
      <c r="BH40" s="101">
        <v>0</v>
      </c>
      <c r="BI40" s="101">
        <v>0</v>
      </c>
      <c r="BJ40" s="101">
        <v>9.6423297342879299E-2</v>
      </c>
      <c r="BK40" s="101">
        <v>0</v>
      </c>
      <c r="BL40" s="101">
        <v>0.30498346864200698</v>
      </c>
      <c r="BM40" s="101">
        <v>7.58506170185793E-2</v>
      </c>
      <c r="BN40" s="101">
        <v>4.0662281563297403E-2</v>
      </c>
      <c r="BO40" s="101">
        <v>0.76245797714909203</v>
      </c>
      <c r="BP40" s="101">
        <v>0</v>
      </c>
      <c r="BQ40" s="101">
        <v>4.1444173239195803E-2</v>
      </c>
      <c r="BR40" s="101">
        <v>0.1610849187321218</v>
      </c>
      <c r="BS40" s="101">
        <v>0</v>
      </c>
      <c r="BT40" s="101">
        <v>0</v>
      </c>
      <c r="BU40" s="101">
        <v>0</v>
      </c>
      <c r="BV40" s="101">
        <v>0</v>
      </c>
      <c r="BW40" s="101">
        <v>0</v>
      </c>
      <c r="BX40" s="101">
        <v>0</v>
      </c>
      <c r="BY40" s="101">
        <v>0</v>
      </c>
      <c r="BZ40" s="101">
        <v>18.43311088697449</v>
      </c>
      <c r="CA40" s="101">
        <v>0</v>
      </c>
      <c r="CB40" s="51"/>
      <c r="CC40" s="87">
        <f t="shared" si="15"/>
        <v>1.5979517926292674E-3</v>
      </c>
      <c r="CD40" s="87">
        <f t="shared" si="16"/>
        <v>1.5980998205805236E-3</v>
      </c>
      <c r="CE40" s="87">
        <f t="shared" si="17"/>
        <v>4.0475620293305989E-3</v>
      </c>
      <c r="CF40" s="87">
        <f t="shared" si="18"/>
        <v>1.597513839551753E-3</v>
      </c>
      <c r="CG40" s="87">
        <f t="shared" si="19"/>
        <v>1.5978495748317782E-3</v>
      </c>
      <c r="CH40" s="87" t="str">
        <f t="shared" si="20"/>
        <v/>
      </c>
      <c r="CI40" s="87">
        <f t="shared" si="21"/>
        <v>1.5977366732477544E-3</v>
      </c>
      <c r="CJ40" s="73" t="str">
        <f t="shared" si="22"/>
        <v/>
      </c>
      <c r="CK40" s="73" t="str">
        <f t="shared" si="23"/>
        <v/>
      </c>
      <c r="CL40" s="87" t="str">
        <f>IF(K40=0,"",(#REF!-K40)/K40)</f>
        <v/>
      </c>
      <c r="CM40" s="73" t="str">
        <f t="shared" si="24"/>
        <v/>
      </c>
      <c r="CN40" s="87" t="str">
        <f t="shared" si="25"/>
        <v/>
      </c>
      <c r="CO40" s="73" t="str">
        <f t="shared" si="26"/>
        <v/>
      </c>
      <c r="CP40" s="87" t="str">
        <f t="shared" si="27"/>
        <v/>
      </c>
      <c r="CQ40" s="87" t="str">
        <f t="shared" si="28"/>
        <v/>
      </c>
      <c r="CR40" s="73" t="str">
        <f t="shared" si="29"/>
        <v/>
      </c>
    </row>
    <row r="41" spans="1:96" x14ac:dyDescent="0.4">
      <c r="A41" s="100" t="s">
        <v>40</v>
      </c>
      <c r="B41" s="101">
        <v>6277.3947227999997</v>
      </c>
      <c r="C41" s="101">
        <v>417.40664014999999</v>
      </c>
      <c r="D41" s="101">
        <v>5747.4374744999996</v>
      </c>
      <c r="E41" s="101">
        <v>2891.2841079</v>
      </c>
      <c r="F41" s="101">
        <v>1701.489652</v>
      </c>
      <c r="G41" s="101">
        <v>7079.3151969</v>
      </c>
      <c r="H41" s="101">
        <v>252.90505811</v>
      </c>
      <c r="I41" s="84"/>
      <c r="J41" s="84"/>
      <c r="K41" s="101"/>
      <c r="L41" s="84"/>
      <c r="M41" s="101">
        <v>44.640501190000002</v>
      </c>
      <c r="N41" s="84"/>
      <c r="O41" s="101"/>
      <c r="P41" s="101"/>
      <c r="Q41" s="84"/>
      <c r="R41" s="101"/>
      <c r="S41" s="101" t="s">
        <v>40</v>
      </c>
      <c r="T41" s="101">
        <v>9.1028711561148001E-2</v>
      </c>
      <c r="U41" s="101">
        <v>0</v>
      </c>
      <c r="V41" s="101">
        <v>1.8209442320871592E-2</v>
      </c>
      <c r="W41" s="101">
        <v>1.8209442320871592E-2</v>
      </c>
      <c r="X41" s="101">
        <v>8.775224110848379E-3</v>
      </c>
      <c r="Y41" s="101">
        <v>1.378607017665018</v>
      </c>
      <c r="Z41" s="101">
        <v>0</v>
      </c>
      <c r="AA41" s="101">
        <v>320.81551767831502</v>
      </c>
      <c r="AB41" s="101">
        <v>6292.7299659363798</v>
      </c>
      <c r="AC41" s="101">
        <v>0.37641418517832603</v>
      </c>
      <c r="AD41" s="101">
        <v>2.3374548711327159</v>
      </c>
      <c r="AE41" s="101">
        <v>0</v>
      </c>
      <c r="AF41" s="101">
        <v>0.61685805199600807</v>
      </c>
      <c r="AG41" s="101">
        <v>133.66168300101</v>
      </c>
      <c r="AH41" s="101">
        <v>133.66168300101</v>
      </c>
      <c r="AI41" s="101">
        <v>44.635998280094995</v>
      </c>
      <c r="AJ41" s="101">
        <v>0</v>
      </c>
      <c r="AK41" s="101">
        <v>1.6341883341039929</v>
      </c>
      <c r="AL41" s="101">
        <v>0</v>
      </c>
      <c r="AM41" s="101">
        <v>1.6702053867733709E-2</v>
      </c>
      <c r="AN41" s="101">
        <v>1.9076720737666522</v>
      </c>
      <c r="AO41" s="101">
        <v>1.127320006349309E-2</v>
      </c>
      <c r="AP41" s="101">
        <v>418.60613613486703</v>
      </c>
      <c r="AQ41" s="101">
        <v>0</v>
      </c>
      <c r="AR41" s="101">
        <v>5134.2451817555902</v>
      </c>
      <c r="AS41" s="101">
        <v>570.47208397129702</v>
      </c>
      <c r="AT41" s="101">
        <v>5704.7172657268902</v>
      </c>
      <c r="AU41" s="101">
        <v>0</v>
      </c>
      <c r="AV41" s="101">
        <v>3.0123885182002397</v>
      </c>
      <c r="AW41" s="101">
        <v>100.2301434992938</v>
      </c>
      <c r="AX41" s="101">
        <v>37.177107662567003</v>
      </c>
      <c r="AY41" s="101">
        <v>58.066461762338399</v>
      </c>
      <c r="AZ41" s="101">
        <v>1.7202211082083578</v>
      </c>
      <c r="BA41" s="101">
        <v>72.85414902081709</v>
      </c>
      <c r="BB41" s="101">
        <v>49.178843269535903</v>
      </c>
      <c r="BC41" s="101">
        <v>0</v>
      </c>
      <c r="BD41" s="101">
        <v>8.227382432872</v>
      </c>
      <c r="BE41" s="101">
        <v>2891.9200445343504</v>
      </c>
      <c r="BF41" s="101">
        <v>1701.520446063925</v>
      </c>
      <c r="BG41" s="101">
        <v>1190.399598470432</v>
      </c>
      <c r="BH41" s="101">
        <v>4.1201948885838998E-3</v>
      </c>
      <c r="BI41" s="101">
        <v>0.47573764350160003</v>
      </c>
      <c r="BJ41" s="101">
        <v>980.30865248835607</v>
      </c>
      <c r="BK41" s="101">
        <v>2.52886864311027</v>
      </c>
      <c r="BL41" s="101">
        <v>24.057710710196801</v>
      </c>
      <c r="BM41" s="101">
        <v>6.5105525001515598</v>
      </c>
      <c r="BN41" s="101">
        <v>1.3006482857454649</v>
      </c>
      <c r="BO41" s="101">
        <v>59.893364563236702</v>
      </c>
      <c r="BP41" s="101">
        <v>2.8365910197770798</v>
      </c>
      <c r="BQ41" s="101">
        <v>151.67224964173229</v>
      </c>
      <c r="BR41" s="101">
        <v>177.25447268759939</v>
      </c>
      <c r="BS41" s="101">
        <v>7.2368676123392603</v>
      </c>
      <c r="BT41" s="101">
        <v>7056.0274405383498</v>
      </c>
      <c r="BU41" s="101">
        <v>25.467106525666722</v>
      </c>
      <c r="BV41" s="101">
        <v>159.3044818943435</v>
      </c>
      <c r="BW41" s="101">
        <v>0.2069421468476654</v>
      </c>
      <c r="BX41" s="101">
        <v>18.932696780449142</v>
      </c>
      <c r="BY41" s="101">
        <v>0.9746947001835331</v>
      </c>
      <c r="BZ41" s="101">
        <v>253.279954848128</v>
      </c>
      <c r="CA41" s="101">
        <v>50.880847974892603</v>
      </c>
      <c r="CB41" s="51"/>
      <c r="CC41" s="87">
        <f t="shared" si="15"/>
        <v>2.4429311543340197E-3</v>
      </c>
      <c r="CD41" s="87">
        <f t="shared" si="16"/>
        <v>2.8736868786658231E-3</v>
      </c>
      <c r="CE41" s="87">
        <f t="shared" si="17"/>
        <v>-7.4329140530277442E-3</v>
      </c>
      <c r="CF41" s="87">
        <f t="shared" si="18"/>
        <v>2.1994954858043844E-4</v>
      </c>
      <c r="CG41" s="87">
        <f t="shared" si="19"/>
        <v>1.809829633038897E-5</v>
      </c>
      <c r="CH41" s="87">
        <f t="shared" si="20"/>
        <v>-3.289549301583278E-3</v>
      </c>
      <c r="CI41" s="87">
        <f t="shared" si="21"/>
        <v>1.4823615665485871E-3</v>
      </c>
      <c r="CJ41" s="73" t="str">
        <f t="shared" si="22"/>
        <v/>
      </c>
      <c r="CK41" s="73" t="str">
        <f t="shared" si="23"/>
        <v/>
      </c>
      <c r="CL41" s="87" t="str">
        <f>IF(K41=0,"",(#REF!-K41)/K41)</f>
        <v/>
      </c>
      <c r="CM41" s="73" t="str">
        <f t="shared" si="24"/>
        <v/>
      </c>
      <c r="CN41" s="87">
        <f t="shared" si="25"/>
        <v>-1.0087050514602213E-4</v>
      </c>
      <c r="CO41" s="73" t="str">
        <f t="shared" si="26"/>
        <v/>
      </c>
      <c r="CP41" s="87" t="str">
        <f t="shared" si="27"/>
        <v/>
      </c>
      <c r="CQ41" s="87" t="str">
        <f t="shared" si="28"/>
        <v/>
      </c>
      <c r="CR41" s="73" t="str">
        <f t="shared" si="29"/>
        <v/>
      </c>
    </row>
    <row r="42" spans="1:96" x14ac:dyDescent="0.4">
      <c r="A42" s="100" t="s">
        <v>41</v>
      </c>
      <c r="B42" s="101">
        <v>390.69422135999997</v>
      </c>
      <c r="C42" s="101">
        <v>22.722310709999999</v>
      </c>
      <c r="D42" s="101">
        <v>378.61663899000001</v>
      </c>
      <c r="E42" s="101">
        <v>84.387305589999997</v>
      </c>
      <c r="F42" s="101">
        <v>81.402245260000001</v>
      </c>
      <c r="G42" s="101">
        <v>321.30856597000002</v>
      </c>
      <c r="H42" s="101">
        <v>29.49921106</v>
      </c>
      <c r="I42" s="84"/>
      <c r="J42" s="84"/>
      <c r="K42" s="101"/>
      <c r="L42" s="84"/>
      <c r="M42" s="101">
        <v>4.0164944199999999</v>
      </c>
      <c r="N42" s="84"/>
      <c r="O42" s="101"/>
      <c r="P42" s="101"/>
      <c r="Q42" s="84"/>
      <c r="R42" s="101"/>
      <c r="S42" s="101" t="s">
        <v>41</v>
      </c>
      <c r="T42" s="101">
        <v>0</v>
      </c>
      <c r="U42" s="101">
        <v>0</v>
      </c>
      <c r="V42" s="101">
        <v>0</v>
      </c>
      <c r="W42" s="101">
        <v>0</v>
      </c>
      <c r="X42" s="101">
        <v>0</v>
      </c>
      <c r="Y42" s="101">
        <v>0</v>
      </c>
      <c r="Z42" s="101">
        <v>0</v>
      </c>
      <c r="AA42" s="101">
        <v>16.915294625352018</v>
      </c>
      <c r="AB42" s="101">
        <v>391.08145703467198</v>
      </c>
      <c r="AC42" s="101">
        <v>0</v>
      </c>
      <c r="AD42" s="101">
        <v>0.47476209379123302</v>
      </c>
      <c r="AE42" s="101">
        <v>0</v>
      </c>
      <c r="AF42" s="101">
        <v>0</v>
      </c>
      <c r="AG42" s="101">
        <v>7.2496286514768098</v>
      </c>
      <c r="AH42" s="101">
        <v>7.2496286514768098</v>
      </c>
      <c r="AI42" s="101">
        <v>4.0128072490175501</v>
      </c>
      <c r="AJ42" s="101">
        <v>0</v>
      </c>
      <c r="AK42" s="101">
        <v>0.34983875108935802</v>
      </c>
      <c r="AL42" s="101">
        <v>0</v>
      </c>
      <c r="AM42" s="101">
        <v>0</v>
      </c>
      <c r="AN42" s="101">
        <v>0</v>
      </c>
      <c r="AO42" s="101">
        <v>0</v>
      </c>
      <c r="AP42" s="101">
        <v>22.759689611269991</v>
      </c>
      <c r="AQ42" s="101">
        <v>0</v>
      </c>
      <c r="AR42" s="101">
        <v>340.075613507718</v>
      </c>
      <c r="AS42" s="101">
        <v>37.786198704784397</v>
      </c>
      <c r="AT42" s="101">
        <v>377.861812212502</v>
      </c>
      <c r="AU42" s="101">
        <v>0</v>
      </c>
      <c r="AV42" s="101">
        <v>0.63584972442224996</v>
      </c>
      <c r="AW42" s="101">
        <v>4.8204888396523202</v>
      </c>
      <c r="AX42" s="101">
        <v>6.5485695252897607</v>
      </c>
      <c r="AY42" s="101">
        <v>2.7897623463791703</v>
      </c>
      <c r="AZ42" s="101">
        <v>6.9186169414176699E-2</v>
      </c>
      <c r="BA42" s="101">
        <v>3.4968433153105396</v>
      </c>
      <c r="BB42" s="101">
        <v>2.3656591967459768</v>
      </c>
      <c r="BC42" s="101">
        <v>0</v>
      </c>
      <c r="BD42" s="101">
        <v>0.37707517033460602</v>
      </c>
      <c r="BE42" s="101">
        <v>84.314128962119</v>
      </c>
      <c r="BF42" s="101">
        <v>81.330721049730698</v>
      </c>
      <c r="BG42" s="101">
        <v>2.9834079123883201</v>
      </c>
      <c r="BH42" s="101">
        <v>0</v>
      </c>
      <c r="BI42" s="101">
        <v>2.2866431874424671E-2</v>
      </c>
      <c r="BJ42" s="101">
        <v>47.125858363619201</v>
      </c>
      <c r="BK42" s="101">
        <v>0</v>
      </c>
      <c r="BL42" s="101">
        <v>1.14429985173917</v>
      </c>
      <c r="BM42" s="101">
        <v>0.31019700832795899</v>
      </c>
      <c r="BN42" s="101">
        <v>6.2007409183352805E-2</v>
      </c>
      <c r="BO42" s="101">
        <v>2.8486515098904701</v>
      </c>
      <c r="BP42" s="101">
        <v>0.404346347772504</v>
      </c>
      <c r="BQ42" s="101">
        <v>7.2835522041259395</v>
      </c>
      <c r="BR42" s="101">
        <v>8.2662356663745502</v>
      </c>
      <c r="BS42" s="101">
        <v>0.348037566758709</v>
      </c>
      <c r="BT42" s="101">
        <v>319.96093762573202</v>
      </c>
      <c r="BU42" s="101">
        <v>4.2954007747628005</v>
      </c>
      <c r="BV42" s="101">
        <v>7.8390418051444701</v>
      </c>
      <c r="BW42" s="101">
        <v>0</v>
      </c>
      <c r="BX42" s="101">
        <v>3.4936660523310996</v>
      </c>
      <c r="BY42" s="101">
        <v>0</v>
      </c>
      <c r="BZ42" s="101">
        <v>29.490775310438298</v>
      </c>
      <c r="CA42" s="101">
        <v>10.87864598813913</v>
      </c>
      <c r="CB42" s="51"/>
      <c r="CC42" s="87">
        <f t="shared" si="15"/>
        <v>9.9114768916738023E-4</v>
      </c>
      <c r="CD42" s="87">
        <f t="shared" si="16"/>
        <v>1.6450308134173177E-3</v>
      </c>
      <c r="CE42" s="87">
        <f t="shared" si="17"/>
        <v>-1.9936439653354663E-3</v>
      </c>
      <c r="CF42" s="87">
        <f t="shared" si="18"/>
        <v>-8.671520837094795E-4</v>
      </c>
      <c r="CG42" s="87">
        <f t="shared" si="19"/>
        <v>-8.7865156594702214E-4</v>
      </c>
      <c r="CH42" s="87">
        <f t="shared" si="20"/>
        <v>-4.1941874166959757E-3</v>
      </c>
      <c r="CI42" s="87">
        <f t="shared" si="21"/>
        <v>-2.8596526003844965E-4</v>
      </c>
      <c r="CJ42" s="73" t="str">
        <f t="shared" si="22"/>
        <v/>
      </c>
      <c r="CK42" s="73" t="str">
        <f t="shared" si="23"/>
        <v/>
      </c>
      <c r="CL42" s="87" t="str">
        <f>IF(K42=0,"",(#REF!-K42)/K42)</f>
        <v/>
      </c>
      <c r="CM42" s="73" t="str">
        <f t="shared" si="24"/>
        <v/>
      </c>
      <c r="CN42" s="87">
        <f t="shared" si="25"/>
        <v>-9.1800724634138792E-4</v>
      </c>
      <c r="CO42" s="73" t="str">
        <f t="shared" si="26"/>
        <v/>
      </c>
      <c r="CP42" s="87" t="str">
        <f t="shared" si="27"/>
        <v/>
      </c>
      <c r="CQ42" s="87" t="str">
        <f t="shared" si="28"/>
        <v/>
      </c>
      <c r="CR42" s="73" t="str">
        <f t="shared" si="29"/>
        <v/>
      </c>
    </row>
    <row r="43" spans="1:96" x14ac:dyDescent="0.4">
      <c r="A43" s="100" t="s">
        <v>42</v>
      </c>
      <c r="B43" s="101">
        <v>3562.1686639999998</v>
      </c>
      <c r="C43" s="101">
        <v>237.83242462999999</v>
      </c>
      <c r="D43" s="101">
        <v>2529.1887751999998</v>
      </c>
      <c r="E43" s="101">
        <v>496.48556022000002</v>
      </c>
      <c r="F43" s="101">
        <v>472.10319670000001</v>
      </c>
      <c r="G43" s="101">
        <v>1996.3359763999999</v>
      </c>
      <c r="H43" s="101">
        <v>138.86008505999999</v>
      </c>
      <c r="I43" s="84"/>
      <c r="J43" s="84"/>
      <c r="K43" s="101"/>
      <c r="L43" s="84"/>
      <c r="M43" s="101">
        <v>21.935803629999999</v>
      </c>
      <c r="N43" s="84"/>
      <c r="O43" s="101"/>
      <c r="P43" s="101"/>
      <c r="Q43" s="84"/>
      <c r="R43" s="101"/>
      <c r="S43" s="101" t="s">
        <v>42</v>
      </c>
      <c r="T43" s="101">
        <v>0</v>
      </c>
      <c r="U43" s="101">
        <v>0</v>
      </c>
      <c r="V43" s="101">
        <v>0</v>
      </c>
      <c r="W43" s="101">
        <v>0</v>
      </c>
      <c r="X43" s="101">
        <v>0</v>
      </c>
      <c r="Y43" s="101">
        <v>0</v>
      </c>
      <c r="Z43" s="101">
        <v>0</v>
      </c>
      <c r="AA43" s="101">
        <v>177.61597766441551</v>
      </c>
      <c r="AB43" s="101">
        <v>3569.2756396595501</v>
      </c>
      <c r="AC43" s="101">
        <v>0</v>
      </c>
      <c r="AD43" s="101">
        <v>1.34310382292432</v>
      </c>
      <c r="AE43" s="101">
        <v>0</v>
      </c>
      <c r="AF43" s="101">
        <v>0</v>
      </c>
      <c r="AG43" s="101">
        <v>76.123515792467103</v>
      </c>
      <c r="AH43" s="101">
        <v>76.123515792467103</v>
      </c>
      <c r="AI43" s="101">
        <v>21.938728915866079</v>
      </c>
      <c r="AJ43" s="101">
        <v>0</v>
      </c>
      <c r="AK43" s="101">
        <v>0.98969585631927193</v>
      </c>
      <c r="AL43" s="101">
        <v>0</v>
      </c>
      <c r="AM43" s="101">
        <v>0</v>
      </c>
      <c r="AN43" s="101">
        <v>0</v>
      </c>
      <c r="AO43" s="101">
        <v>0</v>
      </c>
      <c r="AP43" s="101">
        <v>238.38258332401341</v>
      </c>
      <c r="AQ43" s="101">
        <v>0</v>
      </c>
      <c r="AR43" s="101">
        <v>2278.2866592414102</v>
      </c>
      <c r="AS43" s="101">
        <v>253.14298564902501</v>
      </c>
      <c r="AT43" s="101">
        <v>2531.4296448904397</v>
      </c>
      <c r="AU43" s="101">
        <v>0</v>
      </c>
      <c r="AV43" s="101">
        <v>1.7988203185954248</v>
      </c>
      <c r="AW43" s="101">
        <v>27.823335622528099</v>
      </c>
      <c r="AX43" s="101">
        <v>18.525907602010541</v>
      </c>
      <c r="AY43" s="101">
        <v>16.121359951583891</v>
      </c>
      <c r="AZ43" s="101">
        <v>0.48632586785920101</v>
      </c>
      <c r="BA43" s="101">
        <v>20.377015185712249</v>
      </c>
      <c r="BB43" s="101">
        <v>13.69167806114906</v>
      </c>
      <c r="BC43" s="101">
        <v>0</v>
      </c>
      <c r="BD43" s="101">
        <v>2.1861446932303541</v>
      </c>
      <c r="BE43" s="101">
        <v>496.58497316188596</v>
      </c>
      <c r="BF43" s="101">
        <v>472.19345947345698</v>
      </c>
      <c r="BG43" s="101">
        <v>24.391513688429498</v>
      </c>
      <c r="BH43" s="101">
        <v>0</v>
      </c>
      <c r="BI43" s="101">
        <v>0.1318654453060841</v>
      </c>
      <c r="BJ43" s="101">
        <v>271.94285642262497</v>
      </c>
      <c r="BK43" s="101">
        <v>0</v>
      </c>
      <c r="BL43" s="101">
        <v>7.16668235547324</v>
      </c>
      <c r="BM43" s="101">
        <v>1.9300431459592668</v>
      </c>
      <c r="BN43" s="101">
        <v>0.43328203725443998</v>
      </c>
      <c r="BO43" s="101">
        <v>17.846936454830121</v>
      </c>
      <c r="BP43" s="101">
        <v>1.1438982836585689</v>
      </c>
      <c r="BQ43" s="101">
        <v>42.079629892047897</v>
      </c>
      <c r="BR43" s="101">
        <v>47.969255874793703</v>
      </c>
      <c r="BS43" s="101">
        <v>2.00704846310289</v>
      </c>
      <c r="BT43" s="101">
        <v>1997.151674245049</v>
      </c>
      <c r="BU43" s="101">
        <v>12.151709559655011</v>
      </c>
      <c r="BV43" s="101">
        <v>46.003796448794702</v>
      </c>
      <c r="BW43" s="101">
        <v>0</v>
      </c>
      <c r="BX43" s="101">
        <v>9.8835962609209709</v>
      </c>
      <c r="BY43" s="101">
        <v>0</v>
      </c>
      <c r="BZ43" s="101">
        <v>139.0437393124445</v>
      </c>
      <c r="CA43" s="101">
        <v>30.775677218478002</v>
      </c>
      <c r="CB43" s="51"/>
      <c r="CC43" s="87">
        <f t="shared" si="15"/>
        <v>1.9951260959018544E-3</v>
      </c>
      <c r="CD43" s="87">
        <f t="shared" si="16"/>
        <v>2.31321988525875E-3</v>
      </c>
      <c r="CE43" s="87">
        <f t="shared" si="17"/>
        <v>8.8600333530371677E-4</v>
      </c>
      <c r="CF43" s="87">
        <f t="shared" si="18"/>
        <v>2.0023329951807434E-4</v>
      </c>
      <c r="CG43" s="87">
        <f t="shared" si="19"/>
        <v>1.9119288767351517E-4</v>
      </c>
      <c r="CH43" s="87">
        <f t="shared" si="20"/>
        <v>4.085974779255319E-4</v>
      </c>
      <c r="CI43" s="87">
        <f t="shared" si="21"/>
        <v>1.3225849052674646E-3</v>
      </c>
      <c r="CJ43" s="73" t="str">
        <f t="shared" si="22"/>
        <v/>
      </c>
      <c r="CK43" s="73" t="str">
        <f t="shared" si="23"/>
        <v/>
      </c>
      <c r="CL43" s="87" t="str">
        <f>IF(K43=0,"",(#REF!-K43)/K43)</f>
        <v/>
      </c>
      <c r="CM43" s="73" t="str">
        <f t="shared" si="24"/>
        <v/>
      </c>
      <c r="CN43" s="87">
        <f t="shared" si="25"/>
        <v>1.333566763918204E-4</v>
      </c>
      <c r="CO43" s="73" t="str">
        <f t="shared" si="26"/>
        <v/>
      </c>
      <c r="CP43" s="87" t="str">
        <f t="shared" si="27"/>
        <v/>
      </c>
      <c r="CQ43" s="87" t="str">
        <f t="shared" si="28"/>
        <v/>
      </c>
      <c r="CR43" s="73" t="str">
        <f t="shared" si="29"/>
        <v/>
      </c>
    </row>
    <row r="44" spans="1:96" x14ac:dyDescent="0.4">
      <c r="A44" s="100" t="s">
        <v>43</v>
      </c>
      <c r="B44" s="101">
        <v>39782.958402999997</v>
      </c>
      <c r="C44" s="101">
        <v>2545.7380656</v>
      </c>
      <c r="D44" s="101">
        <v>38358.796569999999</v>
      </c>
      <c r="E44" s="101">
        <v>9783.3248612999996</v>
      </c>
      <c r="F44" s="101">
        <v>6667.0940975000003</v>
      </c>
      <c r="G44" s="101">
        <v>60099.087656999996</v>
      </c>
      <c r="H44" s="101">
        <v>1757.2617221</v>
      </c>
      <c r="I44" s="84"/>
      <c r="J44" s="84"/>
      <c r="K44" s="101"/>
      <c r="L44" s="84"/>
      <c r="M44" s="101">
        <v>168.81482546999999</v>
      </c>
      <c r="N44" s="84"/>
      <c r="O44" s="101"/>
      <c r="P44" s="101"/>
      <c r="Q44" s="84"/>
      <c r="R44" s="101"/>
      <c r="S44" s="101" t="s">
        <v>43</v>
      </c>
      <c r="T44" s="101">
        <v>0</v>
      </c>
      <c r="U44" s="101">
        <v>0</v>
      </c>
      <c r="V44" s="101">
        <v>0</v>
      </c>
      <c r="W44" s="101">
        <v>0</v>
      </c>
      <c r="X44" s="101">
        <v>0</v>
      </c>
      <c r="Y44" s="101">
        <v>4.3444263337738196</v>
      </c>
      <c r="Z44" s="101">
        <v>0</v>
      </c>
      <c r="AA44" s="101">
        <v>1937.2097409630442</v>
      </c>
      <c r="AB44" s="101">
        <v>39827.115447363598</v>
      </c>
      <c r="AC44" s="101">
        <v>0.36361047233684396</v>
      </c>
      <c r="AD44" s="101">
        <v>19.563031374901449</v>
      </c>
      <c r="AE44" s="101">
        <v>2.300316865093668E-2</v>
      </c>
      <c r="AF44" s="101">
        <v>2.7341148647960299E-2</v>
      </c>
      <c r="AG44" s="101">
        <v>812.20279682595697</v>
      </c>
      <c r="AH44" s="101">
        <v>812.20279682595697</v>
      </c>
      <c r="AI44" s="101">
        <v>168.8864550439298</v>
      </c>
      <c r="AJ44" s="101">
        <v>0</v>
      </c>
      <c r="AK44" s="101">
        <v>14.266361765538059</v>
      </c>
      <c r="AL44" s="101">
        <v>0</v>
      </c>
      <c r="AM44" s="101">
        <v>0</v>
      </c>
      <c r="AN44" s="101">
        <v>0</v>
      </c>
      <c r="AO44" s="101">
        <v>0</v>
      </c>
      <c r="AP44" s="101">
        <v>2548.96309787666</v>
      </c>
      <c r="AQ44" s="101">
        <v>0</v>
      </c>
      <c r="AR44" s="101">
        <v>34534.774877357195</v>
      </c>
      <c r="AS44" s="101">
        <v>3837.1968763026798</v>
      </c>
      <c r="AT44" s="101">
        <v>38371.971753659898</v>
      </c>
      <c r="AU44" s="101">
        <v>0</v>
      </c>
      <c r="AV44" s="101">
        <v>26.0051691503546</v>
      </c>
      <c r="AW44" s="101">
        <v>282.14106233306597</v>
      </c>
      <c r="AX44" s="101">
        <v>294.86589446588698</v>
      </c>
      <c r="AY44" s="101">
        <v>796.62207696617304</v>
      </c>
      <c r="AZ44" s="101">
        <v>7.70684899770401</v>
      </c>
      <c r="BA44" s="101">
        <v>140.95612905176938</v>
      </c>
      <c r="BB44" s="101">
        <v>185.9665960684886</v>
      </c>
      <c r="BC44" s="101">
        <v>0</v>
      </c>
      <c r="BD44" s="101">
        <v>28.9661253924099</v>
      </c>
      <c r="BE44" s="101">
        <v>9787.2221750851786</v>
      </c>
      <c r="BF44" s="101">
        <v>6669.1553942847895</v>
      </c>
      <c r="BG44" s="101">
        <v>3118.06678080038</v>
      </c>
      <c r="BH44" s="101">
        <v>50.834084837381496</v>
      </c>
      <c r="BI44" s="101">
        <v>1.7793975299602609</v>
      </c>
      <c r="BJ44" s="101">
        <v>1909.147473042799</v>
      </c>
      <c r="BK44" s="101">
        <v>10.00881321207911</v>
      </c>
      <c r="BL44" s="101">
        <v>616.30071267895801</v>
      </c>
      <c r="BM44" s="101">
        <v>29.451513092808803</v>
      </c>
      <c r="BN44" s="101">
        <v>22.649717911936499</v>
      </c>
      <c r="BO44" s="101">
        <v>1540.276751172587</v>
      </c>
      <c r="BP44" s="101">
        <v>20.860018633468549</v>
      </c>
      <c r="BQ44" s="101">
        <v>461.21370909078701</v>
      </c>
      <c r="BR44" s="101">
        <v>543.65295022214104</v>
      </c>
      <c r="BS44" s="101">
        <v>41.481432683741303</v>
      </c>
      <c r="BT44" s="101">
        <v>60065.869073542301</v>
      </c>
      <c r="BU44" s="101">
        <v>197.8536973285068</v>
      </c>
      <c r="BV44" s="101">
        <v>1573.262650762721</v>
      </c>
      <c r="BW44" s="101">
        <v>0</v>
      </c>
      <c r="BX44" s="101">
        <v>144.6006041856688</v>
      </c>
      <c r="BY44" s="101">
        <v>5.9788300048387005E-2</v>
      </c>
      <c r="BZ44" s="101">
        <v>1758.406988703186</v>
      </c>
      <c r="CA44" s="101">
        <v>443.62936671753499</v>
      </c>
      <c r="CB44" s="51"/>
      <c r="CC44" s="87">
        <f t="shared" si="15"/>
        <v>1.1099487352421527E-3</v>
      </c>
      <c r="CD44" s="87">
        <f t="shared" si="16"/>
        <v>1.2668358619604605E-3</v>
      </c>
      <c r="CE44" s="87">
        <f t="shared" si="17"/>
        <v>3.4347228896653657E-4</v>
      </c>
      <c r="CF44" s="87">
        <f t="shared" si="18"/>
        <v>3.983629124486747E-4</v>
      </c>
      <c r="CG44" s="87">
        <f t="shared" si="19"/>
        <v>3.0917469509874311E-4</v>
      </c>
      <c r="CH44" s="87">
        <f t="shared" si="20"/>
        <v>-5.527302452124109E-4</v>
      </c>
      <c r="CI44" s="87">
        <f t="shared" si="21"/>
        <v>6.5173365400421563E-4</v>
      </c>
      <c r="CJ44" s="73" t="str">
        <f t="shared" si="22"/>
        <v/>
      </c>
      <c r="CK44" s="73" t="str">
        <f t="shared" si="23"/>
        <v/>
      </c>
      <c r="CL44" s="87" t="str">
        <f>IF(K44=0,"",(#REF!-K44)/K44)</f>
        <v/>
      </c>
      <c r="CM44" s="73" t="str">
        <f t="shared" si="24"/>
        <v/>
      </c>
      <c r="CN44" s="87">
        <f t="shared" si="25"/>
        <v>4.2430855068793176E-4</v>
      </c>
      <c r="CO44" s="73" t="str">
        <f t="shared" si="26"/>
        <v/>
      </c>
      <c r="CP44" s="87" t="str">
        <f t="shared" si="27"/>
        <v/>
      </c>
      <c r="CQ44" s="87" t="str">
        <f t="shared" si="28"/>
        <v/>
      </c>
      <c r="CR44" s="73" t="str">
        <f t="shared" si="29"/>
        <v/>
      </c>
    </row>
    <row r="45" spans="1:96" x14ac:dyDescent="0.4">
      <c r="A45" s="100" t="s">
        <v>44</v>
      </c>
      <c r="B45" s="101">
        <v>3047.4802439</v>
      </c>
      <c r="C45" s="101">
        <v>144.76005642000001</v>
      </c>
      <c r="D45" s="101">
        <v>11872.207347</v>
      </c>
      <c r="E45" s="101">
        <v>1630.5581365</v>
      </c>
      <c r="F45" s="101">
        <v>1297.1291341000001</v>
      </c>
      <c r="G45" s="101">
        <v>6680.2232665000001</v>
      </c>
      <c r="H45" s="101">
        <v>191.25252474999999</v>
      </c>
      <c r="I45" s="84"/>
      <c r="J45" s="84"/>
      <c r="K45" s="101"/>
      <c r="L45" s="84"/>
      <c r="M45" s="101">
        <v>54.862349500000001</v>
      </c>
      <c r="N45" s="84"/>
      <c r="O45" s="101"/>
      <c r="P45" s="101"/>
      <c r="Q45" s="84"/>
      <c r="R45" s="101"/>
      <c r="S45" s="101" t="s">
        <v>44</v>
      </c>
      <c r="T45" s="101">
        <v>0</v>
      </c>
      <c r="U45" s="101">
        <v>0</v>
      </c>
      <c r="V45" s="101">
        <v>0</v>
      </c>
      <c r="W45" s="101">
        <v>0</v>
      </c>
      <c r="X45" s="101">
        <v>0</v>
      </c>
      <c r="Y45" s="101">
        <v>0</v>
      </c>
      <c r="Z45" s="101">
        <v>0</v>
      </c>
      <c r="AA45" s="101">
        <v>107.3145515962362</v>
      </c>
      <c r="AB45" s="101">
        <v>3051.5653321340096</v>
      </c>
      <c r="AC45" s="101">
        <v>0</v>
      </c>
      <c r="AD45" s="101">
        <v>3.1041484297065001</v>
      </c>
      <c r="AE45" s="101">
        <v>0</v>
      </c>
      <c r="AF45" s="101">
        <v>0</v>
      </c>
      <c r="AG45" s="101">
        <v>45.9933863849066</v>
      </c>
      <c r="AH45" s="101">
        <v>45.9933863849066</v>
      </c>
      <c r="AI45" s="101">
        <v>54.890079077352397</v>
      </c>
      <c r="AJ45" s="101">
        <v>0</v>
      </c>
      <c r="AK45" s="101">
        <v>2.2873549977123599</v>
      </c>
      <c r="AL45" s="101">
        <v>0</v>
      </c>
      <c r="AM45" s="101">
        <v>0</v>
      </c>
      <c r="AN45" s="101">
        <v>0</v>
      </c>
      <c r="AO45" s="101">
        <v>0</v>
      </c>
      <c r="AP45" s="101">
        <v>145.03179570471281</v>
      </c>
      <c r="AQ45" s="101">
        <v>0</v>
      </c>
      <c r="AR45" s="101">
        <v>10694.11261603509</v>
      </c>
      <c r="AS45" s="101">
        <v>1188.2347835440391</v>
      </c>
      <c r="AT45" s="101">
        <v>11882.34739957913</v>
      </c>
      <c r="AU45" s="101">
        <v>0</v>
      </c>
      <c r="AV45" s="101">
        <v>4.1573894335003203</v>
      </c>
      <c r="AW45" s="101">
        <v>77.258162774443903</v>
      </c>
      <c r="AX45" s="101">
        <v>42.816609219739</v>
      </c>
      <c r="AY45" s="101">
        <v>44.672381632081596</v>
      </c>
      <c r="AZ45" s="101">
        <v>0.93071101235139297</v>
      </c>
      <c r="BA45" s="101">
        <v>55.647547519932402</v>
      </c>
      <c r="BB45" s="101">
        <v>37.838025837023196</v>
      </c>
      <c r="BC45" s="101">
        <v>0</v>
      </c>
      <c r="BD45" s="101">
        <v>6.0235063750789397</v>
      </c>
      <c r="BE45" s="101">
        <v>1631.394631328614</v>
      </c>
      <c r="BF45" s="101">
        <v>1297.8356410180381</v>
      </c>
      <c r="BG45" s="101">
        <v>333.55899031057504</v>
      </c>
      <c r="BH45" s="101">
        <v>0</v>
      </c>
      <c r="BI45" s="101">
        <v>0.36672220285829105</v>
      </c>
      <c r="BJ45" s="101">
        <v>755.41567968516802</v>
      </c>
      <c r="BK45" s="101">
        <v>0</v>
      </c>
      <c r="BL45" s="101">
        <v>17.18907718205217</v>
      </c>
      <c r="BM45" s="101">
        <v>4.6856407698760307</v>
      </c>
      <c r="BN45" s="101">
        <v>0.83942869305599099</v>
      </c>
      <c r="BO45" s="101">
        <v>42.778660257499801</v>
      </c>
      <c r="BP45" s="101">
        <v>2.6437489154921998</v>
      </c>
      <c r="BQ45" s="101">
        <v>116.6523542661639</v>
      </c>
      <c r="BR45" s="101">
        <v>131.9560700839408</v>
      </c>
      <c r="BS45" s="101">
        <v>5.5816727265111297</v>
      </c>
      <c r="BT45" s="101">
        <v>6682.07785622557</v>
      </c>
      <c r="BU45" s="101">
        <v>28.084716697172301</v>
      </c>
      <c r="BV45" s="101">
        <v>151.0149119551138</v>
      </c>
      <c r="BW45" s="101">
        <v>0</v>
      </c>
      <c r="BX45" s="101">
        <v>22.8427265931623</v>
      </c>
      <c r="BY45" s="101">
        <v>0</v>
      </c>
      <c r="BZ45" s="101">
        <v>191.41301335890688</v>
      </c>
      <c r="CA45" s="101">
        <v>71.127988247215697</v>
      </c>
      <c r="CB45" s="51"/>
      <c r="CC45" s="87">
        <f t="shared" si="15"/>
        <v>1.3404806289348552E-3</v>
      </c>
      <c r="CD45" s="87">
        <f t="shared" si="16"/>
        <v>1.8771703426557281E-3</v>
      </c>
      <c r="CE45" s="87">
        <f t="shared" si="17"/>
        <v>8.5410002392628337E-4</v>
      </c>
      <c r="CF45" s="87">
        <f t="shared" si="18"/>
        <v>5.1301134862290904E-4</v>
      </c>
      <c r="CG45" s="87">
        <f t="shared" si="19"/>
        <v>5.4466968589695058E-4</v>
      </c>
      <c r="CH45" s="87">
        <f t="shared" si="20"/>
        <v>2.7762391339078375E-4</v>
      </c>
      <c r="CI45" s="87">
        <f t="shared" si="21"/>
        <v>8.3914504719179368E-4</v>
      </c>
      <c r="CJ45" s="73" t="str">
        <f t="shared" si="22"/>
        <v/>
      </c>
      <c r="CK45" s="73" t="str">
        <f t="shared" si="23"/>
        <v/>
      </c>
      <c r="CL45" s="87" t="str">
        <f>IF(K45=0,"",(#REF!-K45)/K45)</f>
        <v/>
      </c>
      <c r="CM45" s="73" t="str">
        <f t="shared" si="24"/>
        <v/>
      </c>
      <c r="CN45" s="87">
        <f t="shared" si="25"/>
        <v>5.0543911453146948E-4</v>
      </c>
      <c r="CO45" s="73" t="str">
        <f t="shared" si="26"/>
        <v/>
      </c>
      <c r="CP45" s="87" t="str">
        <f t="shared" si="27"/>
        <v/>
      </c>
      <c r="CQ45" s="87" t="str">
        <f t="shared" si="28"/>
        <v/>
      </c>
      <c r="CR45" s="73" t="str">
        <f t="shared" si="29"/>
        <v/>
      </c>
    </row>
    <row r="46" spans="1:96" x14ac:dyDescent="0.4">
      <c r="A46" s="100" t="s">
        <v>45</v>
      </c>
      <c r="B46" s="101">
        <v>0</v>
      </c>
      <c r="C46" s="101">
        <v>0</v>
      </c>
      <c r="D46" s="101">
        <v>11.90971302</v>
      </c>
      <c r="E46" s="101">
        <v>0</v>
      </c>
      <c r="F46" s="101">
        <v>0</v>
      </c>
      <c r="G46" s="101">
        <v>0</v>
      </c>
      <c r="H46" s="101">
        <v>0</v>
      </c>
      <c r="I46" s="84"/>
      <c r="J46" s="84"/>
      <c r="K46" s="101"/>
      <c r="L46" s="84"/>
      <c r="M46" s="101">
        <v>0</v>
      </c>
      <c r="N46" s="84"/>
      <c r="O46" s="101"/>
      <c r="P46" s="101"/>
      <c r="Q46" s="84"/>
      <c r="R46" s="101"/>
      <c r="S46" s="101" t="s">
        <v>45</v>
      </c>
      <c r="T46" s="101">
        <v>0</v>
      </c>
      <c r="U46" s="101">
        <v>0</v>
      </c>
      <c r="V46" s="101">
        <v>0</v>
      </c>
      <c r="W46" s="101">
        <v>0</v>
      </c>
      <c r="X46" s="101">
        <v>0</v>
      </c>
      <c r="Y46" s="101">
        <v>0</v>
      </c>
      <c r="Z46" s="101">
        <v>0</v>
      </c>
      <c r="AA46" s="101">
        <v>0</v>
      </c>
      <c r="AB46" s="101">
        <v>0</v>
      </c>
      <c r="AC46" s="101">
        <v>0</v>
      </c>
      <c r="AD46" s="101">
        <v>0</v>
      </c>
      <c r="AE46" s="101">
        <v>0</v>
      </c>
      <c r="AF46" s="101">
        <v>0</v>
      </c>
      <c r="AG46" s="101">
        <v>0</v>
      </c>
      <c r="AH46" s="101">
        <v>0</v>
      </c>
      <c r="AI46" s="101">
        <v>0</v>
      </c>
      <c r="AJ46" s="101">
        <v>0</v>
      </c>
      <c r="AK46" s="101">
        <v>0</v>
      </c>
      <c r="AL46" s="101">
        <v>0</v>
      </c>
      <c r="AM46" s="101">
        <v>0</v>
      </c>
      <c r="AN46" s="101">
        <v>0</v>
      </c>
      <c r="AO46" s="101">
        <v>0</v>
      </c>
      <c r="AP46" s="101">
        <v>0</v>
      </c>
      <c r="AQ46" s="101">
        <v>0</v>
      </c>
      <c r="AR46" s="101">
        <v>10.770325104581751</v>
      </c>
      <c r="AS46" s="101">
        <v>1.1966995949007089</v>
      </c>
      <c r="AT46" s="101">
        <v>11.96702469948246</v>
      </c>
      <c r="AU46" s="101">
        <v>0</v>
      </c>
      <c r="AV46" s="101">
        <v>0</v>
      </c>
      <c r="AW46" s="101">
        <v>0</v>
      </c>
      <c r="AX46" s="101">
        <v>0</v>
      </c>
      <c r="AY46" s="101">
        <v>0</v>
      </c>
      <c r="AZ46" s="101">
        <v>0</v>
      </c>
      <c r="BA46" s="101">
        <v>0</v>
      </c>
      <c r="BB46" s="101">
        <v>0</v>
      </c>
      <c r="BC46" s="101">
        <v>0</v>
      </c>
      <c r="BD46" s="101">
        <v>0</v>
      </c>
      <c r="BE46" s="101">
        <v>0</v>
      </c>
      <c r="BF46" s="101">
        <v>0</v>
      </c>
      <c r="BG46" s="101">
        <v>0</v>
      </c>
      <c r="BH46" s="101">
        <v>0</v>
      </c>
      <c r="BI46" s="101">
        <v>0</v>
      </c>
      <c r="BJ46" s="101">
        <v>0</v>
      </c>
      <c r="BK46" s="101">
        <v>0</v>
      </c>
      <c r="BL46" s="101">
        <v>0</v>
      </c>
      <c r="BM46" s="101">
        <v>0</v>
      </c>
      <c r="BN46" s="101">
        <v>0</v>
      </c>
      <c r="BO46" s="101">
        <v>0</v>
      </c>
      <c r="BP46" s="101">
        <v>0</v>
      </c>
      <c r="BQ46" s="101">
        <v>0</v>
      </c>
      <c r="BR46" s="101">
        <v>0</v>
      </c>
      <c r="BS46" s="101">
        <v>0</v>
      </c>
      <c r="BT46" s="101">
        <v>0</v>
      </c>
      <c r="BU46" s="101">
        <v>0</v>
      </c>
      <c r="BV46" s="101">
        <v>0</v>
      </c>
      <c r="BW46" s="101">
        <v>0</v>
      </c>
      <c r="BX46" s="101">
        <v>0</v>
      </c>
      <c r="BY46" s="101">
        <v>0</v>
      </c>
      <c r="BZ46" s="101">
        <v>0</v>
      </c>
      <c r="CA46" s="101">
        <v>0</v>
      </c>
      <c r="CB46" s="51"/>
      <c r="CC46" s="87" t="str">
        <f t="shared" si="15"/>
        <v/>
      </c>
      <c r="CD46" s="87" t="str">
        <f t="shared" si="16"/>
        <v/>
      </c>
      <c r="CE46" s="87">
        <f t="shared" si="17"/>
        <v>4.8121797213934855E-3</v>
      </c>
      <c r="CF46" s="87" t="str">
        <f t="shared" si="18"/>
        <v/>
      </c>
      <c r="CG46" s="87" t="str">
        <f t="shared" si="19"/>
        <v/>
      </c>
      <c r="CH46" s="87" t="str">
        <f t="shared" si="20"/>
        <v/>
      </c>
      <c r="CI46" s="87" t="str">
        <f t="shared" si="21"/>
        <v/>
      </c>
      <c r="CJ46" s="73" t="str">
        <f t="shared" si="22"/>
        <v/>
      </c>
      <c r="CK46" s="73" t="str">
        <f t="shared" si="23"/>
        <v/>
      </c>
      <c r="CL46" s="87" t="str">
        <f>IF(K46=0,"",(#REF!-K46)/K46)</f>
        <v/>
      </c>
      <c r="CM46" s="73" t="str">
        <f t="shared" si="24"/>
        <v/>
      </c>
      <c r="CN46" s="87" t="str">
        <f t="shared" si="25"/>
        <v/>
      </c>
      <c r="CO46" s="73" t="str">
        <f t="shared" si="26"/>
        <v/>
      </c>
      <c r="CP46" s="87" t="str">
        <f t="shared" si="27"/>
        <v/>
      </c>
      <c r="CQ46" s="87" t="str">
        <f t="shared" si="28"/>
        <v/>
      </c>
      <c r="CR46" s="73" t="str">
        <f t="shared" si="29"/>
        <v/>
      </c>
    </row>
    <row r="47" spans="1:96" x14ac:dyDescent="0.4">
      <c r="A47" s="100" t="s">
        <v>46</v>
      </c>
      <c r="B47" s="101">
        <v>12131.37516</v>
      </c>
      <c r="C47" s="101">
        <v>904.33444721000001</v>
      </c>
      <c r="D47" s="101">
        <v>6672.1833208999997</v>
      </c>
      <c r="E47" s="101">
        <v>379.53835908999997</v>
      </c>
      <c r="F47" s="101">
        <v>273.12356524</v>
      </c>
      <c r="G47" s="101">
        <v>1239.3061580000001</v>
      </c>
      <c r="H47" s="101">
        <v>334.15906424999997</v>
      </c>
      <c r="I47" s="84"/>
      <c r="J47" s="84"/>
      <c r="K47" s="101"/>
      <c r="L47" s="84"/>
      <c r="M47" s="101">
        <v>31.945709269999998</v>
      </c>
      <c r="N47" s="84"/>
      <c r="O47" s="101"/>
      <c r="P47" s="101"/>
      <c r="Q47" s="84"/>
      <c r="R47" s="101"/>
      <c r="S47" s="101" t="s">
        <v>46</v>
      </c>
      <c r="T47" s="101">
        <v>0.16233130596526602</v>
      </c>
      <c r="U47" s="101">
        <v>0</v>
      </c>
      <c r="V47" s="101">
        <v>4.34519132492295E-2</v>
      </c>
      <c r="W47" s="101">
        <v>4.34519132492295E-2</v>
      </c>
      <c r="X47" s="101">
        <v>2.007213921513246E-2</v>
      </c>
      <c r="Y47" s="101">
        <v>3.5158236981108297</v>
      </c>
      <c r="Z47" s="101">
        <v>0</v>
      </c>
      <c r="AA47" s="101">
        <v>719.20494270473</v>
      </c>
      <c r="AB47" s="101">
        <v>12157.100076508141</v>
      </c>
      <c r="AC47" s="101">
        <v>2.8319717462395699</v>
      </c>
      <c r="AD47" s="101">
        <v>6.3181566739625197</v>
      </c>
      <c r="AE47" s="101">
        <v>0.11702640564243549</v>
      </c>
      <c r="AF47" s="101">
        <v>2.2724008087153051</v>
      </c>
      <c r="AG47" s="101">
        <v>289.51058446628497</v>
      </c>
      <c r="AH47" s="101">
        <v>289.51058446628497</v>
      </c>
      <c r="AI47" s="101">
        <v>32.038328159999701</v>
      </c>
      <c r="AJ47" s="101">
        <v>0</v>
      </c>
      <c r="AK47" s="101">
        <v>0.39303443293387397</v>
      </c>
      <c r="AL47" s="101">
        <v>8.7798648348462407E-6</v>
      </c>
      <c r="AM47" s="101">
        <v>2.9780666666666601E-2</v>
      </c>
      <c r="AN47" s="101">
        <v>3.40181537979573</v>
      </c>
      <c r="AO47" s="101">
        <v>2.0107743679458952E-2</v>
      </c>
      <c r="AP47" s="101">
        <v>906.23846552423106</v>
      </c>
      <c r="AQ47" s="101">
        <v>0</v>
      </c>
      <c r="AR47" s="101">
        <v>6020.59034811729</v>
      </c>
      <c r="AS47" s="101">
        <v>668.95490550575596</v>
      </c>
      <c r="AT47" s="101">
        <v>6689.5452536230605</v>
      </c>
      <c r="AU47" s="101">
        <v>8.6508867728192006E-6</v>
      </c>
      <c r="AV47" s="101">
        <v>1.1626099970693391</v>
      </c>
      <c r="AW47" s="101">
        <v>12.905211512624099</v>
      </c>
      <c r="AX47" s="101">
        <v>11.593921174576721</v>
      </c>
      <c r="AY47" s="101">
        <v>7.8290948436891297</v>
      </c>
      <c r="AZ47" s="101">
        <v>1.7608326095670002</v>
      </c>
      <c r="BA47" s="101">
        <v>11.949852090460041</v>
      </c>
      <c r="BB47" s="101">
        <v>6.7307212278682798</v>
      </c>
      <c r="BC47" s="101">
        <v>1.7478342344725669E-5</v>
      </c>
      <c r="BD47" s="101">
        <v>2.299861467843793</v>
      </c>
      <c r="BE47" s="101">
        <v>379.60218016601101</v>
      </c>
      <c r="BF47" s="101">
        <v>273.16672361912197</v>
      </c>
      <c r="BG47" s="101">
        <v>106.4354565468895</v>
      </c>
      <c r="BH47" s="101">
        <v>1.487056752481577E-2</v>
      </c>
      <c r="BI47" s="101">
        <v>6.0701505867050198E-2</v>
      </c>
      <c r="BJ47" s="101">
        <v>127.26544053695051</v>
      </c>
      <c r="BK47" s="101">
        <v>4.8283214636485203</v>
      </c>
      <c r="BL47" s="101">
        <v>10.431007802350109</v>
      </c>
      <c r="BM47" s="101">
        <v>2.5096001832525801</v>
      </c>
      <c r="BN47" s="101">
        <v>1.018719300413399</v>
      </c>
      <c r="BO47" s="101">
        <v>26.0476314985256</v>
      </c>
      <c r="BP47" s="101">
        <v>2.16866285288592</v>
      </c>
      <c r="BQ47" s="101">
        <v>21.056694890808298</v>
      </c>
      <c r="BR47" s="101">
        <v>35.544984275923596</v>
      </c>
      <c r="BS47" s="101">
        <v>0.91316036346290097</v>
      </c>
      <c r="BT47" s="101">
        <v>1240.6614795672151</v>
      </c>
      <c r="BU47" s="101">
        <v>7.9459992971101903</v>
      </c>
      <c r="BV47" s="101">
        <v>21.53337850581735</v>
      </c>
      <c r="BW47" s="101">
        <v>0.369988153172505</v>
      </c>
      <c r="BX47" s="101">
        <v>6.9644192539196901</v>
      </c>
      <c r="BY47" s="101">
        <v>1.7443097375356029</v>
      </c>
      <c r="BZ47" s="101">
        <v>334.84473200405603</v>
      </c>
      <c r="CA47" s="101">
        <v>8.8241578356044101</v>
      </c>
      <c r="CB47" s="51"/>
      <c r="CC47" s="87">
        <f t="shared" si="15"/>
        <v>2.1205276540257599E-3</v>
      </c>
      <c r="CD47" s="87">
        <f t="shared" si="16"/>
        <v>2.1054360144139362E-3</v>
      </c>
      <c r="CE47" s="87">
        <f t="shared" si="17"/>
        <v>2.6021366452381729E-3</v>
      </c>
      <c r="CF47" s="87">
        <f t="shared" si="18"/>
        <v>1.6815448157614119E-4</v>
      </c>
      <c r="CG47" s="87">
        <f t="shared" si="19"/>
        <v>1.5801777881757669E-4</v>
      </c>
      <c r="CH47" s="87">
        <f t="shared" si="20"/>
        <v>1.0936131951464203E-3</v>
      </c>
      <c r="CI47" s="87">
        <f t="shared" si="21"/>
        <v>2.0519202601760799E-3</v>
      </c>
      <c r="CJ47" s="73" t="str">
        <f t="shared" si="22"/>
        <v/>
      </c>
      <c r="CK47" s="73" t="str">
        <f t="shared" si="23"/>
        <v/>
      </c>
      <c r="CL47" s="87" t="str">
        <f>IF(K47=0,"",(#REF!-K47)/K47)</f>
        <v/>
      </c>
      <c r="CM47" s="73" t="str">
        <f t="shared" si="24"/>
        <v/>
      </c>
      <c r="CN47" s="87">
        <f t="shared" si="25"/>
        <v>2.8992591529867838E-3</v>
      </c>
      <c r="CO47" s="73" t="str">
        <f t="shared" si="26"/>
        <v/>
      </c>
      <c r="CP47" s="87" t="str">
        <f t="shared" si="27"/>
        <v/>
      </c>
      <c r="CQ47" s="87" t="str">
        <f t="shared" si="28"/>
        <v/>
      </c>
      <c r="CR47" s="73" t="str">
        <f t="shared" si="29"/>
        <v/>
      </c>
    </row>
    <row r="48" spans="1:96" x14ac:dyDescent="0.4">
      <c r="A48" s="100" t="s">
        <v>47</v>
      </c>
      <c r="B48" s="101">
        <v>3529.5142163999999</v>
      </c>
      <c r="C48" s="101">
        <v>258.16579052999998</v>
      </c>
      <c r="D48" s="101">
        <v>1220.8435844000001</v>
      </c>
      <c r="E48" s="101">
        <v>71.011889499999995</v>
      </c>
      <c r="F48" s="101">
        <v>56.354644030000003</v>
      </c>
      <c r="G48" s="101">
        <v>52.49287468</v>
      </c>
      <c r="H48" s="101">
        <v>94.682710540000002</v>
      </c>
      <c r="I48" s="84"/>
      <c r="J48" s="84"/>
      <c r="K48" s="101"/>
      <c r="L48" s="84"/>
      <c r="M48" s="101">
        <v>1.4105327599999999</v>
      </c>
      <c r="N48" s="84"/>
      <c r="O48" s="101"/>
      <c r="P48" s="101"/>
      <c r="Q48" s="84"/>
      <c r="R48" s="101"/>
      <c r="S48" s="101" t="s">
        <v>47</v>
      </c>
      <c r="T48" s="101">
        <v>0.315722504229346</v>
      </c>
      <c r="U48" s="101">
        <v>0</v>
      </c>
      <c r="V48" s="101">
        <v>0.283296805938059</v>
      </c>
      <c r="W48" s="101">
        <v>0.283296805938059</v>
      </c>
      <c r="X48" s="101">
        <v>1.7470542188197529E-2</v>
      </c>
      <c r="Y48" s="101">
        <v>0.92362012104968494</v>
      </c>
      <c r="Z48" s="101">
        <v>0</v>
      </c>
      <c r="AA48" s="101">
        <v>193.4251033343848</v>
      </c>
      <c r="AB48" s="101">
        <v>3540.0916184460602</v>
      </c>
      <c r="AC48" s="101">
        <v>0.81262393273036793</v>
      </c>
      <c r="AD48" s="101">
        <v>0.25619382296830201</v>
      </c>
      <c r="AE48" s="101">
        <v>0</v>
      </c>
      <c r="AF48" s="101">
        <v>0.67574409936134106</v>
      </c>
      <c r="AG48" s="101">
        <v>81.357979913044289</v>
      </c>
      <c r="AH48" s="101">
        <v>81.357979913044289</v>
      </c>
      <c r="AI48" s="101">
        <v>1.41525414948439</v>
      </c>
      <c r="AJ48" s="101">
        <v>0</v>
      </c>
      <c r="AK48" s="101">
        <v>1.4182346244701991E-5</v>
      </c>
      <c r="AL48" s="101">
        <v>0</v>
      </c>
      <c r="AM48" s="101">
        <v>5.8232297008879101E-2</v>
      </c>
      <c r="AN48" s="101">
        <v>3.9374416563545402</v>
      </c>
      <c r="AO48" s="101">
        <v>6.4383895593676993E-2</v>
      </c>
      <c r="AP48" s="101">
        <v>258.93364615420103</v>
      </c>
      <c r="AQ48" s="101">
        <v>0</v>
      </c>
      <c r="AR48" s="101">
        <v>1101.4606930451891</v>
      </c>
      <c r="AS48" s="101">
        <v>122.3845758302881</v>
      </c>
      <c r="AT48" s="101">
        <v>1223.8452688754769</v>
      </c>
      <c r="AU48" s="101">
        <v>1.873631900968371E-2</v>
      </c>
      <c r="AV48" s="101">
        <v>0.1310004414755534</v>
      </c>
      <c r="AW48" s="101">
        <v>0.298075343496639</v>
      </c>
      <c r="AX48" s="101">
        <v>0.66685104490484304</v>
      </c>
      <c r="AY48" s="101">
        <v>0.54687385947739298</v>
      </c>
      <c r="AZ48" s="101">
        <v>2.75411045817556</v>
      </c>
      <c r="BA48" s="101">
        <v>1.310245611093656</v>
      </c>
      <c r="BB48" s="101">
        <v>0.38814980152890399</v>
      </c>
      <c r="BC48" s="101">
        <v>0</v>
      </c>
      <c r="BD48" s="101">
        <v>1.3912916421788268</v>
      </c>
      <c r="BE48" s="101">
        <v>71.239257102806903</v>
      </c>
      <c r="BF48" s="101">
        <v>56.534822386844901</v>
      </c>
      <c r="BG48" s="101">
        <v>14.704434715962011</v>
      </c>
      <c r="BH48" s="101">
        <v>1.041050061453835E-2</v>
      </c>
      <c r="BI48" s="101">
        <v>7.3025672823073401E-3</v>
      </c>
      <c r="BJ48" s="101">
        <v>5.87359264945957</v>
      </c>
      <c r="BK48" s="101">
        <v>9.3501701086327316</v>
      </c>
      <c r="BL48" s="101">
        <v>2.8323064592117202</v>
      </c>
      <c r="BM48" s="101">
        <v>1.567318400105822</v>
      </c>
      <c r="BN48" s="101">
        <v>0.45237324680191904</v>
      </c>
      <c r="BO48" s="101">
        <v>7.0838443295468903</v>
      </c>
      <c r="BP48" s="101">
        <v>4.3295492711188904E-2</v>
      </c>
      <c r="BQ48" s="101">
        <v>1.3810758580664371</v>
      </c>
      <c r="BR48" s="101">
        <v>21.261339423050352</v>
      </c>
      <c r="BS48" s="101">
        <v>2.63421281216068E-2</v>
      </c>
      <c r="BT48" s="101">
        <v>52.668206286479503</v>
      </c>
      <c r="BU48" s="101">
        <v>0.34886555191276203</v>
      </c>
      <c r="BV48" s="101">
        <v>0</v>
      </c>
      <c r="BW48" s="101">
        <v>0.98724602083478097</v>
      </c>
      <c r="BX48" s="101">
        <v>1.804986248577735</v>
      </c>
      <c r="BY48" s="101">
        <v>1.723293959754624</v>
      </c>
      <c r="BZ48" s="101">
        <v>94.968691953680803</v>
      </c>
      <c r="CA48" s="101">
        <v>4.35159789125701E-2</v>
      </c>
      <c r="CB48" s="51"/>
      <c r="CC48" s="87">
        <f t="shared" si="15"/>
        <v>2.9968435874013787E-3</v>
      </c>
      <c r="CD48" s="87">
        <f t="shared" si="16"/>
        <v>2.974273325000506E-3</v>
      </c>
      <c r="CE48" s="87">
        <f t="shared" si="17"/>
        <v>2.458697013960284E-3</v>
      </c>
      <c r="CF48" s="87">
        <f t="shared" si="18"/>
        <v>3.201824432610086E-3</v>
      </c>
      <c r="CG48" s="87">
        <f t="shared" si="19"/>
        <v>3.1972228721555149E-3</v>
      </c>
      <c r="CH48" s="87">
        <f t="shared" si="20"/>
        <v>3.3401029672757666E-3</v>
      </c>
      <c r="CI48" s="87">
        <f t="shared" si="21"/>
        <v>3.0204185331173476E-3</v>
      </c>
      <c r="CJ48" s="73" t="str">
        <f t="shared" si="22"/>
        <v/>
      </c>
      <c r="CK48" s="73" t="str">
        <f t="shared" si="23"/>
        <v/>
      </c>
      <c r="CL48" s="87" t="str">
        <f>IF(K48=0,"",(#REF!-K48)/K48)</f>
        <v/>
      </c>
      <c r="CM48" s="73" t="str">
        <f t="shared" si="24"/>
        <v/>
      </c>
      <c r="CN48" s="87">
        <f t="shared" si="25"/>
        <v>3.3472384465498329E-3</v>
      </c>
      <c r="CO48" s="73" t="str">
        <f t="shared" si="26"/>
        <v/>
      </c>
      <c r="CP48" s="87" t="str">
        <f t="shared" si="27"/>
        <v/>
      </c>
      <c r="CQ48" s="87" t="str">
        <f t="shared" si="28"/>
        <v/>
      </c>
      <c r="CR48" s="73" t="str">
        <f t="shared" si="29"/>
        <v/>
      </c>
    </row>
    <row r="49" spans="1:96" x14ac:dyDescent="0.4">
      <c r="A49" s="100" t="s">
        <v>48</v>
      </c>
      <c r="B49" s="101">
        <v>4650.0372625999998</v>
      </c>
      <c r="C49" s="101">
        <v>64.793430499999999</v>
      </c>
      <c r="D49" s="101">
        <v>22000.257562999999</v>
      </c>
      <c r="E49" s="101">
        <v>6375.6445721</v>
      </c>
      <c r="F49" s="101">
        <v>4906.1229949999997</v>
      </c>
      <c r="G49" s="101">
        <v>22147.04118</v>
      </c>
      <c r="H49" s="101">
        <v>484.97149974000001</v>
      </c>
      <c r="I49" s="84"/>
      <c r="J49" s="84"/>
      <c r="K49" s="101"/>
      <c r="L49" s="84"/>
      <c r="M49" s="101">
        <v>186.51624944</v>
      </c>
      <c r="N49" s="84"/>
      <c r="O49" s="101"/>
      <c r="P49" s="101"/>
      <c r="Q49" s="84"/>
      <c r="R49" s="101"/>
      <c r="S49" s="101" t="s">
        <v>48</v>
      </c>
      <c r="T49" s="101">
        <v>0</v>
      </c>
      <c r="U49" s="101">
        <v>0</v>
      </c>
      <c r="V49" s="101">
        <v>0</v>
      </c>
      <c r="W49" s="101">
        <v>0</v>
      </c>
      <c r="X49" s="101">
        <v>0</v>
      </c>
      <c r="Y49" s="101">
        <v>5.5829360417048196E-2</v>
      </c>
      <c r="Z49" s="101">
        <v>0</v>
      </c>
      <c r="AA49" s="101">
        <v>45.285598125504904</v>
      </c>
      <c r="AB49" s="101">
        <v>4651.9347843648202</v>
      </c>
      <c r="AC49" s="101">
        <v>0</v>
      </c>
      <c r="AD49" s="101">
        <v>10.174954290851499</v>
      </c>
      <c r="AE49" s="101">
        <v>0.22789339122935171</v>
      </c>
      <c r="AF49" s="101">
        <v>0</v>
      </c>
      <c r="AG49" s="101">
        <v>19.408727007851517</v>
      </c>
      <c r="AH49" s="101">
        <v>19.408727007851517</v>
      </c>
      <c r="AI49" s="101">
        <v>186.48782444052949</v>
      </c>
      <c r="AJ49" s="101">
        <v>0</v>
      </c>
      <c r="AK49" s="101">
        <v>7.3037945448067294</v>
      </c>
      <c r="AL49" s="101">
        <v>0</v>
      </c>
      <c r="AM49" s="101">
        <v>0</v>
      </c>
      <c r="AN49" s="101">
        <v>0</v>
      </c>
      <c r="AO49" s="101">
        <v>0</v>
      </c>
      <c r="AP49" s="101">
        <v>64.985658819193304</v>
      </c>
      <c r="AQ49" s="101">
        <v>0</v>
      </c>
      <c r="AR49" s="101">
        <v>19787.25964191727</v>
      </c>
      <c r="AS49" s="101">
        <v>2198.5844822634799</v>
      </c>
      <c r="AT49" s="101">
        <v>21985.844124180781</v>
      </c>
      <c r="AU49" s="101">
        <v>0</v>
      </c>
      <c r="AV49" s="101">
        <v>13.326860291896349</v>
      </c>
      <c r="AW49" s="101">
        <v>292.65580649887397</v>
      </c>
      <c r="AX49" s="101">
        <v>137.11316075695692</v>
      </c>
      <c r="AY49" s="101">
        <v>169.73723681801079</v>
      </c>
      <c r="AZ49" s="101">
        <v>3.13514983984963</v>
      </c>
      <c r="BA49" s="101">
        <v>209.8568109796455</v>
      </c>
      <c r="BB49" s="101">
        <v>143.2075446140434</v>
      </c>
      <c r="BC49" s="101">
        <v>0</v>
      </c>
      <c r="BD49" s="101">
        <v>22.779785283765712</v>
      </c>
      <c r="BE49" s="101">
        <v>6374.9683998885603</v>
      </c>
      <c r="BF49" s="101">
        <v>4905.5496051698401</v>
      </c>
      <c r="BG49" s="101">
        <v>1469.4187947187161</v>
      </c>
      <c r="BH49" s="101">
        <v>4.8471717455645699E-2</v>
      </c>
      <c r="BI49" s="101">
        <v>1.390102276492666</v>
      </c>
      <c r="BJ49" s="101">
        <v>2861.0062350013</v>
      </c>
      <c r="BK49" s="101">
        <v>9.5435691727707109E-3</v>
      </c>
      <c r="BL49" s="101">
        <v>63.092126032385799</v>
      </c>
      <c r="BM49" s="101">
        <v>17.127914622486021</v>
      </c>
      <c r="BN49" s="101">
        <v>2.8565883203932998</v>
      </c>
      <c r="BO49" s="101">
        <v>156.99525825779739</v>
      </c>
      <c r="BP49" s="101">
        <v>8.5185952414017407</v>
      </c>
      <c r="BQ49" s="101">
        <v>441.73518044395098</v>
      </c>
      <c r="BR49" s="101">
        <v>498.74411853113702</v>
      </c>
      <c r="BS49" s="101">
        <v>21.171732363079091</v>
      </c>
      <c r="BT49" s="101">
        <v>22129.675720828687</v>
      </c>
      <c r="BU49" s="101">
        <v>89.893398057475991</v>
      </c>
      <c r="BV49" s="101">
        <v>493.89021180685199</v>
      </c>
      <c r="BW49" s="101">
        <v>0</v>
      </c>
      <c r="BX49" s="101">
        <v>73.136020937186998</v>
      </c>
      <c r="BY49" s="101">
        <v>0</v>
      </c>
      <c r="BZ49" s="101">
        <v>484.96461956348401</v>
      </c>
      <c r="CA49" s="101">
        <v>227.33223953759071</v>
      </c>
      <c r="CB49" s="51"/>
      <c r="CC49" s="87">
        <f t="shared" si="15"/>
        <v>4.0806592671461053E-4</v>
      </c>
      <c r="CD49" s="87">
        <f t="shared" si="16"/>
        <v>2.9667871836683312E-3</v>
      </c>
      <c r="CE49" s="87">
        <f t="shared" si="17"/>
        <v>-6.5514863987130518E-4</v>
      </c>
      <c r="CF49" s="87">
        <f t="shared" si="18"/>
        <v>-1.0605550604227265E-4</v>
      </c>
      <c r="CG49" s="87">
        <f t="shared" si="19"/>
        <v>-1.1687229014518678E-4</v>
      </c>
      <c r="CH49" s="87">
        <f t="shared" si="20"/>
        <v>-7.8409838272188457E-4</v>
      </c>
      <c r="CI49" s="87">
        <f t="shared" si="21"/>
        <v>-1.4186764623683226E-5</v>
      </c>
      <c r="CJ49" s="73" t="str">
        <f t="shared" si="22"/>
        <v/>
      </c>
      <c r="CK49" s="73" t="str">
        <f t="shared" si="23"/>
        <v/>
      </c>
      <c r="CL49" s="87" t="str">
        <f>IF(K49=0,"",(#REF!-K49)/K49)</f>
        <v/>
      </c>
      <c r="CM49" s="73" t="str">
        <f t="shared" si="24"/>
        <v/>
      </c>
      <c r="CN49" s="87">
        <f t="shared" si="25"/>
        <v>-1.5239958746675377E-4</v>
      </c>
      <c r="CO49" s="73" t="str">
        <f t="shared" si="26"/>
        <v/>
      </c>
      <c r="CP49" s="87" t="str">
        <f t="shared" si="27"/>
        <v/>
      </c>
      <c r="CQ49" s="87" t="str">
        <f t="shared" si="28"/>
        <v/>
      </c>
      <c r="CR49" s="73" t="str">
        <f t="shared" si="29"/>
        <v/>
      </c>
    </row>
    <row r="50" spans="1:96" x14ac:dyDescent="0.4">
      <c r="A50" s="100" t="s">
        <v>49</v>
      </c>
      <c r="B50" s="101">
        <v>5761.7802511</v>
      </c>
      <c r="C50" s="101">
        <v>306.79744920000002</v>
      </c>
      <c r="D50" s="101">
        <v>5517.1833054999997</v>
      </c>
      <c r="E50" s="101">
        <v>1258.7781852000001</v>
      </c>
      <c r="F50" s="101">
        <v>1008.1419108</v>
      </c>
      <c r="G50" s="101">
        <v>3605.7236358</v>
      </c>
      <c r="H50" s="101">
        <v>319.84649617999997</v>
      </c>
      <c r="I50" s="84"/>
      <c r="J50" s="84"/>
      <c r="K50" s="101"/>
      <c r="L50" s="84"/>
      <c r="M50" s="101">
        <v>63.094004220000002</v>
      </c>
      <c r="N50" s="84"/>
      <c r="O50" s="101"/>
      <c r="P50" s="101"/>
      <c r="Q50" s="84"/>
      <c r="R50" s="101"/>
      <c r="S50" s="101" t="s">
        <v>49</v>
      </c>
      <c r="T50" s="101">
        <v>0</v>
      </c>
      <c r="U50" s="101">
        <v>0</v>
      </c>
      <c r="V50" s="101">
        <v>0</v>
      </c>
      <c r="W50" s="101">
        <v>0</v>
      </c>
      <c r="X50" s="101">
        <v>0</v>
      </c>
      <c r="Y50" s="101">
        <v>0.2216975189089917</v>
      </c>
      <c r="Z50" s="101">
        <v>0</v>
      </c>
      <c r="AA50" s="101">
        <v>230.31676298582238</v>
      </c>
      <c r="AB50" s="101">
        <v>5773.9830743801904</v>
      </c>
      <c r="AC50" s="101">
        <v>0</v>
      </c>
      <c r="AD50" s="101">
        <v>4.7052494466260901</v>
      </c>
      <c r="AE50" s="101">
        <v>0</v>
      </c>
      <c r="AF50" s="101">
        <v>0</v>
      </c>
      <c r="AG50" s="101">
        <v>97.823497583339304</v>
      </c>
      <c r="AH50" s="101">
        <v>97.823497583339304</v>
      </c>
      <c r="AI50" s="101">
        <v>63.128123432777201</v>
      </c>
      <c r="AJ50" s="101">
        <v>0</v>
      </c>
      <c r="AK50" s="101">
        <v>3.4671567437135602</v>
      </c>
      <c r="AL50" s="101">
        <v>0</v>
      </c>
      <c r="AM50" s="101">
        <v>0</v>
      </c>
      <c r="AN50" s="101">
        <v>0</v>
      </c>
      <c r="AO50" s="101">
        <v>0</v>
      </c>
      <c r="AP50" s="101">
        <v>307.67293397634432</v>
      </c>
      <c r="AQ50" s="101">
        <v>0</v>
      </c>
      <c r="AR50" s="101">
        <v>4964.3234083409598</v>
      </c>
      <c r="AS50" s="101">
        <v>551.59162017030599</v>
      </c>
      <c r="AT50" s="101">
        <v>5515.9150285112701</v>
      </c>
      <c r="AU50" s="101">
        <v>0</v>
      </c>
      <c r="AV50" s="101">
        <v>6.3017434098833096</v>
      </c>
      <c r="AW50" s="101">
        <v>59.714696707889104</v>
      </c>
      <c r="AX50" s="101">
        <v>66.338929249382304</v>
      </c>
      <c r="AY50" s="101">
        <v>34.567936465212199</v>
      </c>
      <c r="AZ50" s="101">
        <v>0.89904804452234011</v>
      </c>
      <c r="BA50" s="101">
        <v>43.411246034007299</v>
      </c>
      <c r="BB50" s="101">
        <v>29.323071086395998</v>
      </c>
      <c r="BC50" s="101">
        <v>0</v>
      </c>
      <c r="BD50" s="101">
        <v>4.6757705936288501</v>
      </c>
      <c r="BE50" s="101">
        <v>1259.5862087367</v>
      </c>
      <c r="BF50" s="101">
        <v>1008.8321381743001</v>
      </c>
      <c r="BG50" s="101">
        <v>250.75407056239891</v>
      </c>
      <c r="BH50" s="101">
        <v>0</v>
      </c>
      <c r="BI50" s="101">
        <v>0.28320553470350501</v>
      </c>
      <c r="BJ50" s="101">
        <v>583.75001417319299</v>
      </c>
      <c r="BK50" s="101">
        <v>0</v>
      </c>
      <c r="BL50" s="101">
        <v>14.44646156957732</v>
      </c>
      <c r="BM50" s="101">
        <v>3.9100231312212901</v>
      </c>
      <c r="BN50" s="101">
        <v>0.80451571401863808</v>
      </c>
      <c r="BO50" s="101">
        <v>35.966314103352602</v>
      </c>
      <c r="BP50" s="101">
        <v>4.2290727807966704</v>
      </c>
      <c r="BQ50" s="101">
        <v>90.24553967131061</v>
      </c>
      <c r="BR50" s="101">
        <v>102.5237775013871</v>
      </c>
      <c r="BS50" s="101">
        <v>4.3105178438796798</v>
      </c>
      <c r="BT50" s="101">
        <v>3114.5144249395598</v>
      </c>
      <c r="BU50" s="101">
        <v>43.751732871404002</v>
      </c>
      <c r="BV50" s="101">
        <v>76.305645029602488</v>
      </c>
      <c r="BW50" s="101">
        <v>0</v>
      </c>
      <c r="BX50" s="101">
        <v>34.7357502885231</v>
      </c>
      <c r="BY50" s="101">
        <v>3.0935639761437701E-3</v>
      </c>
      <c r="BZ50" s="101">
        <v>320.24487078798597</v>
      </c>
      <c r="CA50" s="101">
        <v>107.8153677949155</v>
      </c>
      <c r="CB50" s="51"/>
      <c r="CC50" s="87">
        <f t="shared" si="15"/>
        <v>2.1178911288504462E-3</v>
      </c>
      <c r="CD50" s="87">
        <f t="shared" si="16"/>
        <v>2.8536246915585764E-3</v>
      </c>
      <c r="CE50" s="87">
        <f t="shared" si="17"/>
        <v>-2.2987762387110473E-4</v>
      </c>
      <c r="CF50" s="87">
        <f t="shared" si="18"/>
        <v>6.4191097859829711E-4</v>
      </c>
      <c r="CG50" s="87">
        <f t="shared" si="19"/>
        <v>6.8465299072069223E-4</v>
      </c>
      <c r="CH50" s="87">
        <f t="shared" si="20"/>
        <v>-0.13623041044615608</v>
      </c>
      <c r="CI50" s="87">
        <f t="shared" si="21"/>
        <v>1.2455181242998722E-3</v>
      </c>
      <c r="CJ50" s="73" t="str">
        <f t="shared" si="22"/>
        <v/>
      </c>
      <c r="CK50" s="73" t="str">
        <f t="shared" si="23"/>
        <v/>
      </c>
      <c r="CL50" s="87" t="str">
        <f>IF(K50=0,"",(#REF!-K50)/K50)</f>
        <v/>
      </c>
      <c r="CM50" s="73" t="str">
        <f t="shared" si="24"/>
        <v/>
      </c>
      <c r="CN50" s="87">
        <f t="shared" si="25"/>
        <v>5.4076790970866327E-4</v>
      </c>
      <c r="CO50" s="73" t="str">
        <f t="shared" si="26"/>
        <v/>
      </c>
      <c r="CP50" s="87" t="str">
        <f t="shared" si="27"/>
        <v/>
      </c>
      <c r="CQ50" s="87" t="str">
        <f t="shared" si="28"/>
        <v/>
      </c>
      <c r="CR50" s="73" t="str">
        <f t="shared" si="29"/>
        <v/>
      </c>
    </row>
    <row r="51" spans="1:96" x14ac:dyDescent="0.4">
      <c r="A51" s="100" t="s">
        <v>50</v>
      </c>
      <c r="B51" s="101">
        <v>2384.7637461999998</v>
      </c>
      <c r="C51" s="101">
        <v>7.0411321500000001</v>
      </c>
      <c r="D51" s="101">
        <v>7902.9978259</v>
      </c>
      <c r="E51" s="101">
        <v>1894.6849431000001</v>
      </c>
      <c r="F51" s="101">
        <v>1468.3167155000001</v>
      </c>
      <c r="G51" s="101">
        <v>6459.1835549999996</v>
      </c>
      <c r="H51" s="101">
        <v>280.77811401999998</v>
      </c>
      <c r="I51" s="84"/>
      <c r="J51" s="84"/>
      <c r="K51" s="101"/>
      <c r="L51" s="84"/>
      <c r="M51" s="101">
        <v>80.504327540000006</v>
      </c>
      <c r="N51" s="84"/>
      <c r="O51" s="101"/>
      <c r="P51" s="101"/>
      <c r="Q51" s="84"/>
      <c r="R51" s="101"/>
      <c r="S51" s="101" t="s">
        <v>50</v>
      </c>
      <c r="T51" s="101">
        <v>0</v>
      </c>
      <c r="U51" s="101">
        <v>0</v>
      </c>
      <c r="V51" s="101">
        <v>0</v>
      </c>
      <c r="W51" s="101">
        <v>0</v>
      </c>
      <c r="X51" s="101">
        <v>0</v>
      </c>
      <c r="Y51" s="101">
        <v>0</v>
      </c>
      <c r="Z51" s="101">
        <v>0</v>
      </c>
      <c r="AA51" s="101">
        <v>3.3134475715647698</v>
      </c>
      <c r="AB51" s="101">
        <v>2386.8009800426498</v>
      </c>
      <c r="AC51" s="101">
        <v>0</v>
      </c>
      <c r="AD51" s="101">
        <v>5.9683689075447601</v>
      </c>
      <c r="AE51" s="101">
        <v>0</v>
      </c>
      <c r="AF51" s="101">
        <v>0</v>
      </c>
      <c r="AG51" s="101">
        <v>1.4200956836349792</v>
      </c>
      <c r="AH51" s="101">
        <v>1.4200956836349792</v>
      </c>
      <c r="AI51" s="101">
        <v>80.574275797328994</v>
      </c>
      <c r="AJ51" s="101">
        <v>0</v>
      </c>
      <c r="AK51" s="101">
        <v>4.3979207696004599</v>
      </c>
      <c r="AL51" s="101">
        <v>0</v>
      </c>
      <c r="AM51" s="101">
        <v>0</v>
      </c>
      <c r="AN51" s="101">
        <v>0</v>
      </c>
      <c r="AO51" s="101">
        <v>0</v>
      </c>
      <c r="AP51" s="101">
        <v>7.0457054261258598</v>
      </c>
      <c r="AQ51" s="101">
        <v>0</v>
      </c>
      <c r="AR51" s="101">
        <v>7119.7360774527806</v>
      </c>
      <c r="AS51" s="101">
        <v>791.08189241841399</v>
      </c>
      <c r="AT51" s="101">
        <v>7910.8179698711901</v>
      </c>
      <c r="AU51" s="101">
        <v>0</v>
      </c>
      <c r="AV51" s="101">
        <v>7.9934516788196408</v>
      </c>
      <c r="AW51" s="101">
        <v>87.729374243511401</v>
      </c>
      <c r="AX51" s="101">
        <v>82.323878113063898</v>
      </c>
      <c r="AY51" s="101">
        <v>50.698673132051297</v>
      </c>
      <c r="AZ51" s="101">
        <v>0.92792177692532296</v>
      </c>
      <c r="BA51" s="101">
        <v>62.902783659121198</v>
      </c>
      <c r="BB51" s="101">
        <v>42.911056788857699</v>
      </c>
      <c r="BC51" s="101">
        <v>0</v>
      </c>
      <c r="BD51" s="101">
        <v>6.8255125616274395</v>
      </c>
      <c r="BE51" s="101">
        <v>1896.289429881464</v>
      </c>
      <c r="BF51" s="101">
        <v>1469.645422606214</v>
      </c>
      <c r="BG51" s="101">
        <v>426.644007275251</v>
      </c>
      <c r="BH51" s="101">
        <v>0</v>
      </c>
      <c r="BI51" s="101">
        <v>0.41659970017140802</v>
      </c>
      <c r="BJ51" s="101">
        <v>857.89379896988908</v>
      </c>
      <c r="BK51" s="101">
        <v>0</v>
      </c>
      <c r="BL51" s="101">
        <v>18.685973400353809</v>
      </c>
      <c r="BM51" s="101">
        <v>5.1137774337097603</v>
      </c>
      <c r="BN51" s="101">
        <v>0.84147480249342699</v>
      </c>
      <c r="BO51" s="101">
        <v>46.494515952093501</v>
      </c>
      <c r="BP51" s="101">
        <v>5.0831543514145299</v>
      </c>
      <c r="BQ51" s="101">
        <v>132.40392811708739</v>
      </c>
      <c r="BR51" s="101">
        <v>149.4591968472802</v>
      </c>
      <c r="BS51" s="101">
        <v>6.3408352210409102</v>
      </c>
      <c r="BT51" s="101">
        <v>6466.4575856082192</v>
      </c>
      <c r="BU51" s="101">
        <v>53.9987588877527</v>
      </c>
      <c r="BV51" s="101">
        <v>158.4282463665073</v>
      </c>
      <c r="BW51" s="101">
        <v>0</v>
      </c>
      <c r="BX51" s="101">
        <v>43.919875576635405</v>
      </c>
      <c r="BY51" s="101">
        <v>0</v>
      </c>
      <c r="BZ51" s="101">
        <v>281.019758252175</v>
      </c>
      <c r="CA51" s="101">
        <v>136.75845085346421</v>
      </c>
      <c r="CB51" s="51"/>
      <c r="CC51" s="87">
        <f t="shared" si="15"/>
        <v>8.5427072006452132E-4</v>
      </c>
      <c r="CD51" s="87">
        <f t="shared" si="16"/>
        <v>6.4950863418458508E-4</v>
      </c>
      <c r="CE51" s="87">
        <f t="shared" si="17"/>
        <v>9.8951614861410232E-4</v>
      </c>
      <c r="CF51" s="87">
        <f t="shared" si="18"/>
        <v>8.4683566379049641E-4</v>
      </c>
      <c r="CG51" s="87">
        <f t="shared" si="19"/>
        <v>9.049185997732172E-4</v>
      </c>
      <c r="CH51" s="87">
        <f t="shared" si="20"/>
        <v>1.1261532585784551E-3</v>
      </c>
      <c r="CI51" s="87">
        <f t="shared" si="21"/>
        <v>8.606234606939741E-4</v>
      </c>
      <c r="CJ51" s="73" t="str">
        <f t="shared" si="22"/>
        <v/>
      </c>
      <c r="CK51" s="73" t="str">
        <f t="shared" si="23"/>
        <v/>
      </c>
      <c r="CL51" s="87" t="str">
        <f>IF(K51=0,"",(#REF!-K51)/K51)</f>
        <v/>
      </c>
      <c r="CM51" s="73" t="str">
        <f t="shared" si="24"/>
        <v/>
      </c>
      <c r="CN51" s="87">
        <f t="shared" si="25"/>
        <v>8.6887574204297813E-4</v>
      </c>
      <c r="CO51" s="73" t="str">
        <f t="shared" si="26"/>
        <v/>
      </c>
      <c r="CP51" s="87" t="str">
        <f t="shared" si="27"/>
        <v/>
      </c>
      <c r="CQ51" s="87" t="str">
        <f t="shared" si="28"/>
        <v/>
      </c>
      <c r="CR51" s="73" t="str">
        <f t="shared" si="29"/>
        <v/>
      </c>
    </row>
    <row r="52" spans="1:96" x14ac:dyDescent="0.4">
      <c r="B52" s="101"/>
      <c r="C52" s="101"/>
      <c r="D52" s="101"/>
      <c r="E52" s="101"/>
      <c r="F52" s="101"/>
      <c r="G52" s="101"/>
      <c r="H52" s="101"/>
      <c r="I52" s="84"/>
      <c r="J52" s="84"/>
      <c r="K52" s="101"/>
      <c r="L52" s="84"/>
      <c r="M52" s="101"/>
      <c r="N52" s="84"/>
      <c r="O52" s="101"/>
      <c r="P52" s="101"/>
      <c r="Q52" s="84"/>
      <c r="R52" s="101"/>
      <c r="S52" s="101"/>
      <c r="T52" s="101"/>
      <c r="U52" s="101"/>
      <c r="CB52" s="51"/>
      <c r="CC52" s="87" t="str">
        <f t="shared" si="15"/>
        <v/>
      </c>
      <c r="CD52" s="87" t="str">
        <f t="shared" si="16"/>
        <v/>
      </c>
      <c r="CE52" s="87" t="str">
        <f t="shared" si="17"/>
        <v/>
      </c>
      <c r="CF52" s="87" t="str">
        <f t="shared" si="18"/>
        <v/>
      </c>
      <c r="CG52" s="87" t="str">
        <f t="shared" si="19"/>
        <v/>
      </c>
      <c r="CH52" s="87" t="str">
        <f t="shared" si="20"/>
        <v/>
      </c>
      <c r="CI52" s="87" t="str">
        <f t="shared" si="21"/>
        <v/>
      </c>
      <c r="CJ52" s="73" t="str">
        <f t="shared" si="22"/>
        <v/>
      </c>
      <c r="CK52" s="73" t="str">
        <f t="shared" si="23"/>
        <v/>
      </c>
      <c r="CL52" s="87" t="str">
        <f>IF(K52=0,"",(#REF!-K52)/K52)</f>
        <v/>
      </c>
      <c r="CM52" s="73" t="str">
        <f t="shared" si="24"/>
        <v/>
      </c>
      <c r="CN52" s="87" t="str">
        <f t="shared" si="25"/>
        <v/>
      </c>
      <c r="CO52" s="73" t="str">
        <f t="shared" si="26"/>
        <v/>
      </c>
      <c r="CP52" s="87" t="str">
        <f t="shared" si="27"/>
        <v/>
      </c>
      <c r="CQ52" s="87" t="str">
        <f t="shared" si="28"/>
        <v/>
      </c>
      <c r="CR52" s="73" t="str">
        <f t="shared" si="29"/>
        <v/>
      </c>
    </row>
    <row r="53" spans="1:96" x14ac:dyDescent="0.4">
      <c r="B53" s="101"/>
      <c r="C53" s="101"/>
      <c r="D53" s="101"/>
      <c r="E53" s="101"/>
      <c r="F53" s="101"/>
      <c r="G53" s="101"/>
      <c r="H53" s="101"/>
      <c r="I53" s="84"/>
      <c r="J53" s="84"/>
      <c r="K53" s="101"/>
      <c r="L53" s="84"/>
      <c r="M53" s="101"/>
      <c r="N53" s="84"/>
      <c r="O53" s="101"/>
      <c r="P53" s="101"/>
      <c r="Q53" s="84"/>
      <c r="R53" s="101"/>
      <c r="S53" s="101"/>
      <c r="T53" s="101"/>
      <c r="U53" s="101"/>
      <c r="CB53" s="51"/>
      <c r="CC53" s="87" t="str">
        <f t="shared" si="15"/>
        <v/>
      </c>
      <c r="CD53" s="87" t="str">
        <f t="shared" si="16"/>
        <v/>
      </c>
      <c r="CE53" s="87" t="str">
        <f t="shared" si="17"/>
        <v/>
      </c>
      <c r="CF53" s="87" t="str">
        <f t="shared" si="18"/>
        <v/>
      </c>
      <c r="CG53" s="87" t="str">
        <f t="shared" si="19"/>
        <v/>
      </c>
      <c r="CH53" s="87" t="str">
        <f t="shared" si="20"/>
        <v/>
      </c>
      <c r="CI53" s="87" t="str">
        <f t="shared" si="21"/>
        <v/>
      </c>
      <c r="CJ53" s="73" t="str">
        <f t="shared" si="22"/>
        <v/>
      </c>
      <c r="CK53" s="73" t="str">
        <f t="shared" si="23"/>
        <v/>
      </c>
      <c r="CL53" s="87" t="str">
        <f>IF(K53=0,"",(#REF!-K53)/K53)</f>
        <v/>
      </c>
      <c r="CM53" s="73" t="str">
        <f t="shared" si="24"/>
        <v/>
      </c>
      <c r="CN53" s="87" t="str">
        <f t="shared" si="25"/>
        <v/>
      </c>
      <c r="CO53" s="73" t="str">
        <f t="shared" si="26"/>
        <v/>
      </c>
      <c r="CP53" s="87" t="str">
        <f t="shared" si="27"/>
        <v/>
      </c>
      <c r="CQ53" s="87" t="str">
        <f t="shared" si="28"/>
        <v/>
      </c>
      <c r="CR53" s="73" t="str">
        <f t="shared" si="29"/>
        <v/>
      </c>
    </row>
    <row r="54" spans="1:96" x14ac:dyDescent="0.4">
      <c r="A54" s="100" t="s">
        <v>51</v>
      </c>
      <c r="B54" s="101">
        <v>720.14679493999995</v>
      </c>
      <c r="C54" s="101">
        <v>0.84980233999999999</v>
      </c>
      <c r="D54" s="101">
        <v>3609.0282818999999</v>
      </c>
      <c r="E54" s="101">
        <v>1167.2800078</v>
      </c>
      <c r="F54" s="101">
        <v>882.82547483999997</v>
      </c>
      <c r="G54" s="101">
        <v>3662.0211607000001</v>
      </c>
      <c r="H54" s="101">
        <v>86.364252710000002</v>
      </c>
      <c r="I54" s="84"/>
      <c r="J54" s="84"/>
      <c r="K54" s="101"/>
      <c r="L54" s="84"/>
      <c r="M54" s="101">
        <v>29.87575992</v>
      </c>
      <c r="N54" s="84"/>
      <c r="O54" s="101"/>
      <c r="P54" s="101"/>
      <c r="Q54" s="84"/>
      <c r="R54" s="101"/>
      <c r="S54" s="101" t="s">
        <v>51</v>
      </c>
      <c r="T54" s="101">
        <v>0</v>
      </c>
      <c r="U54" s="101">
        <v>0</v>
      </c>
      <c r="V54" s="101">
        <v>0</v>
      </c>
      <c r="W54" s="101">
        <v>0</v>
      </c>
      <c r="X54" s="101">
        <v>0</v>
      </c>
      <c r="Y54" s="101">
        <v>2.8266459743797929</v>
      </c>
      <c r="Z54" s="101">
        <v>0</v>
      </c>
      <c r="AA54" s="101">
        <v>3.299663725524557E-2</v>
      </c>
      <c r="AB54" s="101">
        <v>726.43787782866707</v>
      </c>
      <c r="AC54" s="101">
        <v>0</v>
      </c>
      <c r="AD54" s="101">
        <v>13.86515425575749</v>
      </c>
      <c r="AE54" s="101">
        <v>11.53828220673952</v>
      </c>
      <c r="AF54" s="101">
        <v>0</v>
      </c>
      <c r="AG54" s="101">
        <v>1.414180794810318E-2</v>
      </c>
      <c r="AH54" s="101">
        <v>1.414180794810318E-2</v>
      </c>
      <c r="AI54" s="101">
        <v>30.1034965385339</v>
      </c>
      <c r="AJ54" s="101">
        <v>0</v>
      </c>
      <c r="AK54" s="101">
        <v>0.40306563227148695</v>
      </c>
      <c r="AL54" s="101">
        <v>0</v>
      </c>
      <c r="AM54" s="101">
        <v>0</v>
      </c>
      <c r="AN54" s="101">
        <v>0</v>
      </c>
      <c r="AO54" s="101">
        <v>0</v>
      </c>
      <c r="AP54" s="101">
        <v>0.85715277382231803</v>
      </c>
      <c r="AQ54" s="101">
        <v>0</v>
      </c>
      <c r="AR54" s="101">
        <v>3270.6549428530998</v>
      </c>
      <c r="AS54" s="101">
        <v>363.40612035758801</v>
      </c>
      <c r="AT54" s="101">
        <v>3634.06106321069</v>
      </c>
      <c r="AU54" s="101">
        <v>0</v>
      </c>
      <c r="AV54" s="101">
        <v>3.35646487375947</v>
      </c>
      <c r="AW54" s="101">
        <v>53.186982535680002</v>
      </c>
      <c r="AX54" s="101">
        <v>27.527372939106051</v>
      </c>
      <c r="AY54" s="101">
        <v>30.7362039820874</v>
      </c>
      <c r="AZ54" s="101">
        <v>0.56041475778369298</v>
      </c>
      <c r="BA54" s="101">
        <v>38.1307812278421</v>
      </c>
      <c r="BB54" s="101">
        <v>26.014418251536341</v>
      </c>
      <c r="BC54" s="101">
        <v>0</v>
      </c>
      <c r="BD54" s="101">
        <v>4.1378087326465902</v>
      </c>
      <c r="BE54" s="101">
        <v>1177.797377165447</v>
      </c>
      <c r="BF54" s="101">
        <v>890.9218701712839</v>
      </c>
      <c r="BG54" s="101">
        <v>286.87550699416306</v>
      </c>
      <c r="BH54" s="101">
        <v>0</v>
      </c>
      <c r="BI54" s="101">
        <v>0.25257118389303101</v>
      </c>
      <c r="BJ54" s="101">
        <v>520.10989238979801</v>
      </c>
      <c r="BK54" s="101">
        <v>0</v>
      </c>
      <c r="BL54" s="101">
        <v>11.314714774494719</v>
      </c>
      <c r="BM54" s="101">
        <v>3.0968400872368798</v>
      </c>
      <c r="BN54" s="101">
        <v>0.50829228353643408</v>
      </c>
      <c r="BO54" s="101">
        <v>28.153151840473491</v>
      </c>
      <c r="BP54" s="101">
        <v>4.3544120751425002</v>
      </c>
      <c r="BQ54" s="101">
        <v>80.270484195362499</v>
      </c>
      <c r="BR54" s="101">
        <v>90.605062938761094</v>
      </c>
      <c r="BS54" s="101">
        <v>3.8442509901508402</v>
      </c>
      <c r="BT54" s="101">
        <v>3644.7370985296197</v>
      </c>
      <c r="BU54" s="101">
        <v>15.86604129618447</v>
      </c>
      <c r="BV54" s="101">
        <v>88.197446619201003</v>
      </c>
      <c r="BW54" s="101">
        <v>0</v>
      </c>
      <c r="BX54" s="101">
        <v>13.9779794222859</v>
      </c>
      <c r="BY54" s="101">
        <v>0</v>
      </c>
      <c r="BZ54" s="101">
        <v>87.078634068023405</v>
      </c>
      <c r="CA54" s="101">
        <v>23.27207504110012</v>
      </c>
      <c r="CB54" s="51"/>
      <c r="CC54" s="87">
        <f t="shared" si="15"/>
        <v>8.735834045045316E-3</v>
      </c>
      <c r="CD54" s="87">
        <f t="shared" si="16"/>
        <v>8.6495805863726349E-3</v>
      </c>
      <c r="CE54" s="87">
        <f t="shared" si="17"/>
        <v>6.9361554843541994E-3</v>
      </c>
      <c r="CF54" s="87">
        <f t="shared" si="18"/>
        <v>9.0101512020832695E-3</v>
      </c>
      <c r="CG54" s="87">
        <f t="shared" si="19"/>
        <v>9.1710032866363419E-3</v>
      </c>
      <c r="CH54" s="87">
        <f t="shared" si="20"/>
        <v>-4.7198149360438146E-3</v>
      </c>
      <c r="CI54" s="87">
        <f t="shared" si="21"/>
        <v>8.2717251131924074E-3</v>
      </c>
      <c r="CJ54" s="73" t="str">
        <f t="shared" si="22"/>
        <v/>
      </c>
      <c r="CK54" s="73" t="str">
        <f t="shared" si="23"/>
        <v/>
      </c>
      <c r="CL54" s="87" t="str">
        <f>IF(K54=0,"",(#REF!-K54)/K54)</f>
        <v/>
      </c>
      <c r="CM54" s="73" t="str">
        <f t="shared" si="24"/>
        <v/>
      </c>
      <c r="CN54" s="87">
        <f t="shared" si="25"/>
        <v>7.6227891489194901E-3</v>
      </c>
      <c r="CO54" s="73" t="str">
        <f t="shared" si="26"/>
        <v/>
      </c>
      <c r="CP54" s="87" t="str">
        <f t="shared" si="27"/>
        <v/>
      </c>
      <c r="CQ54" s="87" t="str">
        <f t="shared" si="28"/>
        <v/>
      </c>
      <c r="CR54" s="73" t="str">
        <f t="shared" si="29"/>
        <v/>
      </c>
    </row>
    <row r="55" spans="1:96" x14ac:dyDescent="0.4">
      <c r="A55" s="100" t="s">
        <v>1</v>
      </c>
      <c r="B55" s="101"/>
      <c r="C55" s="101"/>
      <c r="D55" s="101"/>
      <c r="E55" s="101"/>
      <c r="F55" s="101"/>
      <c r="G55" s="101"/>
      <c r="H55" s="101"/>
      <c r="I55" s="84"/>
      <c r="J55" s="84"/>
      <c r="K55" s="101"/>
      <c r="L55" s="84"/>
      <c r="M55" s="101"/>
      <c r="N55" s="84"/>
      <c r="O55" s="101"/>
      <c r="P55" s="101"/>
      <c r="Q55" s="84"/>
      <c r="R55" s="101"/>
      <c r="S55" s="101" t="s">
        <v>1</v>
      </c>
      <c r="T55" s="101">
        <v>0</v>
      </c>
      <c r="U55" s="101">
        <v>0</v>
      </c>
      <c r="V55" s="101">
        <v>0</v>
      </c>
      <c r="W55" s="101">
        <v>0</v>
      </c>
      <c r="X55" s="101">
        <v>0</v>
      </c>
      <c r="Y55" s="101">
        <v>0</v>
      </c>
      <c r="Z55" s="101">
        <v>0</v>
      </c>
      <c r="AA55" s="101">
        <v>0</v>
      </c>
      <c r="AB55" s="101">
        <v>0</v>
      </c>
      <c r="AC55" s="101">
        <v>0</v>
      </c>
      <c r="AD55" s="101">
        <v>0</v>
      </c>
      <c r="AE55" s="101">
        <v>0</v>
      </c>
      <c r="AF55" s="101">
        <v>0</v>
      </c>
      <c r="AG55" s="101">
        <v>0</v>
      </c>
      <c r="AH55" s="101">
        <v>0</v>
      </c>
      <c r="AI55" s="101">
        <v>0</v>
      </c>
      <c r="AJ55" s="101">
        <v>0</v>
      </c>
      <c r="AK55" s="101">
        <v>0</v>
      </c>
      <c r="AL55" s="101">
        <v>0</v>
      </c>
      <c r="AM55" s="101">
        <v>0</v>
      </c>
      <c r="AN55" s="101">
        <v>0</v>
      </c>
      <c r="AO55" s="101">
        <v>0</v>
      </c>
      <c r="AP55" s="101">
        <v>0</v>
      </c>
      <c r="AQ55" s="101">
        <v>0</v>
      </c>
      <c r="AR55" s="101">
        <v>0</v>
      </c>
      <c r="AS55" s="101">
        <v>0</v>
      </c>
      <c r="AT55" s="101">
        <v>0</v>
      </c>
      <c r="AU55" s="101">
        <v>0</v>
      </c>
      <c r="AV55" s="101">
        <v>0</v>
      </c>
      <c r="AW55" s="101">
        <v>0</v>
      </c>
      <c r="AX55" s="101">
        <v>0</v>
      </c>
      <c r="AY55" s="101">
        <v>0</v>
      </c>
      <c r="AZ55" s="101">
        <v>0</v>
      </c>
      <c r="BA55" s="101">
        <v>0</v>
      </c>
      <c r="BB55" s="101">
        <v>0</v>
      </c>
      <c r="BC55" s="101">
        <v>0</v>
      </c>
      <c r="BD55" s="101">
        <v>0</v>
      </c>
      <c r="BE55" s="101">
        <v>0</v>
      </c>
      <c r="BF55" s="101">
        <v>0</v>
      </c>
      <c r="BG55" s="101">
        <v>0</v>
      </c>
      <c r="BH55" s="101">
        <v>0</v>
      </c>
      <c r="BI55" s="101">
        <v>0</v>
      </c>
      <c r="BJ55" s="101">
        <v>0</v>
      </c>
      <c r="BK55" s="101">
        <v>0</v>
      </c>
      <c r="BL55" s="101">
        <v>0</v>
      </c>
      <c r="BM55" s="101">
        <v>0</v>
      </c>
      <c r="BN55" s="101">
        <v>0</v>
      </c>
      <c r="BO55" s="101">
        <v>0</v>
      </c>
      <c r="BP55" s="101">
        <v>0</v>
      </c>
      <c r="BQ55" s="101">
        <v>0</v>
      </c>
      <c r="BR55" s="101">
        <v>0</v>
      </c>
      <c r="BS55" s="101">
        <v>0</v>
      </c>
      <c r="BT55" s="101">
        <v>0</v>
      </c>
      <c r="BU55" s="101">
        <v>0</v>
      </c>
      <c r="BV55" s="101">
        <v>0</v>
      </c>
      <c r="BW55" s="101">
        <v>0</v>
      </c>
      <c r="BX55" s="101">
        <v>0</v>
      </c>
      <c r="BY55" s="101">
        <v>0</v>
      </c>
      <c r="BZ55" s="101">
        <v>0</v>
      </c>
      <c r="CA55" s="101">
        <v>0</v>
      </c>
      <c r="CC55" s="87" t="str">
        <f t="shared" si="15"/>
        <v/>
      </c>
      <c r="CD55" s="87" t="str">
        <f t="shared" si="16"/>
        <v/>
      </c>
      <c r="CE55" s="87" t="str">
        <f t="shared" si="17"/>
        <v/>
      </c>
      <c r="CF55" s="87" t="str">
        <f t="shared" si="18"/>
        <v/>
      </c>
      <c r="CG55" s="87" t="str">
        <f t="shared" si="19"/>
        <v/>
      </c>
      <c r="CH55" s="87" t="str">
        <f t="shared" si="20"/>
        <v/>
      </c>
      <c r="CI55" s="87" t="str">
        <f t="shared" si="21"/>
        <v/>
      </c>
      <c r="CJ55" s="73"/>
      <c r="CK55" s="73"/>
      <c r="CL55" s="87"/>
      <c r="CM55" s="73"/>
      <c r="CN55" s="87" t="str">
        <f t="shared" ref="CN55:CN61" si="30">IF(M55=0,"",(AG55-M55)/M55)</f>
        <v/>
      </c>
      <c r="CO55" s="73"/>
      <c r="CP55" s="87" t="str">
        <f t="shared" si="27"/>
        <v/>
      </c>
      <c r="CQ55" s="87" t="str">
        <f t="shared" si="28"/>
        <v/>
      </c>
      <c r="CR55" s="73" t="str">
        <f t="shared" si="29"/>
        <v/>
      </c>
    </row>
    <row r="56" spans="1:96" x14ac:dyDescent="0.4">
      <c r="A56" s="100" t="s">
        <v>11</v>
      </c>
      <c r="B56" s="101"/>
      <c r="C56" s="101"/>
      <c r="D56" s="101"/>
      <c r="E56" s="101"/>
      <c r="F56" s="101"/>
      <c r="G56" s="101"/>
      <c r="H56" s="101"/>
      <c r="I56" s="84"/>
      <c r="J56" s="84"/>
      <c r="K56" s="101"/>
      <c r="L56" s="84"/>
      <c r="M56" s="101"/>
      <c r="N56" s="84"/>
      <c r="O56" s="101"/>
      <c r="P56" s="101"/>
      <c r="Q56" s="84"/>
      <c r="R56" s="101"/>
      <c r="S56" s="101" t="s">
        <v>11</v>
      </c>
      <c r="T56" s="101">
        <v>0</v>
      </c>
      <c r="U56" s="101">
        <v>0</v>
      </c>
      <c r="V56" s="101">
        <v>0</v>
      </c>
      <c r="W56" s="101">
        <v>0</v>
      </c>
      <c r="X56" s="101">
        <v>0</v>
      </c>
      <c r="Y56" s="101">
        <v>0</v>
      </c>
      <c r="Z56" s="101">
        <v>0</v>
      </c>
      <c r="AA56" s="101">
        <v>0</v>
      </c>
      <c r="AB56" s="101">
        <v>0</v>
      </c>
      <c r="AC56" s="101">
        <v>0</v>
      </c>
      <c r="AD56" s="101">
        <v>0</v>
      </c>
      <c r="AE56" s="101">
        <v>0</v>
      </c>
      <c r="AF56" s="101">
        <v>0</v>
      </c>
      <c r="AG56" s="101">
        <v>0</v>
      </c>
      <c r="AH56" s="101">
        <v>0</v>
      </c>
      <c r="AI56" s="101">
        <v>0</v>
      </c>
      <c r="AJ56" s="101">
        <v>0</v>
      </c>
      <c r="AK56" s="101">
        <v>0</v>
      </c>
      <c r="AL56" s="101">
        <v>0</v>
      </c>
      <c r="AM56" s="101">
        <v>0</v>
      </c>
      <c r="AN56" s="101">
        <v>0</v>
      </c>
      <c r="AO56" s="101">
        <v>0</v>
      </c>
      <c r="AP56" s="101">
        <v>0</v>
      </c>
      <c r="AQ56" s="101">
        <v>0</v>
      </c>
      <c r="AR56" s="101">
        <v>0</v>
      </c>
      <c r="AS56" s="101">
        <v>0</v>
      </c>
      <c r="AT56" s="101">
        <v>0</v>
      </c>
      <c r="AU56" s="101">
        <v>0</v>
      </c>
      <c r="AV56" s="101">
        <v>0</v>
      </c>
      <c r="AW56" s="101">
        <v>0</v>
      </c>
      <c r="AX56" s="101">
        <v>0</v>
      </c>
      <c r="AY56" s="101">
        <v>0</v>
      </c>
      <c r="AZ56" s="101">
        <v>0</v>
      </c>
      <c r="BA56" s="101">
        <v>0</v>
      </c>
      <c r="BB56" s="101">
        <v>0</v>
      </c>
      <c r="BC56" s="101">
        <v>0</v>
      </c>
      <c r="BD56" s="101">
        <v>0</v>
      </c>
      <c r="BE56" s="101">
        <v>0</v>
      </c>
      <c r="BF56" s="101">
        <v>0</v>
      </c>
      <c r="BG56" s="101">
        <v>0</v>
      </c>
      <c r="BH56" s="101">
        <v>0</v>
      </c>
      <c r="BI56" s="101">
        <v>0</v>
      </c>
      <c r="BJ56" s="101">
        <v>0</v>
      </c>
      <c r="BK56" s="101">
        <v>0</v>
      </c>
      <c r="BL56" s="101">
        <v>0</v>
      </c>
      <c r="BM56" s="101">
        <v>0</v>
      </c>
      <c r="BN56" s="101">
        <v>0</v>
      </c>
      <c r="BO56" s="101">
        <v>0</v>
      </c>
      <c r="BP56" s="101">
        <v>0</v>
      </c>
      <c r="BQ56" s="101">
        <v>0</v>
      </c>
      <c r="BR56" s="101">
        <v>0</v>
      </c>
      <c r="BS56" s="101">
        <v>0</v>
      </c>
      <c r="BT56" s="101">
        <v>0</v>
      </c>
      <c r="BU56" s="101">
        <v>0</v>
      </c>
      <c r="BV56" s="101">
        <v>0</v>
      </c>
      <c r="BW56" s="101">
        <v>0</v>
      </c>
      <c r="BX56" s="101">
        <v>0</v>
      </c>
      <c r="BY56" s="101">
        <v>0</v>
      </c>
      <c r="BZ56" s="101">
        <v>0</v>
      </c>
      <c r="CA56" s="101">
        <v>0</v>
      </c>
      <c r="CC56" s="87" t="str">
        <f t="shared" si="15"/>
        <v/>
      </c>
      <c r="CD56" s="87" t="str">
        <f t="shared" si="16"/>
        <v/>
      </c>
      <c r="CE56" s="87" t="str">
        <f t="shared" si="17"/>
        <v/>
      </c>
      <c r="CF56" s="87" t="str">
        <f t="shared" si="18"/>
        <v/>
      </c>
      <c r="CG56" s="87" t="str">
        <f t="shared" si="19"/>
        <v/>
      </c>
      <c r="CH56" s="87" t="str">
        <f t="shared" si="20"/>
        <v/>
      </c>
      <c r="CI56" s="87" t="str">
        <f t="shared" si="21"/>
        <v/>
      </c>
      <c r="CJ56" s="73"/>
      <c r="CK56" s="73"/>
      <c r="CL56" s="87"/>
      <c r="CM56" s="73"/>
      <c r="CN56" s="87" t="str">
        <f t="shared" si="30"/>
        <v/>
      </c>
      <c r="CO56" s="73"/>
      <c r="CP56" s="87" t="str">
        <f t="shared" si="27"/>
        <v/>
      </c>
      <c r="CQ56" s="87" t="str">
        <f t="shared" si="28"/>
        <v/>
      </c>
      <c r="CR56" s="73" t="str">
        <f t="shared" si="29"/>
        <v/>
      </c>
    </row>
    <row r="57" spans="1:96" x14ac:dyDescent="0.4">
      <c r="A57" s="100" t="s">
        <v>58</v>
      </c>
      <c r="B57" s="101"/>
      <c r="C57" s="101"/>
      <c r="D57" s="101"/>
      <c r="E57" s="101"/>
      <c r="F57" s="101"/>
      <c r="G57" s="101"/>
      <c r="H57" s="101"/>
      <c r="I57" s="84"/>
      <c r="J57" s="84"/>
      <c r="K57" s="101"/>
      <c r="L57" s="84"/>
      <c r="M57" s="101"/>
      <c r="N57" s="84"/>
      <c r="O57" s="101"/>
      <c r="P57" s="101"/>
      <c r="Q57" s="84"/>
      <c r="R57" s="101"/>
      <c r="S57" s="101" t="s">
        <v>58</v>
      </c>
      <c r="T57" s="101">
        <v>0</v>
      </c>
      <c r="U57" s="101">
        <v>0</v>
      </c>
      <c r="V57" s="101">
        <v>0</v>
      </c>
      <c r="W57" s="101">
        <v>0</v>
      </c>
      <c r="X57" s="101">
        <v>0</v>
      </c>
      <c r="Y57" s="101">
        <v>0</v>
      </c>
      <c r="Z57" s="101">
        <v>0</v>
      </c>
      <c r="AA57" s="101">
        <v>0</v>
      </c>
      <c r="AB57" s="101">
        <v>0</v>
      </c>
      <c r="AC57" s="101">
        <v>0</v>
      </c>
      <c r="AD57" s="101">
        <v>0</v>
      </c>
      <c r="AE57" s="101">
        <v>0</v>
      </c>
      <c r="AF57" s="101">
        <v>0</v>
      </c>
      <c r="AG57" s="101">
        <v>0</v>
      </c>
      <c r="AH57" s="101">
        <v>0</v>
      </c>
      <c r="AI57" s="101">
        <v>0</v>
      </c>
      <c r="AJ57" s="101">
        <v>0</v>
      </c>
      <c r="AK57" s="101">
        <v>0</v>
      </c>
      <c r="AL57" s="101">
        <v>0</v>
      </c>
      <c r="AM57" s="101">
        <v>0</v>
      </c>
      <c r="AN57" s="101">
        <v>0</v>
      </c>
      <c r="AO57" s="101">
        <v>0</v>
      </c>
      <c r="AP57" s="101">
        <v>0</v>
      </c>
      <c r="AQ57" s="101">
        <v>0</v>
      </c>
      <c r="AR57" s="101">
        <v>0</v>
      </c>
      <c r="AS57" s="101">
        <v>0</v>
      </c>
      <c r="AT57" s="101">
        <v>0</v>
      </c>
      <c r="AU57" s="101">
        <v>0</v>
      </c>
      <c r="AV57" s="101">
        <v>0</v>
      </c>
      <c r="AW57" s="101">
        <v>0</v>
      </c>
      <c r="AX57" s="101">
        <v>0</v>
      </c>
      <c r="AY57" s="101">
        <v>0</v>
      </c>
      <c r="AZ57" s="101">
        <v>0</v>
      </c>
      <c r="BA57" s="101">
        <v>0</v>
      </c>
      <c r="BB57" s="101">
        <v>0</v>
      </c>
      <c r="BC57" s="101">
        <v>0</v>
      </c>
      <c r="BD57" s="101">
        <v>0</v>
      </c>
      <c r="BE57" s="101">
        <v>0</v>
      </c>
      <c r="BF57" s="101">
        <v>0</v>
      </c>
      <c r="BG57" s="101">
        <v>0</v>
      </c>
      <c r="BH57" s="101">
        <v>0</v>
      </c>
      <c r="BI57" s="101">
        <v>0</v>
      </c>
      <c r="BJ57" s="101">
        <v>0</v>
      </c>
      <c r="BK57" s="101">
        <v>0</v>
      </c>
      <c r="BL57" s="101">
        <v>0</v>
      </c>
      <c r="BM57" s="101">
        <v>0</v>
      </c>
      <c r="BN57" s="101">
        <v>0</v>
      </c>
      <c r="BO57" s="101">
        <v>0</v>
      </c>
      <c r="BP57" s="101">
        <v>0</v>
      </c>
      <c r="BQ57" s="101">
        <v>0</v>
      </c>
      <c r="BR57" s="101">
        <v>0</v>
      </c>
      <c r="BS57" s="101">
        <v>0</v>
      </c>
      <c r="BT57" s="101">
        <v>0</v>
      </c>
      <c r="BU57" s="101">
        <v>0</v>
      </c>
      <c r="BV57" s="101">
        <v>0</v>
      </c>
      <c r="BW57" s="101">
        <v>0</v>
      </c>
      <c r="BX57" s="101">
        <v>0</v>
      </c>
      <c r="BY57" s="101">
        <v>0</v>
      </c>
      <c r="BZ57" s="101">
        <v>0</v>
      </c>
      <c r="CA57" s="101">
        <v>0</v>
      </c>
      <c r="CC57" s="87" t="str">
        <f t="shared" si="15"/>
        <v/>
      </c>
      <c r="CD57" s="87" t="str">
        <f t="shared" si="16"/>
        <v/>
      </c>
      <c r="CE57" s="87" t="str">
        <f t="shared" si="17"/>
        <v/>
      </c>
      <c r="CF57" s="87" t="str">
        <f t="shared" si="18"/>
        <v/>
      </c>
      <c r="CG57" s="87" t="str">
        <f t="shared" si="19"/>
        <v/>
      </c>
      <c r="CH57" s="87" t="str">
        <f t="shared" si="20"/>
        <v/>
      </c>
      <c r="CI57" s="87" t="str">
        <f t="shared" si="21"/>
        <v/>
      </c>
      <c r="CJ57" s="73"/>
      <c r="CK57" s="73"/>
      <c r="CL57" s="87"/>
      <c r="CM57" s="73"/>
      <c r="CN57" s="87" t="str">
        <f t="shared" si="30"/>
        <v/>
      </c>
      <c r="CO57" s="73"/>
      <c r="CP57" s="87" t="str">
        <f t="shared" si="27"/>
        <v/>
      </c>
      <c r="CQ57" s="87" t="str">
        <f t="shared" si="28"/>
        <v/>
      </c>
      <c r="CR57" s="73" t="str">
        <f t="shared" si="29"/>
        <v/>
      </c>
    </row>
    <row r="58" spans="1:96" x14ac:dyDescent="0.4">
      <c r="A58" s="100" t="s">
        <v>75</v>
      </c>
      <c r="B58" s="101"/>
      <c r="C58" s="101"/>
      <c r="D58" s="101"/>
      <c r="E58" s="101"/>
      <c r="F58" s="101"/>
      <c r="G58" s="101"/>
      <c r="H58" s="101"/>
      <c r="I58" s="84"/>
      <c r="J58" s="84"/>
      <c r="K58" s="101"/>
      <c r="L58" s="84"/>
      <c r="M58" s="101"/>
      <c r="N58" s="84"/>
      <c r="O58" s="101"/>
      <c r="P58" s="101"/>
      <c r="Q58" s="84"/>
      <c r="R58" s="101"/>
      <c r="S58" s="101"/>
      <c r="T58" s="101"/>
      <c r="U58" s="101"/>
      <c r="CC58" s="87" t="str">
        <f t="shared" si="15"/>
        <v/>
      </c>
      <c r="CD58" s="87" t="str">
        <f t="shared" si="16"/>
        <v/>
      </c>
      <c r="CE58" s="87" t="str">
        <f t="shared" si="17"/>
        <v/>
      </c>
      <c r="CF58" s="87" t="str">
        <f t="shared" si="18"/>
        <v/>
      </c>
      <c r="CG58" s="87" t="str">
        <f t="shared" si="19"/>
        <v/>
      </c>
      <c r="CH58" s="87" t="str">
        <f t="shared" si="20"/>
        <v/>
      </c>
      <c r="CI58" s="87" t="str">
        <f t="shared" si="21"/>
        <v/>
      </c>
      <c r="CJ58" s="73"/>
      <c r="CK58" s="73"/>
      <c r="CL58" s="87"/>
      <c r="CM58" s="73"/>
      <c r="CN58" s="87" t="str">
        <f t="shared" si="30"/>
        <v/>
      </c>
      <c r="CO58" s="73"/>
      <c r="CP58" s="87" t="str">
        <f>IF(O58=0,"",(#REF!-O58)/O58)</f>
        <v/>
      </c>
      <c r="CQ58" s="87" t="str">
        <f>IF(P58=0,"",(#REF!-P58)/P58)</f>
        <v/>
      </c>
      <c r="CR58" s="73" t="str">
        <f t="shared" si="29"/>
        <v/>
      </c>
    </row>
    <row r="59" spans="1:96" x14ac:dyDescent="0.4">
      <c r="A59" s="100" t="s">
        <v>236</v>
      </c>
      <c r="B59" s="101"/>
      <c r="C59" s="101"/>
      <c r="D59" s="101"/>
      <c r="E59" s="101"/>
      <c r="F59" s="101"/>
      <c r="G59" s="101"/>
      <c r="H59" s="101"/>
      <c r="I59" s="84"/>
      <c r="J59" s="84"/>
      <c r="K59" s="101"/>
      <c r="L59" s="84"/>
      <c r="M59" s="101"/>
      <c r="N59" s="84"/>
      <c r="O59" s="101"/>
      <c r="P59" s="101"/>
      <c r="Q59" s="84"/>
      <c r="R59" s="101"/>
      <c r="S59" s="101"/>
      <c r="T59" s="101"/>
      <c r="U59" s="101"/>
      <c r="CC59" s="87" t="str">
        <f t="shared" si="15"/>
        <v/>
      </c>
      <c r="CD59" s="87" t="str">
        <f t="shared" si="16"/>
        <v/>
      </c>
      <c r="CE59" s="87" t="str">
        <f t="shared" si="17"/>
        <v/>
      </c>
      <c r="CF59" s="87" t="str">
        <f t="shared" si="18"/>
        <v/>
      </c>
      <c r="CG59" s="87" t="str">
        <f t="shared" si="19"/>
        <v/>
      </c>
      <c r="CH59" s="87" t="str">
        <f t="shared" si="20"/>
        <v/>
      </c>
      <c r="CI59" s="87" t="str">
        <f t="shared" si="21"/>
        <v/>
      </c>
      <c r="CJ59" s="73"/>
      <c r="CK59" s="73"/>
      <c r="CL59" s="87"/>
      <c r="CM59" s="73"/>
      <c r="CN59" s="87" t="str">
        <f t="shared" si="30"/>
        <v/>
      </c>
      <c r="CO59" s="73"/>
      <c r="CP59" s="87" t="str">
        <f>IF(O59=0,"",(#REF!-O59)/O59)</f>
        <v/>
      </c>
      <c r="CQ59" s="87" t="str">
        <f>IF(P59=0,"",(#REF!-P59)/P59)</f>
        <v/>
      </c>
      <c r="CR59" s="73" t="str">
        <f t="shared" si="29"/>
        <v/>
      </c>
    </row>
    <row r="60" spans="1:96" x14ac:dyDescent="0.4">
      <c r="P60" s="31"/>
      <c r="CC60" s="87" t="str">
        <f t="shared" si="15"/>
        <v/>
      </c>
      <c r="CD60" s="87" t="str">
        <f t="shared" si="16"/>
        <v/>
      </c>
      <c r="CE60" s="87" t="str">
        <f t="shared" si="17"/>
        <v/>
      </c>
      <c r="CF60" s="87" t="str">
        <f t="shared" si="18"/>
        <v/>
      </c>
      <c r="CG60" s="87" t="str">
        <f t="shared" si="19"/>
        <v/>
      </c>
      <c r="CH60" s="87" t="str">
        <f t="shared" si="20"/>
        <v/>
      </c>
      <c r="CI60" s="87" t="str">
        <f t="shared" si="21"/>
        <v/>
      </c>
      <c r="CJ60" s="73"/>
      <c r="CK60" s="73"/>
      <c r="CL60" s="87"/>
      <c r="CM60" s="73"/>
      <c r="CN60" s="87" t="str">
        <f t="shared" si="30"/>
        <v/>
      </c>
      <c r="CO60" s="73"/>
      <c r="CP60" s="87" t="str">
        <f>IF(O60=0,"",(#REF!-O60)/O60)</f>
        <v/>
      </c>
      <c r="CQ60" s="87" t="str">
        <f>IF(P60=0,"",(#REF!-P60)/P60)</f>
        <v/>
      </c>
      <c r="CR60" s="73" t="str">
        <f t="shared" si="29"/>
        <v/>
      </c>
    </row>
    <row r="61" spans="1:96" x14ac:dyDescent="0.4">
      <c r="A61" s="1" t="s">
        <v>55</v>
      </c>
      <c r="B61" s="1">
        <f>SUM(B3:B54)</f>
        <v>351752.82619836001</v>
      </c>
      <c r="C61" s="1">
        <f t="shared" ref="C61:Q61" si="31">SUM(C3:C54)</f>
        <v>21738.843179760002</v>
      </c>
      <c r="D61" s="1">
        <f t="shared" si="31"/>
        <v>427666.69750654011</v>
      </c>
      <c r="E61" s="1">
        <f t="shared" si="31"/>
        <v>73250.588457009988</v>
      </c>
      <c r="F61" s="1">
        <f t="shared" si="31"/>
        <v>55766.886265529982</v>
      </c>
      <c r="G61" s="1">
        <f t="shared" si="31"/>
        <v>446383.9789023</v>
      </c>
      <c r="H61" s="1">
        <f t="shared" si="31"/>
        <v>15437.514351740003</v>
      </c>
      <c r="I61" s="1">
        <f t="shared" si="31"/>
        <v>0</v>
      </c>
      <c r="J61" s="1">
        <f t="shared" si="31"/>
        <v>0</v>
      </c>
      <c r="K61" s="1">
        <f t="shared" si="31"/>
        <v>0</v>
      </c>
      <c r="L61" s="1">
        <f t="shared" si="31"/>
        <v>0</v>
      </c>
      <c r="M61" s="1">
        <f t="shared" si="31"/>
        <v>2674.5776678599996</v>
      </c>
      <c r="N61" s="1">
        <f t="shared" si="31"/>
        <v>0</v>
      </c>
      <c r="O61" s="1">
        <f t="shared" si="31"/>
        <v>0</v>
      </c>
      <c r="P61" s="1">
        <f t="shared" si="31"/>
        <v>0</v>
      </c>
      <c r="Q61" s="1">
        <f t="shared" si="31"/>
        <v>0</v>
      </c>
      <c r="T61" s="1">
        <f t="shared" ref="T61:CA61" si="32">SUM(T3:T54)</f>
        <v>2.2368437167116695</v>
      </c>
      <c r="U61" s="1"/>
      <c r="V61" s="1">
        <f t="shared" si="32"/>
        <v>1.7999033481906792</v>
      </c>
      <c r="W61" s="1">
        <f t="shared" si="32"/>
        <v>1.7889465399794247</v>
      </c>
      <c r="X61" s="1">
        <f t="shared" si="32"/>
        <v>0.54161258835840476</v>
      </c>
      <c r="Y61" s="1">
        <f t="shared" si="32"/>
        <v>153.44191758461687</v>
      </c>
      <c r="Z61" s="1"/>
      <c r="AA61" s="1">
        <f t="shared" si="32"/>
        <v>17971.043581120455</v>
      </c>
      <c r="AB61" s="1">
        <f t="shared" si="32"/>
        <v>352313.74031463446</v>
      </c>
      <c r="AC61" s="1">
        <f t="shared" si="32"/>
        <v>89.969546277630144</v>
      </c>
      <c r="AD61" s="1">
        <f t="shared" si="32"/>
        <v>371.97179636181147</v>
      </c>
      <c r="AE61" s="1">
        <f t="shared" si="32"/>
        <v>61.380663071490744</v>
      </c>
      <c r="AF61" s="1">
        <f t="shared" si="32"/>
        <v>21.765806405220768</v>
      </c>
      <c r="AG61" s="1">
        <f t="shared" si="32"/>
        <v>6920.4464930800668</v>
      </c>
      <c r="AH61" s="1">
        <f t="shared" si="32"/>
        <v>6920.4464930800668</v>
      </c>
      <c r="AI61" s="1">
        <f t="shared" si="32"/>
        <v>2677.6714181485859</v>
      </c>
      <c r="AJ61" s="1">
        <f t="shared" si="32"/>
        <v>0</v>
      </c>
      <c r="AK61" s="1">
        <f t="shared" si="32"/>
        <v>118.18366359994558</v>
      </c>
      <c r="AL61" s="1">
        <f t="shared" si="32"/>
        <v>7.5597780354098615E-2</v>
      </c>
      <c r="AM61" s="1">
        <f t="shared" si="32"/>
        <v>0.53089039135536753</v>
      </c>
      <c r="AN61" s="1">
        <f t="shared" si="32"/>
        <v>27.905591244996952</v>
      </c>
      <c r="AO61" s="1">
        <f t="shared" si="32"/>
        <v>0.38302799998303128</v>
      </c>
      <c r="AP61" s="1">
        <f t="shared" si="32"/>
        <v>21778.814352726535</v>
      </c>
      <c r="AQ61" s="1">
        <f t="shared" si="32"/>
        <v>0</v>
      </c>
      <c r="AR61" s="1">
        <f t="shared" si="32"/>
        <v>381371.36964694213</v>
      </c>
      <c r="AS61" s="1">
        <f t="shared" si="32"/>
        <v>42374.603008163882</v>
      </c>
      <c r="AT61" s="1">
        <f t="shared" si="32"/>
        <v>423745.97265510587</v>
      </c>
      <c r="AU61" s="1">
        <f t="shared" si="32"/>
        <v>0.15647933133903763</v>
      </c>
      <c r="AV61" s="1">
        <f t="shared" si="32"/>
        <v>239.38182042780915</v>
      </c>
      <c r="AW61" s="1">
        <f t="shared" si="32"/>
        <v>3080.8646831060673</v>
      </c>
      <c r="AX61" s="1">
        <f t="shared" si="32"/>
        <v>2685.7907056542654</v>
      </c>
      <c r="AY61" s="1">
        <f t="shared" si="32"/>
        <v>2687.4933349505127</v>
      </c>
      <c r="AZ61" s="1">
        <f t="shared" si="32"/>
        <v>112.08006687656973</v>
      </c>
      <c r="BA61" s="1">
        <f t="shared" si="32"/>
        <v>2179.0957157178973</v>
      </c>
      <c r="BB61" s="1">
        <f t="shared" si="32"/>
        <v>1586.5656505384943</v>
      </c>
      <c r="BC61" s="1">
        <f t="shared" si="32"/>
        <v>1.3002578404515048</v>
      </c>
      <c r="BD61" s="1">
        <f t="shared" si="32"/>
        <v>285.9387780726334</v>
      </c>
      <c r="BE61" s="1">
        <f t="shared" si="32"/>
        <v>73296.229276297425</v>
      </c>
      <c r="BF61" s="1">
        <f t="shared" si="32"/>
        <v>55801.929204094784</v>
      </c>
      <c r="BG61" s="1">
        <f t="shared" si="32"/>
        <v>17494.30007220259</v>
      </c>
      <c r="BH61" s="1">
        <f t="shared" si="32"/>
        <v>72.149070294967245</v>
      </c>
      <c r="BI61" s="1">
        <f t="shared" si="32"/>
        <v>15.386256580147688</v>
      </c>
      <c r="BJ61" s="1">
        <f t="shared" si="32"/>
        <v>29049.523402068804</v>
      </c>
      <c r="BK61" s="1">
        <f t="shared" si="32"/>
        <v>130.205838605466</v>
      </c>
      <c r="BL61" s="1">
        <f t="shared" si="32"/>
        <v>1604.5010764198801</v>
      </c>
      <c r="BM61" s="1">
        <f t="shared" si="32"/>
        <v>254.98078255511174</v>
      </c>
      <c r="BN61" s="1">
        <f t="shared" si="32"/>
        <v>78.894255993498334</v>
      </c>
      <c r="BO61" s="1">
        <f t="shared" si="32"/>
        <v>4003.9845889678522</v>
      </c>
      <c r="BP61" s="1">
        <f t="shared" si="32"/>
        <v>242.54253143828797</v>
      </c>
      <c r="BQ61" s="1">
        <f t="shared" si="32"/>
        <v>4746.7993174408439</v>
      </c>
      <c r="BR61" s="1">
        <f t="shared" si="32"/>
        <v>5659.8034054370582</v>
      </c>
      <c r="BS61" s="1">
        <f t="shared" si="32"/>
        <v>252.3627226285474</v>
      </c>
      <c r="BT61" s="1">
        <f t="shared" si="32"/>
        <v>439650.46189052257</v>
      </c>
      <c r="BU61" s="1">
        <f t="shared" si="32"/>
        <v>1802.1335054306321</v>
      </c>
      <c r="BV61" s="1">
        <f t="shared" si="32"/>
        <v>10230.02459158065</v>
      </c>
      <c r="BW61" s="1">
        <f t="shared" si="32"/>
        <v>5.6537746153619484</v>
      </c>
      <c r="BX61" s="1">
        <f t="shared" si="32"/>
        <v>1249.7972052160012</v>
      </c>
      <c r="BY61" s="1">
        <f t="shared" si="32"/>
        <v>16.206434137848035</v>
      </c>
      <c r="BZ61" s="1">
        <f t="shared" si="32"/>
        <v>15453.207208967291</v>
      </c>
      <c r="CA61" s="1">
        <f t="shared" si="32"/>
        <v>3633.4426556885251</v>
      </c>
      <c r="CB61" s="1"/>
      <c r="CC61" s="87">
        <f t="shared" si="15"/>
        <v>1.5946257556382476E-3</v>
      </c>
      <c r="CD61" s="87">
        <f t="shared" si="16"/>
        <v>1.8386982525246591E-3</v>
      </c>
      <c r="CE61" s="87">
        <f t="shared" si="17"/>
        <v>-9.1677113843410211E-3</v>
      </c>
      <c r="CF61" s="87">
        <f t="shared" si="18"/>
        <v>6.2307785164378608E-4</v>
      </c>
      <c r="CG61" s="87">
        <f t="shared" si="19"/>
        <v>6.2838255659367038E-4</v>
      </c>
      <c r="CH61" s="87">
        <f t="shared" si="20"/>
        <v>-1.5084584864214412E-2</v>
      </c>
      <c r="CI61" s="87">
        <f t="shared" si="21"/>
        <v>1.0165404138082245E-3</v>
      </c>
      <c r="CJ61" s="73"/>
      <c r="CK61" s="73"/>
      <c r="CL61" s="87"/>
      <c r="CM61" s="73"/>
      <c r="CN61" s="87">
        <f t="shared" si="30"/>
        <v>1.5874913173178848</v>
      </c>
      <c r="CO61" s="73"/>
      <c r="CP61" s="87" t="str">
        <f>IF(O61=0,"",(#REF!-O61)/O61)</f>
        <v/>
      </c>
      <c r="CQ61" s="87" t="str">
        <f>IF(P61=0,"",(#REF!-P61)/P61)</f>
        <v/>
      </c>
      <c r="CR61" s="73" t="str">
        <f t="shared" si="29"/>
        <v/>
      </c>
    </row>
    <row r="62" spans="1:96" x14ac:dyDescent="0.4">
      <c r="A62" s="100" t="s">
        <v>56</v>
      </c>
      <c r="B62" s="1">
        <f>SUM(B2:B54)</f>
        <v>351752.82619836001</v>
      </c>
      <c r="C62" s="1">
        <f t="shared" ref="C62:Q62" si="33">SUM(C2:C54)</f>
        <v>21738.843179760002</v>
      </c>
      <c r="D62" s="1">
        <f t="shared" si="33"/>
        <v>427666.69750654011</v>
      </c>
      <c r="E62" s="1">
        <f t="shared" si="33"/>
        <v>73250.588457009988</v>
      </c>
      <c r="F62" s="1">
        <f t="shared" si="33"/>
        <v>55766.886265529982</v>
      </c>
      <c r="G62" s="1">
        <f t="shared" si="33"/>
        <v>446383.9789023</v>
      </c>
      <c r="H62" s="1">
        <f t="shared" si="33"/>
        <v>15437.514351740003</v>
      </c>
      <c r="I62" s="1">
        <f t="shared" si="33"/>
        <v>0</v>
      </c>
      <c r="J62" s="1">
        <f t="shared" si="33"/>
        <v>0</v>
      </c>
      <c r="K62" s="1">
        <f t="shared" si="33"/>
        <v>0</v>
      </c>
      <c r="L62" s="1">
        <f t="shared" si="33"/>
        <v>0</v>
      </c>
      <c r="M62" s="1">
        <f t="shared" si="33"/>
        <v>2674.5776678599996</v>
      </c>
      <c r="N62" s="1">
        <f t="shared" si="33"/>
        <v>0</v>
      </c>
      <c r="O62" s="1">
        <f t="shared" si="33"/>
        <v>0</v>
      </c>
      <c r="P62" s="1">
        <f t="shared" si="33"/>
        <v>0</v>
      </c>
      <c r="Q62" s="1">
        <f t="shared" si="33"/>
        <v>0</v>
      </c>
      <c r="T62" s="1">
        <f>SUM(T2:T54)</f>
        <v>2.2368437167116695</v>
      </c>
      <c r="U62" s="1"/>
      <c r="V62" s="1">
        <f t="shared" ref="V62:CA62" si="34">SUM(V2:V54)</f>
        <v>1.7999033481906792</v>
      </c>
      <c r="W62" s="1">
        <f t="shared" si="34"/>
        <v>1.7889465399794247</v>
      </c>
      <c r="X62" s="1">
        <f t="shared" si="34"/>
        <v>0.54161258835840476</v>
      </c>
      <c r="Y62" s="1">
        <f t="shared" si="34"/>
        <v>153.44191758461687</v>
      </c>
      <c r="Z62" s="1"/>
      <c r="AA62" s="1">
        <f t="shared" si="34"/>
        <v>17971.043581120455</v>
      </c>
      <c r="AB62" s="1">
        <f t="shared" si="34"/>
        <v>352313.74031463446</v>
      </c>
      <c r="AC62" s="1">
        <f t="shared" si="34"/>
        <v>89.969546277630144</v>
      </c>
      <c r="AD62" s="1">
        <f t="shared" si="34"/>
        <v>371.97179636181147</v>
      </c>
      <c r="AE62" s="1">
        <f t="shared" si="34"/>
        <v>61.380663071490744</v>
      </c>
      <c r="AF62" s="1">
        <f t="shared" si="34"/>
        <v>21.765806405220768</v>
      </c>
      <c r="AG62" s="1">
        <f t="shared" si="34"/>
        <v>6920.4464930800668</v>
      </c>
      <c r="AH62" s="1">
        <f t="shared" si="34"/>
        <v>6920.4464930800668</v>
      </c>
      <c r="AI62" s="1">
        <f t="shared" si="34"/>
        <v>2677.6714181485859</v>
      </c>
      <c r="AJ62" s="1">
        <f t="shared" si="34"/>
        <v>0</v>
      </c>
      <c r="AK62" s="1">
        <f t="shared" si="34"/>
        <v>118.18366359994558</v>
      </c>
      <c r="AL62" s="1">
        <f t="shared" si="34"/>
        <v>7.5597780354098615E-2</v>
      </c>
      <c r="AM62" s="1">
        <f t="shared" si="34"/>
        <v>0.53089039135536753</v>
      </c>
      <c r="AN62" s="1">
        <f t="shared" si="34"/>
        <v>27.905591244996952</v>
      </c>
      <c r="AO62" s="1">
        <f t="shared" si="34"/>
        <v>0.38302799998303128</v>
      </c>
      <c r="AP62" s="1">
        <f t="shared" si="34"/>
        <v>21778.814352726535</v>
      </c>
      <c r="AQ62" s="1">
        <f t="shared" si="34"/>
        <v>0</v>
      </c>
      <c r="AR62" s="1">
        <f t="shared" si="34"/>
        <v>381371.36964694213</v>
      </c>
      <c r="AS62" s="1">
        <f t="shared" si="34"/>
        <v>42374.603008163882</v>
      </c>
      <c r="AT62" s="1">
        <f t="shared" si="34"/>
        <v>423745.97265510587</v>
      </c>
      <c r="AU62" s="1">
        <f t="shared" si="34"/>
        <v>0.15647933133903763</v>
      </c>
      <c r="AV62" s="1">
        <f t="shared" si="34"/>
        <v>239.38182042780915</v>
      </c>
      <c r="AW62" s="1">
        <f t="shared" si="34"/>
        <v>3080.8646831060673</v>
      </c>
      <c r="AX62" s="1">
        <f t="shared" si="34"/>
        <v>2685.7907056542654</v>
      </c>
      <c r="AY62" s="1">
        <f t="shared" si="34"/>
        <v>2687.4933349505127</v>
      </c>
      <c r="AZ62" s="1">
        <f t="shared" si="34"/>
        <v>112.08006687656973</v>
      </c>
      <c r="BA62" s="1">
        <f t="shared" si="34"/>
        <v>2179.0957157178973</v>
      </c>
      <c r="BB62" s="1">
        <f t="shared" si="34"/>
        <v>1586.5656505384943</v>
      </c>
      <c r="BC62" s="1">
        <f t="shared" si="34"/>
        <v>1.3002578404515048</v>
      </c>
      <c r="BD62" s="1">
        <f t="shared" si="34"/>
        <v>285.9387780726334</v>
      </c>
      <c r="BE62" s="1">
        <f t="shared" si="34"/>
        <v>73296.229276297425</v>
      </c>
      <c r="BF62" s="1">
        <f t="shared" si="34"/>
        <v>55801.929204094784</v>
      </c>
      <c r="BG62" s="1">
        <f t="shared" si="34"/>
        <v>17494.30007220259</v>
      </c>
      <c r="BH62" s="1">
        <f t="shared" si="34"/>
        <v>72.149070294967245</v>
      </c>
      <c r="BI62" s="1">
        <f t="shared" si="34"/>
        <v>15.386256580147688</v>
      </c>
      <c r="BJ62" s="1">
        <f t="shared" si="34"/>
        <v>29049.523402068804</v>
      </c>
      <c r="BK62" s="1">
        <f t="shared" si="34"/>
        <v>130.205838605466</v>
      </c>
      <c r="BL62" s="1">
        <f t="shared" si="34"/>
        <v>1604.5010764198801</v>
      </c>
      <c r="BM62" s="1">
        <f t="shared" si="34"/>
        <v>254.98078255511174</v>
      </c>
      <c r="BN62" s="1">
        <f t="shared" si="34"/>
        <v>78.894255993498334</v>
      </c>
      <c r="BO62" s="1">
        <f t="shared" si="34"/>
        <v>4003.9845889678522</v>
      </c>
      <c r="BP62" s="1">
        <f t="shared" si="34"/>
        <v>242.54253143828797</v>
      </c>
      <c r="BQ62" s="1">
        <f t="shared" si="34"/>
        <v>4746.7993174408439</v>
      </c>
      <c r="BR62" s="1">
        <f t="shared" si="34"/>
        <v>5659.8034054370582</v>
      </c>
      <c r="BS62" s="1">
        <f t="shared" si="34"/>
        <v>252.3627226285474</v>
      </c>
      <c r="BT62" s="1">
        <f t="shared" si="34"/>
        <v>439650.46189052257</v>
      </c>
      <c r="BU62" s="1">
        <f t="shared" si="34"/>
        <v>1802.1335054306321</v>
      </c>
      <c r="BV62" s="1">
        <f t="shared" si="34"/>
        <v>10230.02459158065</v>
      </c>
      <c r="BW62" s="1">
        <f t="shared" si="34"/>
        <v>5.6537746153619484</v>
      </c>
      <c r="BX62" s="1">
        <f t="shared" si="34"/>
        <v>1249.7972052160012</v>
      </c>
      <c r="BY62" s="1">
        <f t="shared" si="34"/>
        <v>16.206434137848035</v>
      </c>
      <c r="BZ62" s="1">
        <f t="shared" si="34"/>
        <v>15453.207208967291</v>
      </c>
      <c r="CA62" s="1">
        <f t="shared" si="34"/>
        <v>3633.4426556885251</v>
      </c>
    </row>
    <row r="63" spans="1:96" x14ac:dyDescent="0.4">
      <c r="A63" s="100" t="s">
        <v>239</v>
      </c>
      <c r="B63" s="101">
        <f>+B3+B5+B8+B9+B11+B12+B14+B15+B16+B17+B18+B19+B20+B21+B22+B23+B24+B25+B26+B28+B30+B31+B33+B34+B35+B36+B37+B39+B40+B41+B42+B43+B44+B46+B47+B49+B50+B10</f>
        <v>304969.75705664</v>
      </c>
      <c r="C63" s="101">
        <f t="shared" ref="C63:Q63" si="35">+C3+C5+C8+C9+C11+C12+C14+C15+C16+C17+C18+C19+C20+C21+C22+C23+C24+C25+C26+C28+C30+C31+C33+C34+C35+C36+C37+C39+C40+C41+C42+C43+C44+C46+C47+C49+C50+C10</f>
        <v>18771.479154219996</v>
      </c>
      <c r="D63" s="101">
        <f t="shared" si="35"/>
        <v>375834.50448279013</v>
      </c>
      <c r="E63" s="101">
        <f t="shared" si="35"/>
        <v>62292.570070989976</v>
      </c>
      <c r="F63" s="101">
        <f t="shared" si="35"/>
        <v>47723.78344372999</v>
      </c>
      <c r="G63" s="101">
        <f t="shared" si="35"/>
        <v>413152.97459254001</v>
      </c>
      <c r="H63" s="101">
        <f t="shared" si="35"/>
        <v>13439.946842550004</v>
      </c>
      <c r="I63" s="101">
        <f t="shared" si="35"/>
        <v>0</v>
      </c>
      <c r="J63" s="101">
        <f t="shared" si="35"/>
        <v>0</v>
      </c>
      <c r="K63" s="101">
        <f t="shared" si="35"/>
        <v>0</v>
      </c>
      <c r="L63" s="101">
        <f t="shared" si="35"/>
        <v>0</v>
      </c>
      <c r="M63" s="101">
        <f t="shared" si="35"/>
        <v>2352.2962988499999</v>
      </c>
      <c r="N63" s="101">
        <f t="shared" si="35"/>
        <v>0</v>
      </c>
      <c r="O63" s="101">
        <f t="shared" si="35"/>
        <v>0</v>
      </c>
      <c r="P63" s="101">
        <f t="shared" si="35"/>
        <v>0</v>
      </c>
      <c r="Q63" s="101">
        <f t="shared" si="35"/>
        <v>0</v>
      </c>
      <c r="T63" s="101">
        <f t="shared" ref="T63:CA63" si="36">+T3+T5+T8+T9+T11+T12+T14+T15+T16+T17+T18+T19+T20+T21+T22+T23+T24+T25+T26+T28+T30+T31+T33+T34+T35+T36+T37+T39+T40+T41+T42+T43+T44+T46+T47+T49+T50+T10</f>
        <v>1.7825053461335636</v>
      </c>
      <c r="U63" s="101"/>
      <c r="V63" s="101">
        <f t="shared" si="36"/>
        <v>1.4852622660667241</v>
      </c>
      <c r="W63" s="101">
        <f t="shared" si="36"/>
        <v>1.4743054578554695</v>
      </c>
      <c r="X63" s="101">
        <f t="shared" si="36"/>
        <v>0.50931559313890706</v>
      </c>
      <c r="Y63" s="101">
        <f t="shared" si="36"/>
        <v>148.4747589374079</v>
      </c>
      <c r="AA63" s="101">
        <f t="shared" si="36"/>
        <v>15737.030182419499</v>
      </c>
      <c r="AB63" s="101">
        <f t="shared" si="36"/>
        <v>305437.41518778808</v>
      </c>
      <c r="AC63" s="101">
        <f t="shared" si="36"/>
        <v>89.080612487464521</v>
      </c>
      <c r="AD63" s="101">
        <f t="shared" si="36"/>
        <v>336.28663359590377</v>
      </c>
      <c r="AE63" s="101">
        <f t="shared" si="36"/>
        <v>49.804038301597274</v>
      </c>
      <c r="AF63" s="101">
        <f t="shared" si="36"/>
        <v>20.727015346577446</v>
      </c>
      <c r="AG63" s="101">
        <f t="shared" si="36"/>
        <v>5972.6883107193416</v>
      </c>
      <c r="AH63" s="101">
        <f t="shared" si="36"/>
        <v>5972.6883107193416</v>
      </c>
      <c r="AI63" s="101">
        <f t="shared" si="36"/>
        <v>2354.9619365182798</v>
      </c>
      <c r="AJ63" s="101">
        <f t="shared" si="36"/>
        <v>0</v>
      </c>
      <c r="AK63" s="101">
        <f t="shared" si="36"/>
        <v>103.08830641423911</v>
      </c>
      <c r="AL63" s="101">
        <f t="shared" si="36"/>
        <v>7.5597780354098615E-2</v>
      </c>
      <c r="AM63" s="101">
        <f t="shared" si="36"/>
        <v>0.44722441456342332</v>
      </c>
      <c r="AN63" s="101">
        <f t="shared" si="36"/>
        <v>21.062882367796277</v>
      </c>
      <c r="AO63" s="101">
        <f t="shared" si="36"/>
        <v>0.30147826987985515</v>
      </c>
      <c r="AP63" s="101">
        <f t="shared" si="36"/>
        <v>18805.154675213991</v>
      </c>
      <c r="AQ63" s="101">
        <f t="shared" si="36"/>
        <v>0</v>
      </c>
      <c r="AR63" s="101">
        <f t="shared" si="36"/>
        <v>334849.71821931785</v>
      </c>
      <c r="AS63" s="101">
        <f t="shared" si="36"/>
        <v>37205.529932820726</v>
      </c>
      <c r="AT63" s="101">
        <f t="shared" si="36"/>
        <v>372055.24815213843</v>
      </c>
      <c r="AU63" s="101">
        <f t="shared" si="36"/>
        <v>0.13770096860755299</v>
      </c>
      <c r="AV63" s="101">
        <f t="shared" si="36"/>
        <v>209.10503807468041</v>
      </c>
      <c r="AW63" s="101">
        <f t="shared" si="36"/>
        <v>2607.8478566813951</v>
      </c>
      <c r="AX63" s="101">
        <f t="shared" si="36"/>
        <v>2374.4785105628894</v>
      </c>
      <c r="AY63" s="101">
        <f t="shared" si="36"/>
        <v>2413.21704536064</v>
      </c>
      <c r="AZ63" s="101">
        <f t="shared" si="36"/>
        <v>101.79715741802671</v>
      </c>
      <c r="BA63" s="101">
        <f t="shared" si="36"/>
        <v>1833.7647379310808</v>
      </c>
      <c r="BB63" s="101">
        <f t="shared" si="36"/>
        <v>1354.0039665032086</v>
      </c>
      <c r="BC63" s="101">
        <f t="shared" si="36"/>
        <v>1.3002578404515048</v>
      </c>
      <c r="BD63" s="101">
        <f t="shared" si="36"/>
        <v>247.26649626851784</v>
      </c>
      <c r="BE63" s="101">
        <f t="shared" si="36"/>
        <v>62321.692419130261</v>
      </c>
      <c r="BF63" s="101">
        <f t="shared" si="36"/>
        <v>47746.002840582347</v>
      </c>
      <c r="BG63" s="101">
        <f t="shared" si="36"/>
        <v>14575.689578547886</v>
      </c>
      <c r="BH63" s="101">
        <f t="shared" si="36"/>
        <v>72.136808178971052</v>
      </c>
      <c r="BI63" s="101">
        <f t="shared" si="36"/>
        <v>13.136880027702491</v>
      </c>
      <c r="BJ63" s="101">
        <f t="shared" si="36"/>
        <v>24422.429535137417</v>
      </c>
      <c r="BK63" s="101">
        <f t="shared" si="36"/>
        <v>118.1985525513536</v>
      </c>
      <c r="BL63" s="101">
        <f t="shared" si="36"/>
        <v>1486.4717936898983</v>
      </c>
      <c r="BM63" s="101">
        <f t="shared" si="36"/>
        <v>222.19722887298954</v>
      </c>
      <c r="BN63" s="101">
        <f t="shared" si="36"/>
        <v>71.953643242312793</v>
      </c>
      <c r="BO63" s="101">
        <f t="shared" si="36"/>
        <v>3710.0939228400648</v>
      </c>
      <c r="BP63" s="101">
        <f t="shared" si="36"/>
        <v>219.69735512464842</v>
      </c>
      <c r="BQ63" s="101">
        <f t="shared" si="36"/>
        <v>4030.9474358552279</v>
      </c>
      <c r="BR63" s="101">
        <f t="shared" si="36"/>
        <v>4821.0242070353788</v>
      </c>
      <c r="BS63" s="101">
        <f t="shared" si="36"/>
        <v>218.21531514772715</v>
      </c>
      <c r="BT63" s="101">
        <f t="shared" si="36"/>
        <v>406417.62444837968</v>
      </c>
      <c r="BU63" s="101">
        <f t="shared" si="36"/>
        <v>1598.9265301600542</v>
      </c>
      <c r="BV63" s="101">
        <f t="shared" si="36"/>
        <v>9434.7241636136514</v>
      </c>
      <c r="BW63" s="101">
        <f t="shared" si="36"/>
        <v>4.3513896642269545</v>
      </c>
      <c r="BX63" s="101">
        <f t="shared" si="36"/>
        <v>1083.7970842672664</v>
      </c>
      <c r="BY63" s="101">
        <f t="shared" si="36"/>
        <v>13.007941545263105</v>
      </c>
      <c r="BZ63" s="101">
        <f t="shared" si="36"/>
        <v>13452.20703895981</v>
      </c>
      <c r="CA63" s="101">
        <f t="shared" si="36"/>
        <v>3154.3114491189967</v>
      </c>
    </row>
    <row r="64" spans="1:96" x14ac:dyDescent="0.4">
      <c r="P64" s="31"/>
    </row>
    <row r="65" spans="16:16" x14ac:dyDescent="0.4">
      <c r="P65" s="31"/>
    </row>
    <row r="66" spans="16:16" x14ac:dyDescent="0.4">
      <c r="P66" s="31"/>
    </row>
    <row r="67" spans="16:16" x14ac:dyDescent="0.4">
      <c r="P67" s="31"/>
    </row>
    <row r="68" spans="16:16" x14ac:dyDescent="0.4">
      <c r="P68" s="31"/>
    </row>
    <row r="69" spans="16:16" x14ac:dyDescent="0.4">
      <c r="P69" s="31"/>
    </row>
    <row r="70" spans="16:16" x14ac:dyDescent="0.4">
      <c r="P70" s="31"/>
    </row>
    <row r="71" spans="16:16" x14ac:dyDescent="0.4">
      <c r="P71" s="31"/>
    </row>
    <row r="72" spans="16:16" x14ac:dyDescent="0.4">
      <c r="P72" s="31"/>
    </row>
    <row r="73" spans="16:16" x14ac:dyDescent="0.4">
      <c r="P73" s="31"/>
    </row>
    <row r="74" spans="16:16" x14ac:dyDescent="0.4">
      <c r="P74" s="31"/>
    </row>
    <row r="75" spans="16:16" x14ac:dyDescent="0.4">
      <c r="P75" s="31"/>
    </row>
    <row r="76" spans="16:16" x14ac:dyDescent="0.4">
      <c r="P76" s="31"/>
    </row>
    <row r="77" spans="16:16" x14ac:dyDescent="0.4">
      <c r="P77" s="31"/>
    </row>
    <row r="78" spans="16:16" x14ac:dyDescent="0.4">
      <c r="P78" s="31"/>
    </row>
    <row r="79" spans="16:16" x14ac:dyDescent="0.4">
      <c r="P79" s="31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CS69"/>
  <sheetViews>
    <sheetView zoomScale="85" zoomScaleNormal="85" workbookViewId="0">
      <pane xSplit="1" ySplit="2" topLeftCell="S3" activePane="bottomRight" state="frozen"/>
      <selection pane="topRight" activeCell="B1" sqref="B1"/>
      <selection pane="bottomLeft" activeCell="A3" sqref="A3"/>
      <selection pane="bottomRight" activeCell="S2" sqref="S2"/>
    </sheetView>
  </sheetViews>
  <sheetFormatPr defaultRowHeight="14.6" x14ac:dyDescent="0.4"/>
  <cols>
    <col min="1" max="1" width="19" customWidth="1"/>
    <col min="2" max="2" width="9.4609375" bestFit="1" customWidth="1"/>
    <col min="3" max="4" width="9.3046875" bestFit="1" customWidth="1"/>
    <col min="5" max="5" width="9.3046875" style="29" bestFit="1" customWidth="1"/>
    <col min="6" max="6" width="9.69140625" customWidth="1"/>
    <col min="7" max="7" width="10.53515625" customWidth="1"/>
    <col min="8" max="8" width="9.3046875" bestFit="1" customWidth="1"/>
    <col min="9" max="9" width="10.4609375" style="53" customWidth="1"/>
    <col min="10" max="10" width="9.69140625" style="53" customWidth="1"/>
    <col min="11" max="11" width="9.3046875" bestFit="1" customWidth="1"/>
    <col min="12" max="12" width="11.4609375" style="53" customWidth="1"/>
    <col min="13" max="13" width="9.3046875" bestFit="1" customWidth="1"/>
    <col min="14" max="14" width="11.53515625" style="53" customWidth="1"/>
    <col min="15" max="16" width="9" style="66" customWidth="1"/>
    <col min="17" max="17" width="9" style="53" customWidth="1"/>
    <col min="19" max="19" width="19.69140625" customWidth="1"/>
    <col min="20" max="20" width="6.69140625" style="30" bestFit="1" customWidth="1"/>
    <col min="21" max="21" width="9.69140625" style="100" bestFit="1" customWidth="1"/>
    <col min="22" max="22" width="5.69140625" style="28" bestFit="1" customWidth="1"/>
    <col min="23" max="23" width="14.53515625" style="28" bestFit="1" customWidth="1"/>
    <col min="24" max="24" width="5.69140625" style="28" bestFit="1" customWidth="1"/>
    <col min="25" max="25" width="6.69140625" style="28" bestFit="1" customWidth="1"/>
    <col min="26" max="26" width="12.84375" style="101" bestFit="1" customWidth="1"/>
    <col min="27" max="27" width="7.69140625" style="28" bestFit="1" customWidth="1"/>
    <col min="28" max="28" width="5.69140625" style="28" bestFit="1" customWidth="1"/>
    <col min="29" max="29" width="9.3046875" style="28" bestFit="1" customWidth="1"/>
    <col min="30" max="31" width="6.69140625" style="28" bestFit="1" customWidth="1"/>
    <col min="32" max="32" width="5.69140625" style="28" bestFit="1" customWidth="1"/>
    <col min="33" max="34" width="6.69140625" style="28" bestFit="1" customWidth="1"/>
    <col min="35" max="35" width="15.4609375" style="28" bestFit="1" customWidth="1"/>
    <col min="36" max="36" width="6.69140625" style="28" bestFit="1" customWidth="1"/>
    <col min="37" max="37" width="6.53515625" style="28" bestFit="1" customWidth="1"/>
    <col min="38" max="38" width="6.69140625" style="28" bestFit="1" customWidth="1"/>
    <col min="39" max="39" width="5.07421875" style="28" bestFit="1" customWidth="1"/>
    <col min="40" max="40" width="5.69140625" style="28" bestFit="1" customWidth="1"/>
    <col min="41" max="41" width="6.69140625" style="28" bestFit="1" customWidth="1"/>
    <col min="42" max="42" width="6.07421875" style="28" bestFit="1" customWidth="1"/>
    <col min="43" max="43" width="6.69140625" style="28" bestFit="1" customWidth="1"/>
    <col min="44" max="44" width="10" style="28" bestFit="1" customWidth="1"/>
    <col min="45" max="45" width="9.3046875" style="28" bestFit="1" customWidth="1"/>
    <col min="46" max="46" width="7.69140625" style="28" bestFit="1" customWidth="1"/>
    <col min="47" max="47" width="9.3046875" style="28" bestFit="1" customWidth="1"/>
    <col min="48" max="48" width="6" style="28" bestFit="1" customWidth="1"/>
    <col min="49" max="49" width="6.69140625" style="28" bestFit="1" customWidth="1"/>
    <col min="50" max="50" width="5.69140625" style="28" bestFit="1" customWidth="1"/>
    <col min="51" max="51" width="7.69140625" style="28" bestFit="1" customWidth="1"/>
    <col min="52" max="53" width="5.69140625" style="28" bestFit="1" customWidth="1"/>
    <col min="54" max="54" width="6.69140625" style="28" bestFit="1" customWidth="1"/>
    <col min="55" max="55" width="5.69140625" style="28" bestFit="1" customWidth="1"/>
    <col min="56" max="56" width="5.84375" style="28" bestFit="1" customWidth="1"/>
    <col min="57" max="57" width="5.69140625" style="28" bestFit="1" customWidth="1"/>
    <col min="58" max="60" width="7.69140625" style="28" bestFit="1" customWidth="1"/>
    <col min="61" max="61" width="5.07421875" style="28" bestFit="1" customWidth="1"/>
    <col min="62" max="62" width="5.3046875" style="28" bestFit="1" customWidth="1"/>
    <col min="63" max="63" width="8.69140625" style="28" bestFit="1" customWidth="1"/>
    <col min="64" max="64" width="5.69140625" style="28" bestFit="1" customWidth="1"/>
    <col min="65" max="65" width="7.84375" style="28" bestFit="1" customWidth="1"/>
    <col min="66" max="66" width="5.84375" style="28" bestFit="1" customWidth="1"/>
    <col min="67" max="67" width="6" style="28" bestFit="1" customWidth="1"/>
    <col min="68" max="71" width="6.69140625" style="28" bestFit="1" customWidth="1"/>
    <col min="72" max="72" width="5.69140625" style="28" bestFit="1" customWidth="1"/>
    <col min="73" max="73" width="7.69140625" style="28" bestFit="1" customWidth="1"/>
    <col min="74" max="74" width="8" style="28" bestFit="1" customWidth="1"/>
    <col min="75" max="75" width="5.69140625" style="28" bestFit="1" customWidth="1"/>
    <col min="76" max="77" width="6.69140625" style="28" bestFit="1" customWidth="1"/>
    <col min="78" max="78" width="6.69140625" style="28" customWidth="1"/>
    <col min="79" max="79" width="9.07421875" style="28" bestFit="1" customWidth="1"/>
    <col min="80" max="80" width="7.07421875" style="28" bestFit="1" customWidth="1"/>
    <col min="81" max="81" width="6.69140625" style="28" customWidth="1"/>
    <col min="83" max="91" width="9.07421875" style="30"/>
    <col min="92" max="92" width="9.07421875" style="53"/>
    <col min="93" max="93" width="9.07421875" style="30"/>
    <col min="94" max="94" width="9.07421875" style="53"/>
    <col min="97" max="97" width="9.07421875" style="53"/>
  </cols>
  <sheetData>
    <row r="1" spans="1:97" x14ac:dyDescent="0.4">
      <c r="B1" s="92" t="s">
        <v>499</v>
      </c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S1" s="30" t="s">
        <v>525</v>
      </c>
      <c r="CD1" s="29"/>
      <c r="CF1" s="30" t="s">
        <v>315</v>
      </c>
    </row>
    <row r="2" spans="1:97" x14ac:dyDescent="0.4">
      <c r="A2" s="30" t="s">
        <v>228</v>
      </c>
      <c r="B2" s="92" t="s">
        <v>59</v>
      </c>
      <c r="C2" s="92" t="s">
        <v>57</v>
      </c>
      <c r="D2" s="92" t="s">
        <v>60</v>
      </c>
      <c r="E2" s="92" t="s">
        <v>54</v>
      </c>
      <c r="F2" s="92" t="s">
        <v>53</v>
      </c>
      <c r="G2" s="92" t="s">
        <v>61</v>
      </c>
      <c r="H2" s="92" t="s">
        <v>62</v>
      </c>
      <c r="I2" s="94" t="s">
        <v>63</v>
      </c>
      <c r="J2" s="94" t="s">
        <v>64</v>
      </c>
      <c r="K2" s="92" t="s">
        <v>225</v>
      </c>
      <c r="L2" s="94" t="s">
        <v>65</v>
      </c>
      <c r="M2" s="92" t="s">
        <v>67</v>
      </c>
      <c r="N2" s="94" t="s">
        <v>68</v>
      </c>
      <c r="O2" s="96" t="s">
        <v>316</v>
      </c>
      <c r="P2" s="96" t="s">
        <v>319</v>
      </c>
      <c r="Q2" s="94" t="s">
        <v>326</v>
      </c>
      <c r="S2" s="30" t="s">
        <v>226</v>
      </c>
      <c r="T2" s="30" t="s">
        <v>390</v>
      </c>
      <c r="U2" s="100" t="s">
        <v>178</v>
      </c>
      <c r="V2" s="30" t="s">
        <v>131</v>
      </c>
      <c r="W2" s="30" t="s">
        <v>132</v>
      </c>
      <c r="X2" s="30" t="s">
        <v>133</v>
      </c>
      <c r="Y2" s="30" t="s">
        <v>391</v>
      </c>
      <c r="Z2" s="100" t="s">
        <v>179</v>
      </c>
      <c r="AA2" s="30" t="s">
        <v>134</v>
      </c>
      <c r="AB2" s="30" t="s">
        <v>135</v>
      </c>
      <c r="AC2" s="30" t="s">
        <v>59</v>
      </c>
      <c r="AD2" s="30" t="s">
        <v>136</v>
      </c>
      <c r="AE2" s="30" t="s">
        <v>137</v>
      </c>
      <c r="AF2" s="30" t="s">
        <v>392</v>
      </c>
      <c r="AG2" s="30" t="s">
        <v>138</v>
      </c>
      <c r="AH2" s="30" t="s">
        <v>139</v>
      </c>
      <c r="AI2" s="30" t="s">
        <v>140</v>
      </c>
      <c r="AJ2" s="30" t="s">
        <v>67</v>
      </c>
      <c r="AK2" s="30" t="s">
        <v>141</v>
      </c>
      <c r="AL2" s="30" t="s">
        <v>142</v>
      </c>
      <c r="AM2" s="30" t="s">
        <v>143</v>
      </c>
      <c r="AN2" s="30" t="s">
        <v>393</v>
      </c>
      <c r="AO2" s="30" t="s">
        <v>144</v>
      </c>
      <c r="AP2" s="30" t="s">
        <v>399</v>
      </c>
      <c r="AQ2" s="30" t="s">
        <v>57</v>
      </c>
      <c r="AR2" s="30" t="s">
        <v>128</v>
      </c>
      <c r="AS2" s="30" t="s">
        <v>145</v>
      </c>
      <c r="AT2" s="30" t="s">
        <v>146</v>
      </c>
      <c r="AU2" s="30" t="s">
        <v>60</v>
      </c>
      <c r="AV2" s="30" t="s">
        <v>147</v>
      </c>
      <c r="AW2" s="30" t="s">
        <v>148</v>
      </c>
      <c r="AX2" s="30" t="s">
        <v>149</v>
      </c>
      <c r="AY2" s="30" t="s">
        <v>150</v>
      </c>
      <c r="AZ2" s="30" t="s">
        <v>151</v>
      </c>
      <c r="BA2" s="30" t="s">
        <v>152</v>
      </c>
      <c r="BB2" s="30" t="s">
        <v>153</v>
      </c>
      <c r="BC2" s="30" t="s">
        <v>154</v>
      </c>
      <c r="BD2" s="30" t="s">
        <v>155</v>
      </c>
      <c r="BE2" s="30" t="s">
        <v>156</v>
      </c>
      <c r="BF2" s="30" t="s">
        <v>54</v>
      </c>
      <c r="BG2" s="30" t="s">
        <v>53</v>
      </c>
      <c r="BH2" s="30" t="s">
        <v>157</v>
      </c>
      <c r="BI2" s="30" t="s">
        <v>158</v>
      </c>
      <c r="BJ2" s="30" t="s">
        <v>159</v>
      </c>
      <c r="BK2" s="30" t="s">
        <v>160</v>
      </c>
      <c r="BL2" s="30" t="s">
        <v>161</v>
      </c>
      <c r="BM2" s="30" t="s">
        <v>162</v>
      </c>
      <c r="BN2" s="30" t="s">
        <v>163</v>
      </c>
      <c r="BO2" s="30" t="s">
        <v>164</v>
      </c>
      <c r="BP2" s="30" t="s">
        <v>165</v>
      </c>
      <c r="BQ2" s="30" t="s">
        <v>394</v>
      </c>
      <c r="BR2" s="30" t="s">
        <v>166</v>
      </c>
      <c r="BS2" s="30" t="s">
        <v>167</v>
      </c>
      <c r="BT2" s="30" t="s">
        <v>168</v>
      </c>
      <c r="BU2" s="30" t="s">
        <v>61</v>
      </c>
      <c r="BV2" s="30" t="s">
        <v>400</v>
      </c>
      <c r="BW2" s="30" t="s">
        <v>169</v>
      </c>
      <c r="BX2" s="30" t="s">
        <v>170</v>
      </c>
      <c r="BY2" s="30" t="s">
        <v>171</v>
      </c>
      <c r="BZ2" s="30" t="s">
        <v>173</v>
      </c>
      <c r="CA2" s="30" t="s">
        <v>174</v>
      </c>
      <c r="CB2" s="30" t="s">
        <v>401</v>
      </c>
      <c r="CE2" s="37" t="s">
        <v>141</v>
      </c>
      <c r="CF2" s="30" t="s">
        <v>59</v>
      </c>
      <c r="CG2" s="30" t="s">
        <v>57</v>
      </c>
      <c r="CH2" s="30" t="s">
        <v>60</v>
      </c>
      <c r="CI2" s="30" t="s">
        <v>54</v>
      </c>
      <c r="CJ2" s="30" t="s">
        <v>53</v>
      </c>
      <c r="CK2" s="30" t="s">
        <v>61</v>
      </c>
      <c r="CL2" s="30" t="s">
        <v>62</v>
      </c>
      <c r="CM2" s="30" t="s">
        <v>225</v>
      </c>
      <c r="CN2" s="53" t="s">
        <v>65</v>
      </c>
      <c r="CO2" s="30" t="s">
        <v>67</v>
      </c>
      <c r="CP2" s="53" t="s">
        <v>68</v>
      </c>
      <c r="CQ2" s="30" t="s">
        <v>316</v>
      </c>
      <c r="CR2" s="30" t="s">
        <v>319</v>
      </c>
      <c r="CS2" s="53" t="s">
        <v>326</v>
      </c>
    </row>
    <row r="3" spans="1:97" x14ac:dyDescent="0.4">
      <c r="A3" s="30" t="s">
        <v>0</v>
      </c>
      <c r="B3" s="93">
        <v>69990.348446000004</v>
      </c>
      <c r="C3" s="93">
        <v>1803.6511020999999</v>
      </c>
      <c r="D3" s="93">
        <v>50800.774315000002</v>
      </c>
      <c r="E3" s="93">
        <v>16230.259058</v>
      </c>
      <c r="F3" s="93">
        <v>12901.059619</v>
      </c>
      <c r="G3" s="93">
        <v>40564.006300000001</v>
      </c>
      <c r="H3" s="93">
        <v>29794.927217</v>
      </c>
      <c r="I3" s="95">
        <v>486.51876068000001</v>
      </c>
      <c r="J3" s="95">
        <v>155.45878901</v>
      </c>
      <c r="K3" s="93">
        <v>46.924861686</v>
      </c>
      <c r="L3" s="95">
        <v>507.20321895000001</v>
      </c>
      <c r="M3" s="93">
        <v>966.01952636999999</v>
      </c>
      <c r="N3" s="95">
        <v>6112.9154694999997</v>
      </c>
      <c r="O3" s="97">
        <v>114.25049074</v>
      </c>
      <c r="P3" s="97">
        <v>41.757694823999998</v>
      </c>
      <c r="Q3" s="95">
        <v>52.609600024000002</v>
      </c>
      <c r="R3" s="28"/>
      <c r="S3" s="30" t="s">
        <v>0</v>
      </c>
      <c r="T3" s="28">
        <v>454.61290832555898</v>
      </c>
      <c r="U3" s="101">
        <v>113.357886237754</v>
      </c>
      <c r="V3" s="28">
        <v>241.86743294991601</v>
      </c>
      <c r="W3" s="28">
        <v>211.14623808692201</v>
      </c>
      <c r="X3" s="28">
        <v>281.07881658088002</v>
      </c>
      <c r="Y3" s="28">
        <v>688.49257778943399</v>
      </c>
      <c r="Z3" s="101">
        <v>41.0387598309091</v>
      </c>
      <c r="AA3" s="28">
        <v>16088.5084968224</v>
      </c>
      <c r="AB3" s="28">
        <v>47.0521171304704</v>
      </c>
      <c r="AC3" s="28">
        <v>69922.766232894093</v>
      </c>
      <c r="AD3" s="28">
        <v>1059.6051684683</v>
      </c>
      <c r="AE3" s="28">
        <v>332.89707295256301</v>
      </c>
      <c r="AF3" s="28">
        <v>369.19497649906299</v>
      </c>
      <c r="AG3" s="28">
        <v>516.38337848983599</v>
      </c>
      <c r="AH3" s="28">
        <v>439.544362318938</v>
      </c>
      <c r="AI3" s="28">
        <v>439.544362318938</v>
      </c>
      <c r="AJ3" s="28">
        <v>968.62410863679702</v>
      </c>
      <c r="AK3" s="28">
        <v>35.759389513720002</v>
      </c>
      <c r="AL3" s="28">
        <v>478.07059517091199</v>
      </c>
      <c r="AM3" s="28">
        <v>54.752457104241302</v>
      </c>
      <c r="AN3" s="28">
        <v>305.56004364433602</v>
      </c>
      <c r="AO3" s="28">
        <v>1218.2279873345799</v>
      </c>
      <c r="AP3" s="28">
        <v>99.4451977440864</v>
      </c>
      <c r="AQ3" s="28">
        <v>1808.62073444203</v>
      </c>
      <c r="AR3" s="28">
        <v>0</v>
      </c>
      <c r="AS3" s="28">
        <v>45745.382506439601</v>
      </c>
      <c r="AT3" s="28">
        <v>5047.0581025453203</v>
      </c>
      <c r="AU3" s="28">
        <v>50828.199998498603</v>
      </c>
      <c r="AV3" s="28">
        <v>58.977474864853797</v>
      </c>
      <c r="AW3" s="28">
        <v>678.13109900444601</v>
      </c>
      <c r="AX3" s="28">
        <v>109.801633243274</v>
      </c>
      <c r="AY3" s="28">
        <v>11473.864848667199</v>
      </c>
      <c r="AZ3" s="28">
        <v>369.64936697069498</v>
      </c>
      <c r="BA3" s="28">
        <v>290.68876352885002</v>
      </c>
      <c r="BB3" s="28">
        <v>659.47737352248998</v>
      </c>
      <c r="BC3" s="28">
        <v>214.45548757285499</v>
      </c>
      <c r="BD3" s="28">
        <v>102.244185645309</v>
      </c>
      <c r="BE3" s="28">
        <v>394.08395461199501</v>
      </c>
      <c r="BF3" s="28">
        <v>16263.323264295601</v>
      </c>
      <c r="BG3" s="28">
        <v>12926.2540141349</v>
      </c>
      <c r="BH3" s="28">
        <v>3337.06925016066</v>
      </c>
      <c r="BI3" s="28">
        <v>41.405332119689</v>
      </c>
      <c r="BJ3" s="28">
        <v>21.235990644153802</v>
      </c>
      <c r="BK3" s="28">
        <v>3895.44964233359</v>
      </c>
      <c r="BL3" s="28">
        <v>939.89833505749698</v>
      </c>
      <c r="BM3" s="28">
        <v>788.15730281860897</v>
      </c>
      <c r="BN3" s="28">
        <v>77.474970980502107</v>
      </c>
      <c r="BO3" s="28">
        <v>117.295018056735</v>
      </c>
      <c r="BP3" s="28">
        <v>1996.49787155321</v>
      </c>
      <c r="BQ3" s="28">
        <v>416.88712056055198</v>
      </c>
      <c r="BR3" s="28">
        <v>503.69222031448902</v>
      </c>
      <c r="BS3" s="28">
        <v>2377.1736644298198</v>
      </c>
      <c r="BT3" s="28">
        <v>27.572900731211298</v>
      </c>
      <c r="BU3" s="28">
        <v>40663.3366763085</v>
      </c>
      <c r="BV3" s="28">
        <v>6079.26173368748</v>
      </c>
      <c r="BW3" s="28">
        <v>89.996204207185002</v>
      </c>
      <c r="BX3" s="28">
        <v>2380.1947858906401</v>
      </c>
      <c r="BY3" s="28">
        <v>2811.26619871409</v>
      </c>
      <c r="BZ3" s="28">
        <v>3689.5476375847402</v>
      </c>
      <c r="CA3" s="28">
        <v>29822.2999562515</v>
      </c>
      <c r="CB3" s="28">
        <v>2482.8194337692298</v>
      </c>
      <c r="CE3" s="37">
        <f t="shared" ref="CE3:CE34" si="0">AK3/AU3</f>
        <v>7.0353444573634889E-4</v>
      </c>
      <c r="CF3" s="25">
        <f t="shared" ref="CF3:CF34" si="1">+(AC3-B3)/B3</f>
        <v>-9.6559332260007789E-4</v>
      </c>
      <c r="CG3" s="25">
        <f t="shared" ref="CG3:CG34" si="2">+(AQ3-C3)/C3</f>
        <v>2.7553179970582526E-3</v>
      </c>
      <c r="CH3" s="25">
        <f t="shared" ref="CH3:CH34" si="3">+(AU3-D3)/D3</f>
        <v>5.3986743053447577E-4</v>
      </c>
      <c r="CI3" s="25">
        <f t="shared" ref="CI3:CI34" si="4">+(BF3-E3)/E3</f>
        <v>2.0371952275958093E-3</v>
      </c>
      <c r="CJ3" s="25">
        <f t="shared" ref="CJ3:CJ34" si="5">+(BG3-F3)/F3</f>
        <v>1.9528934737884133E-3</v>
      </c>
      <c r="CK3" s="25">
        <f t="shared" ref="CK3:CK34" si="6">+(BU3-G3)/G3</f>
        <v>2.4487319022159473E-3</v>
      </c>
      <c r="CL3" s="25">
        <f t="shared" ref="CL3:CL34" si="7">+(CA3-H3)/H3</f>
        <v>9.1870468594000511E-4</v>
      </c>
      <c r="CM3" s="25">
        <f t="shared" ref="CM3:CM34" si="8">+(AB3-K3)/K3</f>
        <v>2.7118981260282862E-3</v>
      </c>
      <c r="CN3" s="78">
        <f t="shared" ref="CN3:CN34" si="9">+(AI3-L3)/L3</f>
        <v>-0.13339595275268118</v>
      </c>
      <c r="CO3" s="25">
        <f t="shared" ref="CO3:CO34" si="10">+(AJ3-M3)/M3</f>
        <v>2.6962004345649532E-3</v>
      </c>
      <c r="CP3" s="78">
        <f t="shared" ref="CP3:CP34" si="11">+(AO3-N3)/N3</f>
        <v>-0.80071244344652726</v>
      </c>
      <c r="CQ3" s="25">
        <f>+(U3-O3)/O3</f>
        <v>-7.8126973150365094E-3</v>
      </c>
      <c r="CR3" s="25">
        <f>+(Z3-P3)/P3</f>
        <v>-1.7216826650059563E-2</v>
      </c>
      <c r="CS3" s="78">
        <f t="shared" ref="CS3:CS34" si="12">+(AP3-Q3)/Q3</f>
        <v>0.89024812389222574</v>
      </c>
    </row>
    <row r="4" spans="1:97" x14ac:dyDescent="0.4">
      <c r="A4" s="30" t="s">
        <v>2</v>
      </c>
      <c r="B4" s="93">
        <v>22259.939952000001</v>
      </c>
      <c r="C4" s="93">
        <v>111.34775313</v>
      </c>
      <c r="D4" s="93">
        <v>10364.850957000001</v>
      </c>
      <c r="E4" s="93">
        <v>5952.4321191999998</v>
      </c>
      <c r="F4" s="93">
        <v>2267.2287363999999</v>
      </c>
      <c r="G4" s="93">
        <v>7105.8416058000003</v>
      </c>
      <c r="H4" s="93">
        <v>4680.0586687000005</v>
      </c>
      <c r="I4" s="95">
        <v>83.517082263999995</v>
      </c>
      <c r="J4" s="95">
        <v>48.979701509999998</v>
      </c>
      <c r="K4" s="93">
        <v>0.51058112</v>
      </c>
      <c r="L4" s="95">
        <v>249.02239280000001</v>
      </c>
      <c r="M4" s="93">
        <v>13.686038</v>
      </c>
      <c r="N4" s="95">
        <v>50.211370656</v>
      </c>
      <c r="O4" s="97">
        <v>47.285601563999997</v>
      </c>
      <c r="P4" s="97">
        <v>34.082382635000002</v>
      </c>
      <c r="Q4" s="95">
        <v>24.731225103</v>
      </c>
      <c r="R4" s="28"/>
      <c r="S4" s="30" t="s">
        <v>2</v>
      </c>
      <c r="T4" s="28">
        <v>29.565213116784701</v>
      </c>
      <c r="U4" s="101">
        <v>46.267986911507997</v>
      </c>
      <c r="V4" s="28">
        <v>103.173208752777</v>
      </c>
      <c r="W4" s="28">
        <v>103.13865905105401</v>
      </c>
      <c r="X4" s="28">
        <v>182.21430024052901</v>
      </c>
      <c r="Y4" s="28">
        <v>91.233234208680699</v>
      </c>
      <c r="Z4" s="101">
        <v>33.361873266561503</v>
      </c>
      <c r="AA4" s="28">
        <v>10312.104239709301</v>
      </c>
      <c r="AB4" s="28">
        <v>0.51199207834785598</v>
      </c>
      <c r="AC4" s="28">
        <v>21898.040860904799</v>
      </c>
      <c r="AD4" s="28">
        <v>360.87125355115302</v>
      </c>
      <c r="AE4" s="28">
        <v>87.122656175737703</v>
      </c>
      <c r="AF4" s="28">
        <v>85.547456094360996</v>
      </c>
      <c r="AG4" s="28">
        <v>134.879987915388</v>
      </c>
      <c r="AH4" s="28">
        <v>288.58123259171998</v>
      </c>
      <c r="AI4" s="28">
        <v>288.58123259171998</v>
      </c>
      <c r="AJ4" s="28">
        <v>13.7234346021152</v>
      </c>
      <c r="AK4" s="28">
        <v>51.2896435939968</v>
      </c>
      <c r="AL4" s="28">
        <v>357.16565643695998</v>
      </c>
      <c r="AM4" s="28">
        <v>0.84659739433204795</v>
      </c>
      <c r="AN4" s="28">
        <v>59.448931995609499</v>
      </c>
      <c r="AO4" s="28">
        <v>68.281177820159499</v>
      </c>
      <c r="AP4" s="28">
        <v>12.2974466601932</v>
      </c>
      <c r="AQ4" s="28">
        <v>111.65178671869501</v>
      </c>
      <c r="AR4" s="28">
        <v>0</v>
      </c>
      <c r="AS4" s="28">
        <v>9209.8085909246602</v>
      </c>
      <c r="AT4" s="28">
        <v>972.02345960901198</v>
      </c>
      <c r="AU4" s="28">
        <v>10233.1216941276</v>
      </c>
      <c r="AV4" s="28">
        <v>1.75962639275609</v>
      </c>
      <c r="AW4" s="28">
        <v>180.94207792437501</v>
      </c>
      <c r="AX4" s="28">
        <v>30.2383571603823</v>
      </c>
      <c r="AY4" s="28">
        <v>1513.0418992959501</v>
      </c>
      <c r="AZ4" s="28">
        <v>51.051985385560798</v>
      </c>
      <c r="BA4" s="28">
        <v>10.315321904683101</v>
      </c>
      <c r="BB4" s="28">
        <v>360.77838606237901</v>
      </c>
      <c r="BC4" s="28">
        <v>20.050081627672402</v>
      </c>
      <c r="BD4" s="28">
        <v>32.725071588617602</v>
      </c>
      <c r="BE4" s="28">
        <v>21.4296289023738</v>
      </c>
      <c r="BF4" s="28">
        <v>5959.0414484062203</v>
      </c>
      <c r="BG4" s="28">
        <v>2262.58780448574</v>
      </c>
      <c r="BH4" s="28">
        <v>3696.4536439204799</v>
      </c>
      <c r="BI4" s="28">
        <v>2.8603087760489898</v>
      </c>
      <c r="BJ4" s="28">
        <v>1.29398081376018</v>
      </c>
      <c r="BK4" s="28">
        <v>1205.74430542612</v>
      </c>
      <c r="BL4" s="28">
        <v>22.521162234169999</v>
      </c>
      <c r="BM4" s="28">
        <v>60.340889686227101</v>
      </c>
      <c r="BN4" s="28">
        <v>7.1034188154375002</v>
      </c>
      <c r="BO4" s="28">
        <v>15.229660772058599</v>
      </c>
      <c r="BP4" s="28">
        <v>180.11787150360701</v>
      </c>
      <c r="BQ4" s="28">
        <v>19.6207090540235</v>
      </c>
      <c r="BR4" s="28">
        <v>79.932045008586698</v>
      </c>
      <c r="BS4" s="28">
        <v>158.83880233469401</v>
      </c>
      <c r="BT4" s="28">
        <v>2.01652648336005</v>
      </c>
      <c r="BU4" s="28">
        <v>7109.9208198442402</v>
      </c>
      <c r="BV4" s="28">
        <v>862.94792248460703</v>
      </c>
      <c r="BW4" s="28">
        <v>2.8384130485609202E-3</v>
      </c>
      <c r="BX4" s="28">
        <v>64.830045261089793</v>
      </c>
      <c r="BY4" s="28">
        <v>643.64752740681502</v>
      </c>
      <c r="BZ4" s="28">
        <v>148.03702356611001</v>
      </c>
      <c r="CA4" s="28">
        <v>4638.3847765339997</v>
      </c>
      <c r="CB4" s="28">
        <v>267.80142503245702</v>
      </c>
      <c r="CE4" s="37">
        <f t="shared" si="0"/>
        <v>5.0121209467713047E-3</v>
      </c>
      <c r="CF4" s="25">
        <f t="shared" si="1"/>
        <v>-1.625786466071243E-2</v>
      </c>
      <c r="CG4" s="25">
        <f t="shared" si="2"/>
        <v>2.730486966719865E-3</v>
      </c>
      <c r="CH4" s="25">
        <f t="shared" si="3"/>
        <v>-1.2709228856150235E-2</v>
      </c>
      <c r="CI4" s="25">
        <f t="shared" si="4"/>
        <v>1.1103577619813031E-3</v>
      </c>
      <c r="CJ4" s="25">
        <f t="shared" si="5"/>
        <v>-2.0469623729403559E-3</v>
      </c>
      <c r="CK4" s="25">
        <f t="shared" si="6"/>
        <v>5.7406487092399937E-4</v>
      </c>
      <c r="CL4" s="25">
        <f t="shared" si="7"/>
        <v>-8.9045661851877393E-3</v>
      </c>
      <c r="CM4" s="25">
        <f t="shared" si="8"/>
        <v>2.7634361957135901E-3</v>
      </c>
      <c r="CN4" s="78">
        <f t="shared" si="9"/>
        <v>0.15885655642017418</v>
      </c>
      <c r="CO4" s="25">
        <f t="shared" si="10"/>
        <v>2.7324637060922733E-3</v>
      </c>
      <c r="CP4" s="78">
        <f t="shared" si="11"/>
        <v>0.35987480381598086</v>
      </c>
      <c r="CQ4" s="87">
        <f t="shared" ref="CQ4:CQ51" si="13">+(U4-O4)/O4</f>
        <v>-2.1520602865011278E-2</v>
      </c>
      <c r="CR4" s="87">
        <f t="shared" ref="CR4:CR51" si="14">+(Z4-P4)/P4</f>
        <v>-2.1140228843584165E-2</v>
      </c>
      <c r="CS4" s="78">
        <f t="shared" si="12"/>
        <v>-0.50275626828120745</v>
      </c>
    </row>
    <row r="5" spans="1:97" x14ac:dyDescent="0.4">
      <c r="A5" s="30" t="s">
        <v>3</v>
      </c>
      <c r="B5" s="93">
        <v>31665.239647999999</v>
      </c>
      <c r="C5" s="93">
        <v>1230.1713013000001</v>
      </c>
      <c r="D5" s="93">
        <v>17323.109899999999</v>
      </c>
      <c r="E5" s="93">
        <v>6535.7463320999996</v>
      </c>
      <c r="F5" s="93">
        <v>4917.2484549000001</v>
      </c>
      <c r="G5" s="93">
        <v>7906.9373683000003</v>
      </c>
      <c r="H5" s="93">
        <v>19461.37515</v>
      </c>
      <c r="I5" s="95">
        <v>186.8267051</v>
      </c>
      <c r="J5" s="95">
        <v>59.628570162999999</v>
      </c>
      <c r="K5" s="93">
        <v>106.52707218</v>
      </c>
      <c r="L5" s="95">
        <v>232.76066456000001</v>
      </c>
      <c r="M5" s="93">
        <v>676.99625114000003</v>
      </c>
      <c r="N5" s="95">
        <v>2707.1920009</v>
      </c>
      <c r="O5" s="97">
        <v>44.519918433000001</v>
      </c>
      <c r="P5" s="97">
        <v>11.206377553999999</v>
      </c>
      <c r="Q5" s="95">
        <v>26.421429154999998</v>
      </c>
      <c r="R5" s="28"/>
      <c r="S5" s="30" t="s">
        <v>3</v>
      </c>
      <c r="T5" s="28">
        <v>330.597203687557</v>
      </c>
      <c r="U5" s="101">
        <v>44.316029202248401</v>
      </c>
      <c r="V5" s="28">
        <v>184.098649887291</v>
      </c>
      <c r="W5" s="28">
        <v>181.61996785807199</v>
      </c>
      <c r="X5" s="28">
        <v>112.673200586899</v>
      </c>
      <c r="Y5" s="28">
        <v>394.22222417943902</v>
      </c>
      <c r="Z5" s="101">
        <v>11.001621970074901</v>
      </c>
      <c r="AA5" s="28">
        <v>2946.8746237481901</v>
      </c>
      <c r="AB5" s="28">
        <v>106.81878433523499</v>
      </c>
      <c r="AC5" s="28">
        <v>31592.4077680111</v>
      </c>
      <c r="AD5" s="28">
        <v>440.97820654993598</v>
      </c>
      <c r="AE5" s="28">
        <v>103.535677557713</v>
      </c>
      <c r="AF5" s="28">
        <v>88.196266956080905</v>
      </c>
      <c r="AG5" s="28">
        <v>209.62738316632701</v>
      </c>
      <c r="AH5" s="28">
        <v>182.69529448847601</v>
      </c>
      <c r="AI5" s="28">
        <v>182.69529448847601</v>
      </c>
      <c r="AJ5" s="28">
        <v>678.79187616918205</v>
      </c>
      <c r="AK5" s="28">
        <v>10.6251778270563</v>
      </c>
      <c r="AL5" s="28">
        <v>723.34612755838896</v>
      </c>
      <c r="AM5" s="28">
        <v>31.445374842446402</v>
      </c>
      <c r="AN5" s="28">
        <v>157.74678839339001</v>
      </c>
      <c r="AO5" s="28">
        <v>1656.7391162105</v>
      </c>
      <c r="AP5" s="28">
        <v>36.058004262867598</v>
      </c>
      <c r="AQ5" s="28">
        <v>1233.53514443581</v>
      </c>
      <c r="AR5" s="28">
        <v>0</v>
      </c>
      <c r="AS5" s="28">
        <v>15604.9024240525</v>
      </c>
      <c r="AT5" s="28">
        <v>1723.2524367435601</v>
      </c>
      <c r="AU5" s="28">
        <v>17338.780038623099</v>
      </c>
      <c r="AV5" s="28">
        <v>28.7345608882558</v>
      </c>
      <c r="AW5" s="28">
        <v>440.60502951930698</v>
      </c>
      <c r="AX5" s="28">
        <v>31.505912341546299</v>
      </c>
      <c r="AY5" s="28">
        <v>5761.5819987305604</v>
      </c>
      <c r="AZ5" s="28">
        <v>73.534138106405607</v>
      </c>
      <c r="BA5" s="28">
        <v>80.250904177059695</v>
      </c>
      <c r="BB5" s="28">
        <v>268.66977882114401</v>
      </c>
      <c r="BC5" s="28">
        <v>111.188591174161</v>
      </c>
      <c r="BD5" s="28">
        <v>20.6727445778975</v>
      </c>
      <c r="BE5" s="28">
        <v>161.29305213494999</v>
      </c>
      <c r="BF5" s="28">
        <v>6548.8480580817304</v>
      </c>
      <c r="BG5" s="28">
        <v>4926.77829097418</v>
      </c>
      <c r="BH5" s="28">
        <v>1622.06976710754</v>
      </c>
      <c r="BI5" s="28">
        <v>14.464295928393801</v>
      </c>
      <c r="BJ5" s="28">
        <v>10.900429454845501</v>
      </c>
      <c r="BK5" s="28">
        <v>1256.4645852133001</v>
      </c>
      <c r="BL5" s="28">
        <v>375.98646235603201</v>
      </c>
      <c r="BM5" s="28">
        <v>373.41767219609102</v>
      </c>
      <c r="BN5" s="28">
        <v>28.768048486957301</v>
      </c>
      <c r="BO5" s="28">
        <v>31.903401459631901</v>
      </c>
      <c r="BP5" s="28">
        <v>945.81522580786702</v>
      </c>
      <c r="BQ5" s="28">
        <v>239.20055686678799</v>
      </c>
      <c r="BR5" s="28">
        <v>203.931254186476</v>
      </c>
      <c r="BS5" s="28">
        <v>929.14426669157797</v>
      </c>
      <c r="BT5" s="28">
        <v>8.8675278598376295</v>
      </c>
      <c r="BU5" s="28">
        <v>7924.9601833522502</v>
      </c>
      <c r="BV5" s="28">
        <v>3211.27937213114</v>
      </c>
      <c r="BW5" s="28">
        <v>63.871883962560403</v>
      </c>
      <c r="BX5" s="28">
        <v>2942.6478184194202</v>
      </c>
      <c r="BY5" s="28">
        <v>1938.4180197087901</v>
      </c>
      <c r="BZ5" s="28">
        <v>1824.88275336948</v>
      </c>
      <c r="CA5" s="28">
        <v>19497.664466594299</v>
      </c>
      <c r="CB5" s="28">
        <v>897.37724396070598</v>
      </c>
      <c r="CE5" s="37">
        <f t="shared" si="0"/>
        <v>6.1279846698488155E-4</v>
      </c>
      <c r="CF5" s="25">
        <f t="shared" si="1"/>
        <v>-2.3000577541341474E-3</v>
      </c>
      <c r="CG5" s="25">
        <f t="shared" si="2"/>
        <v>2.7344509925204263E-3</v>
      </c>
      <c r="CH5" s="25">
        <f t="shared" si="3"/>
        <v>9.0457999248159103E-4</v>
      </c>
      <c r="CI5" s="25">
        <f t="shared" si="4"/>
        <v>2.0046258401098531E-3</v>
      </c>
      <c r="CJ5" s="25">
        <f t="shared" si="5"/>
        <v>1.9380424157098475E-3</v>
      </c>
      <c r="CK5" s="25">
        <f t="shared" si="6"/>
        <v>2.2793673723160842E-3</v>
      </c>
      <c r="CL5" s="25">
        <f t="shared" si="7"/>
        <v>1.8646840891045013E-3</v>
      </c>
      <c r="CM5" s="25">
        <f t="shared" si="8"/>
        <v>2.7383851753860311E-3</v>
      </c>
      <c r="CN5" s="78">
        <f t="shared" si="9"/>
        <v>-0.21509377525693724</v>
      </c>
      <c r="CO5" s="25">
        <f t="shared" si="10"/>
        <v>2.6523411705136487E-3</v>
      </c>
      <c r="CP5" s="78">
        <f t="shared" si="11"/>
        <v>-0.38802304540656124</v>
      </c>
      <c r="CQ5" s="87">
        <f t="shared" si="13"/>
        <v>-4.5797305549524154E-3</v>
      </c>
      <c r="CR5" s="87">
        <f t="shared" si="14"/>
        <v>-1.8271344414236123E-2</v>
      </c>
      <c r="CS5" s="78">
        <f t="shared" si="12"/>
        <v>0.36472573271245518</v>
      </c>
    </row>
    <row r="6" spans="1:97" x14ac:dyDescent="0.4">
      <c r="A6" s="30" t="s">
        <v>4</v>
      </c>
      <c r="B6" s="93">
        <v>86632.621799999994</v>
      </c>
      <c r="C6" s="93">
        <v>7908.2350976999996</v>
      </c>
      <c r="D6" s="93">
        <v>62146.535405000002</v>
      </c>
      <c r="E6" s="93">
        <v>27411.591613000001</v>
      </c>
      <c r="F6" s="93">
        <v>14186.536764</v>
      </c>
      <c r="G6" s="93">
        <v>13642.344766</v>
      </c>
      <c r="H6" s="93">
        <v>37935.696185000001</v>
      </c>
      <c r="I6" s="95">
        <v>180.22256290999999</v>
      </c>
      <c r="J6" s="95">
        <v>139.11401432</v>
      </c>
      <c r="K6" s="93">
        <v>4.7272845931000003</v>
      </c>
      <c r="L6" s="95">
        <v>647.20877892999999</v>
      </c>
      <c r="M6" s="93">
        <v>398.79386991000001</v>
      </c>
      <c r="N6" s="95">
        <v>245.14616253</v>
      </c>
      <c r="O6" s="97">
        <v>87.031441032000004</v>
      </c>
      <c r="P6" s="97">
        <v>65.913218133000001</v>
      </c>
      <c r="Q6" s="95">
        <v>65.165508958999993</v>
      </c>
      <c r="R6" s="28"/>
      <c r="S6" s="30" t="s">
        <v>4</v>
      </c>
      <c r="T6" s="28">
        <v>521.35871280668505</v>
      </c>
      <c r="U6" s="101">
        <v>85.202783626733506</v>
      </c>
      <c r="V6" s="28">
        <v>315.454463657617</v>
      </c>
      <c r="W6" s="28">
        <v>310.931699003711</v>
      </c>
      <c r="X6" s="28">
        <v>501.22179072137499</v>
      </c>
      <c r="Y6" s="28">
        <v>1168.85792644923</v>
      </c>
      <c r="Z6" s="101">
        <v>64.598974240013803</v>
      </c>
      <c r="AA6" s="28">
        <v>120188.552083421</v>
      </c>
      <c r="AB6" s="28">
        <v>4.73657350458382</v>
      </c>
      <c r="AC6" s="28">
        <v>85514.864712890907</v>
      </c>
      <c r="AD6" s="28">
        <v>1699.8243480595299</v>
      </c>
      <c r="AE6" s="28">
        <v>2631.7744027559702</v>
      </c>
      <c r="AF6" s="28">
        <v>288.88458529472302</v>
      </c>
      <c r="AG6" s="28">
        <v>2306.7364609660099</v>
      </c>
      <c r="AH6" s="28">
        <v>1567.4484673531001</v>
      </c>
      <c r="AI6" s="28">
        <v>1567.4484673531001</v>
      </c>
      <c r="AJ6" s="28">
        <v>399.72428319593001</v>
      </c>
      <c r="AK6" s="28">
        <v>190.02521800177399</v>
      </c>
      <c r="AL6" s="28">
        <v>1046.70457423832</v>
      </c>
      <c r="AM6" s="28">
        <v>21.639562695036901</v>
      </c>
      <c r="AN6" s="28">
        <v>261.39758909610799</v>
      </c>
      <c r="AO6" s="28">
        <v>333.59435349229</v>
      </c>
      <c r="AP6" s="28">
        <v>38.923375752554399</v>
      </c>
      <c r="AQ6" s="28">
        <v>7912.0826921873704</v>
      </c>
      <c r="AR6" s="28">
        <v>0</v>
      </c>
      <c r="AS6" s="28">
        <v>55535.725506012299</v>
      </c>
      <c r="AT6" s="28">
        <v>5980.63543912763</v>
      </c>
      <c r="AU6" s="28">
        <v>61706.386163141702</v>
      </c>
      <c r="AV6" s="28">
        <v>61.259010322096302</v>
      </c>
      <c r="AW6" s="28">
        <v>1582.2311735907199</v>
      </c>
      <c r="AX6" s="28">
        <v>314.17175824556199</v>
      </c>
      <c r="AY6" s="28">
        <v>16577.7059732325</v>
      </c>
      <c r="AZ6" s="28">
        <v>371.618707710092</v>
      </c>
      <c r="BA6" s="28">
        <v>207.38198191191401</v>
      </c>
      <c r="BB6" s="28">
        <v>1399.6135590271001</v>
      </c>
      <c r="BC6" s="28">
        <v>193.770330236501</v>
      </c>
      <c r="BD6" s="28">
        <v>167.21463642851199</v>
      </c>
      <c r="BE6" s="28">
        <v>186.02076798465001</v>
      </c>
      <c r="BF6" s="28">
        <v>27441.6943051737</v>
      </c>
      <c r="BG6" s="28">
        <v>14192.6192191504</v>
      </c>
      <c r="BH6" s="28">
        <v>13249.0750860232</v>
      </c>
      <c r="BI6" s="28">
        <v>18.507559323180999</v>
      </c>
      <c r="BJ6" s="28">
        <v>7.6478964517711399</v>
      </c>
      <c r="BK6" s="28">
        <v>5267.9114731601603</v>
      </c>
      <c r="BL6" s="28">
        <v>116.707604818531</v>
      </c>
      <c r="BM6" s="28">
        <v>942.57515738145901</v>
      </c>
      <c r="BN6" s="28">
        <v>227.71906232940299</v>
      </c>
      <c r="BO6" s="28">
        <v>155.17491764138501</v>
      </c>
      <c r="BP6" s="28">
        <v>2439.7474193279199</v>
      </c>
      <c r="BQ6" s="28">
        <v>1784.09180277526</v>
      </c>
      <c r="BR6" s="28">
        <v>842.10615732843803</v>
      </c>
      <c r="BS6" s="28">
        <v>1252.4737534706801</v>
      </c>
      <c r="BT6" s="28">
        <v>82.256476373224302</v>
      </c>
      <c r="BU6" s="28">
        <v>13614.2111109586</v>
      </c>
      <c r="BV6" s="28">
        <v>10256.134775652101</v>
      </c>
      <c r="BW6" s="28">
        <v>4.3914887257675002</v>
      </c>
      <c r="BX6" s="28">
        <v>463.90468081546499</v>
      </c>
      <c r="BY6" s="28">
        <v>3367.1333403753702</v>
      </c>
      <c r="BZ6" s="28">
        <v>2330.3851576090301</v>
      </c>
      <c r="CA6" s="28">
        <v>37900.779439149599</v>
      </c>
      <c r="CB6" s="28">
        <v>1657.6132004076001</v>
      </c>
      <c r="CE6" s="37">
        <f t="shared" si="0"/>
        <v>3.079506511682244E-3</v>
      </c>
      <c r="CF6" s="25">
        <f t="shared" si="1"/>
        <v>-1.2902265496357016E-2</v>
      </c>
      <c r="CG6" s="25">
        <f t="shared" si="2"/>
        <v>4.8653010941591631E-4</v>
      </c>
      <c r="CH6" s="25">
        <f t="shared" si="3"/>
        <v>-7.0824421504740555E-3</v>
      </c>
      <c r="CI6" s="25">
        <f t="shared" si="4"/>
        <v>1.0981738163435596E-3</v>
      </c>
      <c r="CJ6" s="25">
        <f t="shared" si="5"/>
        <v>4.2874841489391535E-4</v>
      </c>
      <c r="CK6" s="25">
        <f t="shared" si="6"/>
        <v>-2.0622301755278652E-3</v>
      </c>
      <c r="CL6" s="25">
        <f t="shared" si="7"/>
        <v>-9.2041927160435057E-4</v>
      </c>
      <c r="CM6" s="25">
        <f t="shared" si="8"/>
        <v>1.9649571124568891E-3</v>
      </c>
      <c r="CN6" s="78">
        <f t="shared" si="9"/>
        <v>1.4218590945946212</v>
      </c>
      <c r="CO6" s="25">
        <f t="shared" si="10"/>
        <v>2.3330681741421384E-3</v>
      </c>
      <c r="CP6" s="78">
        <f t="shared" si="11"/>
        <v>0.36079777896366649</v>
      </c>
      <c r="CQ6" s="87">
        <f t="shared" si="13"/>
        <v>-2.101145728006653E-2</v>
      </c>
      <c r="CR6" s="87">
        <f t="shared" si="14"/>
        <v>-1.9939003590058534E-2</v>
      </c>
      <c r="CS6" s="78">
        <f t="shared" si="12"/>
        <v>-0.4026997352687951</v>
      </c>
    </row>
    <row r="7" spans="1:97" x14ac:dyDescent="0.4">
      <c r="A7" s="30" t="s">
        <v>5</v>
      </c>
      <c r="B7" s="93">
        <v>24906.188651</v>
      </c>
      <c r="C7" s="93">
        <v>436.58225997</v>
      </c>
      <c r="D7" s="93">
        <v>19722.685651</v>
      </c>
      <c r="E7" s="93">
        <v>12710.920926000001</v>
      </c>
      <c r="F7" s="93">
        <v>5738.9061982000003</v>
      </c>
      <c r="G7" s="93">
        <v>3449.9058943</v>
      </c>
      <c r="H7" s="93">
        <v>22828.030239</v>
      </c>
      <c r="I7" s="95">
        <v>85.835272840000002</v>
      </c>
      <c r="J7" s="95">
        <v>187.02072888999999</v>
      </c>
      <c r="K7" s="93">
        <v>2.1894455975999998</v>
      </c>
      <c r="L7" s="95">
        <v>225.0921281</v>
      </c>
      <c r="M7" s="93">
        <v>86.024782156000001</v>
      </c>
      <c r="N7" s="95">
        <v>97.686621013999996</v>
      </c>
      <c r="O7" s="97">
        <v>31.377293881</v>
      </c>
      <c r="P7" s="97">
        <v>23.455688224999999</v>
      </c>
      <c r="Q7" s="95">
        <v>25.449989639000002</v>
      </c>
      <c r="R7" s="28"/>
      <c r="S7" s="30" t="s">
        <v>5</v>
      </c>
      <c r="T7" s="28">
        <v>241.389301203738</v>
      </c>
      <c r="U7" s="101">
        <v>30.7857959008366</v>
      </c>
      <c r="V7" s="28">
        <v>140.78744827536701</v>
      </c>
      <c r="W7" s="28">
        <v>139.16312177860499</v>
      </c>
      <c r="X7" s="28">
        <v>175.298344359764</v>
      </c>
      <c r="Y7" s="28">
        <v>562.30644443201697</v>
      </c>
      <c r="Z7" s="101">
        <v>23.040585568802602</v>
      </c>
      <c r="AA7" s="28">
        <v>145499.551141381</v>
      </c>
      <c r="AB7" s="28">
        <v>2.1933453466183801</v>
      </c>
      <c r="AC7" s="28">
        <v>24678.635149117301</v>
      </c>
      <c r="AD7" s="28">
        <v>414.69515651801697</v>
      </c>
      <c r="AE7" s="28">
        <v>1289.9261650830799</v>
      </c>
      <c r="AF7" s="28">
        <v>151.870631702488</v>
      </c>
      <c r="AG7" s="28">
        <v>1387.6026486629301</v>
      </c>
      <c r="AH7" s="28">
        <v>508.91875073997198</v>
      </c>
      <c r="AI7" s="28">
        <v>508.91875073997198</v>
      </c>
      <c r="AJ7" s="28">
        <v>86.088954518339605</v>
      </c>
      <c r="AK7" s="28">
        <v>42.456398289111803</v>
      </c>
      <c r="AL7" s="28">
        <v>1035.3096234766999</v>
      </c>
      <c r="AM7" s="28">
        <v>14.7702989571975</v>
      </c>
      <c r="AN7" s="28">
        <v>113.73688735699299</v>
      </c>
      <c r="AO7" s="28">
        <v>162.44344486441</v>
      </c>
      <c r="AP7" s="28">
        <v>15.650615485126901</v>
      </c>
      <c r="AQ7" s="28">
        <v>437.46167902555601</v>
      </c>
      <c r="AR7" s="28">
        <v>0</v>
      </c>
      <c r="AS7" s="28">
        <v>17681.201483622899</v>
      </c>
      <c r="AT7" s="28">
        <v>1922.12079080543</v>
      </c>
      <c r="AU7" s="28">
        <v>19645.778672717501</v>
      </c>
      <c r="AV7" s="28">
        <v>15.4204237038751</v>
      </c>
      <c r="AW7" s="28">
        <v>671.18282773935198</v>
      </c>
      <c r="AX7" s="28">
        <v>167.91181234026101</v>
      </c>
      <c r="AY7" s="28">
        <v>11813.058081503699</v>
      </c>
      <c r="AZ7" s="28">
        <v>237.713511409006</v>
      </c>
      <c r="BA7" s="28">
        <v>49.925778439616998</v>
      </c>
      <c r="BB7" s="28">
        <v>364.60149431086302</v>
      </c>
      <c r="BC7" s="28">
        <v>93.151280266520104</v>
      </c>
      <c r="BD7" s="28">
        <v>67.463463584753896</v>
      </c>
      <c r="BE7" s="28">
        <v>70.173279020022903</v>
      </c>
      <c r="BF7" s="28">
        <v>12650.4629433706</v>
      </c>
      <c r="BG7" s="28">
        <v>5721.7673555752399</v>
      </c>
      <c r="BH7" s="28">
        <v>6928.6955877954297</v>
      </c>
      <c r="BI7" s="28">
        <v>14.1272139321196</v>
      </c>
      <c r="BJ7" s="28">
        <v>5.0430147792611102</v>
      </c>
      <c r="BK7" s="28">
        <v>2851.0585476333599</v>
      </c>
      <c r="BL7" s="28">
        <v>46.833403359932099</v>
      </c>
      <c r="BM7" s="28">
        <v>204.94619804593299</v>
      </c>
      <c r="BN7" s="28">
        <v>39.641926560955</v>
      </c>
      <c r="BO7" s="28">
        <v>41.7706585449858</v>
      </c>
      <c r="BP7" s="28">
        <v>536.16095136185004</v>
      </c>
      <c r="BQ7" s="28">
        <v>453.63151343007002</v>
      </c>
      <c r="BR7" s="28">
        <v>472.89425921548502</v>
      </c>
      <c r="BS7" s="28">
        <v>425.23132280847801</v>
      </c>
      <c r="BT7" s="28">
        <v>33.119239961841203</v>
      </c>
      <c r="BU7" s="28">
        <v>3445.07630709456</v>
      </c>
      <c r="BV7" s="28">
        <v>8588.2448368087007</v>
      </c>
      <c r="BW7" s="28">
        <v>3.90676886399357</v>
      </c>
      <c r="BX7" s="28">
        <v>128.92385978351501</v>
      </c>
      <c r="BY7" s="28">
        <v>2345.4047317005502</v>
      </c>
      <c r="BZ7" s="28">
        <v>1287.19223246158</v>
      </c>
      <c r="CA7" s="28">
        <v>22853.502546056301</v>
      </c>
      <c r="CB7" s="28">
        <v>1375.66498664152</v>
      </c>
      <c r="CE7" s="37">
        <f t="shared" si="0"/>
        <v>2.1610952152317526E-3</v>
      </c>
      <c r="CF7" s="25">
        <f t="shared" si="1"/>
        <v>-9.1364240860499178E-3</v>
      </c>
      <c r="CG7" s="25">
        <f t="shared" si="2"/>
        <v>2.0143261332158649E-3</v>
      </c>
      <c r="CH7" s="25">
        <f t="shared" si="3"/>
        <v>-3.8994171302730073E-3</v>
      </c>
      <c r="CI7" s="25">
        <f t="shared" si="4"/>
        <v>-4.7563809877642499E-3</v>
      </c>
      <c r="CJ7" s="25">
        <f t="shared" si="5"/>
        <v>-2.9864301720310352E-3</v>
      </c>
      <c r="CK7" s="25">
        <f t="shared" si="6"/>
        <v>-1.3999185350010725E-3</v>
      </c>
      <c r="CL7" s="25">
        <f t="shared" si="7"/>
        <v>1.115834646687291E-3</v>
      </c>
      <c r="CM7" s="25">
        <f t="shared" si="8"/>
        <v>1.7811582177036439E-3</v>
      </c>
      <c r="CN7" s="78">
        <f t="shared" si="9"/>
        <v>1.2609353558285188</v>
      </c>
      <c r="CO7" s="25">
        <f t="shared" si="10"/>
        <v>7.4597529608656852E-4</v>
      </c>
      <c r="CP7" s="78">
        <f t="shared" si="11"/>
        <v>0.6629037137145869</v>
      </c>
      <c r="CQ7" s="87">
        <f t="shared" si="13"/>
        <v>-1.8851147023917558E-2</v>
      </c>
      <c r="CR7" s="87">
        <f t="shared" si="14"/>
        <v>-1.7697313002095798E-2</v>
      </c>
      <c r="CS7" s="78">
        <f t="shared" si="12"/>
        <v>-0.38504432783172421</v>
      </c>
    </row>
    <row r="8" spans="1:97" x14ac:dyDescent="0.4">
      <c r="A8" s="30" t="s">
        <v>6</v>
      </c>
      <c r="B8" s="93">
        <v>3030.6236007000002</v>
      </c>
      <c r="C8" s="93">
        <v>228.98687824000001</v>
      </c>
      <c r="D8" s="93">
        <v>1405.8620519000001</v>
      </c>
      <c r="E8" s="93">
        <v>207.67756849</v>
      </c>
      <c r="F8" s="93">
        <v>188.52350491999999</v>
      </c>
      <c r="G8" s="93">
        <v>164.87839944999999</v>
      </c>
      <c r="H8" s="93">
        <v>864.71930124000005</v>
      </c>
      <c r="I8" s="95">
        <v>7.0521996658999999</v>
      </c>
      <c r="J8" s="95">
        <v>5.7174581319</v>
      </c>
      <c r="K8" s="93">
        <v>0.2225</v>
      </c>
      <c r="L8" s="95">
        <v>28.35798604</v>
      </c>
      <c r="M8" s="93">
        <v>1.3719E-2</v>
      </c>
      <c r="N8" s="95">
        <v>18.670602129999999</v>
      </c>
      <c r="O8" s="97">
        <v>3.9185361626000002</v>
      </c>
      <c r="P8" s="97">
        <v>2.8563587008</v>
      </c>
      <c r="Q8" s="95">
        <v>3.7233845253000002</v>
      </c>
      <c r="R8" s="28"/>
      <c r="S8" s="30" t="s">
        <v>6</v>
      </c>
      <c r="T8" s="28">
        <v>11.1948752252163</v>
      </c>
      <c r="U8" s="101">
        <v>3.8449452129574602</v>
      </c>
      <c r="V8" s="28">
        <v>9.3387690014419995</v>
      </c>
      <c r="W8" s="28">
        <v>9.3369204126780296</v>
      </c>
      <c r="X8" s="28">
        <v>16.775896799831301</v>
      </c>
      <c r="Y8" s="28">
        <v>18.325789116321499</v>
      </c>
      <c r="Z8" s="101">
        <v>2.8024830188885401</v>
      </c>
      <c r="AA8" s="28">
        <v>295.35672566744302</v>
      </c>
      <c r="AB8" s="28">
        <v>0.22311074844491499</v>
      </c>
      <c r="AC8" s="28">
        <v>2984.6551951366</v>
      </c>
      <c r="AD8" s="28">
        <v>37.800513384976497</v>
      </c>
      <c r="AE8" s="28">
        <v>15.854165109762</v>
      </c>
      <c r="AF8" s="28">
        <v>8.4713686834802004</v>
      </c>
      <c r="AG8" s="28">
        <v>13.4483120282208</v>
      </c>
      <c r="AH8" s="28">
        <v>69.631637546705406</v>
      </c>
      <c r="AI8" s="28">
        <v>69.631637546705406</v>
      </c>
      <c r="AJ8" s="28">
        <v>1.3755530060572001E-2</v>
      </c>
      <c r="AK8" s="28">
        <v>4.90714149572577</v>
      </c>
      <c r="AL8" s="28">
        <v>28.758310771342099</v>
      </c>
      <c r="AM8" s="28">
        <v>0.105312708223386</v>
      </c>
      <c r="AN8" s="28">
        <v>3.1761066727955098</v>
      </c>
      <c r="AO8" s="28">
        <v>8.9846543667986101</v>
      </c>
      <c r="AP8" s="28">
        <v>1.07202024624679</v>
      </c>
      <c r="AQ8" s="28">
        <v>229.594681019197</v>
      </c>
      <c r="AR8" s="28">
        <v>0</v>
      </c>
      <c r="AS8" s="28">
        <v>1256.4440512133599</v>
      </c>
      <c r="AT8" s="28">
        <v>134.6976663966</v>
      </c>
      <c r="AU8" s="28">
        <v>1396.0488591056901</v>
      </c>
      <c r="AV8" s="28">
        <v>0.15478381998372701</v>
      </c>
      <c r="AW8" s="28">
        <v>32.441676894900098</v>
      </c>
      <c r="AX8" s="28">
        <v>0.58382753131941101</v>
      </c>
      <c r="AY8" s="28">
        <v>390.24099033681102</v>
      </c>
      <c r="AZ8" s="28">
        <v>0.99130294592613399</v>
      </c>
      <c r="BA8" s="28">
        <v>1.9362136940094801</v>
      </c>
      <c r="BB8" s="28">
        <v>48.201484371985799</v>
      </c>
      <c r="BC8" s="28">
        <v>1.31388177383885</v>
      </c>
      <c r="BD8" s="28">
        <v>1.1634074269305501</v>
      </c>
      <c r="BE8" s="28">
        <v>0.51228935443156498</v>
      </c>
      <c r="BF8" s="28">
        <v>207.06319935771799</v>
      </c>
      <c r="BG8" s="28">
        <v>188.02022994133699</v>
      </c>
      <c r="BH8" s="28">
        <v>19.0429694163814</v>
      </c>
      <c r="BI8" s="28">
        <v>6.4888842849033193E-2</v>
      </c>
      <c r="BJ8" s="28">
        <v>1.77456701765208E-2</v>
      </c>
      <c r="BK8" s="28">
        <v>48.259586567238102</v>
      </c>
      <c r="BL8" s="28">
        <v>2.4323899059649499</v>
      </c>
      <c r="BM8" s="28">
        <v>16.032462981641</v>
      </c>
      <c r="BN8" s="28">
        <v>2.7003209047768602</v>
      </c>
      <c r="BO8" s="28">
        <v>1.7357106907631801</v>
      </c>
      <c r="BP8" s="28">
        <v>43.814568913727598</v>
      </c>
      <c r="BQ8" s="28">
        <v>9.6873450120413995</v>
      </c>
      <c r="BR8" s="28">
        <v>1.9702627699973001</v>
      </c>
      <c r="BS8" s="28">
        <v>16.224060549942902</v>
      </c>
      <c r="BT8" s="28">
        <v>6.5825045817556493E-2</v>
      </c>
      <c r="BU8" s="28">
        <v>163.70985202797601</v>
      </c>
      <c r="BV8" s="28">
        <v>264.396344674038</v>
      </c>
      <c r="BW8" s="28">
        <v>3.39748862139476E-3</v>
      </c>
      <c r="BX8" s="28">
        <v>2.84852029736903</v>
      </c>
      <c r="BY8" s="28">
        <v>112.04914775042199</v>
      </c>
      <c r="BZ8" s="28">
        <v>48.089562353286297</v>
      </c>
      <c r="CA8" s="28">
        <v>862.728672541984</v>
      </c>
      <c r="CB8" s="28">
        <v>43.166857635686199</v>
      </c>
      <c r="CE8" s="37">
        <f t="shared" si="0"/>
        <v>3.515021314418242E-3</v>
      </c>
      <c r="CF8" s="25">
        <f t="shared" si="1"/>
        <v>-1.5167969243287959E-2</v>
      </c>
      <c r="CG8" s="25">
        <f t="shared" si="2"/>
        <v>2.6543127006603069E-3</v>
      </c>
      <c r="CH8" s="25">
        <f t="shared" si="3"/>
        <v>-6.9801960875518513E-3</v>
      </c>
      <c r="CI8" s="25">
        <f t="shared" si="4"/>
        <v>-2.9582835389927553E-3</v>
      </c>
      <c r="CJ8" s="25">
        <f t="shared" si="5"/>
        <v>-2.669560906352582E-3</v>
      </c>
      <c r="CK8" s="25">
        <f t="shared" si="6"/>
        <v>-7.0873287581757691E-3</v>
      </c>
      <c r="CL8" s="25">
        <f t="shared" si="7"/>
        <v>-2.302051885694593E-3</v>
      </c>
      <c r="CM8" s="25">
        <f t="shared" si="8"/>
        <v>2.7449368310785978E-3</v>
      </c>
      <c r="CN8" s="78">
        <f t="shared" si="9"/>
        <v>1.4554507308271953</v>
      </c>
      <c r="CO8" s="25">
        <f t="shared" si="10"/>
        <v>2.6627349349078238E-3</v>
      </c>
      <c r="CP8" s="78">
        <f t="shared" si="11"/>
        <v>-0.51878068504485819</v>
      </c>
      <c r="CQ8" s="87">
        <f t="shared" si="13"/>
        <v>-1.8780214495637427E-2</v>
      </c>
      <c r="CR8" s="87">
        <f t="shared" si="14"/>
        <v>-1.886166534209115E-2</v>
      </c>
      <c r="CS8" s="78">
        <f t="shared" si="12"/>
        <v>-0.71208446536678471</v>
      </c>
    </row>
    <row r="9" spans="1:97" x14ac:dyDescent="0.4">
      <c r="A9" s="30" t="s">
        <v>7</v>
      </c>
      <c r="B9" s="93">
        <v>2658.5164792</v>
      </c>
      <c r="C9" s="93">
        <v>80.935659431000005</v>
      </c>
      <c r="D9" s="93">
        <v>2566.8907170000002</v>
      </c>
      <c r="E9" s="93">
        <v>514.15759442000001</v>
      </c>
      <c r="F9" s="93">
        <v>446.95369688</v>
      </c>
      <c r="G9" s="93">
        <v>735.29841269999997</v>
      </c>
      <c r="H9" s="93">
        <v>942.68683004000002</v>
      </c>
      <c r="I9" s="95">
        <v>3.4783697588</v>
      </c>
      <c r="J9" s="95">
        <v>6.9195730788000001</v>
      </c>
      <c r="K9" s="93">
        <v>3.8969838700000002E-2</v>
      </c>
      <c r="L9" s="95">
        <v>17.166249487000002</v>
      </c>
      <c r="M9" s="93">
        <v>27.410659883000001</v>
      </c>
      <c r="N9" s="95">
        <v>20.426155714</v>
      </c>
      <c r="O9" s="97">
        <v>2.7328813632000002</v>
      </c>
      <c r="P9" s="97">
        <v>2.0177122753000001</v>
      </c>
      <c r="Q9" s="95">
        <v>1.4825981048000001</v>
      </c>
      <c r="R9" s="28"/>
      <c r="S9" s="30" t="s">
        <v>7</v>
      </c>
      <c r="T9" s="28">
        <v>10.4567310363795</v>
      </c>
      <c r="U9" s="101">
        <v>2.68142656772996</v>
      </c>
      <c r="V9" s="28">
        <v>10.416680340526399</v>
      </c>
      <c r="W9" s="28">
        <v>10.3565543310525</v>
      </c>
      <c r="X9" s="28">
        <v>24.167915007027101</v>
      </c>
      <c r="Y9" s="28">
        <v>41.005630318267698</v>
      </c>
      <c r="Z9" s="101">
        <v>1.98132625112893</v>
      </c>
      <c r="AA9" s="28">
        <v>3007.1611863928401</v>
      </c>
      <c r="AB9" s="28">
        <v>3.9076090622005497E-2</v>
      </c>
      <c r="AC9" s="28">
        <v>2647.6151038652401</v>
      </c>
      <c r="AD9" s="28">
        <v>37.821728631472098</v>
      </c>
      <c r="AE9" s="28">
        <v>41.652480288298399</v>
      </c>
      <c r="AF9" s="28">
        <v>7.1884508401726199</v>
      </c>
      <c r="AG9" s="28">
        <v>8.2256782794865302</v>
      </c>
      <c r="AH9" s="28">
        <v>27.868398964621299</v>
      </c>
      <c r="AI9" s="28">
        <v>27.868398964621299</v>
      </c>
      <c r="AJ9" s="28">
        <v>27.489448147030402</v>
      </c>
      <c r="AK9" s="28">
        <v>4.7038103099147301</v>
      </c>
      <c r="AL9" s="28">
        <v>16.9574816788361</v>
      </c>
      <c r="AM9" s="28">
        <v>0.431731445516296</v>
      </c>
      <c r="AN9" s="28">
        <v>5.8576498702028701</v>
      </c>
      <c r="AO9" s="28">
        <v>7.3894810102146904</v>
      </c>
      <c r="AP9" s="28">
        <v>1.0837459499092199</v>
      </c>
      <c r="AQ9" s="28">
        <v>81.162413289461099</v>
      </c>
      <c r="AR9" s="28">
        <v>0</v>
      </c>
      <c r="AS9" s="28">
        <v>2305.0074099549702</v>
      </c>
      <c r="AT9" s="28">
        <v>251.40919766089601</v>
      </c>
      <c r="AU9" s="28">
        <v>2561.1204179257802</v>
      </c>
      <c r="AV9" s="28">
        <v>1.13748656641919</v>
      </c>
      <c r="AW9" s="28">
        <v>49.171838500967297</v>
      </c>
      <c r="AX9" s="28">
        <v>3.3769466205900698</v>
      </c>
      <c r="AY9" s="28">
        <v>427.47528806031698</v>
      </c>
      <c r="AZ9" s="28">
        <v>4.4842791271901596</v>
      </c>
      <c r="BA9" s="28">
        <v>8.4682281122373002</v>
      </c>
      <c r="BB9" s="28">
        <v>44.278132023787798</v>
      </c>
      <c r="BC9" s="28">
        <v>5.38843331845215</v>
      </c>
      <c r="BD9" s="28">
        <v>1.0950314533419301</v>
      </c>
      <c r="BE9" s="28">
        <v>1.52918720437397</v>
      </c>
      <c r="BF9" s="28">
        <v>514.818570705865</v>
      </c>
      <c r="BG9" s="28">
        <v>447.67876206705301</v>
      </c>
      <c r="BH9" s="28">
        <v>67.139808638811303</v>
      </c>
      <c r="BI9" s="28">
        <v>0.12473394180900201</v>
      </c>
      <c r="BJ9" s="28">
        <v>3.3223536323903E-2</v>
      </c>
      <c r="BK9" s="28">
        <v>101.393953162805</v>
      </c>
      <c r="BL9" s="28">
        <v>0.26778305086613902</v>
      </c>
      <c r="BM9" s="28">
        <v>58.796414953951</v>
      </c>
      <c r="BN9" s="28">
        <v>13.465768558783401</v>
      </c>
      <c r="BO9" s="28">
        <v>7.39939213060181</v>
      </c>
      <c r="BP9" s="28">
        <v>148.888598576916</v>
      </c>
      <c r="BQ9" s="28">
        <v>58.359483668711498</v>
      </c>
      <c r="BR9" s="28">
        <v>12.3534253873244</v>
      </c>
      <c r="BS9" s="28">
        <v>35.475818802118702</v>
      </c>
      <c r="BT9" s="28">
        <v>0.859412105579348</v>
      </c>
      <c r="BU9" s="28">
        <v>736.46646767748496</v>
      </c>
      <c r="BV9" s="28">
        <v>245.95592718140099</v>
      </c>
      <c r="BW9" s="28">
        <v>0.51068545962796696</v>
      </c>
      <c r="BX9" s="28">
        <v>0.82699225699895396</v>
      </c>
      <c r="BY9" s="28">
        <v>93.9646498024549</v>
      </c>
      <c r="BZ9" s="28">
        <v>73.777191688354705</v>
      </c>
      <c r="CA9" s="28">
        <v>941.772331883795</v>
      </c>
      <c r="CB9" s="28">
        <v>32.774694473139398</v>
      </c>
      <c r="CE9" s="37">
        <f t="shared" si="0"/>
        <v>1.8366220803176011E-3</v>
      </c>
      <c r="CF9" s="25">
        <f t="shared" si="1"/>
        <v>-4.1005483396666185E-3</v>
      </c>
      <c r="CG9" s="25">
        <f t="shared" si="2"/>
        <v>2.801655785042548E-3</v>
      </c>
      <c r="CH9" s="25">
        <f t="shared" si="3"/>
        <v>-2.2479722397235266E-3</v>
      </c>
      <c r="CI9" s="25">
        <f t="shared" si="4"/>
        <v>1.2855519261766623E-3</v>
      </c>
      <c r="CJ9" s="25">
        <f t="shared" si="5"/>
        <v>1.6222378114654854E-3</v>
      </c>
      <c r="CK9" s="25">
        <f t="shared" si="6"/>
        <v>1.5885454902532868E-3</v>
      </c>
      <c r="CL9" s="25">
        <f t="shared" si="7"/>
        <v>-9.7009752026153747E-4</v>
      </c>
      <c r="CM9" s="25">
        <f t="shared" si="8"/>
        <v>2.7265168538019744E-3</v>
      </c>
      <c r="CN9" s="78">
        <f t="shared" si="9"/>
        <v>0.62344133386422196</v>
      </c>
      <c r="CO9" s="25">
        <f t="shared" si="10"/>
        <v>2.874365825802856E-3</v>
      </c>
      <c r="CP9" s="78">
        <f t="shared" si="11"/>
        <v>-0.63823437392333338</v>
      </c>
      <c r="CQ9" s="87">
        <f t="shared" si="13"/>
        <v>-1.8828038480891263E-2</v>
      </c>
      <c r="CR9" s="87">
        <f t="shared" si="14"/>
        <v>-1.8033306639649634E-2</v>
      </c>
      <c r="CS9" s="78">
        <f t="shared" si="12"/>
        <v>-0.26902243676116439</v>
      </c>
    </row>
    <row r="10" spans="1:97" x14ac:dyDescent="0.4">
      <c r="A10" s="30" t="s">
        <v>8</v>
      </c>
      <c r="B10" s="93">
        <v>395.43911030999999</v>
      </c>
      <c r="C10" s="93">
        <v>8.9572228899999995E-2</v>
      </c>
      <c r="D10" s="93">
        <v>483.68837891999999</v>
      </c>
      <c r="E10" s="93">
        <v>38.073501596</v>
      </c>
      <c r="F10" s="93">
        <v>37.563288255000003</v>
      </c>
      <c r="G10" s="93">
        <v>31.849805780000001</v>
      </c>
      <c r="H10" s="93">
        <v>69.747024112999995</v>
      </c>
      <c r="I10" s="95">
        <v>6.4224942E-3</v>
      </c>
      <c r="J10" s="95">
        <v>1.03167447E-2</v>
      </c>
      <c r="K10" s="93"/>
      <c r="L10" s="95">
        <v>0.25294076160000001</v>
      </c>
      <c r="M10" s="93"/>
      <c r="N10" s="95">
        <v>2.628694E-3</v>
      </c>
      <c r="O10" s="97">
        <v>3.5860290000000001E-3</v>
      </c>
      <c r="P10" s="97">
        <v>2.7745621E-3</v>
      </c>
      <c r="Q10" s="95">
        <v>6.5134238000000002E-3</v>
      </c>
      <c r="R10" s="28"/>
      <c r="S10" s="30" t="s">
        <v>8</v>
      </c>
      <c r="T10" s="28">
        <v>6.2139475532554001E-4</v>
      </c>
      <c r="U10" s="101">
        <v>3.5182774402575099E-3</v>
      </c>
      <c r="V10" s="28">
        <v>0.21025995173862</v>
      </c>
      <c r="W10" s="28">
        <v>0.21025995173862</v>
      </c>
      <c r="X10" s="28">
        <v>0.18418487474991299</v>
      </c>
      <c r="Y10" s="28">
        <v>3.4012938785385498</v>
      </c>
      <c r="Z10" s="101">
        <v>2.72196134196222E-3</v>
      </c>
      <c r="AA10" s="28">
        <v>31.641644084723701</v>
      </c>
      <c r="AB10" s="28">
        <v>0</v>
      </c>
      <c r="AC10" s="28">
        <v>396.50397570506499</v>
      </c>
      <c r="AD10" s="28">
        <v>6.7566526474974797E-2</v>
      </c>
      <c r="AE10" s="28">
        <v>1.74234705071181E-3</v>
      </c>
      <c r="AF10" s="28">
        <v>2.89292327300384E-2</v>
      </c>
      <c r="AG10" s="28">
        <v>9.0600958148998809E-3</v>
      </c>
      <c r="AH10" s="28">
        <v>4.74361517092985</v>
      </c>
      <c r="AI10" s="28">
        <v>4.74361517092985</v>
      </c>
      <c r="AJ10" s="28">
        <v>0</v>
      </c>
      <c r="AK10" s="28">
        <v>6.1939375099896905E-4</v>
      </c>
      <c r="AL10" s="28">
        <v>3.1832084341121003E-2</v>
      </c>
      <c r="AM10" s="28">
        <v>0</v>
      </c>
      <c r="AN10" s="28">
        <v>1.5020157317416001E-2</v>
      </c>
      <c r="AO10" s="28">
        <v>3.0482081207250998E-3</v>
      </c>
      <c r="AP10" s="28">
        <v>9.5144716695051198E-3</v>
      </c>
      <c r="AQ10" s="28">
        <v>8.9819950726698003E-2</v>
      </c>
      <c r="AR10" s="28">
        <v>0</v>
      </c>
      <c r="AS10" s="28">
        <v>436.56733323412499</v>
      </c>
      <c r="AT10" s="28">
        <v>48.506950181054499</v>
      </c>
      <c r="AU10" s="28">
        <v>485.07490280893001</v>
      </c>
      <c r="AV10" s="28">
        <v>1.40150920716282E-2</v>
      </c>
      <c r="AW10" s="28">
        <v>0.57388743332396297</v>
      </c>
      <c r="AX10" s="28">
        <v>0.32983951454223598</v>
      </c>
      <c r="AY10" s="28">
        <v>34.134527386365498</v>
      </c>
      <c r="AZ10" s="28">
        <v>0.40413282847489501</v>
      </c>
      <c r="BA10" s="28">
        <v>0.95561610917287698</v>
      </c>
      <c r="BB10" s="28">
        <v>2.9317932946422101</v>
      </c>
      <c r="BC10" s="28">
        <v>0.57193957131125295</v>
      </c>
      <c r="BD10" s="28">
        <v>2.45335405678004E-4</v>
      </c>
      <c r="BE10" s="28">
        <v>0.13281151033140901</v>
      </c>
      <c r="BF10" s="28">
        <v>38.182346270937003</v>
      </c>
      <c r="BG10" s="28">
        <v>37.671010766050998</v>
      </c>
      <c r="BH10" s="28">
        <v>0.511335504885994</v>
      </c>
      <c r="BI10" s="28">
        <v>2.6457977149092998E-4</v>
      </c>
      <c r="BJ10" s="28">
        <v>3.17592552786919E-4</v>
      </c>
      <c r="BK10" s="28">
        <v>3.0144158027304102</v>
      </c>
      <c r="BL10" s="28">
        <v>1.5460850873857E-3</v>
      </c>
      <c r="BM10" s="28">
        <v>6.38088879335527</v>
      </c>
      <c r="BN10" s="28">
        <v>1.5469925097968</v>
      </c>
      <c r="BO10" s="28">
        <v>0.82886291109310595</v>
      </c>
      <c r="BP10" s="28">
        <v>15.9895466746033</v>
      </c>
      <c r="BQ10" s="28">
        <v>2.2634070416949101</v>
      </c>
      <c r="BR10" s="28">
        <v>0.95089623395448597</v>
      </c>
      <c r="BS10" s="28">
        <v>3.6266051577131599</v>
      </c>
      <c r="BT10" s="28">
        <v>4.2962615122604199E-3</v>
      </c>
      <c r="BU10" s="28">
        <v>31.937311132789802</v>
      </c>
      <c r="BV10" s="28">
        <v>21.203852855761401</v>
      </c>
      <c r="BW10" s="28">
        <v>0.60552956453203999</v>
      </c>
      <c r="BX10" s="28">
        <v>0</v>
      </c>
      <c r="BY10" s="28">
        <v>5.9029817444291997</v>
      </c>
      <c r="BZ10" s="28">
        <v>7.5588548342399804</v>
      </c>
      <c r="CA10" s="28">
        <v>69.9389631662781</v>
      </c>
      <c r="CB10" s="28">
        <v>9.8303393892094508</v>
      </c>
      <c r="CE10" s="37">
        <f t="shared" si="0"/>
        <v>1.2769033141319764E-6</v>
      </c>
      <c r="CF10" s="25">
        <f t="shared" si="1"/>
        <v>2.6928681743953187E-3</v>
      </c>
      <c r="CG10" s="25">
        <f t="shared" si="2"/>
        <v>2.7656097178799582E-3</v>
      </c>
      <c r="CH10" s="25">
        <f t="shared" si="3"/>
        <v>2.8665644025310344E-3</v>
      </c>
      <c r="CI10" s="25">
        <f t="shared" si="4"/>
        <v>2.8588039023035058E-3</v>
      </c>
      <c r="CJ10" s="25">
        <f t="shared" si="5"/>
        <v>2.867760413298095E-3</v>
      </c>
      <c r="CK10" s="25">
        <f t="shared" si="6"/>
        <v>2.7474375634890008E-3</v>
      </c>
      <c r="CL10" s="25">
        <f t="shared" si="7"/>
        <v>2.7519317952137546E-3</v>
      </c>
      <c r="CM10" s="25" t="e">
        <f t="shared" si="8"/>
        <v>#DIV/0!</v>
      </c>
      <c r="CN10" s="78">
        <f t="shared" si="9"/>
        <v>17.753858179771726</v>
      </c>
      <c r="CO10" s="25" t="e">
        <f t="shared" si="10"/>
        <v>#DIV/0!</v>
      </c>
      <c r="CP10" s="78">
        <f t="shared" si="11"/>
        <v>0.15959032155325031</v>
      </c>
      <c r="CQ10" s="87">
        <f t="shared" si="13"/>
        <v>-1.8893199062944056E-2</v>
      </c>
      <c r="CR10" s="87">
        <f t="shared" si="14"/>
        <v>-1.8958219762960068E-2</v>
      </c>
      <c r="CS10" s="78">
        <f t="shared" si="12"/>
        <v>0.46074813518277735</v>
      </c>
    </row>
    <row r="11" spans="1:97" x14ac:dyDescent="0.4">
      <c r="A11" s="30" t="s">
        <v>9</v>
      </c>
      <c r="B11" s="93">
        <v>86132.074922999993</v>
      </c>
      <c r="C11" s="93">
        <v>1661.9780843999999</v>
      </c>
      <c r="D11" s="93">
        <v>42764.129484999998</v>
      </c>
      <c r="E11" s="93">
        <v>10282.202332999999</v>
      </c>
      <c r="F11" s="93">
        <v>8002.8320565000004</v>
      </c>
      <c r="G11" s="93">
        <v>30869.305455000002</v>
      </c>
      <c r="H11" s="93">
        <v>28299.848558999998</v>
      </c>
      <c r="I11" s="95">
        <v>319.52764091</v>
      </c>
      <c r="J11" s="95">
        <v>167.20440840000001</v>
      </c>
      <c r="K11" s="93">
        <v>27.597999745999999</v>
      </c>
      <c r="L11" s="95">
        <v>661.19353593999995</v>
      </c>
      <c r="M11" s="93">
        <v>581.97730265999996</v>
      </c>
      <c r="N11" s="95">
        <v>2154.7615458</v>
      </c>
      <c r="O11" s="97">
        <v>142.68229316</v>
      </c>
      <c r="P11" s="97">
        <v>74.909939112000004</v>
      </c>
      <c r="Q11" s="95">
        <v>271.46954469000002</v>
      </c>
      <c r="R11" s="28"/>
      <c r="S11" s="30" t="s">
        <v>9</v>
      </c>
      <c r="T11" s="28">
        <v>522.53358963582696</v>
      </c>
      <c r="U11" s="101">
        <v>140.759119933042</v>
      </c>
      <c r="V11" s="28">
        <v>421.68721333550297</v>
      </c>
      <c r="W11" s="28">
        <v>416.42453471082899</v>
      </c>
      <c r="X11" s="28">
        <v>525.00135564363597</v>
      </c>
      <c r="Y11" s="28">
        <v>1112.45155989981</v>
      </c>
      <c r="Z11" s="101">
        <v>73.477084886531301</v>
      </c>
      <c r="AA11" s="28">
        <v>76387.699598590101</v>
      </c>
      <c r="AB11" s="28">
        <v>27.736216508460299</v>
      </c>
      <c r="AC11" s="28">
        <v>85458.138951060697</v>
      </c>
      <c r="AD11" s="28">
        <v>1655.23356863044</v>
      </c>
      <c r="AE11" s="28">
        <v>1033.5112233478901</v>
      </c>
      <c r="AF11" s="28">
        <v>289.87870987541697</v>
      </c>
      <c r="AG11" s="28">
        <v>809.99795163136002</v>
      </c>
      <c r="AH11" s="28">
        <v>844.32833870980801</v>
      </c>
      <c r="AI11" s="28">
        <v>844.32833870980801</v>
      </c>
      <c r="AJ11" s="28">
        <v>583.51210110096895</v>
      </c>
      <c r="AK11" s="28">
        <v>147.519276257868</v>
      </c>
      <c r="AL11" s="28">
        <v>1082.8209368999701</v>
      </c>
      <c r="AM11" s="28">
        <v>30.4268231442325</v>
      </c>
      <c r="AN11" s="28">
        <v>285.297081196237</v>
      </c>
      <c r="AO11" s="28">
        <v>1367.5807325291501</v>
      </c>
      <c r="AP11" s="28">
        <v>59.550997054226201</v>
      </c>
      <c r="AQ11" s="28">
        <v>1666.4887944336599</v>
      </c>
      <c r="AR11" s="28">
        <v>0</v>
      </c>
      <c r="AS11" s="28">
        <v>38224.335287018199</v>
      </c>
      <c r="AT11" s="28">
        <v>4099.6260274066899</v>
      </c>
      <c r="AU11" s="28">
        <v>42471.480590682702</v>
      </c>
      <c r="AV11" s="28">
        <v>36.378577437891103</v>
      </c>
      <c r="AW11" s="28">
        <v>1187.47843710436</v>
      </c>
      <c r="AX11" s="28">
        <v>24.760111998960301</v>
      </c>
      <c r="AY11" s="28">
        <v>9230.3833012243394</v>
      </c>
      <c r="AZ11" s="28">
        <v>128.50790680497499</v>
      </c>
      <c r="BA11" s="28">
        <v>96.377044838169496</v>
      </c>
      <c r="BB11" s="28">
        <v>936.71655288744796</v>
      </c>
      <c r="BC11" s="28">
        <v>48.9066791051645</v>
      </c>
      <c r="BD11" s="28">
        <v>73.420071007159393</v>
      </c>
      <c r="BE11" s="28">
        <v>216.95639192763099</v>
      </c>
      <c r="BF11" s="28">
        <v>10287.5330756246</v>
      </c>
      <c r="BG11" s="28">
        <v>8004.4577257377096</v>
      </c>
      <c r="BH11" s="28">
        <v>2283.0753498869499</v>
      </c>
      <c r="BI11" s="28">
        <v>8.3391242647310104</v>
      </c>
      <c r="BJ11" s="28">
        <v>3.3855399622112001</v>
      </c>
      <c r="BK11" s="28">
        <v>2295.9285392369502</v>
      </c>
      <c r="BL11" s="28">
        <v>316.89637340869302</v>
      </c>
      <c r="BM11" s="28">
        <v>622.00696582974797</v>
      </c>
      <c r="BN11" s="28">
        <v>62.938220500573799</v>
      </c>
      <c r="BO11" s="28">
        <v>65.977241153833006</v>
      </c>
      <c r="BP11" s="28">
        <v>1619.2082105818999</v>
      </c>
      <c r="BQ11" s="28">
        <v>424.53599726999198</v>
      </c>
      <c r="BR11" s="28">
        <v>323.60451594417498</v>
      </c>
      <c r="BS11" s="28">
        <v>1149.5106229671401</v>
      </c>
      <c r="BT11" s="28">
        <v>11.0176133182302</v>
      </c>
      <c r="BU11" s="28">
        <v>30910.249037287402</v>
      </c>
      <c r="BV11" s="28">
        <v>5213.4449876623803</v>
      </c>
      <c r="BW11" s="28">
        <v>49.198184032643603</v>
      </c>
      <c r="BX11" s="28">
        <v>1452.2893018699799</v>
      </c>
      <c r="BY11" s="28">
        <v>3745.3344679889801</v>
      </c>
      <c r="BZ11" s="28">
        <v>1932.72544733982</v>
      </c>
      <c r="CA11" s="28">
        <v>28267.183387794001</v>
      </c>
      <c r="CB11" s="28">
        <v>1072.8409142928699</v>
      </c>
      <c r="CE11" s="37">
        <f t="shared" si="0"/>
        <v>3.4733725833478585E-3</v>
      </c>
      <c r="CF11" s="25">
        <f t="shared" si="1"/>
        <v>-7.82444835494534E-3</v>
      </c>
      <c r="CG11" s="25">
        <f t="shared" si="2"/>
        <v>2.7140610793844481E-3</v>
      </c>
      <c r="CH11" s="25">
        <f t="shared" si="3"/>
        <v>-6.8433263541572906E-3</v>
      </c>
      <c r="CI11" s="25">
        <f t="shared" si="4"/>
        <v>5.1844366138297079E-4</v>
      </c>
      <c r="CJ11" s="25">
        <f t="shared" si="5"/>
        <v>2.0313674287201873E-4</v>
      </c>
      <c r="CK11" s="25">
        <f t="shared" si="6"/>
        <v>1.3263525590844947E-3</v>
      </c>
      <c r="CL11" s="25">
        <f t="shared" si="7"/>
        <v>-1.1542525090866324E-3</v>
      </c>
      <c r="CM11" s="25">
        <f t="shared" si="8"/>
        <v>5.0082166726714353E-3</v>
      </c>
      <c r="CN11" s="78">
        <f t="shared" si="9"/>
        <v>0.27697609370825221</v>
      </c>
      <c r="CO11" s="25">
        <f t="shared" si="10"/>
        <v>2.6372135716530463E-3</v>
      </c>
      <c r="CP11" s="78">
        <f t="shared" si="11"/>
        <v>-0.36532154326087751</v>
      </c>
      <c r="CQ11" s="87">
        <f t="shared" si="13"/>
        <v>-1.3478709827023917E-2</v>
      </c>
      <c r="CR11" s="87">
        <f t="shared" si="14"/>
        <v>-1.9127691764992637E-2</v>
      </c>
      <c r="CS11" s="78">
        <f t="shared" si="12"/>
        <v>-0.78063470389568212</v>
      </c>
    </row>
    <row r="12" spans="1:97" x14ac:dyDescent="0.4">
      <c r="A12" s="30" t="s">
        <v>10</v>
      </c>
      <c r="B12" s="93">
        <v>57261.209379</v>
      </c>
      <c r="C12" s="93">
        <v>5681.9119561999996</v>
      </c>
      <c r="D12" s="93">
        <v>37962.273671000003</v>
      </c>
      <c r="E12" s="93">
        <v>14415.438295</v>
      </c>
      <c r="F12" s="93">
        <v>11389.681177</v>
      </c>
      <c r="G12" s="93">
        <v>18135.450454999998</v>
      </c>
      <c r="H12" s="93">
        <v>28299.360830000001</v>
      </c>
      <c r="I12" s="95">
        <v>378.27276849999998</v>
      </c>
      <c r="J12" s="95">
        <v>136.00634772999999</v>
      </c>
      <c r="K12" s="93">
        <v>3.9738494699000002</v>
      </c>
      <c r="L12" s="95">
        <v>393.57599769000001</v>
      </c>
      <c r="M12" s="93">
        <v>943.81931738000003</v>
      </c>
      <c r="N12" s="95">
        <v>4932.7478159000002</v>
      </c>
      <c r="O12" s="97">
        <v>135.61165235000001</v>
      </c>
      <c r="P12" s="97">
        <v>26.524765874</v>
      </c>
      <c r="Q12" s="95">
        <v>20.981679074999999</v>
      </c>
      <c r="R12" s="28"/>
      <c r="S12" s="30" t="s">
        <v>10</v>
      </c>
      <c r="T12" s="28">
        <v>660.32324922890905</v>
      </c>
      <c r="U12" s="101">
        <v>135.12175275592099</v>
      </c>
      <c r="V12" s="28">
        <v>469.53826463527099</v>
      </c>
      <c r="W12" s="28">
        <v>467.38623065017498</v>
      </c>
      <c r="X12" s="28">
        <v>289.00185282966299</v>
      </c>
      <c r="Y12" s="28">
        <v>505.67080020888898</v>
      </c>
      <c r="Z12" s="101">
        <v>26.024934833848199</v>
      </c>
      <c r="AA12" s="28">
        <v>31900.739542195999</v>
      </c>
      <c r="AB12" s="28">
        <v>3.9847739700768798</v>
      </c>
      <c r="AC12" s="28">
        <v>56999.150868647899</v>
      </c>
      <c r="AD12" s="28">
        <v>756.41419032257102</v>
      </c>
      <c r="AE12" s="28">
        <v>388.06348452603402</v>
      </c>
      <c r="AF12" s="28">
        <v>176.35973187583701</v>
      </c>
      <c r="AG12" s="28">
        <v>512.23591834255603</v>
      </c>
      <c r="AH12" s="28">
        <v>469.580869838078</v>
      </c>
      <c r="AI12" s="28">
        <v>469.580869838078</v>
      </c>
      <c r="AJ12" s="28">
        <v>945.57143479978197</v>
      </c>
      <c r="AK12" s="28">
        <v>68.734569703523704</v>
      </c>
      <c r="AL12" s="28">
        <v>1083.37855636373</v>
      </c>
      <c r="AM12" s="28">
        <v>38.267199562805601</v>
      </c>
      <c r="AN12" s="28">
        <v>249.819714136377</v>
      </c>
      <c r="AO12" s="28">
        <v>2473.8764031908299</v>
      </c>
      <c r="AP12" s="28">
        <v>55.787116310369399</v>
      </c>
      <c r="AQ12" s="28">
        <v>5697.0682837754002</v>
      </c>
      <c r="AR12" s="28">
        <v>0</v>
      </c>
      <c r="AS12" s="28">
        <v>34086.043744172501</v>
      </c>
      <c r="AT12" s="28">
        <v>3718.6042575502602</v>
      </c>
      <c r="AU12" s="28">
        <v>37873.3825714263</v>
      </c>
      <c r="AV12" s="28">
        <v>79.617768606107902</v>
      </c>
      <c r="AW12" s="28">
        <v>696.45102882124104</v>
      </c>
      <c r="AX12" s="28">
        <v>58.8364712554745</v>
      </c>
      <c r="AY12" s="28">
        <v>7839.8953494658599</v>
      </c>
      <c r="AZ12" s="28">
        <v>158.11374917888</v>
      </c>
      <c r="BA12" s="28">
        <v>194.64298454988801</v>
      </c>
      <c r="BB12" s="28">
        <v>579.36940227693401</v>
      </c>
      <c r="BC12" s="28">
        <v>48.733922698040502</v>
      </c>
      <c r="BD12" s="28">
        <v>137.94404714008701</v>
      </c>
      <c r="BE12" s="28">
        <v>231.65500514815801</v>
      </c>
      <c r="BF12" s="28">
        <v>14444.4702253834</v>
      </c>
      <c r="BG12" s="28">
        <v>11411.4876856583</v>
      </c>
      <c r="BH12" s="28">
        <v>3032.9825397251202</v>
      </c>
      <c r="BI12" s="28">
        <v>9.7451496877792199</v>
      </c>
      <c r="BJ12" s="28">
        <v>2.2133929908855898</v>
      </c>
      <c r="BK12" s="28">
        <v>4337.14793357897</v>
      </c>
      <c r="BL12" s="28">
        <v>536.565674654698</v>
      </c>
      <c r="BM12" s="28">
        <v>823.83697463914802</v>
      </c>
      <c r="BN12" s="28">
        <v>69.863625684531598</v>
      </c>
      <c r="BO12" s="28">
        <v>110.95004417365099</v>
      </c>
      <c r="BP12" s="28">
        <v>1975.41217113622</v>
      </c>
      <c r="BQ12" s="28">
        <v>305.27745897990599</v>
      </c>
      <c r="BR12" s="28">
        <v>332.82032844681402</v>
      </c>
      <c r="BS12" s="28">
        <v>1777.7722963403201</v>
      </c>
      <c r="BT12" s="28">
        <v>25.864512077814702</v>
      </c>
      <c r="BU12" s="28">
        <v>18169.378018523599</v>
      </c>
      <c r="BV12" s="28">
        <v>4528.9613444254801</v>
      </c>
      <c r="BW12" s="28">
        <v>95.260845606518998</v>
      </c>
      <c r="BX12" s="28">
        <v>4079.93006989491</v>
      </c>
      <c r="BY12" s="28">
        <v>3045.2742638002701</v>
      </c>
      <c r="BZ12" s="28">
        <v>2413.6953539200099</v>
      </c>
      <c r="CA12" s="28">
        <v>28319.261348171</v>
      </c>
      <c r="CB12" s="28">
        <v>1173.04283991995</v>
      </c>
      <c r="CE12" s="37">
        <f t="shared" si="0"/>
        <v>1.8148516197066783E-3</v>
      </c>
      <c r="CF12" s="25">
        <f t="shared" si="1"/>
        <v>-4.5765451549859889E-3</v>
      </c>
      <c r="CG12" s="25">
        <f t="shared" si="2"/>
        <v>2.6674696285749902E-3</v>
      </c>
      <c r="CH12" s="25">
        <f t="shared" si="3"/>
        <v>-2.3415641629918422E-3</v>
      </c>
      <c r="CI12" s="25">
        <f t="shared" si="4"/>
        <v>2.0139471162295536E-3</v>
      </c>
      <c r="CJ12" s="25">
        <f t="shared" si="5"/>
        <v>1.914584641959483E-3</v>
      </c>
      <c r="CK12" s="25">
        <f t="shared" si="6"/>
        <v>1.8707869213277196E-3</v>
      </c>
      <c r="CL12" s="25">
        <f t="shared" si="7"/>
        <v>7.032144044010237E-4</v>
      </c>
      <c r="CM12" s="25">
        <f t="shared" si="8"/>
        <v>2.7490976343284928E-3</v>
      </c>
      <c r="CN12" s="78">
        <f t="shared" si="9"/>
        <v>0.19311358567130713</v>
      </c>
      <c r="CO12" s="25">
        <f t="shared" si="10"/>
        <v>1.8564119079971136E-3</v>
      </c>
      <c r="CP12" s="78">
        <f t="shared" si="11"/>
        <v>-0.49847904342146854</v>
      </c>
      <c r="CQ12" s="87">
        <f t="shared" si="13"/>
        <v>-3.6125184347333117E-3</v>
      </c>
      <c r="CR12" s="87">
        <f t="shared" si="14"/>
        <v>-1.8843937870220481E-2</v>
      </c>
      <c r="CS12" s="78">
        <f t="shared" si="12"/>
        <v>1.6588489944468088</v>
      </c>
    </row>
    <row r="13" spans="1:97" x14ac:dyDescent="0.4">
      <c r="A13" s="30" t="s">
        <v>12</v>
      </c>
      <c r="B13" s="93">
        <v>13903.773085999999</v>
      </c>
      <c r="C13" s="93">
        <v>1518.4970741</v>
      </c>
      <c r="D13" s="93">
        <v>7199.8942242000003</v>
      </c>
      <c r="E13" s="93">
        <v>2035.2930484000001</v>
      </c>
      <c r="F13" s="93">
        <v>1394.6553228</v>
      </c>
      <c r="G13" s="93">
        <v>2675.6327584999999</v>
      </c>
      <c r="H13" s="93">
        <v>1807.2838806</v>
      </c>
      <c r="I13" s="95">
        <v>76.297105443000007</v>
      </c>
      <c r="J13" s="95">
        <v>16.041161500000001</v>
      </c>
      <c r="K13" s="93">
        <v>3.3687204717000001</v>
      </c>
      <c r="L13" s="95">
        <v>54.365518571999999</v>
      </c>
      <c r="M13" s="93">
        <v>56.228724939999999</v>
      </c>
      <c r="N13" s="95">
        <v>438.74269075000001</v>
      </c>
      <c r="O13" s="97">
        <v>16.835544326000001</v>
      </c>
      <c r="P13" s="97">
        <v>4.0770677427999997</v>
      </c>
      <c r="Q13" s="95">
        <v>7.2394332141</v>
      </c>
      <c r="R13" s="28"/>
      <c r="S13" s="30" t="s">
        <v>12</v>
      </c>
      <c r="T13" s="28">
        <v>18.067024646857799</v>
      </c>
      <c r="U13" s="101">
        <v>16.755162364709999</v>
      </c>
      <c r="V13" s="28">
        <v>26.076136760748</v>
      </c>
      <c r="W13" s="28">
        <v>25.904037208353099</v>
      </c>
      <c r="X13" s="28">
        <v>31.498041549701501</v>
      </c>
      <c r="Y13" s="28">
        <v>50.738264441241299</v>
      </c>
      <c r="Z13" s="101">
        <v>3.99102957630318</v>
      </c>
      <c r="AA13" s="28">
        <v>207.42256013781599</v>
      </c>
      <c r="AB13" s="28">
        <v>3.3779458888754199</v>
      </c>
      <c r="AC13" s="28">
        <v>13828.273734623001</v>
      </c>
      <c r="AD13" s="28">
        <v>87.603151686261995</v>
      </c>
      <c r="AE13" s="28">
        <v>27.597952366162499</v>
      </c>
      <c r="AF13" s="28">
        <v>19.877178737009299</v>
      </c>
      <c r="AG13" s="28">
        <v>44.871506797207999</v>
      </c>
      <c r="AH13" s="28">
        <v>50.127479425853203</v>
      </c>
      <c r="AI13" s="28">
        <v>50.127479425853203</v>
      </c>
      <c r="AJ13" s="28">
        <v>56.382439942560502</v>
      </c>
      <c r="AK13" s="28">
        <v>4.4511301955631897</v>
      </c>
      <c r="AL13" s="28">
        <v>29.059346337914501</v>
      </c>
      <c r="AM13" s="28">
        <v>3.0195852311365901</v>
      </c>
      <c r="AN13" s="28">
        <v>8.8903525486113608</v>
      </c>
      <c r="AO13" s="28">
        <v>145.205614678541</v>
      </c>
      <c r="AP13" s="28">
        <v>4.0352043945018998</v>
      </c>
      <c r="AQ13" s="28">
        <v>1522.43589261594</v>
      </c>
      <c r="AR13" s="28">
        <v>0</v>
      </c>
      <c r="AS13" s="28">
        <v>6485.3419190718496</v>
      </c>
      <c r="AT13" s="28">
        <v>716.14298780434001</v>
      </c>
      <c r="AU13" s="28">
        <v>7205.9360370717504</v>
      </c>
      <c r="AV13" s="28">
        <v>2.9340455199258502</v>
      </c>
      <c r="AW13" s="28">
        <v>56.559461122112303</v>
      </c>
      <c r="AX13" s="28">
        <v>6.0144311915772297</v>
      </c>
      <c r="AY13" s="28">
        <v>545.25642072936705</v>
      </c>
      <c r="AZ13" s="28">
        <v>9.6290218520897</v>
      </c>
      <c r="BA13" s="28">
        <v>8.6051483543058893</v>
      </c>
      <c r="BB13" s="28">
        <v>111.69195903349301</v>
      </c>
      <c r="BC13" s="28">
        <v>5.2629601488770197</v>
      </c>
      <c r="BD13" s="28">
        <v>8.0706217471951707</v>
      </c>
      <c r="BE13" s="28">
        <v>25.211623594939201</v>
      </c>
      <c r="BF13" s="28">
        <v>2037.8137454970199</v>
      </c>
      <c r="BG13" s="28">
        <v>1396.0398650432001</v>
      </c>
      <c r="BH13" s="28">
        <v>641.77388045382099</v>
      </c>
      <c r="BI13" s="28">
        <v>1.37711685378395</v>
      </c>
      <c r="BJ13" s="28">
        <v>0.15971481588824399</v>
      </c>
      <c r="BK13" s="28">
        <v>650.99358892271198</v>
      </c>
      <c r="BL13" s="28">
        <v>25.6888664770037</v>
      </c>
      <c r="BM13" s="28">
        <v>98.345177804086305</v>
      </c>
      <c r="BN13" s="28">
        <v>12.409019625002401</v>
      </c>
      <c r="BO13" s="28">
        <v>5.79752836860178</v>
      </c>
      <c r="BP13" s="28">
        <v>252.640948823228</v>
      </c>
      <c r="BQ13" s="28">
        <v>22.778729636647199</v>
      </c>
      <c r="BR13" s="28">
        <v>66.411217897628205</v>
      </c>
      <c r="BS13" s="28">
        <v>106.895072619697</v>
      </c>
      <c r="BT13" s="28">
        <v>0.83584691309666603</v>
      </c>
      <c r="BU13" s="28">
        <v>2681.2112100724698</v>
      </c>
      <c r="BV13" s="28">
        <v>309.54167926280002</v>
      </c>
      <c r="BW13" s="28">
        <v>19.033435985603798</v>
      </c>
      <c r="BX13" s="28">
        <v>225.099310089266</v>
      </c>
      <c r="BY13" s="28">
        <v>190.976580924601</v>
      </c>
      <c r="BZ13" s="28">
        <v>132.66786871881001</v>
      </c>
      <c r="CA13" s="28">
        <v>1804.2774224342299</v>
      </c>
      <c r="CB13" s="28">
        <v>63.019650355870702</v>
      </c>
      <c r="CE13" s="37">
        <f t="shared" si="0"/>
        <v>6.1770326195845324E-4</v>
      </c>
      <c r="CF13" s="25">
        <f t="shared" si="1"/>
        <v>-5.4301340298066681E-3</v>
      </c>
      <c r="CG13" s="25">
        <f t="shared" si="2"/>
        <v>2.5938927266452323E-3</v>
      </c>
      <c r="CH13" s="25">
        <f t="shared" si="3"/>
        <v>8.3915300469868711E-4</v>
      </c>
      <c r="CI13" s="25">
        <f t="shared" si="4"/>
        <v>1.2384934439791898E-3</v>
      </c>
      <c r="CJ13" s="25">
        <f t="shared" si="5"/>
        <v>9.9274868891643725E-4</v>
      </c>
      <c r="CK13" s="25">
        <f t="shared" si="6"/>
        <v>2.0849092816449498E-3</v>
      </c>
      <c r="CL13" s="25">
        <f t="shared" si="7"/>
        <v>-1.6635229241196538E-3</v>
      </c>
      <c r="CM13" s="25">
        <f t="shared" si="8"/>
        <v>2.7385522939409289E-3</v>
      </c>
      <c r="CN13" s="78">
        <f t="shared" si="9"/>
        <v>-7.7954542832771284E-2</v>
      </c>
      <c r="CO13" s="25">
        <f t="shared" si="10"/>
        <v>2.7337451227024564E-3</v>
      </c>
      <c r="CP13" s="78">
        <f t="shared" si="11"/>
        <v>-0.66904151854855487</v>
      </c>
      <c r="CQ13" s="87">
        <f t="shared" si="13"/>
        <v>-4.7745389001686983E-3</v>
      </c>
      <c r="CR13" s="87">
        <f t="shared" si="14"/>
        <v>-2.1102952397286257E-2</v>
      </c>
      <c r="CS13" s="78">
        <f t="shared" si="12"/>
        <v>-0.44260769107688314</v>
      </c>
    </row>
    <row r="14" spans="1:97" x14ac:dyDescent="0.4">
      <c r="A14" s="30" t="s">
        <v>13</v>
      </c>
      <c r="B14" s="93">
        <v>49707.168602999998</v>
      </c>
      <c r="C14" s="93">
        <v>1086.9244298000001</v>
      </c>
      <c r="D14" s="93">
        <v>42115.416177999999</v>
      </c>
      <c r="E14" s="93">
        <v>15831.61354</v>
      </c>
      <c r="F14" s="93">
        <v>9817.7902823999993</v>
      </c>
      <c r="G14" s="93">
        <v>22764.234246</v>
      </c>
      <c r="H14" s="93">
        <v>37737.899014000002</v>
      </c>
      <c r="I14" s="95">
        <v>243.64370456</v>
      </c>
      <c r="J14" s="95">
        <v>77.254406243000005</v>
      </c>
      <c r="K14" s="93">
        <v>18.277051518</v>
      </c>
      <c r="L14" s="95">
        <v>230.26900123999999</v>
      </c>
      <c r="M14" s="93">
        <v>955.08692004</v>
      </c>
      <c r="N14" s="95">
        <v>678.08986184000003</v>
      </c>
      <c r="O14" s="97">
        <v>41.067881448999998</v>
      </c>
      <c r="P14" s="97">
        <v>50.795257147000001</v>
      </c>
      <c r="Q14" s="95">
        <v>70.341533745000007</v>
      </c>
      <c r="R14" s="28"/>
      <c r="S14" s="30" t="s">
        <v>13</v>
      </c>
      <c r="T14" s="28">
        <v>790.41918697962399</v>
      </c>
      <c r="U14" s="101">
        <v>40.444627977828702</v>
      </c>
      <c r="V14" s="28">
        <v>282.39075681544398</v>
      </c>
      <c r="W14" s="28">
        <v>246.05620863282201</v>
      </c>
      <c r="X14" s="28">
        <v>445.82375398159502</v>
      </c>
      <c r="Y14" s="28">
        <v>1172.01909969535</v>
      </c>
      <c r="Z14" s="101">
        <v>50.411651358938997</v>
      </c>
      <c r="AA14" s="28">
        <v>41366.355226451</v>
      </c>
      <c r="AB14" s="28">
        <v>18.3271008739083</v>
      </c>
      <c r="AC14" s="28">
        <v>49457.478007571</v>
      </c>
      <c r="AD14" s="28">
        <v>1214.39446875109</v>
      </c>
      <c r="AE14" s="28">
        <v>749.91074223603903</v>
      </c>
      <c r="AF14" s="28">
        <v>207.48104972516001</v>
      </c>
      <c r="AG14" s="28">
        <v>1328.54819260318</v>
      </c>
      <c r="AH14" s="28">
        <v>1228.4731406133001</v>
      </c>
      <c r="AI14" s="28">
        <v>1228.4731406133001</v>
      </c>
      <c r="AJ14" s="28">
        <v>957.35844727223605</v>
      </c>
      <c r="AK14" s="28">
        <v>83.226184537213598</v>
      </c>
      <c r="AL14" s="28">
        <v>1106.4766762202901</v>
      </c>
      <c r="AM14" s="28">
        <v>47.771921122551703</v>
      </c>
      <c r="AN14" s="28">
        <v>620.75046048451497</v>
      </c>
      <c r="AO14" s="28">
        <v>273.00293393333101</v>
      </c>
      <c r="AP14" s="28">
        <v>36.713201197751097</v>
      </c>
      <c r="AQ14" s="28">
        <v>1089.8699126920101</v>
      </c>
      <c r="AR14" s="28">
        <v>0</v>
      </c>
      <c r="AS14" s="28">
        <v>37787.640628269801</v>
      </c>
      <c r="AT14" s="28">
        <v>4115.4146001394402</v>
      </c>
      <c r="AU14" s="28">
        <v>41986.281412946497</v>
      </c>
      <c r="AV14" s="28">
        <v>56.987449057212601</v>
      </c>
      <c r="AW14" s="28">
        <v>1723.8250060196799</v>
      </c>
      <c r="AX14" s="28">
        <v>163.77297733395</v>
      </c>
      <c r="AY14" s="28">
        <v>15638.9506556328</v>
      </c>
      <c r="AZ14" s="28">
        <v>137.34906426833501</v>
      </c>
      <c r="BA14" s="28">
        <v>107.93058667619999</v>
      </c>
      <c r="BB14" s="28">
        <v>580.43305160027899</v>
      </c>
      <c r="BC14" s="28">
        <v>147.87219821715399</v>
      </c>
      <c r="BD14" s="28">
        <v>125.910544124406</v>
      </c>
      <c r="BE14" s="28">
        <v>105.534962964152</v>
      </c>
      <c r="BF14" s="28">
        <v>15861.779483506099</v>
      </c>
      <c r="BG14" s="28">
        <v>9834.4386985504498</v>
      </c>
      <c r="BH14" s="28">
        <v>6027.3407849556497</v>
      </c>
      <c r="BI14" s="28">
        <v>12.743446539019001</v>
      </c>
      <c r="BJ14" s="28">
        <v>9.4336392983790507</v>
      </c>
      <c r="BK14" s="28">
        <v>4972.1333223873798</v>
      </c>
      <c r="BL14" s="28">
        <v>99.031156583386903</v>
      </c>
      <c r="BM14" s="28">
        <v>463.23147652683798</v>
      </c>
      <c r="BN14" s="28">
        <v>87.0407013555118</v>
      </c>
      <c r="BO14" s="28">
        <v>69.192799659055098</v>
      </c>
      <c r="BP14" s="28">
        <v>1192.2236557592901</v>
      </c>
      <c r="BQ14" s="28">
        <v>1092.91625204814</v>
      </c>
      <c r="BR14" s="28">
        <v>541.18285079889995</v>
      </c>
      <c r="BS14" s="28">
        <v>933.26297965222</v>
      </c>
      <c r="BT14" s="28">
        <v>86.159284805978203</v>
      </c>
      <c r="BU14" s="28">
        <v>22796.548835076701</v>
      </c>
      <c r="BV14" s="28">
        <v>10677.958403095799</v>
      </c>
      <c r="BW14" s="28">
        <v>169.60290961163099</v>
      </c>
      <c r="BX14" s="28">
        <v>107.821387862508</v>
      </c>
      <c r="BY14" s="28">
        <v>4169.0936436090597</v>
      </c>
      <c r="BZ14" s="28">
        <v>3347.22079226811</v>
      </c>
      <c r="CA14" s="28">
        <v>37787.205409330098</v>
      </c>
      <c r="CB14" s="28">
        <v>2502.79118028107</v>
      </c>
      <c r="CE14" s="37">
        <f t="shared" si="0"/>
        <v>1.9822232819015676E-3</v>
      </c>
      <c r="CF14" s="25">
        <f t="shared" si="1"/>
        <v>-5.0232311042139721E-3</v>
      </c>
      <c r="CG14" s="25">
        <f t="shared" si="2"/>
        <v>2.7099242700359231E-3</v>
      </c>
      <c r="CH14" s="25">
        <f t="shared" si="3"/>
        <v>-3.0662113015271419E-3</v>
      </c>
      <c r="CI14" s="25">
        <f t="shared" si="4"/>
        <v>1.905424448991395E-3</v>
      </c>
      <c r="CJ14" s="25">
        <f t="shared" si="5"/>
        <v>1.6957396391217938E-3</v>
      </c>
      <c r="CK14" s="25">
        <f t="shared" si="6"/>
        <v>1.4195333226453279E-3</v>
      </c>
      <c r="CL14" s="25">
        <f t="shared" si="7"/>
        <v>1.3065484994753834E-3</v>
      </c>
      <c r="CM14" s="25">
        <f t="shared" si="8"/>
        <v>2.7383714413131157E-3</v>
      </c>
      <c r="CN14" s="78">
        <f t="shared" si="9"/>
        <v>4.3349479695398196</v>
      </c>
      <c r="CO14" s="25">
        <f t="shared" si="10"/>
        <v>2.3783460798949265E-3</v>
      </c>
      <c r="CP14" s="78">
        <f t="shared" si="11"/>
        <v>-0.59739416661895484</v>
      </c>
      <c r="CQ14" s="87">
        <f t="shared" si="13"/>
        <v>-1.5176177810517957E-2</v>
      </c>
      <c r="CR14" s="87">
        <f t="shared" si="14"/>
        <v>-7.5520001198312705E-3</v>
      </c>
      <c r="CS14" s="78">
        <f t="shared" si="12"/>
        <v>-0.47807221078171708</v>
      </c>
    </row>
    <row r="15" spans="1:97" x14ac:dyDescent="0.4">
      <c r="A15" s="30" t="s">
        <v>14</v>
      </c>
      <c r="B15" s="93">
        <v>232442.86767000001</v>
      </c>
      <c r="C15" s="93">
        <v>1190.6817174</v>
      </c>
      <c r="D15" s="93">
        <v>42951.905911000002</v>
      </c>
      <c r="E15" s="93">
        <v>22856.468067000002</v>
      </c>
      <c r="F15" s="93">
        <v>17519.821586999999</v>
      </c>
      <c r="G15" s="93">
        <v>40144.538380999998</v>
      </c>
      <c r="H15" s="93">
        <v>31607.807580000001</v>
      </c>
      <c r="I15" s="95">
        <v>90.538749194999994</v>
      </c>
      <c r="J15" s="95">
        <v>141.97349051</v>
      </c>
      <c r="K15" s="93">
        <v>4.6391915659</v>
      </c>
      <c r="L15" s="95">
        <v>159.78562941000001</v>
      </c>
      <c r="M15" s="93">
        <v>1181.9631279</v>
      </c>
      <c r="N15" s="95">
        <v>296.50070775</v>
      </c>
      <c r="O15" s="97">
        <v>27.765274745999999</v>
      </c>
      <c r="P15" s="97">
        <v>11.112177486</v>
      </c>
      <c r="Q15" s="95">
        <v>25.903574377999998</v>
      </c>
      <c r="R15" s="28"/>
      <c r="S15" s="30" t="s">
        <v>14</v>
      </c>
      <c r="T15" s="28">
        <v>740.90286070060995</v>
      </c>
      <c r="U15" s="101">
        <v>27.580912588914401</v>
      </c>
      <c r="V15" s="28">
        <v>196.273000304558</v>
      </c>
      <c r="W15" s="28">
        <v>135.52071960440199</v>
      </c>
      <c r="X15" s="28">
        <v>233.36324175670899</v>
      </c>
      <c r="Y15" s="28">
        <v>986.07855728163202</v>
      </c>
      <c r="Z15" s="101">
        <v>10.953068441576701</v>
      </c>
      <c r="AA15" s="28">
        <v>16345.0412721632</v>
      </c>
      <c r="AB15" s="28">
        <v>4.6519027929870997</v>
      </c>
      <c r="AC15" s="28">
        <v>232921.853108196</v>
      </c>
      <c r="AD15" s="28">
        <v>687.05081930058998</v>
      </c>
      <c r="AE15" s="28">
        <v>519.90762277239503</v>
      </c>
      <c r="AF15" s="28">
        <v>113.53998137697199</v>
      </c>
      <c r="AG15" s="28">
        <v>3276.3896949607001</v>
      </c>
      <c r="AH15" s="28">
        <v>368.79278364948902</v>
      </c>
      <c r="AI15" s="28">
        <v>368.79278364948902</v>
      </c>
      <c r="AJ15" s="28">
        <v>1182.3877045566201</v>
      </c>
      <c r="AK15" s="28">
        <v>16.975810867559002</v>
      </c>
      <c r="AL15" s="28">
        <v>1079.72241376848</v>
      </c>
      <c r="AM15" s="28">
        <v>29.5911861131266</v>
      </c>
      <c r="AN15" s="28">
        <v>615.88213856875495</v>
      </c>
      <c r="AO15" s="28">
        <v>250.65497259076199</v>
      </c>
      <c r="AP15" s="28">
        <v>24.084598240809601</v>
      </c>
      <c r="AQ15" s="28">
        <v>1193.89132469275</v>
      </c>
      <c r="AR15" s="28">
        <v>0</v>
      </c>
      <c r="AS15" s="28">
        <v>38711.885048027303</v>
      </c>
      <c r="AT15" s="28">
        <v>4284.3462019436402</v>
      </c>
      <c r="AU15" s="28">
        <v>43013.207060838598</v>
      </c>
      <c r="AV15" s="28">
        <v>36.628043303508001</v>
      </c>
      <c r="AW15" s="28">
        <v>874.71318597015795</v>
      </c>
      <c r="AX15" s="28">
        <v>417.82289074653897</v>
      </c>
      <c r="AY15" s="28">
        <v>11117.6961320299</v>
      </c>
      <c r="AZ15" s="28">
        <v>438.32842089173403</v>
      </c>
      <c r="BA15" s="28">
        <v>680.83233014431005</v>
      </c>
      <c r="BB15" s="28">
        <v>591.67364436978096</v>
      </c>
      <c r="BC15" s="28">
        <v>574.40639758560098</v>
      </c>
      <c r="BD15" s="28">
        <v>139.280245643423</v>
      </c>
      <c r="BE15" s="28">
        <v>667.34700570513905</v>
      </c>
      <c r="BF15" s="28">
        <v>22911.7016097991</v>
      </c>
      <c r="BG15" s="28">
        <v>17561.694509159799</v>
      </c>
      <c r="BH15" s="28">
        <v>5350.00710063934</v>
      </c>
      <c r="BI15" s="28">
        <v>41.521468097212797</v>
      </c>
      <c r="BJ15" s="28">
        <v>29.2983378792701</v>
      </c>
      <c r="BK15" s="28">
        <v>6245.4916413205001</v>
      </c>
      <c r="BL15" s="28">
        <v>470.06977223940999</v>
      </c>
      <c r="BM15" s="28">
        <v>1120.13316057363</v>
      </c>
      <c r="BN15" s="28">
        <v>224.396060674062</v>
      </c>
      <c r="BO15" s="28">
        <v>158.146811752666</v>
      </c>
      <c r="BP15" s="28">
        <v>2814.8720605654798</v>
      </c>
      <c r="BQ15" s="28">
        <v>543.713014773243</v>
      </c>
      <c r="BR15" s="28">
        <v>1000.56266543417</v>
      </c>
      <c r="BS15" s="28">
        <v>1823.6665588178901</v>
      </c>
      <c r="BT15" s="28">
        <v>123.84503671896</v>
      </c>
      <c r="BU15" s="28">
        <v>40249.168958490402</v>
      </c>
      <c r="BV15" s="28">
        <v>7439.6343678025296</v>
      </c>
      <c r="BW15" s="28">
        <v>157.46017953070501</v>
      </c>
      <c r="BX15" s="28">
        <v>161.244246888584</v>
      </c>
      <c r="BY15" s="28">
        <v>4773.4174834772703</v>
      </c>
      <c r="BZ15" s="28">
        <v>2268.8530691384099</v>
      </c>
      <c r="CA15" s="28">
        <v>31640.502899644402</v>
      </c>
      <c r="CB15" s="28">
        <v>3266.8134359476499</v>
      </c>
      <c r="CE15" s="37">
        <f t="shared" si="0"/>
        <v>3.9466508143761825E-4</v>
      </c>
      <c r="CF15" s="25">
        <f t="shared" si="1"/>
        <v>2.0606587889631699E-3</v>
      </c>
      <c r="CG15" s="25">
        <f t="shared" si="2"/>
        <v>2.6956047496542999E-3</v>
      </c>
      <c r="CH15" s="25">
        <f t="shared" si="3"/>
        <v>1.4272044170896153E-3</v>
      </c>
      <c r="CI15" s="25">
        <f t="shared" si="4"/>
        <v>2.416538838686286E-3</v>
      </c>
      <c r="CJ15" s="25">
        <f t="shared" si="5"/>
        <v>2.3900313112132899E-3</v>
      </c>
      <c r="CK15" s="25">
        <f t="shared" si="6"/>
        <v>2.6063465096393705E-3</v>
      </c>
      <c r="CL15" s="25">
        <f t="shared" si="7"/>
        <v>1.034406437765369E-3</v>
      </c>
      <c r="CM15" s="25">
        <f t="shared" si="8"/>
        <v>2.7399659847057293E-3</v>
      </c>
      <c r="CN15" s="78">
        <f t="shared" si="9"/>
        <v>1.3080472568855965</v>
      </c>
      <c r="CO15" s="25">
        <f t="shared" si="10"/>
        <v>3.5921311468860691E-4</v>
      </c>
      <c r="CP15" s="78">
        <f t="shared" si="11"/>
        <v>-0.15462268372692617</v>
      </c>
      <c r="CQ15" s="87">
        <f t="shared" si="13"/>
        <v>-6.6400263916768232E-3</v>
      </c>
      <c r="CR15" s="87">
        <f t="shared" si="14"/>
        <v>-1.4318439803878025E-2</v>
      </c>
      <c r="CS15" s="78">
        <f t="shared" si="12"/>
        <v>-7.0221047900449599E-2</v>
      </c>
    </row>
    <row r="16" spans="1:97" x14ac:dyDescent="0.4">
      <c r="A16" s="30" t="s">
        <v>15</v>
      </c>
      <c r="B16" s="93">
        <v>16345.753546</v>
      </c>
      <c r="C16" s="93">
        <v>2352.9389784</v>
      </c>
      <c r="D16" s="93">
        <v>15116.25489</v>
      </c>
      <c r="E16" s="93">
        <v>6134.4772617999997</v>
      </c>
      <c r="F16" s="93">
        <v>4543.0939921999998</v>
      </c>
      <c r="G16" s="93">
        <v>7092.0842997999998</v>
      </c>
      <c r="H16" s="93">
        <v>19573.060568000001</v>
      </c>
      <c r="I16" s="95">
        <v>407.86277082999999</v>
      </c>
      <c r="J16" s="95">
        <v>62.672802552</v>
      </c>
      <c r="K16" s="93">
        <v>13.335364567999999</v>
      </c>
      <c r="L16" s="95">
        <v>150.24661173999999</v>
      </c>
      <c r="M16" s="93">
        <v>254.00383912999999</v>
      </c>
      <c r="N16" s="95">
        <v>192.64235253000001</v>
      </c>
      <c r="O16" s="97">
        <v>76.664887458999999</v>
      </c>
      <c r="P16" s="97">
        <v>5.7269475292000003</v>
      </c>
      <c r="Q16" s="95">
        <v>22.557252294000001</v>
      </c>
      <c r="R16" s="28"/>
      <c r="S16" s="30" t="s">
        <v>15</v>
      </c>
      <c r="T16" s="28">
        <v>367.68684837291499</v>
      </c>
      <c r="U16" s="101">
        <v>76.740063565463302</v>
      </c>
      <c r="V16" s="28">
        <v>135.37479592973199</v>
      </c>
      <c r="W16" s="28">
        <v>100.650953346124</v>
      </c>
      <c r="X16" s="28">
        <v>192.723005028952</v>
      </c>
      <c r="Y16" s="28">
        <v>538.13883533883597</v>
      </c>
      <c r="Z16" s="101">
        <v>5.6417873731291897</v>
      </c>
      <c r="AA16" s="28">
        <v>14693.0852350736</v>
      </c>
      <c r="AB16" s="28">
        <v>13.370109721937601</v>
      </c>
      <c r="AC16" s="28">
        <v>16296.781146125601</v>
      </c>
      <c r="AD16" s="28">
        <v>742.35027377668598</v>
      </c>
      <c r="AE16" s="28">
        <v>555.83549980260898</v>
      </c>
      <c r="AF16" s="28">
        <v>93.072037202578898</v>
      </c>
      <c r="AG16" s="28">
        <v>2799.9358350827401</v>
      </c>
      <c r="AH16" s="28">
        <v>247.21338611341</v>
      </c>
      <c r="AI16" s="28">
        <v>247.21338611341</v>
      </c>
      <c r="AJ16" s="28">
        <v>254.669844385266</v>
      </c>
      <c r="AK16" s="28">
        <v>6.46492947524683</v>
      </c>
      <c r="AL16" s="28">
        <v>346.76655543432599</v>
      </c>
      <c r="AM16" s="28">
        <v>31.0052288096892</v>
      </c>
      <c r="AN16" s="28">
        <v>280.45308539751898</v>
      </c>
      <c r="AO16" s="28">
        <v>166.89391572962899</v>
      </c>
      <c r="AP16" s="28">
        <v>16.090317962095501</v>
      </c>
      <c r="AQ16" s="28">
        <v>2359.2814471402899</v>
      </c>
      <c r="AR16" s="28">
        <v>0</v>
      </c>
      <c r="AS16" s="28">
        <v>13623.548638126</v>
      </c>
      <c r="AT16" s="28">
        <v>1507.2630790084199</v>
      </c>
      <c r="AU16" s="28">
        <v>15137.2766466097</v>
      </c>
      <c r="AV16" s="28">
        <v>32.785063160619302</v>
      </c>
      <c r="AW16" s="28">
        <v>547.96285710959296</v>
      </c>
      <c r="AX16" s="28">
        <v>48.477417946288597</v>
      </c>
      <c r="AY16" s="28">
        <v>7527.6029799837397</v>
      </c>
      <c r="AZ16" s="28">
        <v>102.04191309044199</v>
      </c>
      <c r="BA16" s="28">
        <v>57.5225230082861</v>
      </c>
      <c r="BB16" s="28">
        <v>175.86016379128799</v>
      </c>
      <c r="BC16" s="28">
        <v>72.123498874754404</v>
      </c>
      <c r="BD16" s="28">
        <v>62.682339776517097</v>
      </c>
      <c r="BE16" s="28">
        <v>46.267318410499797</v>
      </c>
      <c r="BF16" s="28">
        <v>6146.9223757928203</v>
      </c>
      <c r="BG16" s="28">
        <v>4551.9065597771196</v>
      </c>
      <c r="BH16" s="28">
        <v>1595.01581601569</v>
      </c>
      <c r="BI16" s="28">
        <v>5.8318019547826196</v>
      </c>
      <c r="BJ16" s="28">
        <v>5.4573955216652097</v>
      </c>
      <c r="BK16" s="28">
        <v>2354.7247005283298</v>
      </c>
      <c r="BL16" s="28">
        <v>56.252903719696597</v>
      </c>
      <c r="BM16" s="28">
        <v>236.63358979006401</v>
      </c>
      <c r="BN16" s="28">
        <v>35.471065235878001</v>
      </c>
      <c r="BO16" s="28">
        <v>41.697285328714599</v>
      </c>
      <c r="BP16" s="28">
        <v>599.05970381432599</v>
      </c>
      <c r="BQ16" s="28">
        <v>515.53970820961604</v>
      </c>
      <c r="BR16" s="28">
        <v>160.97968366410799</v>
      </c>
      <c r="BS16" s="28">
        <v>419.28412478331302</v>
      </c>
      <c r="BT16" s="28">
        <v>71.539130538159796</v>
      </c>
      <c r="BU16" s="28">
        <v>7108.5191385279004</v>
      </c>
      <c r="BV16" s="28">
        <v>5228.3985691568196</v>
      </c>
      <c r="BW16" s="28">
        <v>96.093946152929504</v>
      </c>
      <c r="BX16" s="28">
        <v>113.115821565373</v>
      </c>
      <c r="BY16" s="28">
        <v>1804.2758288743801</v>
      </c>
      <c r="BZ16" s="28">
        <v>1675.3593940396599</v>
      </c>
      <c r="CA16" s="28">
        <v>19609.484841204299</v>
      </c>
      <c r="CB16" s="28">
        <v>1218.4829109662301</v>
      </c>
      <c r="CE16" s="37">
        <f t="shared" si="0"/>
        <v>4.2708669638371059E-4</v>
      </c>
      <c r="CF16" s="25">
        <f t="shared" si="1"/>
        <v>-2.9960319502298793E-3</v>
      </c>
      <c r="CG16" s="25">
        <f t="shared" si="2"/>
        <v>2.695551732753708E-3</v>
      </c>
      <c r="CH16" s="25">
        <f t="shared" si="3"/>
        <v>1.3906722771396638E-3</v>
      </c>
      <c r="CI16" s="25">
        <f t="shared" si="4"/>
        <v>2.028716296711623E-3</v>
      </c>
      <c r="CJ16" s="25">
        <f t="shared" si="5"/>
        <v>1.9397722328109502E-3</v>
      </c>
      <c r="CK16" s="25">
        <f t="shared" si="6"/>
        <v>2.3173496017756079E-3</v>
      </c>
      <c r="CL16" s="25">
        <f t="shared" si="7"/>
        <v>1.8609390737720684E-3</v>
      </c>
      <c r="CM16" s="25">
        <f t="shared" si="8"/>
        <v>2.6054896182573836E-3</v>
      </c>
      <c r="CN16" s="78">
        <f t="shared" si="9"/>
        <v>0.6453841005160893</v>
      </c>
      <c r="CO16" s="25">
        <f t="shared" si="10"/>
        <v>2.6220283029862045E-3</v>
      </c>
      <c r="CP16" s="78">
        <f t="shared" si="11"/>
        <v>-0.13365927306333764</v>
      </c>
      <c r="CQ16" s="87">
        <f t="shared" si="13"/>
        <v>9.8058066678186648E-4</v>
      </c>
      <c r="CR16" s="87">
        <f t="shared" si="14"/>
        <v>-1.4870077931848396E-2</v>
      </c>
      <c r="CS16" s="78">
        <f t="shared" si="12"/>
        <v>-0.28668980812102896</v>
      </c>
    </row>
    <row r="17" spans="1:97" x14ac:dyDescent="0.4">
      <c r="A17" s="30" t="s">
        <v>16</v>
      </c>
      <c r="B17" s="93">
        <v>16587.934121999999</v>
      </c>
      <c r="C17" s="93">
        <v>1317.7302649999999</v>
      </c>
      <c r="D17" s="93">
        <v>13254.789384</v>
      </c>
      <c r="E17" s="93">
        <v>6840.9527795000004</v>
      </c>
      <c r="F17" s="93">
        <v>3876.8608875999998</v>
      </c>
      <c r="G17" s="93">
        <v>3994.4221914999998</v>
      </c>
      <c r="H17" s="93">
        <v>13036.726472</v>
      </c>
      <c r="I17" s="95">
        <v>78.153351200000003</v>
      </c>
      <c r="J17" s="95">
        <v>46.832699507000001</v>
      </c>
      <c r="K17" s="93">
        <v>6.4140335015999996</v>
      </c>
      <c r="L17" s="95">
        <v>160.12497424</v>
      </c>
      <c r="M17" s="93">
        <v>127.61106976000001</v>
      </c>
      <c r="N17" s="95">
        <v>119.85806302</v>
      </c>
      <c r="O17" s="97">
        <v>34.809643448999999</v>
      </c>
      <c r="P17" s="97">
        <v>15.137081928000001</v>
      </c>
      <c r="Q17" s="95">
        <v>14.785966212</v>
      </c>
      <c r="R17" s="28"/>
      <c r="S17" s="30" t="s">
        <v>16</v>
      </c>
      <c r="T17" s="28">
        <v>470.706485971223</v>
      </c>
      <c r="U17" s="101">
        <v>34.432371024865397</v>
      </c>
      <c r="V17" s="28">
        <v>102.55060272983999</v>
      </c>
      <c r="W17" s="28">
        <v>92.159725261894806</v>
      </c>
      <c r="X17" s="28">
        <v>142.123004237955</v>
      </c>
      <c r="Y17" s="28">
        <v>327.25187960601198</v>
      </c>
      <c r="Z17" s="101">
        <v>14.842937020104101</v>
      </c>
      <c r="AA17" s="28">
        <v>12270.2004336419</v>
      </c>
      <c r="AB17" s="28">
        <v>6.4311462772510497</v>
      </c>
      <c r="AC17" s="28">
        <v>16493.071934668202</v>
      </c>
      <c r="AD17" s="28">
        <v>292.64004103329501</v>
      </c>
      <c r="AE17" s="28">
        <v>301.323992282012</v>
      </c>
      <c r="AF17" s="28">
        <v>91.729624965811794</v>
      </c>
      <c r="AG17" s="28">
        <v>563.06430657383805</v>
      </c>
      <c r="AH17" s="28">
        <v>252.75256501308101</v>
      </c>
      <c r="AI17" s="28">
        <v>252.75256501308101</v>
      </c>
      <c r="AJ17" s="28">
        <v>127.95928695674201</v>
      </c>
      <c r="AK17" s="28">
        <v>13.9653994254979</v>
      </c>
      <c r="AL17" s="28">
        <v>296.45272568940999</v>
      </c>
      <c r="AM17" s="28">
        <v>10.6499413244232</v>
      </c>
      <c r="AN17" s="28">
        <v>357.07024488742098</v>
      </c>
      <c r="AO17" s="28">
        <v>90.176318425683505</v>
      </c>
      <c r="AP17" s="28">
        <v>10.1683834960185</v>
      </c>
      <c r="AQ17" s="28">
        <v>1321.3499328461101</v>
      </c>
      <c r="AR17" s="28">
        <v>0</v>
      </c>
      <c r="AS17" s="28">
        <v>11924.574788608699</v>
      </c>
      <c r="AT17" s="28">
        <v>1310.98792353932</v>
      </c>
      <c r="AU17" s="28">
        <v>13249.5281115735</v>
      </c>
      <c r="AV17" s="28">
        <v>12.4470512955091</v>
      </c>
      <c r="AW17" s="28">
        <v>429.79207731601701</v>
      </c>
      <c r="AX17" s="28">
        <v>50.269698246443603</v>
      </c>
      <c r="AY17" s="28">
        <v>5703.60914558474</v>
      </c>
      <c r="AZ17" s="28">
        <v>71.261769303945599</v>
      </c>
      <c r="BA17" s="28">
        <v>104.93328023561401</v>
      </c>
      <c r="BB17" s="28">
        <v>261.04327018799898</v>
      </c>
      <c r="BC17" s="28">
        <v>73.984028800071698</v>
      </c>
      <c r="BD17" s="28">
        <v>53.531841951376997</v>
      </c>
      <c r="BE17" s="28">
        <v>35.542229695633701</v>
      </c>
      <c r="BF17" s="28">
        <v>6850.7174537221799</v>
      </c>
      <c r="BG17" s="28">
        <v>3881.1989614355998</v>
      </c>
      <c r="BH17" s="28">
        <v>2969.5184922865701</v>
      </c>
      <c r="BI17" s="28">
        <v>8.4319730339456402</v>
      </c>
      <c r="BJ17" s="28">
        <v>5.9706285169244104</v>
      </c>
      <c r="BK17" s="28">
        <v>1710.18272863539</v>
      </c>
      <c r="BL17" s="28">
        <v>38.183879005054102</v>
      </c>
      <c r="BM17" s="28">
        <v>235.33321616406801</v>
      </c>
      <c r="BN17" s="28">
        <v>39.8678920337086</v>
      </c>
      <c r="BO17" s="28">
        <v>43.101348200287603</v>
      </c>
      <c r="BP17" s="28">
        <v>603.55900810551304</v>
      </c>
      <c r="BQ17" s="28">
        <v>378.37887777248199</v>
      </c>
      <c r="BR17" s="28">
        <v>163.01580692604</v>
      </c>
      <c r="BS17" s="28">
        <v>307.64191424428299</v>
      </c>
      <c r="BT17" s="28">
        <v>75.344448149304299</v>
      </c>
      <c r="BU17" s="28">
        <v>4000.8794770540599</v>
      </c>
      <c r="BV17" s="28">
        <v>3395.9529206013699</v>
      </c>
      <c r="BW17" s="28">
        <v>0.253545483983452</v>
      </c>
      <c r="BX17" s="28">
        <v>62.700833108462</v>
      </c>
      <c r="BY17" s="28">
        <v>1814.4802610936799</v>
      </c>
      <c r="BZ17" s="28">
        <v>872.14866940884201</v>
      </c>
      <c r="CA17" s="28">
        <v>13046.980039418</v>
      </c>
      <c r="CB17" s="28">
        <v>910.75431765892199</v>
      </c>
      <c r="CE17" s="37">
        <f t="shared" si="0"/>
        <v>1.0540299479269064E-3</v>
      </c>
      <c r="CF17" s="25">
        <f t="shared" si="1"/>
        <v>-5.718746326945235E-3</v>
      </c>
      <c r="CG17" s="25">
        <f t="shared" si="2"/>
        <v>2.7468958877635958E-3</v>
      </c>
      <c r="CH17" s="25">
        <f t="shared" si="3"/>
        <v>-3.9693368744515389E-4</v>
      </c>
      <c r="CI17" s="25">
        <f t="shared" si="4"/>
        <v>1.4273851226456291E-3</v>
      </c>
      <c r="CJ17" s="25">
        <f t="shared" si="5"/>
        <v>1.1189655655365774E-3</v>
      </c>
      <c r="CK17" s="25">
        <f t="shared" si="6"/>
        <v>1.6165756258316732E-3</v>
      </c>
      <c r="CL17" s="25">
        <f t="shared" si="7"/>
        <v>7.8651396422424491E-4</v>
      </c>
      <c r="CM17" s="25">
        <f t="shared" si="8"/>
        <v>2.6680209335952546E-3</v>
      </c>
      <c r="CN17" s="78">
        <f t="shared" si="9"/>
        <v>0.57847060530512917</v>
      </c>
      <c r="CO17" s="25">
        <f t="shared" si="10"/>
        <v>2.728738168223931E-3</v>
      </c>
      <c r="CP17" s="78">
        <f t="shared" si="11"/>
        <v>-0.24764078316002555</v>
      </c>
      <c r="CQ17" s="87">
        <f t="shared" si="13"/>
        <v>-1.0838158244491894E-2</v>
      </c>
      <c r="CR17" s="87">
        <f t="shared" si="14"/>
        <v>-1.9432074774716115E-2</v>
      </c>
      <c r="CS17" s="78">
        <f t="shared" si="12"/>
        <v>-0.31229495927252698</v>
      </c>
    </row>
    <row r="18" spans="1:97" x14ac:dyDescent="0.4">
      <c r="A18" s="30" t="s">
        <v>17</v>
      </c>
      <c r="B18" s="93">
        <v>87817.299641999998</v>
      </c>
      <c r="C18" s="93">
        <v>513.53901468000004</v>
      </c>
      <c r="D18" s="93">
        <v>24974.089037999998</v>
      </c>
      <c r="E18" s="93">
        <v>15594.647762000001</v>
      </c>
      <c r="F18" s="93">
        <v>9640.3021079999999</v>
      </c>
      <c r="G18" s="93">
        <v>16399.985053</v>
      </c>
      <c r="H18" s="93">
        <v>45181.755731999998</v>
      </c>
      <c r="I18" s="95">
        <v>91.290738289000004</v>
      </c>
      <c r="J18" s="95">
        <v>67.573483478</v>
      </c>
      <c r="K18" s="93">
        <v>119.26210106000001</v>
      </c>
      <c r="L18" s="95">
        <v>261.82320879999997</v>
      </c>
      <c r="M18" s="93">
        <v>985.38810708999995</v>
      </c>
      <c r="N18" s="95">
        <v>1304.3797429000001</v>
      </c>
      <c r="O18" s="97">
        <v>34.615067893999999</v>
      </c>
      <c r="P18" s="97">
        <v>26.322899019000001</v>
      </c>
      <c r="Q18" s="95">
        <v>57.974467251</v>
      </c>
      <c r="R18" s="28"/>
      <c r="S18" s="30" t="s">
        <v>17</v>
      </c>
      <c r="T18" s="28">
        <v>1986.8982039740799</v>
      </c>
      <c r="U18" s="101">
        <v>34.1433526266512</v>
      </c>
      <c r="V18" s="28">
        <v>101.122477466959</v>
      </c>
      <c r="W18" s="28">
        <v>96.805621086400606</v>
      </c>
      <c r="X18" s="28">
        <v>157.94443466026601</v>
      </c>
      <c r="Y18" s="28">
        <v>424.16339114081899</v>
      </c>
      <c r="Z18" s="101">
        <v>26.004222382811601</v>
      </c>
      <c r="AA18" s="28">
        <v>4636.1211261652197</v>
      </c>
      <c r="AB18" s="28">
        <v>119.598724631837</v>
      </c>
      <c r="AC18" s="28">
        <v>87857.263648714201</v>
      </c>
      <c r="AD18" s="28">
        <v>652.07222151578105</v>
      </c>
      <c r="AE18" s="28">
        <v>404.26096038912902</v>
      </c>
      <c r="AF18" s="28">
        <v>160.04771724234601</v>
      </c>
      <c r="AG18" s="28">
        <v>20680.656228100499</v>
      </c>
      <c r="AH18" s="28">
        <v>296.85158563476</v>
      </c>
      <c r="AI18" s="28">
        <v>296.85158563476</v>
      </c>
      <c r="AJ18" s="28">
        <v>986.94740873124795</v>
      </c>
      <c r="AK18" s="28">
        <v>37.765814273134303</v>
      </c>
      <c r="AL18" s="28">
        <v>617.22556392085698</v>
      </c>
      <c r="AM18" s="28">
        <v>11.4646935213846</v>
      </c>
      <c r="AN18" s="28">
        <v>238.090178740764</v>
      </c>
      <c r="AO18" s="28">
        <v>1005.5640913982101</v>
      </c>
      <c r="AP18" s="28">
        <v>17.580866000715599</v>
      </c>
      <c r="AQ18" s="28">
        <v>514.90145212812297</v>
      </c>
      <c r="AR18" s="28">
        <v>0</v>
      </c>
      <c r="AS18" s="28">
        <v>22443.31201455</v>
      </c>
      <c r="AT18" s="28">
        <v>2455.93429484338</v>
      </c>
      <c r="AU18" s="28">
        <v>24937.0121236665</v>
      </c>
      <c r="AV18" s="28">
        <v>23.689434479589298</v>
      </c>
      <c r="AW18" s="28">
        <v>550.16173443174603</v>
      </c>
      <c r="AX18" s="28">
        <v>410.91733901883299</v>
      </c>
      <c r="AY18" s="28">
        <v>7967.9629139210901</v>
      </c>
      <c r="AZ18" s="28">
        <v>225.57112255000399</v>
      </c>
      <c r="BA18" s="28">
        <v>304.24491048853798</v>
      </c>
      <c r="BB18" s="28">
        <v>381.50979837243699</v>
      </c>
      <c r="BC18" s="28">
        <v>162.05403105029501</v>
      </c>
      <c r="BD18" s="28">
        <v>103.70356624993001</v>
      </c>
      <c r="BE18" s="28">
        <v>268.77542341255003</v>
      </c>
      <c r="BF18" s="28">
        <v>15628.1208756911</v>
      </c>
      <c r="BG18" s="28">
        <v>9660.3140745409892</v>
      </c>
      <c r="BH18" s="28">
        <v>5967.80680115014</v>
      </c>
      <c r="BI18" s="28">
        <v>55.381327622491597</v>
      </c>
      <c r="BJ18" s="28">
        <v>7.87844030537949</v>
      </c>
      <c r="BK18" s="28">
        <v>4362.9975351080102</v>
      </c>
      <c r="BL18" s="28">
        <v>285.34835397995101</v>
      </c>
      <c r="BM18" s="28">
        <v>460.60344444143198</v>
      </c>
      <c r="BN18" s="28">
        <v>59.491830880931701</v>
      </c>
      <c r="BO18" s="28">
        <v>75.530482247975797</v>
      </c>
      <c r="BP18" s="28">
        <v>1165.0716369653301</v>
      </c>
      <c r="BQ18" s="28">
        <v>425.157433577517</v>
      </c>
      <c r="BR18" s="28">
        <v>466.15896280934902</v>
      </c>
      <c r="BS18" s="28">
        <v>831.31272258011199</v>
      </c>
      <c r="BT18" s="28">
        <v>33.763146457430103</v>
      </c>
      <c r="BU18" s="28">
        <v>16433.160464607601</v>
      </c>
      <c r="BV18" s="28">
        <v>4401.8040060485901</v>
      </c>
      <c r="BW18" s="28">
        <v>98.361385361638099</v>
      </c>
      <c r="BX18" s="28">
        <v>245.38109864660299</v>
      </c>
      <c r="BY18" s="28">
        <v>5364.5474734110303</v>
      </c>
      <c r="BZ18" s="28">
        <v>2206.4504109629302</v>
      </c>
      <c r="CA18" s="28">
        <v>45245.243038483903</v>
      </c>
      <c r="CB18" s="28">
        <v>3383.6390417871698</v>
      </c>
      <c r="CE18" s="37">
        <f t="shared" si="0"/>
        <v>1.5144482460788722E-3</v>
      </c>
      <c r="CF18" s="25">
        <f t="shared" si="1"/>
        <v>4.5508125252224544E-4</v>
      </c>
      <c r="CG18" s="25">
        <f t="shared" si="2"/>
        <v>2.653035911929503E-3</v>
      </c>
      <c r="CH18" s="25">
        <f t="shared" si="3"/>
        <v>-1.4846152857500789E-3</v>
      </c>
      <c r="CI18" s="25">
        <f t="shared" si="4"/>
        <v>2.1464488459088269E-3</v>
      </c>
      <c r="CJ18" s="25">
        <f t="shared" si="5"/>
        <v>2.0758650835623073E-3</v>
      </c>
      <c r="CK18" s="25">
        <f t="shared" si="6"/>
        <v>2.0228927953524051E-3</v>
      </c>
      <c r="CL18" s="25">
        <f t="shared" si="7"/>
        <v>1.4051535947493055E-3</v>
      </c>
      <c r="CM18" s="25">
        <f t="shared" si="8"/>
        <v>2.8225527543543931E-3</v>
      </c>
      <c r="CN18" s="78">
        <f t="shared" si="9"/>
        <v>0.13378637056395296</v>
      </c>
      <c r="CO18" s="25">
        <f t="shared" si="10"/>
        <v>1.5824238490688221E-3</v>
      </c>
      <c r="CP18" s="78">
        <f t="shared" si="11"/>
        <v>-0.22908639384221</v>
      </c>
      <c r="CQ18" s="87">
        <f t="shared" si="13"/>
        <v>-1.3627454633147304E-2</v>
      </c>
      <c r="CR18" s="87">
        <f t="shared" si="14"/>
        <v>-1.2106441465979006E-2</v>
      </c>
      <c r="CS18" s="78">
        <f t="shared" si="12"/>
        <v>-0.69674812319362289</v>
      </c>
    </row>
    <row r="19" spans="1:97" x14ac:dyDescent="0.4">
      <c r="A19" s="30" t="s">
        <v>18</v>
      </c>
      <c r="B19" s="93">
        <v>71529.522192000004</v>
      </c>
      <c r="C19" s="93">
        <v>8862.5713914999997</v>
      </c>
      <c r="D19" s="93">
        <v>72963.480322000003</v>
      </c>
      <c r="E19" s="93">
        <v>28149.790996</v>
      </c>
      <c r="F19" s="93">
        <v>16633.003508000002</v>
      </c>
      <c r="G19" s="93">
        <v>68120.288123999999</v>
      </c>
      <c r="H19" s="93">
        <v>44903.130753999998</v>
      </c>
      <c r="I19" s="95">
        <v>398.96618029000001</v>
      </c>
      <c r="J19" s="95">
        <v>263.43517639999999</v>
      </c>
      <c r="K19" s="93">
        <v>173.38629656000001</v>
      </c>
      <c r="L19" s="95">
        <v>417.95263295000001</v>
      </c>
      <c r="M19" s="93">
        <v>956.11052557999994</v>
      </c>
      <c r="N19" s="95">
        <v>5499.9137201000003</v>
      </c>
      <c r="O19" s="97">
        <v>82.184621398999994</v>
      </c>
      <c r="P19" s="97">
        <v>71.652200692999998</v>
      </c>
      <c r="Q19" s="95">
        <v>112.05278594000001</v>
      </c>
      <c r="R19" s="28"/>
      <c r="S19" s="30" t="s">
        <v>18</v>
      </c>
      <c r="T19" s="28">
        <v>1127.57504721041</v>
      </c>
      <c r="U19" s="101">
        <v>81.803211695542004</v>
      </c>
      <c r="V19" s="28">
        <v>666.63562287010996</v>
      </c>
      <c r="W19" s="28">
        <v>664.50697554033604</v>
      </c>
      <c r="X19" s="28">
        <v>220.152803184063</v>
      </c>
      <c r="Y19" s="28">
        <v>1543.14135768951</v>
      </c>
      <c r="Z19" s="101">
        <v>71.419139680555702</v>
      </c>
      <c r="AA19" s="28">
        <v>30957.8567449535</v>
      </c>
      <c r="AB19" s="28">
        <v>173.86221803668701</v>
      </c>
      <c r="AC19" s="28">
        <v>71508.558603900994</v>
      </c>
      <c r="AD19" s="28">
        <v>1498.52279052739</v>
      </c>
      <c r="AE19" s="28">
        <v>984.29298846205495</v>
      </c>
      <c r="AF19" s="28">
        <v>513.49604954436302</v>
      </c>
      <c r="AG19" s="28">
        <v>421.082519047223</v>
      </c>
      <c r="AH19" s="28">
        <v>1109.03264002228</v>
      </c>
      <c r="AI19" s="28">
        <v>1109.03264002228</v>
      </c>
      <c r="AJ19" s="28">
        <v>958.40638492836297</v>
      </c>
      <c r="AK19" s="28">
        <v>25.208809302404699</v>
      </c>
      <c r="AL19" s="28">
        <v>424.46227656108198</v>
      </c>
      <c r="AM19" s="28">
        <v>36.960214928100299</v>
      </c>
      <c r="AN19" s="28">
        <v>150.44454254385201</v>
      </c>
      <c r="AO19" s="28">
        <v>2448.10892816565</v>
      </c>
      <c r="AP19" s="28">
        <v>26.921098808917002</v>
      </c>
      <c r="AQ19" s="28">
        <v>8886.7611628376799</v>
      </c>
      <c r="AR19" s="28">
        <v>0</v>
      </c>
      <c r="AS19" s="28">
        <v>65787.464268131997</v>
      </c>
      <c r="AT19" s="28">
        <v>7284.4955047988997</v>
      </c>
      <c r="AU19" s="28">
        <v>73097.168582233295</v>
      </c>
      <c r="AV19" s="28">
        <v>33.364720042335001</v>
      </c>
      <c r="AW19" s="28">
        <v>1725.35689228611</v>
      </c>
      <c r="AX19" s="28">
        <v>266.91448947579499</v>
      </c>
      <c r="AY19" s="28">
        <v>17957.5953161055</v>
      </c>
      <c r="AZ19" s="28">
        <v>186.58713338930801</v>
      </c>
      <c r="BA19" s="28">
        <v>185.50700005172001</v>
      </c>
      <c r="BB19" s="28">
        <v>745.75781478860404</v>
      </c>
      <c r="BC19" s="28">
        <v>147.96925107529299</v>
      </c>
      <c r="BD19" s="28">
        <v>160.69007796072401</v>
      </c>
      <c r="BE19" s="28">
        <v>406.29286248937501</v>
      </c>
      <c r="BF19" s="28">
        <v>28226.123639739701</v>
      </c>
      <c r="BG19" s="28">
        <v>16677.678859630902</v>
      </c>
      <c r="BH19" s="28">
        <v>11548.444780108701</v>
      </c>
      <c r="BI19" s="28">
        <v>26.385508424702799</v>
      </c>
      <c r="BJ19" s="28">
        <v>6.0694969940309704</v>
      </c>
      <c r="BK19" s="28">
        <v>6329.2414081195102</v>
      </c>
      <c r="BL19" s="28">
        <v>458.13051664743</v>
      </c>
      <c r="BM19" s="28">
        <v>1176.1682846052299</v>
      </c>
      <c r="BN19" s="28">
        <v>182.63961006002</v>
      </c>
      <c r="BO19" s="28">
        <v>101.991730605223</v>
      </c>
      <c r="BP19" s="28">
        <v>2960.1900700805199</v>
      </c>
      <c r="BQ19" s="28">
        <v>1544.7896826082899</v>
      </c>
      <c r="BR19" s="28">
        <v>1053.9431652421499</v>
      </c>
      <c r="BS19" s="28">
        <v>2256.8961476371401</v>
      </c>
      <c r="BT19" s="28">
        <v>26.304291984110002</v>
      </c>
      <c r="BU19" s="28">
        <v>68304.900229410196</v>
      </c>
      <c r="BV19" s="28">
        <v>11389.385682829299</v>
      </c>
      <c r="BW19" s="28">
        <v>6.2194017568632402E-2</v>
      </c>
      <c r="BX19" s="28">
        <v>3256.07164773867</v>
      </c>
      <c r="BY19" s="28">
        <v>3672.6957558240501</v>
      </c>
      <c r="BZ19" s="28">
        <v>4047.7993786515599</v>
      </c>
      <c r="CA19" s="28">
        <v>44996.974102360597</v>
      </c>
      <c r="CB19" s="28">
        <v>1624.4333190038701</v>
      </c>
      <c r="CE19" s="37">
        <f t="shared" si="0"/>
        <v>3.4486711033198422E-4</v>
      </c>
      <c r="CF19" s="25">
        <f t="shared" si="1"/>
        <v>-2.9307602590632914E-4</v>
      </c>
      <c r="CG19" s="25">
        <f t="shared" si="2"/>
        <v>2.7294303503022127E-3</v>
      </c>
      <c r="CH19" s="25">
        <f t="shared" si="3"/>
        <v>1.8322626558286842E-3</v>
      </c>
      <c r="CI19" s="25">
        <f t="shared" si="4"/>
        <v>2.7116593423570181E-3</v>
      </c>
      <c r="CJ19" s="25">
        <f t="shared" si="5"/>
        <v>2.6859461437263809E-3</v>
      </c>
      <c r="CK19" s="25">
        <f t="shared" si="6"/>
        <v>2.710089908518086E-3</v>
      </c>
      <c r="CL19" s="25">
        <f t="shared" si="7"/>
        <v>2.0899065785571977E-3</v>
      </c>
      <c r="CM19" s="25">
        <f t="shared" si="8"/>
        <v>2.7448621149960034E-3</v>
      </c>
      <c r="CN19" s="78">
        <f t="shared" si="9"/>
        <v>1.6534888228708791</v>
      </c>
      <c r="CO19" s="25">
        <f t="shared" si="10"/>
        <v>2.4012489005602149E-3</v>
      </c>
      <c r="CP19" s="78">
        <f t="shared" si="11"/>
        <v>-0.55488230311344988</v>
      </c>
      <c r="CQ19" s="87">
        <f t="shared" si="13"/>
        <v>-4.6408889761294335E-3</v>
      </c>
      <c r="CR19" s="87">
        <f t="shared" si="14"/>
        <v>-3.2526706812937324E-3</v>
      </c>
      <c r="CS19" s="78">
        <f t="shared" si="12"/>
        <v>-0.75974627865716582</v>
      </c>
    </row>
    <row r="20" spans="1:97" x14ac:dyDescent="0.4">
      <c r="A20" s="30" t="s">
        <v>19</v>
      </c>
      <c r="B20" s="93">
        <v>8232.9218445999995</v>
      </c>
      <c r="C20" s="93">
        <v>313.64983954000002</v>
      </c>
      <c r="D20" s="93">
        <v>5713.8776357999996</v>
      </c>
      <c r="E20" s="93">
        <v>1740.1296818999999</v>
      </c>
      <c r="F20" s="93">
        <v>1420.6718438</v>
      </c>
      <c r="G20" s="93">
        <v>1252.2928984</v>
      </c>
      <c r="H20" s="93">
        <v>2549.5742814</v>
      </c>
      <c r="I20" s="95">
        <v>75.687763567999994</v>
      </c>
      <c r="J20" s="95">
        <v>15.958859692000001</v>
      </c>
      <c r="K20" s="93">
        <v>1.0184798701</v>
      </c>
      <c r="L20" s="95">
        <v>62.399770343999997</v>
      </c>
      <c r="M20" s="93">
        <v>186.77034265</v>
      </c>
      <c r="N20" s="95">
        <v>536.40758850999998</v>
      </c>
      <c r="O20" s="97">
        <v>14.760075617</v>
      </c>
      <c r="P20" s="97">
        <v>2.6947066244000002</v>
      </c>
      <c r="Q20" s="95">
        <v>3.6044654290999998</v>
      </c>
      <c r="R20" s="28"/>
      <c r="S20" s="30" t="s">
        <v>19</v>
      </c>
      <c r="T20" s="28">
        <v>34.9332504900092</v>
      </c>
      <c r="U20" s="101">
        <v>14.7213478816522</v>
      </c>
      <c r="V20" s="28">
        <v>26.324660743983301</v>
      </c>
      <c r="W20" s="28">
        <v>25.996409983249201</v>
      </c>
      <c r="X20" s="28">
        <v>26.636979396980699</v>
      </c>
      <c r="Y20" s="28">
        <v>66.598964124015495</v>
      </c>
      <c r="Z20" s="101">
        <v>2.6437941716702502</v>
      </c>
      <c r="AA20" s="28">
        <v>1201.6560383219901</v>
      </c>
      <c r="AB20" s="28">
        <v>1.02125236474479</v>
      </c>
      <c r="AC20" s="28">
        <v>8206.2028975346802</v>
      </c>
      <c r="AD20" s="28">
        <v>90.480427724338895</v>
      </c>
      <c r="AE20" s="28">
        <v>37.1472154406679</v>
      </c>
      <c r="AF20" s="28">
        <v>18.210424206014899</v>
      </c>
      <c r="AG20" s="28">
        <v>44.513768806858003</v>
      </c>
      <c r="AH20" s="28">
        <v>51.517287469546702</v>
      </c>
      <c r="AI20" s="28">
        <v>51.517287469546702</v>
      </c>
      <c r="AJ20" s="28">
        <v>187.28156056363301</v>
      </c>
      <c r="AK20" s="28">
        <v>3.01627124982666</v>
      </c>
      <c r="AL20" s="28">
        <v>43.465710123985701</v>
      </c>
      <c r="AM20" s="28">
        <v>4.5395365138946797</v>
      </c>
      <c r="AN20" s="28">
        <v>22.486705161047102</v>
      </c>
      <c r="AO20" s="28">
        <v>188.62251692398101</v>
      </c>
      <c r="AP20" s="28">
        <v>5.6594807434199801</v>
      </c>
      <c r="AQ20" s="28">
        <v>314.50404068122799</v>
      </c>
      <c r="AR20" s="28">
        <v>0</v>
      </c>
      <c r="AS20" s="28">
        <v>5148.9395226464203</v>
      </c>
      <c r="AT20" s="28">
        <v>569.08723902070597</v>
      </c>
      <c r="AU20" s="28">
        <v>5721.0430329169603</v>
      </c>
      <c r="AV20" s="28">
        <v>5.1027660396105103</v>
      </c>
      <c r="AW20" s="28">
        <v>71.582489890353102</v>
      </c>
      <c r="AX20" s="28">
        <v>3.6413299594973298</v>
      </c>
      <c r="AY20" s="28">
        <v>910.98110572076098</v>
      </c>
      <c r="AZ20" s="28">
        <v>16.986696938000499</v>
      </c>
      <c r="BA20" s="28">
        <v>21.717918112623099</v>
      </c>
      <c r="BB20" s="28">
        <v>95.900952484884499</v>
      </c>
      <c r="BC20" s="28">
        <v>5.6601661526590501</v>
      </c>
      <c r="BD20" s="28">
        <v>1.4529866385577299</v>
      </c>
      <c r="BE20" s="28">
        <v>62.029823233044901</v>
      </c>
      <c r="BF20" s="28">
        <v>1743.60644082878</v>
      </c>
      <c r="BG20" s="28">
        <v>1423.43899525814</v>
      </c>
      <c r="BH20" s="28">
        <v>320.16744557063799</v>
      </c>
      <c r="BI20" s="28">
        <v>1.1703060581909901</v>
      </c>
      <c r="BJ20" s="28">
        <v>0.12628981920386201</v>
      </c>
      <c r="BK20" s="28">
        <v>178.858941300396</v>
      </c>
      <c r="BL20" s="28">
        <v>74.617885840911001</v>
      </c>
      <c r="BM20" s="28">
        <v>177.35530001047101</v>
      </c>
      <c r="BN20" s="28">
        <v>16.514218040766998</v>
      </c>
      <c r="BO20" s="28">
        <v>9.7027593565810797</v>
      </c>
      <c r="BP20" s="28">
        <v>447.00820937294998</v>
      </c>
      <c r="BQ20" s="28">
        <v>29.8599708279684</v>
      </c>
      <c r="BR20" s="28">
        <v>90.386849337884797</v>
      </c>
      <c r="BS20" s="28">
        <v>220.009476059348</v>
      </c>
      <c r="BT20" s="28">
        <v>0.29888654216945798</v>
      </c>
      <c r="BU20" s="28">
        <v>1254.6031836981399</v>
      </c>
      <c r="BV20" s="28">
        <v>570.54794836246003</v>
      </c>
      <c r="BW20" s="28">
        <v>1.5854730458744</v>
      </c>
      <c r="BX20" s="28">
        <v>253.13170256267301</v>
      </c>
      <c r="BY20" s="28">
        <v>209.00957198822499</v>
      </c>
      <c r="BZ20" s="28">
        <v>228.30937800543001</v>
      </c>
      <c r="CA20" s="28">
        <v>2552.7261912399299</v>
      </c>
      <c r="CB20" s="28">
        <v>122.250652400045</v>
      </c>
      <c r="CE20" s="37">
        <f t="shared" si="0"/>
        <v>5.2722401011005306E-4</v>
      </c>
      <c r="CF20" s="25">
        <f t="shared" si="1"/>
        <v>-3.2453784415364447E-3</v>
      </c>
      <c r="CG20" s="25">
        <f t="shared" si="2"/>
        <v>2.7234228542273426E-3</v>
      </c>
      <c r="CH20" s="25">
        <f t="shared" si="3"/>
        <v>1.2540340507235152E-3</v>
      </c>
      <c r="CI20" s="25">
        <f t="shared" si="4"/>
        <v>1.9979884056594691E-3</v>
      </c>
      <c r="CJ20" s="25">
        <f t="shared" si="5"/>
        <v>1.947776659484188E-3</v>
      </c>
      <c r="CK20" s="25">
        <f t="shared" si="6"/>
        <v>1.8448442062489047E-3</v>
      </c>
      <c r="CL20" s="25">
        <f t="shared" si="7"/>
        <v>1.2362494644396617E-3</v>
      </c>
      <c r="CM20" s="25">
        <f t="shared" si="8"/>
        <v>2.7221889466679341E-3</v>
      </c>
      <c r="CN20" s="78">
        <f t="shared" si="9"/>
        <v>-0.17439940587056491</v>
      </c>
      <c r="CO20" s="25">
        <f t="shared" si="10"/>
        <v>2.737147163621184E-3</v>
      </c>
      <c r="CP20" s="78">
        <f t="shared" si="11"/>
        <v>-0.64835971570065765</v>
      </c>
      <c r="CQ20" s="87">
        <f t="shared" si="13"/>
        <v>-2.623816866032534E-3</v>
      </c>
      <c r="CR20" s="87">
        <f t="shared" si="14"/>
        <v>-1.8893504869416381E-2</v>
      </c>
      <c r="CS20" s="78">
        <f t="shared" si="12"/>
        <v>0.57013039929005449</v>
      </c>
    </row>
    <row r="21" spans="1:97" x14ac:dyDescent="0.4">
      <c r="A21" s="30" t="s">
        <v>20</v>
      </c>
      <c r="B21" s="93">
        <v>13524.734941999999</v>
      </c>
      <c r="C21" s="93">
        <v>230.53143157</v>
      </c>
      <c r="D21" s="93">
        <v>13295.786706000001</v>
      </c>
      <c r="E21" s="93">
        <v>1471.5183775999999</v>
      </c>
      <c r="F21" s="93">
        <v>1220.619342</v>
      </c>
      <c r="G21" s="93">
        <v>10036.664112</v>
      </c>
      <c r="H21" s="93">
        <v>3330.2470632</v>
      </c>
      <c r="I21" s="95">
        <v>64.050673990999996</v>
      </c>
      <c r="J21" s="95">
        <v>31.315711297</v>
      </c>
      <c r="K21" s="93">
        <v>0.63045204340000005</v>
      </c>
      <c r="L21" s="95">
        <v>191.72083891</v>
      </c>
      <c r="M21" s="93">
        <v>45.078844140000001</v>
      </c>
      <c r="N21" s="95">
        <v>46.167542783000002</v>
      </c>
      <c r="O21" s="97">
        <v>34.842573340000001</v>
      </c>
      <c r="P21" s="97">
        <v>22.652486841999998</v>
      </c>
      <c r="Q21" s="95">
        <v>10.536167187</v>
      </c>
      <c r="R21" s="28"/>
      <c r="S21" s="30" t="s">
        <v>20</v>
      </c>
      <c r="T21" s="28">
        <v>45.761472537772903</v>
      </c>
      <c r="U21" s="101">
        <v>34.2360127949174</v>
      </c>
      <c r="V21" s="28">
        <v>86.477231848831707</v>
      </c>
      <c r="W21" s="28">
        <v>86.0188993351899</v>
      </c>
      <c r="X21" s="28">
        <v>139.55454072863299</v>
      </c>
      <c r="Y21" s="28">
        <v>74.409415369856603</v>
      </c>
      <c r="Z21" s="101">
        <v>22.226628677574599</v>
      </c>
      <c r="AA21" s="28">
        <v>490.12406104547199</v>
      </c>
      <c r="AB21" s="28">
        <v>0.63217349185866401</v>
      </c>
      <c r="AC21" s="28">
        <v>13365.8431923808</v>
      </c>
      <c r="AD21" s="28">
        <v>257.42892817972898</v>
      </c>
      <c r="AE21" s="28">
        <v>54.73465195603</v>
      </c>
      <c r="AF21" s="28">
        <v>69.413039142436205</v>
      </c>
      <c r="AG21" s="28">
        <v>18.7916202898124</v>
      </c>
      <c r="AH21" s="28">
        <v>235.077214978596</v>
      </c>
      <c r="AI21" s="28">
        <v>235.077214978596</v>
      </c>
      <c r="AJ21" s="28">
        <v>45.1999944883758</v>
      </c>
      <c r="AK21" s="28">
        <v>42.519327841500498</v>
      </c>
      <c r="AL21" s="28">
        <v>111.878657168263</v>
      </c>
      <c r="AM21" s="28">
        <v>3.4087727343349798</v>
      </c>
      <c r="AN21" s="28">
        <v>30.761617606731701</v>
      </c>
      <c r="AO21" s="28">
        <v>118.38727645867399</v>
      </c>
      <c r="AP21" s="28">
        <v>11.069604582204599</v>
      </c>
      <c r="AQ21" s="28">
        <v>230.90122050585001</v>
      </c>
      <c r="AR21" s="28">
        <v>0</v>
      </c>
      <c r="AS21" s="28">
        <v>11892.5796094291</v>
      </c>
      <c r="AT21" s="28">
        <v>1278.8780631690299</v>
      </c>
      <c r="AU21" s="28">
        <v>13213.9770004396</v>
      </c>
      <c r="AV21" s="28">
        <v>4.18534375142898</v>
      </c>
      <c r="AW21" s="28">
        <v>169.11746555277</v>
      </c>
      <c r="AX21" s="28">
        <v>14.397888179945801</v>
      </c>
      <c r="AY21" s="28">
        <v>1217.4964999589899</v>
      </c>
      <c r="AZ21" s="28">
        <v>67.019976544254902</v>
      </c>
      <c r="BA21" s="28">
        <v>16.949370121430501</v>
      </c>
      <c r="BB21" s="28">
        <v>224.76212516741299</v>
      </c>
      <c r="BC21" s="28">
        <v>9.75516638116809</v>
      </c>
      <c r="BD21" s="28">
        <v>11.934336535326199</v>
      </c>
      <c r="BE21" s="28">
        <v>18.331081353527601</v>
      </c>
      <c r="BF21" s="28">
        <v>1470.22052222655</v>
      </c>
      <c r="BG21" s="28">
        <v>1218.9652891737501</v>
      </c>
      <c r="BH21" s="28">
        <v>251.25523305279501</v>
      </c>
      <c r="BI21" s="28">
        <v>2.66242968325093</v>
      </c>
      <c r="BJ21" s="28">
        <v>0.32511241590936502</v>
      </c>
      <c r="BK21" s="28">
        <v>290.68423507222798</v>
      </c>
      <c r="BL21" s="28">
        <v>56.573907871980801</v>
      </c>
      <c r="BM21" s="28">
        <v>67.405557639290706</v>
      </c>
      <c r="BN21" s="28">
        <v>12.807395925360501</v>
      </c>
      <c r="BO21" s="28">
        <v>12.138483687009799</v>
      </c>
      <c r="BP21" s="28">
        <v>185.210058863407</v>
      </c>
      <c r="BQ21" s="28">
        <v>46.250246415104201</v>
      </c>
      <c r="BR21" s="28">
        <v>33.860104185397297</v>
      </c>
      <c r="BS21" s="28">
        <v>191.38702228652301</v>
      </c>
      <c r="BT21" s="28">
        <v>2.7610372603283699</v>
      </c>
      <c r="BU21" s="28">
        <v>10051.5204758033</v>
      </c>
      <c r="BV21" s="28">
        <v>679.01330344970404</v>
      </c>
      <c r="BW21" s="28">
        <v>191.221351164813</v>
      </c>
      <c r="BX21" s="28">
        <v>65.921976396661293</v>
      </c>
      <c r="BY21" s="28">
        <v>288.88693281636898</v>
      </c>
      <c r="BZ21" s="28">
        <v>189.83904628119501</v>
      </c>
      <c r="CA21" s="28">
        <v>3305.57505525333</v>
      </c>
      <c r="CB21" s="28">
        <v>89.625883452139405</v>
      </c>
      <c r="CE21" s="37">
        <f t="shared" si="0"/>
        <v>3.2177540372656903E-3</v>
      </c>
      <c r="CF21" s="25">
        <f t="shared" si="1"/>
        <v>-1.1748233906290694E-2</v>
      </c>
      <c r="CG21" s="25">
        <f t="shared" si="2"/>
        <v>1.6040716588259488E-3</v>
      </c>
      <c r="CH21" s="25">
        <f t="shared" si="3"/>
        <v>-6.1530549014811482E-3</v>
      </c>
      <c r="CI21" s="25">
        <f t="shared" si="4"/>
        <v>-8.8198380204172592E-4</v>
      </c>
      <c r="CJ21" s="25">
        <f t="shared" si="5"/>
        <v>-1.3550930821231253E-3</v>
      </c>
      <c r="CK21" s="25">
        <f t="shared" si="6"/>
        <v>1.4802093242850215E-3</v>
      </c>
      <c r="CL21" s="25">
        <f t="shared" si="7"/>
        <v>-7.4084617382600094E-3</v>
      </c>
      <c r="CM21" s="25">
        <f t="shared" si="8"/>
        <v>2.7304986583598949E-3</v>
      </c>
      <c r="CN21" s="78">
        <f t="shared" si="9"/>
        <v>0.22614326285599501</v>
      </c>
      <c r="CO21" s="25">
        <f t="shared" si="10"/>
        <v>2.6875211795481368E-3</v>
      </c>
      <c r="CP21" s="78">
        <f t="shared" si="11"/>
        <v>1.5642966751582679</v>
      </c>
      <c r="CQ21" s="87">
        <f t="shared" si="13"/>
        <v>-1.7408603525453648E-2</v>
      </c>
      <c r="CR21" s="87">
        <f t="shared" si="14"/>
        <v>-1.879962087146279E-2</v>
      </c>
      <c r="CS21" s="78">
        <f t="shared" si="12"/>
        <v>5.0629169577223319E-2</v>
      </c>
    </row>
    <row r="22" spans="1:97" x14ac:dyDescent="0.4">
      <c r="A22" s="30" t="s">
        <v>21</v>
      </c>
      <c r="B22" s="93">
        <v>11958.666819</v>
      </c>
      <c r="C22" s="93">
        <v>202.07078934</v>
      </c>
      <c r="D22" s="93">
        <v>7669.8455329999997</v>
      </c>
      <c r="E22" s="93">
        <v>1189.6143775999999</v>
      </c>
      <c r="F22" s="93">
        <v>986.34125967</v>
      </c>
      <c r="G22" s="93">
        <v>1192.8094112000001</v>
      </c>
      <c r="H22" s="93">
        <v>3469.5700158999998</v>
      </c>
      <c r="I22" s="95">
        <v>31.534128103</v>
      </c>
      <c r="J22" s="95">
        <v>16.077209178</v>
      </c>
      <c r="K22" s="93">
        <v>1.2772994109</v>
      </c>
      <c r="L22" s="95">
        <v>122.86353699</v>
      </c>
      <c r="M22" s="93">
        <v>8.2799814822000002</v>
      </c>
      <c r="N22" s="95">
        <v>49.580323135999997</v>
      </c>
      <c r="O22" s="97">
        <v>17.753588767</v>
      </c>
      <c r="P22" s="97">
        <v>12.091519435</v>
      </c>
      <c r="Q22" s="95">
        <v>8.7809839707999995</v>
      </c>
      <c r="R22" s="28"/>
      <c r="S22" s="30" t="s">
        <v>129</v>
      </c>
      <c r="T22" s="28">
        <v>118.28505007542</v>
      </c>
      <c r="U22" s="101">
        <v>17.436406662281598</v>
      </c>
      <c r="V22" s="28">
        <v>50.086602745813899</v>
      </c>
      <c r="W22" s="28">
        <v>48.352008136145699</v>
      </c>
      <c r="X22" s="28">
        <v>80.906919384083693</v>
      </c>
      <c r="Y22" s="28">
        <v>111.104670160507</v>
      </c>
      <c r="Z22" s="101">
        <v>11.863077556483301</v>
      </c>
      <c r="AA22" s="28">
        <v>6115.56905012673</v>
      </c>
      <c r="AB22" s="28">
        <v>1.28080133348986</v>
      </c>
      <c r="AC22" s="28">
        <v>11788.579472544099</v>
      </c>
      <c r="AD22" s="28">
        <v>204.35419480173201</v>
      </c>
      <c r="AE22" s="28">
        <v>83.714315242911994</v>
      </c>
      <c r="AF22" s="28">
        <v>40.706722521473502</v>
      </c>
      <c r="AG22" s="28">
        <v>51.082687539063201</v>
      </c>
      <c r="AH22" s="28">
        <v>205.25619876385699</v>
      </c>
      <c r="AI22" s="28">
        <v>205.25619876385699</v>
      </c>
      <c r="AJ22" s="28">
        <v>8.2596869866675604</v>
      </c>
      <c r="AK22" s="28">
        <v>28.7932888504549</v>
      </c>
      <c r="AL22" s="28">
        <v>109.09348141591801</v>
      </c>
      <c r="AM22" s="28">
        <v>1.2562057785987</v>
      </c>
      <c r="AN22" s="28">
        <v>56.611572717386203</v>
      </c>
      <c r="AO22" s="28">
        <v>45.237685290125</v>
      </c>
      <c r="AP22" s="28">
        <v>5.54037700920418</v>
      </c>
      <c r="AQ22" s="28">
        <v>202.438941556088</v>
      </c>
      <c r="AR22" s="28">
        <v>0</v>
      </c>
      <c r="AS22" s="28">
        <v>6850.0602310884697</v>
      </c>
      <c r="AT22" s="28">
        <v>732.32785633360197</v>
      </c>
      <c r="AU22" s="28">
        <v>7611.1813762725296</v>
      </c>
      <c r="AV22" s="28">
        <v>7.0718021155908897</v>
      </c>
      <c r="AW22" s="28">
        <v>137.66779063856799</v>
      </c>
      <c r="AX22" s="28">
        <v>10.3706148766264</v>
      </c>
      <c r="AY22" s="28">
        <v>1428.8529928533801</v>
      </c>
      <c r="AZ22" s="28">
        <v>14.613882972712201</v>
      </c>
      <c r="BA22" s="28">
        <v>10.824201837552399</v>
      </c>
      <c r="BB22" s="28">
        <v>178.135604314445</v>
      </c>
      <c r="BC22" s="28">
        <v>9.1714945578906093</v>
      </c>
      <c r="BD22" s="28">
        <v>6.3587505900119696</v>
      </c>
      <c r="BE22" s="28">
        <v>4.1890613134035499</v>
      </c>
      <c r="BF22" s="28">
        <v>1188.21078460842</v>
      </c>
      <c r="BG22" s="28">
        <v>985.058287256727</v>
      </c>
      <c r="BH22" s="28">
        <v>203.15249735169701</v>
      </c>
      <c r="BI22" s="28">
        <v>0.594792053329807</v>
      </c>
      <c r="BJ22" s="28">
        <v>0.18259025040351101</v>
      </c>
      <c r="BK22" s="28">
        <v>302.04769773530103</v>
      </c>
      <c r="BL22" s="28">
        <v>11.0911860149572</v>
      </c>
      <c r="BM22" s="28">
        <v>77.852307787275905</v>
      </c>
      <c r="BN22" s="28">
        <v>14.557678177803799</v>
      </c>
      <c r="BO22" s="28">
        <v>9.1466857864713393</v>
      </c>
      <c r="BP22" s="28">
        <v>207.57514894977299</v>
      </c>
      <c r="BQ22" s="28">
        <v>81.014558463071495</v>
      </c>
      <c r="BR22" s="28">
        <v>25.281328124186299</v>
      </c>
      <c r="BS22" s="28">
        <v>92.380441155883304</v>
      </c>
      <c r="BT22" s="28">
        <v>10.684820758698599</v>
      </c>
      <c r="BU22" s="28">
        <v>1187.0737133969301</v>
      </c>
      <c r="BV22" s="28">
        <v>895.77397267888</v>
      </c>
      <c r="BW22" s="28">
        <v>4.2102268310897903</v>
      </c>
      <c r="BX22" s="28">
        <v>19.745358439073801</v>
      </c>
      <c r="BY22" s="28">
        <v>379.04925389679698</v>
      </c>
      <c r="BZ22" s="28">
        <v>196.948967195687</v>
      </c>
      <c r="CA22" s="28">
        <v>3459.5585192656399</v>
      </c>
      <c r="CB22" s="28">
        <v>179.671935886688</v>
      </c>
      <c r="CE22" s="37">
        <f t="shared" si="0"/>
        <v>3.7830249243851304E-3</v>
      </c>
      <c r="CF22" s="25">
        <f t="shared" si="1"/>
        <v>-1.422293546849763E-2</v>
      </c>
      <c r="CG22" s="25">
        <f t="shared" si="2"/>
        <v>1.8218972533855307E-3</v>
      </c>
      <c r="CH22" s="25">
        <f t="shared" si="3"/>
        <v>-7.6486751232555852E-3</v>
      </c>
      <c r="CI22" s="25">
        <f t="shared" si="4"/>
        <v>-1.1798722493683981E-3</v>
      </c>
      <c r="CJ22" s="25">
        <f t="shared" si="5"/>
        <v>-1.3007388677041094E-3</v>
      </c>
      <c r="CK22" s="25">
        <f t="shared" si="6"/>
        <v>-4.8085618282469366E-3</v>
      </c>
      <c r="CL22" s="25">
        <f t="shared" si="7"/>
        <v>-2.8855150893281334E-3</v>
      </c>
      <c r="CM22" s="25">
        <f t="shared" si="8"/>
        <v>2.7416614773137218E-3</v>
      </c>
      <c r="CN22" s="78">
        <f t="shared" si="9"/>
        <v>0.67060304295621098</v>
      </c>
      <c r="CO22" s="25">
        <f t="shared" si="10"/>
        <v>-2.4510315120955454E-3</v>
      </c>
      <c r="CP22" s="78">
        <f t="shared" si="11"/>
        <v>-8.7587929468774098E-2</v>
      </c>
      <c r="CQ22" s="87">
        <f t="shared" si="13"/>
        <v>-1.7865802169980037E-2</v>
      </c>
      <c r="CR22" s="87">
        <f t="shared" si="14"/>
        <v>-1.8892735503153867E-2</v>
      </c>
      <c r="CS22" s="78">
        <f t="shared" si="12"/>
        <v>-0.36904827208112773</v>
      </c>
    </row>
    <row r="23" spans="1:97" x14ac:dyDescent="0.4">
      <c r="A23" s="30" t="s">
        <v>22</v>
      </c>
      <c r="B23" s="93">
        <v>73121.718018</v>
      </c>
      <c r="C23" s="93">
        <v>661.67659257000003</v>
      </c>
      <c r="D23" s="93">
        <v>45984.708417000002</v>
      </c>
      <c r="E23" s="93">
        <v>10430.223044</v>
      </c>
      <c r="F23" s="93">
        <v>7461.2905553000001</v>
      </c>
      <c r="G23" s="93">
        <v>13496.55004</v>
      </c>
      <c r="H23" s="93">
        <v>23755.405688999999</v>
      </c>
      <c r="I23" s="95">
        <v>86.968764299</v>
      </c>
      <c r="J23" s="95">
        <v>42.012840955999998</v>
      </c>
      <c r="K23" s="93">
        <v>9.4372165883000001</v>
      </c>
      <c r="L23" s="95">
        <v>313.91179349999999</v>
      </c>
      <c r="M23" s="93">
        <v>348.17554164000001</v>
      </c>
      <c r="N23" s="95">
        <v>468.03302429000001</v>
      </c>
      <c r="O23" s="97">
        <v>50.507572365999998</v>
      </c>
      <c r="P23" s="97">
        <v>18.891260787</v>
      </c>
      <c r="Q23" s="95">
        <v>17.421467692</v>
      </c>
      <c r="R23" s="28"/>
      <c r="S23" s="30" t="s">
        <v>22</v>
      </c>
      <c r="T23" s="28">
        <v>991.66390676757806</v>
      </c>
      <c r="U23" s="101">
        <v>50.143408746281096</v>
      </c>
      <c r="V23" s="28">
        <v>180.45574779167899</v>
      </c>
      <c r="W23" s="28">
        <v>105.985421769719</v>
      </c>
      <c r="X23" s="28">
        <v>222.36284612884899</v>
      </c>
      <c r="Y23" s="28">
        <v>613.75515473906</v>
      </c>
      <c r="Z23" s="101">
        <v>18.584399073861199</v>
      </c>
      <c r="AA23" s="28">
        <v>6647.9164170427803</v>
      </c>
      <c r="AB23" s="28">
        <v>9.4632612320874401</v>
      </c>
      <c r="AC23" s="28">
        <v>73041.335050081296</v>
      </c>
      <c r="AD23" s="28">
        <v>503.66664592266</v>
      </c>
      <c r="AE23" s="28">
        <v>515.07025963581395</v>
      </c>
      <c r="AF23" s="28">
        <v>105.13875121185001</v>
      </c>
      <c r="AG23" s="28">
        <v>423.330645328564</v>
      </c>
      <c r="AH23" s="28">
        <v>408.10435206185099</v>
      </c>
      <c r="AI23" s="28">
        <v>408.10435206185099</v>
      </c>
      <c r="AJ23" s="28">
        <v>349.06336029875303</v>
      </c>
      <c r="AK23" s="28">
        <v>36.950480195027403</v>
      </c>
      <c r="AL23" s="28">
        <v>940.46281118714705</v>
      </c>
      <c r="AM23" s="28">
        <v>14.4890484233407</v>
      </c>
      <c r="AN23" s="28">
        <v>588.29900539098003</v>
      </c>
      <c r="AO23" s="28">
        <v>291.28594135401198</v>
      </c>
      <c r="AP23" s="28">
        <v>15.4707123994797</v>
      </c>
      <c r="AQ23" s="28">
        <v>663.207528049296</v>
      </c>
      <c r="AR23" s="28">
        <v>0</v>
      </c>
      <c r="AS23" s="28">
        <v>41401.481042328698</v>
      </c>
      <c r="AT23" s="28">
        <v>4563.1876189901004</v>
      </c>
      <c r="AU23" s="28">
        <v>46001.619141513802</v>
      </c>
      <c r="AV23" s="28">
        <v>19.498142823954499</v>
      </c>
      <c r="AW23" s="28">
        <v>660.99721929653003</v>
      </c>
      <c r="AX23" s="28">
        <v>92.933603729658103</v>
      </c>
      <c r="AY23" s="28">
        <v>8789.6578481633696</v>
      </c>
      <c r="AZ23" s="28">
        <v>197.35989006732899</v>
      </c>
      <c r="BA23" s="28">
        <v>177.94119256118799</v>
      </c>
      <c r="BB23" s="28">
        <v>458.14066998462198</v>
      </c>
      <c r="BC23" s="28">
        <v>128.98473618451499</v>
      </c>
      <c r="BD23" s="28">
        <v>71.186495035599094</v>
      </c>
      <c r="BE23" s="28">
        <v>149.680406368212</v>
      </c>
      <c r="BF23" s="28">
        <v>10442.5055309117</v>
      </c>
      <c r="BG23" s="28">
        <v>7470.5488522471696</v>
      </c>
      <c r="BH23" s="28">
        <v>2971.9566786645501</v>
      </c>
      <c r="BI23" s="28">
        <v>11.577381444435201</v>
      </c>
      <c r="BJ23" s="28">
        <v>11.7754958341293</v>
      </c>
      <c r="BK23" s="28">
        <v>2571.4764621689001</v>
      </c>
      <c r="BL23" s="28">
        <v>255.729632728464</v>
      </c>
      <c r="BM23" s="28">
        <v>534.02985953724897</v>
      </c>
      <c r="BN23" s="28">
        <v>79.205698772901101</v>
      </c>
      <c r="BO23" s="28">
        <v>75.051684845726001</v>
      </c>
      <c r="BP23" s="28">
        <v>1359.7180896459899</v>
      </c>
      <c r="BQ23" s="28">
        <v>480.24382952172402</v>
      </c>
      <c r="BR23" s="28">
        <v>304.636148483037</v>
      </c>
      <c r="BS23" s="28">
        <v>962.26981089197795</v>
      </c>
      <c r="BT23" s="28">
        <v>28.851593963231998</v>
      </c>
      <c r="BU23" s="28">
        <v>13517.676352709301</v>
      </c>
      <c r="BV23" s="28">
        <v>5673.7201455815703</v>
      </c>
      <c r="BW23" s="28">
        <v>35.505863271961999</v>
      </c>
      <c r="BX23" s="28">
        <v>394.492417223595</v>
      </c>
      <c r="BY23" s="28">
        <v>4064.3115715358899</v>
      </c>
      <c r="BZ23" s="28">
        <v>1548.4290011989599</v>
      </c>
      <c r="CA23" s="28">
        <v>23769.0977567872</v>
      </c>
      <c r="CB23" s="28">
        <v>2846.9473305727402</v>
      </c>
      <c r="CE23" s="37">
        <f t="shared" si="0"/>
        <v>8.0324303545397887E-4</v>
      </c>
      <c r="CF23" s="25">
        <f t="shared" si="1"/>
        <v>-1.099303600866111E-3</v>
      </c>
      <c r="CG23" s="25">
        <f t="shared" si="2"/>
        <v>2.3137216828990606E-3</v>
      </c>
      <c r="CH23" s="25">
        <f t="shared" si="3"/>
        <v>3.6774669441088677E-4</v>
      </c>
      <c r="CI23" s="25">
        <f t="shared" si="4"/>
        <v>1.17758621842367E-3</v>
      </c>
      <c r="CJ23" s="25">
        <f t="shared" si="5"/>
        <v>1.2408439101186202E-3</v>
      </c>
      <c r="CK23" s="25">
        <f t="shared" si="6"/>
        <v>1.5653120720990333E-3</v>
      </c>
      <c r="CL23" s="25">
        <f t="shared" si="7"/>
        <v>5.7637692937993073E-4</v>
      </c>
      <c r="CM23" s="25">
        <f t="shared" si="8"/>
        <v>2.7597802322063274E-3</v>
      </c>
      <c r="CN23" s="78">
        <f t="shared" si="9"/>
        <v>0.30006059189952355</v>
      </c>
      <c r="CO23" s="25">
        <f t="shared" si="10"/>
        <v>2.5499167878684295E-3</v>
      </c>
      <c r="CP23" s="78">
        <f t="shared" si="11"/>
        <v>-0.3776380592034313</v>
      </c>
      <c r="CQ23" s="87">
        <f t="shared" si="13"/>
        <v>-7.21007965063164E-3</v>
      </c>
      <c r="CR23" s="87">
        <f t="shared" si="14"/>
        <v>-1.6243580383473795E-2</v>
      </c>
      <c r="CS23" s="78">
        <f t="shared" si="12"/>
        <v>-0.1119742220924414</v>
      </c>
    </row>
    <row r="24" spans="1:97" x14ac:dyDescent="0.4">
      <c r="A24" s="30" t="s">
        <v>23</v>
      </c>
      <c r="B24" s="93">
        <v>26896.228676999999</v>
      </c>
      <c r="C24" s="93">
        <v>657.71110116</v>
      </c>
      <c r="D24" s="93">
        <v>31633.464432000001</v>
      </c>
      <c r="E24" s="93">
        <v>15438.849752</v>
      </c>
      <c r="F24" s="93">
        <v>9341.3569076000003</v>
      </c>
      <c r="G24" s="93">
        <v>10184.638473000001</v>
      </c>
      <c r="H24" s="93">
        <v>19068.013041999999</v>
      </c>
      <c r="I24" s="95">
        <v>116.21063322000001</v>
      </c>
      <c r="J24" s="95">
        <v>47.708176620000003</v>
      </c>
      <c r="K24" s="93">
        <v>39.878093198000002</v>
      </c>
      <c r="L24" s="95">
        <v>114.93317750999999</v>
      </c>
      <c r="M24" s="93">
        <v>109.27982535</v>
      </c>
      <c r="N24" s="95">
        <v>250.50410382000001</v>
      </c>
      <c r="O24" s="97">
        <v>48.128356560999997</v>
      </c>
      <c r="P24" s="97">
        <v>10.398035202000001</v>
      </c>
      <c r="Q24" s="95">
        <v>14.605451759999999</v>
      </c>
      <c r="R24" s="28"/>
      <c r="S24" s="30" t="s">
        <v>23</v>
      </c>
      <c r="T24" s="28">
        <v>540.52197628613897</v>
      </c>
      <c r="U24" s="101">
        <v>47.936258643761398</v>
      </c>
      <c r="V24" s="28">
        <v>116.279537067211</v>
      </c>
      <c r="W24" s="28">
        <v>91.775214148041897</v>
      </c>
      <c r="X24" s="28">
        <v>148.21114057875101</v>
      </c>
      <c r="Y24" s="28">
        <v>445.16173658302301</v>
      </c>
      <c r="Z24" s="101">
        <v>10.1983190777588</v>
      </c>
      <c r="AA24" s="28">
        <v>20303.4202785421</v>
      </c>
      <c r="AB24" s="28">
        <v>39.987556991667397</v>
      </c>
      <c r="AC24" s="28">
        <v>26734.2069801418</v>
      </c>
      <c r="AD24" s="28">
        <v>692.93510690305004</v>
      </c>
      <c r="AE24" s="28">
        <v>335.38612012665698</v>
      </c>
      <c r="AF24" s="28">
        <v>87.128656109756506</v>
      </c>
      <c r="AG24" s="28">
        <v>877.87853694975001</v>
      </c>
      <c r="AH24" s="28">
        <v>375.18856487254999</v>
      </c>
      <c r="AI24" s="28">
        <v>375.18856487254999</v>
      </c>
      <c r="AJ24" s="28">
        <v>109.48493187397099</v>
      </c>
      <c r="AK24" s="28">
        <v>27.295521661112101</v>
      </c>
      <c r="AL24" s="28">
        <v>310.56167163598798</v>
      </c>
      <c r="AM24" s="28">
        <v>13.9396377836811</v>
      </c>
      <c r="AN24" s="28">
        <v>363.48894656343202</v>
      </c>
      <c r="AO24" s="28">
        <v>195.595258597157</v>
      </c>
      <c r="AP24" s="28">
        <v>17.439011908305702</v>
      </c>
      <c r="AQ24" s="28">
        <v>658.95733149179</v>
      </c>
      <c r="AR24" s="28">
        <v>0</v>
      </c>
      <c r="AS24" s="28">
        <v>28474.2403551606</v>
      </c>
      <c r="AT24" s="28">
        <v>3136.5117498999598</v>
      </c>
      <c r="AU24" s="28">
        <v>31638.0476267216</v>
      </c>
      <c r="AV24" s="28">
        <v>22.536076971781799</v>
      </c>
      <c r="AW24" s="28">
        <v>603.76315928887698</v>
      </c>
      <c r="AX24" s="28">
        <v>182.44938073902199</v>
      </c>
      <c r="AY24" s="28">
        <v>8933.2511745463798</v>
      </c>
      <c r="AZ24" s="28">
        <v>180.91700111256199</v>
      </c>
      <c r="BA24" s="28">
        <v>91.187970638480493</v>
      </c>
      <c r="BB24" s="28">
        <v>453.09874413928799</v>
      </c>
      <c r="BC24" s="28">
        <v>156.76725578998699</v>
      </c>
      <c r="BD24" s="28">
        <v>57.3954094160948</v>
      </c>
      <c r="BE24" s="28">
        <v>92.629030986506606</v>
      </c>
      <c r="BF24" s="28">
        <v>15469.202740475401</v>
      </c>
      <c r="BG24" s="28">
        <v>9359.5095536480603</v>
      </c>
      <c r="BH24" s="28">
        <v>6109.6931868273796</v>
      </c>
      <c r="BI24" s="28">
        <v>16.223631900990402</v>
      </c>
      <c r="BJ24" s="28">
        <v>7.4223951671819899</v>
      </c>
      <c r="BK24" s="28">
        <v>4226.3794253955903</v>
      </c>
      <c r="BL24" s="28">
        <v>80.785439668865806</v>
      </c>
      <c r="BM24" s="28">
        <v>664.81710373958902</v>
      </c>
      <c r="BN24" s="28">
        <v>90.343257298722804</v>
      </c>
      <c r="BO24" s="28">
        <v>56.096521761933801</v>
      </c>
      <c r="BP24" s="28">
        <v>1682.65956629573</v>
      </c>
      <c r="BQ24" s="28">
        <v>306.81990900312599</v>
      </c>
      <c r="BR24" s="28">
        <v>567.49875478606805</v>
      </c>
      <c r="BS24" s="28">
        <v>586.68136166867805</v>
      </c>
      <c r="BT24" s="28">
        <v>166.15730314275299</v>
      </c>
      <c r="BU24" s="28">
        <v>10202.725247578799</v>
      </c>
      <c r="BV24" s="28">
        <v>5011.09871791965</v>
      </c>
      <c r="BW24" s="28">
        <v>90.454741760027105</v>
      </c>
      <c r="BX24" s="28">
        <v>276.62748440694401</v>
      </c>
      <c r="BY24" s="28">
        <v>2221.8631653088601</v>
      </c>
      <c r="BZ24" s="28">
        <v>1621.6087874439099</v>
      </c>
      <c r="CA24" s="28">
        <v>19097.0973768966</v>
      </c>
      <c r="CB24" s="28">
        <v>1237.0221474633399</v>
      </c>
      <c r="CE24" s="37">
        <f t="shared" si="0"/>
        <v>8.6274355431648737E-4</v>
      </c>
      <c r="CF24" s="25">
        <f t="shared" si="1"/>
        <v>-6.0239559532281189E-3</v>
      </c>
      <c r="CG24" s="25">
        <f t="shared" si="2"/>
        <v>1.8947989924330538E-3</v>
      </c>
      <c r="CH24" s="25">
        <f t="shared" si="3"/>
        <v>1.4488437494576103E-4</v>
      </c>
      <c r="CI24" s="25">
        <f t="shared" si="4"/>
        <v>1.966013593173849E-3</v>
      </c>
      <c r="CJ24" s="25">
        <f t="shared" si="5"/>
        <v>1.9432558061550174E-3</v>
      </c>
      <c r="CK24" s="25">
        <f t="shared" si="6"/>
        <v>1.7758877378659223E-3</v>
      </c>
      <c r="CL24" s="25">
        <f t="shared" si="7"/>
        <v>1.5252944726091048E-3</v>
      </c>
      <c r="CM24" s="25">
        <f t="shared" si="8"/>
        <v>2.7449605758202273E-3</v>
      </c>
      <c r="CN24" s="78">
        <f t="shared" si="9"/>
        <v>2.2644060923131262</v>
      </c>
      <c r="CO24" s="25">
        <f t="shared" si="10"/>
        <v>1.87689286027027E-3</v>
      </c>
      <c r="CP24" s="78">
        <f t="shared" si="11"/>
        <v>-0.219193395978446</v>
      </c>
      <c r="CQ24" s="87">
        <f t="shared" si="13"/>
        <v>-3.9913666487889528E-3</v>
      </c>
      <c r="CR24" s="87">
        <f t="shared" si="14"/>
        <v>-1.9207102145873355E-2</v>
      </c>
      <c r="CS24" s="78">
        <f t="shared" si="12"/>
        <v>0.1940070183974715</v>
      </c>
    </row>
    <row r="25" spans="1:97" x14ac:dyDescent="0.4">
      <c r="A25" s="30" t="s">
        <v>24</v>
      </c>
      <c r="B25" s="93">
        <v>34263.121017999998</v>
      </c>
      <c r="C25" s="93">
        <v>2049.2200929000001</v>
      </c>
      <c r="D25" s="93">
        <v>17707.037810999998</v>
      </c>
      <c r="E25" s="93">
        <v>9605.4945384000002</v>
      </c>
      <c r="F25" s="93">
        <v>8189.1946459999999</v>
      </c>
      <c r="G25" s="93">
        <v>12104.854076</v>
      </c>
      <c r="H25" s="93">
        <v>25041.123446000001</v>
      </c>
      <c r="I25" s="95">
        <v>268.18943869999998</v>
      </c>
      <c r="J25" s="95">
        <v>86.535544783999995</v>
      </c>
      <c r="K25" s="93">
        <v>28.464818231999999</v>
      </c>
      <c r="L25" s="95">
        <v>495.9128346</v>
      </c>
      <c r="M25" s="93">
        <v>194.19309473999999</v>
      </c>
      <c r="N25" s="95">
        <v>3734.0615781000001</v>
      </c>
      <c r="O25" s="97">
        <v>89.194352175999995</v>
      </c>
      <c r="P25" s="97">
        <v>36.358356972999999</v>
      </c>
      <c r="Q25" s="95">
        <v>44.633742458999997</v>
      </c>
      <c r="R25" s="28"/>
      <c r="S25" s="30" t="s">
        <v>24</v>
      </c>
      <c r="T25" s="28">
        <v>400.51116815469601</v>
      </c>
      <c r="U25" s="101">
        <v>88.292618991530503</v>
      </c>
      <c r="V25" s="28">
        <v>418.68970836464899</v>
      </c>
      <c r="W25" s="28">
        <v>402.52996982363601</v>
      </c>
      <c r="X25" s="28">
        <v>295.01039858637301</v>
      </c>
      <c r="Y25" s="28">
        <v>1037.6606417503799</v>
      </c>
      <c r="Z25" s="101">
        <v>35.660164599611697</v>
      </c>
      <c r="AA25" s="28">
        <v>6764.08842668743</v>
      </c>
      <c r="AB25" s="28">
        <v>28.543851110974</v>
      </c>
      <c r="AC25" s="28">
        <v>34164.2731333048</v>
      </c>
      <c r="AD25" s="28">
        <v>971.27979270545097</v>
      </c>
      <c r="AE25" s="28">
        <v>346.33927784013503</v>
      </c>
      <c r="AF25" s="28">
        <v>143.81955328843901</v>
      </c>
      <c r="AG25" s="28">
        <v>635.30533218169398</v>
      </c>
      <c r="AH25" s="28">
        <v>580.76023871485802</v>
      </c>
      <c r="AI25" s="28">
        <v>580.76023871485802</v>
      </c>
      <c r="AJ25" s="28">
        <v>194.71511328384301</v>
      </c>
      <c r="AK25" s="28">
        <v>33.363867576184099</v>
      </c>
      <c r="AL25" s="28">
        <v>615.24503944815604</v>
      </c>
      <c r="AM25" s="28">
        <v>16.967630676083999</v>
      </c>
      <c r="AN25" s="28">
        <v>181.948305716281</v>
      </c>
      <c r="AO25" s="28">
        <v>1598.9194947262999</v>
      </c>
      <c r="AP25" s="28">
        <v>42.792456906173499</v>
      </c>
      <c r="AQ25" s="28">
        <v>2054.8190909364598</v>
      </c>
      <c r="AR25" s="28">
        <v>0</v>
      </c>
      <c r="AS25" s="28">
        <v>15892.423959837701</v>
      </c>
      <c r="AT25" s="28">
        <v>1732.4604985880401</v>
      </c>
      <c r="AU25" s="28">
        <v>17658.2483260019</v>
      </c>
      <c r="AV25" s="28">
        <v>35.991162554236801</v>
      </c>
      <c r="AW25" s="28">
        <v>700.62628193664796</v>
      </c>
      <c r="AX25" s="28">
        <v>36.473729711132101</v>
      </c>
      <c r="AY25" s="28">
        <v>7430.9097936870003</v>
      </c>
      <c r="AZ25" s="28">
        <v>68.299785553589899</v>
      </c>
      <c r="BA25" s="28">
        <v>69.499162193968303</v>
      </c>
      <c r="BB25" s="28">
        <v>493.62571950693598</v>
      </c>
      <c r="BC25" s="28">
        <v>59.847776283537499</v>
      </c>
      <c r="BD25" s="28">
        <v>66.419768032540205</v>
      </c>
      <c r="BE25" s="28">
        <v>207.324965238836</v>
      </c>
      <c r="BF25" s="28">
        <v>9622.4688661475502</v>
      </c>
      <c r="BG25" s="28">
        <v>8203.1183172165292</v>
      </c>
      <c r="BH25" s="28">
        <v>1419.3505489310201</v>
      </c>
      <c r="BI25" s="28">
        <v>9.0435629957505803</v>
      </c>
      <c r="BJ25" s="28">
        <v>4.79999099359752</v>
      </c>
      <c r="BK25" s="28">
        <v>2813.79332105612</v>
      </c>
      <c r="BL25" s="28">
        <v>207.47796905966501</v>
      </c>
      <c r="BM25" s="28">
        <v>782.51289020303602</v>
      </c>
      <c r="BN25" s="28">
        <v>62.706174970625298</v>
      </c>
      <c r="BO25" s="28">
        <v>97.625242755981205</v>
      </c>
      <c r="BP25" s="28">
        <v>1978.9754321749399</v>
      </c>
      <c r="BQ25" s="28">
        <v>600.29814189180695</v>
      </c>
      <c r="BR25" s="28">
        <v>372.02810706773801</v>
      </c>
      <c r="BS25" s="28">
        <v>826.59411209193604</v>
      </c>
      <c r="BT25" s="28">
        <v>46.0706073265832</v>
      </c>
      <c r="BU25" s="28">
        <v>12126.802260684201</v>
      </c>
      <c r="BV25" s="28">
        <v>4648.9298652100297</v>
      </c>
      <c r="BW25" s="28">
        <v>107.013692145452</v>
      </c>
      <c r="BX25" s="28">
        <v>2693.1542705198599</v>
      </c>
      <c r="BY25" s="28">
        <v>2397.5640323021698</v>
      </c>
      <c r="BZ25" s="28">
        <v>1757.4236811803701</v>
      </c>
      <c r="CA25" s="28">
        <v>25036.1937605438</v>
      </c>
      <c r="CB25" s="28">
        <v>1468.8426376316399</v>
      </c>
      <c r="CE25" s="37">
        <f t="shared" si="0"/>
        <v>1.889421133978253E-3</v>
      </c>
      <c r="CF25" s="25">
        <f t="shared" si="1"/>
        <v>-2.8849644094964115E-3</v>
      </c>
      <c r="CG25" s="25">
        <f t="shared" si="2"/>
        <v>2.732258021409605E-3</v>
      </c>
      <c r="CH25" s="25">
        <f t="shared" si="3"/>
        <v>-2.7553724975833845E-3</v>
      </c>
      <c r="CI25" s="25">
        <f t="shared" si="4"/>
        <v>1.7671477173498466E-3</v>
      </c>
      <c r="CJ25" s="25">
        <f t="shared" si="5"/>
        <v>1.7002491476167715E-3</v>
      </c>
      <c r="CK25" s="25">
        <f t="shared" si="6"/>
        <v>1.8131721825310582E-3</v>
      </c>
      <c r="CL25" s="25">
        <f t="shared" si="7"/>
        <v>-1.9686358987975637E-4</v>
      </c>
      <c r="CM25" s="25">
        <f t="shared" si="8"/>
        <v>2.7765109311378832E-3</v>
      </c>
      <c r="CN25" s="78">
        <f t="shared" si="9"/>
        <v>0.17109338213296169</v>
      </c>
      <c r="CO25" s="25">
        <f t="shared" si="10"/>
        <v>2.6881416383107478E-3</v>
      </c>
      <c r="CP25" s="78">
        <f t="shared" si="11"/>
        <v>-0.57180151926153366</v>
      </c>
      <c r="CQ25" s="87">
        <f t="shared" si="13"/>
        <v>-1.01097565313348E-2</v>
      </c>
      <c r="CR25" s="87">
        <f t="shared" si="14"/>
        <v>-1.9203078233342209E-2</v>
      </c>
      <c r="CS25" s="78">
        <f t="shared" si="12"/>
        <v>-4.1253219008419037E-2</v>
      </c>
    </row>
    <row r="26" spans="1:97" x14ac:dyDescent="0.4">
      <c r="A26" s="30" t="s">
        <v>25</v>
      </c>
      <c r="B26" s="93">
        <v>59046.351265999998</v>
      </c>
      <c r="C26" s="93">
        <v>1353.58627</v>
      </c>
      <c r="D26" s="93">
        <v>23766.098999999998</v>
      </c>
      <c r="E26" s="93">
        <v>6823.3634936999997</v>
      </c>
      <c r="F26" s="93">
        <v>3880.8936288</v>
      </c>
      <c r="G26" s="93">
        <v>14038.628369</v>
      </c>
      <c r="H26" s="93">
        <v>14168.904326</v>
      </c>
      <c r="I26" s="95">
        <v>76.199448845000006</v>
      </c>
      <c r="J26" s="95">
        <v>75.634968494000006</v>
      </c>
      <c r="K26" s="93">
        <v>4.1765492030000004</v>
      </c>
      <c r="L26" s="95">
        <v>130.20178436</v>
      </c>
      <c r="M26" s="93">
        <v>311.06712077999998</v>
      </c>
      <c r="N26" s="95">
        <v>171.61964577000001</v>
      </c>
      <c r="O26" s="97">
        <v>21.829081157000001</v>
      </c>
      <c r="P26" s="97">
        <v>12.358794601</v>
      </c>
      <c r="Q26" s="95">
        <v>44.598329331000002</v>
      </c>
      <c r="R26" s="28"/>
      <c r="S26" s="30" t="s">
        <v>25</v>
      </c>
      <c r="T26" s="28">
        <v>475.299607973847</v>
      </c>
      <c r="U26" s="101">
        <v>21.5184481088897</v>
      </c>
      <c r="V26" s="28">
        <v>99.300442312893097</v>
      </c>
      <c r="W26" s="28">
        <v>91.652758404161105</v>
      </c>
      <c r="X26" s="28">
        <v>143.011202259133</v>
      </c>
      <c r="Y26" s="28">
        <v>270.86526384179598</v>
      </c>
      <c r="Z26" s="101">
        <v>12.1280992853348</v>
      </c>
      <c r="AA26" s="28">
        <v>18797.487894757502</v>
      </c>
      <c r="AB26" s="28">
        <v>4.1878884744948497</v>
      </c>
      <c r="AC26" s="28">
        <v>59015.6745520474</v>
      </c>
      <c r="AD26" s="28">
        <v>289.07795567469202</v>
      </c>
      <c r="AE26" s="28">
        <v>203.49510798972801</v>
      </c>
      <c r="AF26" s="28">
        <v>61.173101866711001</v>
      </c>
      <c r="AG26" s="28">
        <v>383.06301828517798</v>
      </c>
      <c r="AH26" s="28">
        <v>288.15224853180598</v>
      </c>
      <c r="AI26" s="28">
        <v>288.15224853180598</v>
      </c>
      <c r="AJ26" s="28">
        <v>311.91456755423502</v>
      </c>
      <c r="AK26" s="28">
        <v>23.241649221144701</v>
      </c>
      <c r="AL26" s="28">
        <v>461.11280869316198</v>
      </c>
      <c r="AM26" s="28">
        <v>11.7091163842681</v>
      </c>
      <c r="AN26" s="28">
        <v>360.75352905036601</v>
      </c>
      <c r="AO26" s="28">
        <v>123.737587033219</v>
      </c>
      <c r="AP26" s="28">
        <v>15.465328087338699</v>
      </c>
      <c r="AQ26" s="28">
        <v>1357.1534125938999</v>
      </c>
      <c r="AR26" s="28">
        <v>0</v>
      </c>
      <c r="AS26" s="28">
        <v>21387.218115868</v>
      </c>
      <c r="AT26" s="28">
        <v>2353.1166020416799</v>
      </c>
      <c r="AU26" s="28">
        <v>23763.5763671309</v>
      </c>
      <c r="AV26" s="28">
        <v>16.1454616530899</v>
      </c>
      <c r="AW26" s="28">
        <v>468.86746971255201</v>
      </c>
      <c r="AX26" s="28">
        <v>69.526159215810395</v>
      </c>
      <c r="AY26" s="28">
        <v>5611.3292139403002</v>
      </c>
      <c r="AZ26" s="28">
        <v>265.25958063494198</v>
      </c>
      <c r="BA26" s="28">
        <v>90.526372645245601</v>
      </c>
      <c r="BB26" s="28">
        <v>225.22648087093501</v>
      </c>
      <c r="BC26" s="28">
        <v>40.485663142017501</v>
      </c>
      <c r="BD26" s="28">
        <v>62.428495389584299</v>
      </c>
      <c r="BE26" s="28">
        <v>116.415485698293</v>
      </c>
      <c r="BF26" s="28">
        <v>6835.4131802062302</v>
      </c>
      <c r="BG26" s="28">
        <v>3885.8544138807101</v>
      </c>
      <c r="BH26" s="28">
        <v>2949.5587663255101</v>
      </c>
      <c r="BI26" s="28">
        <v>12.619807340749601</v>
      </c>
      <c r="BJ26" s="28">
        <v>3.25586337275969</v>
      </c>
      <c r="BK26" s="28">
        <v>1297.8753997091301</v>
      </c>
      <c r="BL26" s="28">
        <v>172.74639139806399</v>
      </c>
      <c r="BM26" s="28">
        <v>185.419231962792</v>
      </c>
      <c r="BN26" s="28">
        <v>47.5463793486337</v>
      </c>
      <c r="BO26" s="28">
        <v>101.176570822326</v>
      </c>
      <c r="BP26" s="28">
        <v>475.98117874638598</v>
      </c>
      <c r="BQ26" s="28">
        <v>193.11398276224801</v>
      </c>
      <c r="BR26" s="28">
        <v>185.93957138135201</v>
      </c>
      <c r="BS26" s="28">
        <v>492.80918996185602</v>
      </c>
      <c r="BT26" s="28">
        <v>40.616592239831299</v>
      </c>
      <c r="BU26" s="28">
        <v>14068.817944915099</v>
      </c>
      <c r="BV26" s="28">
        <v>3865.2488736403502</v>
      </c>
      <c r="BW26" s="28">
        <v>88.568275847670094</v>
      </c>
      <c r="BX26" s="28">
        <v>119.081382252353</v>
      </c>
      <c r="BY26" s="28">
        <v>2134.0598532296099</v>
      </c>
      <c r="BZ26" s="28">
        <v>1120.5460257938601</v>
      </c>
      <c r="CA26" s="28">
        <v>14149.0648076538</v>
      </c>
      <c r="CB26" s="28">
        <v>1579.9820052524101</v>
      </c>
      <c r="CE26" s="37">
        <f t="shared" si="0"/>
        <v>9.7803667520735167E-4</v>
      </c>
      <c r="CF26" s="25">
        <f t="shared" si="1"/>
        <v>-5.1953614905689272E-4</v>
      </c>
      <c r="CG26" s="25">
        <f t="shared" si="2"/>
        <v>2.6353271106243684E-3</v>
      </c>
      <c r="CH26" s="25">
        <f t="shared" si="3"/>
        <v>-1.0614417069872271E-4</v>
      </c>
      <c r="CI26" s="25">
        <f t="shared" si="4"/>
        <v>1.7659452727904583E-3</v>
      </c>
      <c r="CJ26" s="25">
        <f t="shared" si="5"/>
        <v>1.278258451583495E-3</v>
      </c>
      <c r="CK26" s="25">
        <f t="shared" si="6"/>
        <v>2.1504647834231262E-3</v>
      </c>
      <c r="CL26" s="25">
        <f t="shared" si="7"/>
        <v>-1.4002154217241933E-3</v>
      </c>
      <c r="CM26" s="25">
        <f t="shared" si="8"/>
        <v>2.7149857319301537E-3</v>
      </c>
      <c r="CN26" s="78">
        <f t="shared" si="9"/>
        <v>1.2131205800919176</v>
      </c>
      <c r="CO26" s="25">
        <f t="shared" si="10"/>
        <v>2.724321272238827E-3</v>
      </c>
      <c r="CP26" s="78">
        <f t="shared" si="11"/>
        <v>-0.27900103465398851</v>
      </c>
      <c r="CQ26" s="87">
        <f t="shared" si="13"/>
        <v>-1.4230239279251069E-2</v>
      </c>
      <c r="CR26" s="87">
        <f t="shared" si="14"/>
        <v>-1.8666489986534217E-2</v>
      </c>
      <c r="CS26" s="78">
        <f t="shared" si="12"/>
        <v>-0.65323077524814699</v>
      </c>
    </row>
    <row r="27" spans="1:97" x14ac:dyDescent="0.4">
      <c r="A27" s="30" t="s">
        <v>26</v>
      </c>
      <c r="B27" s="93">
        <v>8372.6068716000009</v>
      </c>
      <c r="C27" s="93">
        <v>171.55590459999999</v>
      </c>
      <c r="D27" s="93">
        <v>5971.3053110999999</v>
      </c>
      <c r="E27" s="93">
        <v>5560.1281245999999</v>
      </c>
      <c r="F27" s="93">
        <v>1800.3781887</v>
      </c>
      <c r="G27" s="93">
        <v>2867.4722437</v>
      </c>
      <c r="H27" s="93">
        <v>3383.6256039</v>
      </c>
      <c r="I27" s="95">
        <v>14.539029401000001</v>
      </c>
      <c r="J27" s="95">
        <v>25.607270174</v>
      </c>
      <c r="K27" s="93"/>
      <c r="L27" s="95">
        <v>114.00589502</v>
      </c>
      <c r="M27" s="93">
        <v>48.350064244999999</v>
      </c>
      <c r="N27" s="95">
        <v>65.882410299</v>
      </c>
      <c r="O27" s="97">
        <v>12.580730803</v>
      </c>
      <c r="P27" s="97">
        <v>8.5974191945000005</v>
      </c>
      <c r="Q27" s="95">
        <v>6.4456959395000002</v>
      </c>
      <c r="R27" s="28"/>
      <c r="S27" s="30" t="s">
        <v>26</v>
      </c>
      <c r="T27" s="28">
        <v>7.2165087223326898</v>
      </c>
      <c r="U27" s="101">
        <v>12.4922338837636</v>
      </c>
      <c r="V27" s="28">
        <v>17.785076557940801</v>
      </c>
      <c r="W27" s="28">
        <v>17.7423119205124</v>
      </c>
      <c r="X27" s="28">
        <v>25.523567055138098</v>
      </c>
      <c r="Y27" s="28">
        <v>204.32279115221999</v>
      </c>
      <c r="Z27" s="101">
        <v>8.5307946314550591</v>
      </c>
      <c r="AA27" s="28">
        <v>9119.8918294579107</v>
      </c>
      <c r="AB27" s="28">
        <v>0</v>
      </c>
      <c r="AC27" s="28">
        <v>8320.9768019797393</v>
      </c>
      <c r="AD27" s="28">
        <v>91.174954549658196</v>
      </c>
      <c r="AE27" s="28">
        <v>164.23656554278901</v>
      </c>
      <c r="AF27" s="28">
        <v>14.722664257017501</v>
      </c>
      <c r="AG27" s="28">
        <v>20.947249443074</v>
      </c>
      <c r="AH27" s="28">
        <v>71.323811181914905</v>
      </c>
      <c r="AI27" s="28">
        <v>71.323811181914905</v>
      </c>
      <c r="AJ27" s="28">
        <v>48.432508556975499</v>
      </c>
      <c r="AK27" s="28">
        <v>4.3643287401134296</v>
      </c>
      <c r="AL27" s="28">
        <v>39.2198713755648</v>
      </c>
      <c r="AM27" s="28">
        <v>1.2717235098440001</v>
      </c>
      <c r="AN27" s="28">
        <v>2.1635963900609698</v>
      </c>
      <c r="AO27" s="28">
        <v>61.478386682081101</v>
      </c>
      <c r="AP27" s="28">
        <v>2.6612763539709499</v>
      </c>
      <c r="AQ27" s="28">
        <v>172.02489043050701</v>
      </c>
      <c r="AR27" s="28">
        <v>0</v>
      </c>
      <c r="AS27" s="28">
        <v>5375.9159810944902</v>
      </c>
      <c r="AT27" s="28">
        <v>592.960097132447</v>
      </c>
      <c r="AU27" s="28">
        <v>5973.2404069670501</v>
      </c>
      <c r="AV27" s="28">
        <v>2.55006061275511</v>
      </c>
      <c r="AW27" s="28">
        <v>141.666424666751</v>
      </c>
      <c r="AX27" s="28">
        <v>43.365195631920798</v>
      </c>
      <c r="AY27" s="28">
        <v>1525.74355795623</v>
      </c>
      <c r="AZ27" s="28">
        <v>52.196615958133101</v>
      </c>
      <c r="BA27" s="28">
        <v>15.659303614782001</v>
      </c>
      <c r="BB27" s="28">
        <v>103.104587528012</v>
      </c>
      <c r="BC27" s="28">
        <v>26.7127280664936</v>
      </c>
      <c r="BD27" s="28">
        <v>30.368899934853399</v>
      </c>
      <c r="BE27" s="28">
        <v>29.285076026675199</v>
      </c>
      <c r="BF27" s="28">
        <v>5570.4522898485002</v>
      </c>
      <c r="BG27" s="28">
        <v>1803.0634824894701</v>
      </c>
      <c r="BH27" s="28">
        <v>3767.3888073590201</v>
      </c>
      <c r="BI27" s="28">
        <v>3.7129322605642701</v>
      </c>
      <c r="BJ27" s="28">
        <v>1.0034541381100499</v>
      </c>
      <c r="BK27" s="28">
        <v>714.415254601431</v>
      </c>
      <c r="BL27" s="28">
        <v>14.8601401364105</v>
      </c>
      <c r="BM27" s="28">
        <v>124.598724548245</v>
      </c>
      <c r="BN27" s="28">
        <v>13.616153885823801</v>
      </c>
      <c r="BO27" s="28">
        <v>13.3398430236004</v>
      </c>
      <c r="BP27" s="28">
        <v>316.47005707964701</v>
      </c>
      <c r="BQ27" s="28">
        <v>256.94775180657098</v>
      </c>
      <c r="BR27" s="28">
        <v>134.10325848509601</v>
      </c>
      <c r="BS27" s="28">
        <v>161.90478664696801</v>
      </c>
      <c r="BT27" s="28">
        <v>4.3464709227047296</v>
      </c>
      <c r="BU27" s="28">
        <v>2873.9125822103301</v>
      </c>
      <c r="BV27" s="28">
        <v>735.53000106167099</v>
      </c>
      <c r="BW27" s="28">
        <v>5.6020103989814398</v>
      </c>
      <c r="BX27" s="28">
        <v>211.47138800858599</v>
      </c>
      <c r="BY27" s="28">
        <v>337.27512762423299</v>
      </c>
      <c r="BZ27" s="28">
        <v>299.61853469317299</v>
      </c>
      <c r="CA27" s="28">
        <v>3387.04936235166</v>
      </c>
      <c r="CB27" s="28">
        <v>83.515554084176799</v>
      </c>
      <c r="CE27" s="37">
        <f t="shared" si="0"/>
        <v>7.3064675833622514E-4</v>
      </c>
      <c r="CF27" s="25">
        <f t="shared" si="1"/>
        <v>-6.1665465024270377E-3</v>
      </c>
      <c r="CG27" s="25">
        <f t="shared" si="2"/>
        <v>2.7337201339733028E-3</v>
      </c>
      <c r="CH27" s="25">
        <f t="shared" si="3"/>
        <v>3.2406580575491457E-4</v>
      </c>
      <c r="CI27" s="25">
        <f t="shared" si="4"/>
        <v>1.8568214647469209E-3</v>
      </c>
      <c r="CJ27" s="25">
        <f t="shared" si="5"/>
        <v>1.491516508211546E-3</v>
      </c>
      <c r="CK27" s="25">
        <f t="shared" si="6"/>
        <v>2.2459985530740127E-3</v>
      </c>
      <c r="CL27" s="25">
        <f t="shared" si="7"/>
        <v>1.0118609008377643E-3</v>
      </c>
      <c r="CM27" s="25" t="e">
        <f t="shared" si="8"/>
        <v>#DIV/0!</v>
      </c>
      <c r="CN27" s="78">
        <f t="shared" si="9"/>
        <v>-0.37438488448862572</v>
      </c>
      <c r="CO27" s="25">
        <f t="shared" si="10"/>
        <v>1.7051541350128828E-3</v>
      </c>
      <c r="CP27" s="78">
        <f t="shared" si="11"/>
        <v>-6.6846728845100331E-2</v>
      </c>
      <c r="CQ27" s="87">
        <f t="shared" si="13"/>
        <v>-7.0343226178321101E-3</v>
      </c>
      <c r="CR27" s="87">
        <f t="shared" si="14"/>
        <v>-7.7493677506806783E-3</v>
      </c>
      <c r="CS27" s="78">
        <f t="shared" si="12"/>
        <v>-0.58712350397071511</v>
      </c>
    </row>
    <row r="28" spans="1:97" x14ac:dyDescent="0.4">
      <c r="A28" s="30" t="s">
        <v>27</v>
      </c>
      <c r="B28" s="93">
        <v>10852.124823</v>
      </c>
      <c r="C28" s="93">
        <v>2811.6765838000001</v>
      </c>
      <c r="D28" s="93">
        <v>8646.4325430999997</v>
      </c>
      <c r="E28" s="93">
        <v>4295.0839237</v>
      </c>
      <c r="F28" s="93">
        <v>2199.3903777</v>
      </c>
      <c r="G28" s="93">
        <v>2031.0565292000001</v>
      </c>
      <c r="H28" s="93">
        <v>5465.9888473999999</v>
      </c>
      <c r="I28" s="95">
        <v>143.46844419999999</v>
      </c>
      <c r="J28" s="95">
        <v>29.300338059000001</v>
      </c>
      <c r="K28" s="93">
        <v>6.2251622063000003</v>
      </c>
      <c r="L28" s="95">
        <v>77.176478825000004</v>
      </c>
      <c r="M28" s="93">
        <v>91.975572103999994</v>
      </c>
      <c r="N28" s="95">
        <v>40.513109282000002</v>
      </c>
      <c r="O28" s="97">
        <v>35.600648460999999</v>
      </c>
      <c r="P28" s="97">
        <v>6.9664268400999996</v>
      </c>
      <c r="Q28" s="95">
        <v>5.9451452138000001</v>
      </c>
      <c r="R28" s="28"/>
      <c r="S28" s="30" t="s">
        <v>27</v>
      </c>
      <c r="T28" s="28">
        <v>208.60188582379499</v>
      </c>
      <c r="U28" s="101">
        <v>35.477294922703003</v>
      </c>
      <c r="V28" s="28">
        <v>41.114171572090399</v>
      </c>
      <c r="W28" s="28">
        <v>40.1286543853236</v>
      </c>
      <c r="X28" s="28">
        <v>65.101815046478194</v>
      </c>
      <c r="Y28" s="28">
        <v>267.761276927327</v>
      </c>
      <c r="Z28" s="101">
        <v>6.8278142026589999</v>
      </c>
      <c r="AA28" s="28">
        <v>6531.6090309528499</v>
      </c>
      <c r="AB28" s="28">
        <v>6.2422205738200098</v>
      </c>
      <c r="AC28" s="28">
        <v>10794.9228678856</v>
      </c>
      <c r="AD28" s="28">
        <v>123.17061063263699</v>
      </c>
      <c r="AE28" s="28">
        <v>96.607685505418601</v>
      </c>
      <c r="AF28" s="28">
        <v>29.601319988762501</v>
      </c>
      <c r="AG28" s="28">
        <v>547.55184373575298</v>
      </c>
      <c r="AH28" s="28">
        <v>144.581349241715</v>
      </c>
      <c r="AI28" s="28">
        <v>144.581349241715</v>
      </c>
      <c r="AJ28" s="28">
        <v>92.142079163999199</v>
      </c>
      <c r="AK28" s="28">
        <v>8.2869091112903401</v>
      </c>
      <c r="AL28" s="28">
        <v>250.59322088944299</v>
      </c>
      <c r="AM28" s="28">
        <v>4.1387838343458601</v>
      </c>
      <c r="AN28" s="28">
        <v>38.709005043022501</v>
      </c>
      <c r="AO28" s="28">
        <v>101.64412877284499</v>
      </c>
      <c r="AP28" s="28">
        <v>4.9606588400048803</v>
      </c>
      <c r="AQ28" s="28">
        <v>2819.3625979153298</v>
      </c>
      <c r="AR28" s="28">
        <v>0</v>
      </c>
      <c r="AS28" s="28">
        <v>7780.2061665826895</v>
      </c>
      <c r="AT28" s="28">
        <v>856.18123089157496</v>
      </c>
      <c r="AU28" s="28">
        <v>8644.6743065855608</v>
      </c>
      <c r="AV28" s="28">
        <v>5.3909144829664299</v>
      </c>
      <c r="AW28" s="28">
        <v>194.284585419368</v>
      </c>
      <c r="AX28" s="28">
        <v>15.8518606848845</v>
      </c>
      <c r="AY28" s="28">
        <v>2023.9531099315</v>
      </c>
      <c r="AZ28" s="28">
        <v>28.270479384398399</v>
      </c>
      <c r="BA28" s="28">
        <v>21.335275783061402</v>
      </c>
      <c r="BB28" s="28">
        <v>140.61740825013601</v>
      </c>
      <c r="BC28" s="28">
        <v>21.166932586111301</v>
      </c>
      <c r="BD28" s="28">
        <v>19.468139728390501</v>
      </c>
      <c r="BE28" s="28">
        <v>11.7308220366206</v>
      </c>
      <c r="BF28" s="28">
        <v>4302.8911246561502</v>
      </c>
      <c r="BG28" s="28">
        <v>2202.7181391969102</v>
      </c>
      <c r="BH28" s="28">
        <v>2100.1729854592299</v>
      </c>
      <c r="BI28" s="28">
        <v>1.6622151172913899</v>
      </c>
      <c r="BJ28" s="28">
        <v>0.84857529092518502</v>
      </c>
      <c r="BK28" s="28">
        <v>1111.61011537288</v>
      </c>
      <c r="BL28" s="28">
        <v>2.4455163574070302</v>
      </c>
      <c r="BM28" s="28">
        <v>154.43296699957199</v>
      </c>
      <c r="BN28" s="28">
        <v>29.031413674322199</v>
      </c>
      <c r="BO28" s="28">
        <v>18.068320758655599</v>
      </c>
      <c r="BP28" s="28">
        <v>393.62964133377398</v>
      </c>
      <c r="BQ28" s="28">
        <v>135.030920609302</v>
      </c>
      <c r="BR28" s="28">
        <v>82.296374142650095</v>
      </c>
      <c r="BS28" s="28">
        <v>146.73764052327999</v>
      </c>
      <c r="BT28" s="28">
        <v>3.51444117254837</v>
      </c>
      <c r="BU28" s="28">
        <v>2033.57947094069</v>
      </c>
      <c r="BV28" s="28">
        <v>1185.1604710720201</v>
      </c>
      <c r="BW28" s="28">
        <v>7.9422285109769604</v>
      </c>
      <c r="BX28" s="28">
        <v>9.7159139112832307</v>
      </c>
      <c r="BY28" s="28">
        <v>689.11918028144601</v>
      </c>
      <c r="BZ28" s="28">
        <v>439.95594182990499</v>
      </c>
      <c r="CA28" s="28">
        <v>5470.4139424207797</v>
      </c>
      <c r="CB28" s="28">
        <v>257.70723592337401</v>
      </c>
      <c r="CE28" s="37">
        <f t="shared" si="0"/>
        <v>9.5861438122397816E-4</v>
      </c>
      <c r="CF28" s="25">
        <f t="shared" si="1"/>
        <v>-5.2710373357636358E-3</v>
      </c>
      <c r="CG28" s="25">
        <f t="shared" si="2"/>
        <v>2.7336053369772799E-3</v>
      </c>
      <c r="CH28" s="25">
        <f t="shared" si="3"/>
        <v>-2.0334820235682976E-4</v>
      </c>
      <c r="CI28" s="25">
        <f t="shared" si="4"/>
        <v>1.8177062648463086E-3</v>
      </c>
      <c r="CJ28" s="25">
        <f t="shared" si="5"/>
        <v>1.5130381266786109E-3</v>
      </c>
      <c r="CK28" s="25">
        <f t="shared" si="6"/>
        <v>1.2421819404916689E-3</v>
      </c>
      <c r="CL28" s="25">
        <f t="shared" si="7"/>
        <v>8.0956898089622252E-4</v>
      </c>
      <c r="CM28" s="25">
        <f t="shared" si="8"/>
        <v>2.7402286004284534E-3</v>
      </c>
      <c r="CN28" s="78">
        <f t="shared" si="9"/>
        <v>0.87338618505202315</v>
      </c>
      <c r="CO28" s="25">
        <f t="shared" si="10"/>
        <v>1.8103400304042637E-3</v>
      </c>
      <c r="CP28" s="78">
        <f t="shared" si="11"/>
        <v>1.5089194725916912</v>
      </c>
      <c r="CQ28" s="87">
        <f t="shared" si="13"/>
        <v>-3.4649239165440533E-3</v>
      </c>
      <c r="CR28" s="87">
        <f t="shared" si="14"/>
        <v>-1.9897235788527996E-2</v>
      </c>
      <c r="CS28" s="78">
        <f t="shared" si="12"/>
        <v>-0.16559500876612882</v>
      </c>
    </row>
    <row r="29" spans="1:97" x14ac:dyDescent="0.4">
      <c r="A29" s="30" t="s">
        <v>28</v>
      </c>
      <c r="B29" s="93">
        <v>10202.063292000001</v>
      </c>
      <c r="C29" s="93">
        <v>48.598407201000001</v>
      </c>
      <c r="D29" s="93">
        <v>9016.0947560999994</v>
      </c>
      <c r="E29" s="93">
        <v>3229.9395066000002</v>
      </c>
      <c r="F29" s="93">
        <v>1608.7736984000001</v>
      </c>
      <c r="G29" s="93">
        <v>1576.5621357</v>
      </c>
      <c r="H29" s="93">
        <v>2476.8178036999998</v>
      </c>
      <c r="I29" s="95">
        <v>33.736816611999998</v>
      </c>
      <c r="J29" s="95">
        <v>15.522684033999999</v>
      </c>
      <c r="K29" s="93">
        <v>0.61199160450000001</v>
      </c>
      <c r="L29" s="95">
        <v>98.956737505999996</v>
      </c>
      <c r="M29" s="93">
        <v>17.425522524000002</v>
      </c>
      <c r="N29" s="95">
        <v>46.202842226000001</v>
      </c>
      <c r="O29" s="97">
        <v>19.215926584000002</v>
      </c>
      <c r="P29" s="97">
        <v>13.377550857999999</v>
      </c>
      <c r="Q29" s="95">
        <v>8.3448743601000004</v>
      </c>
      <c r="R29" s="28"/>
      <c r="S29" s="30" t="s">
        <v>28</v>
      </c>
      <c r="T29" s="28">
        <v>22.655205537748</v>
      </c>
      <c r="U29" s="101">
        <v>18.796957642514499</v>
      </c>
      <c r="V29" s="28">
        <v>47.609796912013898</v>
      </c>
      <c r="W29" s="28">
        <v>47.465995145253302</v>
      </c>
      <c r="X29" s="28">
        <v>82.088851906033298</v>
      </c>
      <c r="Y29" s="28">
        <v>68.142423689633503</v>
      </c>
      <c r="Z29" s="101">
        <v>13.083745226353299</v>
      </c>
      <c r="AA29" s="28">
        <v>1024.79099422987</v>
      </c>
      <c r="AB29" s="28">
        <v>0.613493219699767</v>
      </c>
      <c r="AC29" s="28">
        <v>10042.110321665299</v>
      </c>
      <c r="AD29" s="28">
        <v>159.958943965044</v>
      </c>
      <c r="AE29" s="28">
        <v>114.80208602212301</v>
      </c>
      <c r="AF29" s="28">
        <v>44.029182886258603</v>
      </c>
      <c r="AG29" s="28">
        <v>10.7116222735766</v>
      </c>
      <c r="AH29" s="28">
        <v>207.76897311123199</v>
      </c>
      <c r="AI29" s="28">
        <v>207.76897311123199</v>
      </c>
      <c r="AJ29" s="28">
        <v>17.472389891825799</v>
      </c>
      <c r="AK29" s="28">
        <v>30.949138987220898</v>
      </c>
      <c r="AL29" s="28">
        <v>136.91592563696699</v>
      </c>
      <c r="AM29" s="28">
        <v>1.02972516399509</v>
      </c>
      <c r="AN29" s="28">
        <v>19.295999487384801</v>
      </c>
      <c r="AO29" s="28">
        <v>24.177515474706698</v>
      </c>
      <c r="AP29" s="28">
        <v>6.1535850541664301</v>
      </c>
      <c r="AQ29" s="28">
        <v>48.704700924728797</v>
      </c>
      <c r="AR29" s="28">
        <v>0</v>
      </c>
      <c r="AS29" s="28">
        <v>8046.3502047322199</v>
      </c>
      <c r="AT29" s="28">
        <v>863.09082799869805</v>
      </c>
      <c r="AU29" s="28">
        <v>8940.3901717181398</v>
      </c>
      <c r="AV29" s="28">
        <v>1.54708739685342</v>
      </c>
      <c r="AW29" s="28">
        <v>96.950285117445603</v>
      </c>
      <c r="AX29" s="28">
        <v>33.9539281055131</v>
      </c>
      <c r="AY29" s="28">
        <v>1038.40905536738</v>
      </c>
      <c r="AZ29" s="28">
        <v>75.075123198685901</v>
      </c>
      <c r="BA29" s="28">
        <v>12.821311227147699</v>
      </c>
      <c r="BB29" s="28">
        <v>172.180580598224</v>
      </c>
      <c r="BC29" s="28">
        <v>18.706378179533399</v>
      </c>
      <c r="BD29" s="28">
        <v>24.9560379635906</v>
      </c>
      <c r="BE29" s="28">
        <v>18.187767330808999</v>
      </c>
      <c r="BF29" s="28">
        <v>3225.8541263795601</v>
      </c>
      <c r="BG29" s="28">
        <v>1608.4578286784299</v>
      </c>
      <c r="BH29" s="28">
        <v>1617.3962977011299</v>
      </c>
      <c r="BI29" s="28">
        <v>4.7398142293027297</v>
      </c>
      <c r="BJ29" s="28">
        <v>0.80378600488213503</v>
      </c>
      <c r="BK29" s="28">
        <v>705.10744880041</v>
      </c>
      <c r="BL29" s="28">
        <v>9.8798239436278195</v>
      </c>
      <c r="BM29" s="28">
        <v>73.393472954248594</v>
      </c>
      <c r="BN29" s="28">
        <v>13.183497082293</v>
      </c>
      <c r="BO29" s="28">
        <v>13.9394436834824</v>
      </c>
      <c r="BP29" s="28">
        <v>196.066489727012</v>
      </c>
      <c r="BQ29" s="28">
        <v>104.620487551849</v>
      </c>
      <c r="BR29" s="28">
        <v>87.007036197247402</v>
      </c>
      <c r="BS29" s="28">
        <v>134.46282413840501</v>
      </c>
      <c r="BT29" s="28">
        <v>13.9930653140209</v>
      </c>
      <c r="BU29" s="28">
        <v>1567.7676391351199</v>
      </c>
      <c r="BV29" s="28">
        <v>624.81301548256897</v>
      </c>
      <c r="BW29" s="28">
        <v>1.68992813447927</v>
      </c>
      <c r="BX29" s="28">
        <v>3.4872605553934002</v>
      </c>
      <c r="BY29" s="28">
        <v>207.850380397142</v>
      </c>
      <c r="BZ29" s="28">
        <v>79.041598604714196</v>
      </c>
      <c r="CA29" s="28">
        <v>2457.9064611958902</v>
      </c>
      <c r="CB29" s="28">
        <v>102.283694101564</v>
      </c>
      <c r="CE29" s="37">
        <f t="shared" si="0"/>
        <v>3.461721288755922E-3</v>
      </c>
      <c r="CF29" s="25">
        <f t="shared" si="1"/>
        <v>-1.5678492257554365E-2</v>
      </c>
      <c r="CG29" s="25">
        <f t="shared" si="2"/>
        <v>2.1871853390003628E-3</v>
      </c>
      <c r="CH29" s="25">
        <f t="shared" si="3"/>
        <v>-8.3966047861953001E-3</v>
      </c>
      <c r="CI29" s="25">
        <f t="shared" si="4"/>
        <v>-1.2648472864869873E-3</v>
      </c>
      <c r="CJ29" s="25">
        <f t="shared" si="5"/>
        <v>-1.9634192297170156E-4</v>
      </c>
      <c r="CK29" s="25">
        <f t="shared" si="6"/>
        <v>-5.5782746304352286E-3</v>
      </c>
      <c r="CL29" s="25">
        <f t="shared" si="7"/>
        <v>-7.6353385686500023E-3</v>
      </c>
      <c r="CM29" s="25">
        <f t="shared" si="8"/>
        <v>2.4536532670146986E-3</v>
      </c>
      <c r="CN29" s="78">
        <f t="shared" si="9"/>
        <v>1.0995940079232547</v>
      </c>
      <c r="CO29" s="25">
        <f t="shared" si="10"/>
        <v>2.6895817764573302E-3</v>
      </c>
      <c r="CP29" s="78">
        <f t="shared" si="11"/>
        <v>-0.47670934709074803</v>
      </c>
      <c r="CQ29" s="87">
        <f t="shared" si="13"/>
        <v>-2.1803213061521262E-2</v>
      </c>
      <c r="CR29" s="87">
        <f t="shared" si="14"/>
        <v>-2.1962587529315909E-2</v>
      </c>
      <c r="CS29" s="78">
        <f t="shared" si="12"/>
        <v>-0.26259104827401031</v>
      </c>
    </row>
    <row r="30" spans="1:97" x14ac:dyDescent="0.4">
      <c r="A30" s="30" t="s">
        <v>29</v>
      </c>
      <c r="B30" s="93">
        <v>2347.4095345000001</v>
      </c>
      <c r="C30" s="93">
        <v>10.770137500000001</v>
      </c>
      <c r="D30" s="93">
        <v>862.27690952</v>
      </c>
      <c r="E30" s="93">
        <v>298.99818440000001</v>
      </c>
      <c r="F30" s="93">
        <v>275.43651573</v>
      </c>
      <c r="G30" s="93">
        <v>251.29929336999999</v>
      </c>
      <c r="H30" s="93">
        <v>355.39951687000001</v>
      </c>
      <c r="I30" s="95">
        <v>5.7783494294000004</v>
      </c>
      <c r="J30" s="95">
        <v>3.9535216536000002</v>
      </c>
      <c r="K30" s="93">
        <v>7.5274652100000006E-2</v>
      </c>
      <c r="L30" s="95">
        <v>18.142989332999999</v>
      </c>
      <c r="M30" s="93">
        <v>4.4727727869000002</v>
      </c>
      <c r="N30" s="95">
        <v>11.958092474000001</v>
      </c>
      <c r="O30" s="97">
        <v>3.1885849718000001</v>
      </c>
      <c r="P30" s="97">
        <v>2.2320870177000001</v>
      </c>
      <c r="Q30" s="95">
        <v>2.4003838612999999</v>
      </c>
      <c r="R30" s="28"/>
      <c r="S30" s="30" t="s">
        <v>29</v>
      </c>
      <c r="T30" s="28">
        <v>8.0108509739847999</v>
      </c>
      <c r="U30" s="101">
        <v>3.1305471095603599</v>
      </c>
      <c r="V30" s="28">
        <v>8.4913314197314698</v>
      </c>
      <c r="W30" s="28">
        <v>8.4552713036091696</v>
      </c>
      <c r="X30" s="28">
        <v>12.811346221118001</v>
      </c>
      <c r="Y30" s="28">
        <v>8.0061179704831904</v>
      </c>
      <c r="Z30" s="101">
        <v>2.1899218390238802</v>
      </c>
      <c r="AA30" s="28">
        <v>742.67388633119594</v>
      </c>
      <c r="AB30" s="28">
        <v>7.5417025639753804E-2</v>
      </c>
      <c r="AC30" s="28">
        <v>2319.5193209764202</v>
      </c>
      <c r="AD30" s="28">
        <v>28.174107038443001</v>
      </c>
      <c r="AE30" s="28">
        <v>14.1449462624745</v>
      </c>
      <c r="AF30" s="28">
        <v>6.5322625452256098</v>
      </c>
      <c r="AG30" s="28">
        <v>26.6373825239443</v>
      </c>
      <c r="AH30" s="28">
        <v>34.982192187818697</v>
      </c>
      <c r="AI30" s="28">
        <v>34.982192187818697</v>
      </c>
      <c r="AJ30" s="28">
        <v>4.4825886932433701</v>
      </c>
      <c r="AK30" s="28">
        <v>2.7926907102740799</v>
      </c>
      <c r="AL30" s="28">
        <v>7.8450080483605804</v>
      </c>
      <c r="AM30" s="28">
        <v>0.25925613786905499</v>
      </c>
      <c r="AN30" s="28">
        <v>3.4258734864815001</v>
      </c>
      <c r="AO30" s="28">
        <v>7.8148724332163804</v>
      </c>
      <c r="AP30" s="28">
        <v>0.87841951166738697</v>
      </c>
      <c r="AQ30" s="28">
        <v>10.7951496332059</v>
      </c>
      <c r="AR30" s="28">
        <v>0</v>
      </c>
      <c r="AS30" s="28">
        <v>770.93113092257795</v>
      </c>
      <c r="AT30" s="28">
        <v>82.866162931485803</v>
      </c>
      <c r="AU30" s="28">
        <v>856.58998456433801</v>
      </c>
      <c r="AV30" s="28">
        <v>0.43159566870008997</v>
      </c>
      <c r="AW30" s="28">
        <v>15.0820279187596</v>
      </c>
      <c r="AX30" s="28">
        <v>0.466966154963045</v>
      </c>
      <c r="AY30" s="28">
        <v>118.584703606012</v>
      </c>
      <c r="AZ30" s="28">
        <v>3.78720187470031</v>
      </c>
      <c r="BA30" s="28">
        <v>2.5375070454207198</v>
      </c>
      <c r="BB30" s="28">
        <v>31.542169414176801</v>
      </c>
      <c r="BC30" s="28">
        <v>1.0657333973776</v>
      </c>
      <c r="BD30" s="28">
        <v>3.8100654200631601</v>
      </c>
      <c r="BE30" s="28">
        <v>4.2533351460837503</v>
      </c>
      <c r="BF30" s="28">
        <v>298.79571310716699</v>
      </c>
      <c r="BG30" s="28">
        <v>275.30890596198702</v>
      </c>
      <c r="BH30" s="28">
        <v>23.4868071451798</v>
      </c>
      <c r="BI30" s="28">
        <v>0.120864379481583</v>
      </c>
      <c r="BJ30" s="28">
        <v>1.29122012721714E-2</v>
      </c>
      <c r="BK30" s="28">
        <v>90.376264891945993</v>
      </c>
      <c r="BL30" s="28">
        <v>6.8092827365685498</v>
      </c>
      <c r="BM30" s="28">
        <v>19.731542022850899</v>
      </c>
      <c r="BN30" s="28">
        <v>2.6167828402149</v>
      </c>
      <c r="BO30" s="28">
        <v>1.6661499726075699</v>
      </c>
      <c r="BP30" s="28">
        <v>51.491358620347498</v>
      </c>
      <c r="BQ30" s="28">
        <v>4.2466528926202196</v>
      </c>
      <c r="BR30" s="28">
        <v>6.5271905196207598</v>
      </c>
      <c r="BS30" s="28">
        <v>48.471957957858599</v>
      </c>
      <c r="BT30" s="28">
        <v>2.1621366433527901E-2</v>
      </c>
      <c r="BU30" s="28">
        <v>251.12780339181</v>
      </c>
      <c r="BV30" s="28">
        <v>66.093661579870997</v>
      </c>
      <c r="BW30" s="28">
        <v>1.88696797651088</v>
      </c>
      <c r="BX30" s="28">
        <v>4.4912844074199896</v>
      </c>
      <c r="BY30" s="28">
        <v>27.060623163560798</v>
      </c>
      <c r="BZ30" s="28">
        <v>18.6423122520081</v>
      </c>
      <c r="CA30" s="28">
        <v>353.00774439612599</v>
      </c>
      <c r="CB30" s="28">
        <v>11.9997445262531</v>
      </c>
      <c r="CE30" s="37">
        <f t="shared" si="0"/>
        <v>3.2602420768373139E-3</v>
      </c>
      <c r="CF30" s="25">
        <f t="shared" si="1"/>
        <v>-1.1881273000588922E-2</v>
      </c>
      <c r="CG30" s="25">
        <f t="shared" si="2"/>
        <v>2.3223596918702199E-3</v>
      </c>
      <c r="CH30" s="25">
        <f t="shared" si="3"/>
        <v>-6.5952420769654022E-3</v>
      </c>
      <c r="CI30" s="25">
        <f t="shared" si="4"/>
        <v>-6.7716562640446776E-4</v>
      </c>
      <c r="CJ30" s="25">
        <f t="shared" si="5"/>
        <v>-4.6330010991739662E-4</v>
      </c>
      <c r="CK30" s="25">
        <f t="shared" si="6"/>
        <v>-6.8241329249377864E-4</v>
      </c>
      <c r="CL30" s="25">
        <f t="shared" si="7"/>
        <v>-6.729813520677641E-3</v>
      </c>
      <c r="CM30" s="25">
        <f t="shared" si="8"/>
        <v>1.891387549219884E-3</v>
      </c>
      <c r="CN30" s="78">
        <f t="shared" si="9"/>
        <v>0.92813827676071747</v>
      </c>
      <c r="CO30" s="25">
        <f t="shared" si="10"/>
        <v>2.1945908748414312E-3</v>
      </c>
      <c r="CP30" s="78">
        <f t="shared" si="11"/>
        <v>-0.34647834090529545</v>
      </c>
      <c r="CQ30" s="87">
        <f t="shared" si="13"/>
        <v>-1.8201761205340273E-2</v>
      </c>
      <c r="CR30" s="87">
        <f t="shared" si="14"/>
        <v>-1.8890472612294477E-2</v>
      </c>
      <c r="CS30" s="78">
        <f t="shared" si="12"/>
        <v>-0.63405040092560339</v>
      </c>
    </row>
    <row r="31" spans="1:97" x14ac:dyDescent="0.4">
      <c r="A31" s="30" t="s">
        <v>30</v>
      </c>
      <c r="B31" s="93">
        <v>13015.394386</v>
      </c>
      <c r="C31" s="93">
        <v>692.19216502999996</v>
      </c>
      <c r="D31" s="93">
        <v>9787.9686120000006</v>
      </c>
      <c r="E31" s="93">
        <v>1976.1563532</v>
      </c>
      <c r="F31" s="93">
        <v>1563.5322772</v>
      </c>
      <c r="G31" s="93">
        <v>1354.6019031999999</v>
      </c>
      <c r="H31" s="93">
        <v>7449.8777399999999</v>
      </c>
      <c r="I31" s="95">
        <v>35.219198474000002</v>
      </c>
      <c r="J31" s="95">
        <v>35.907855003999998</v>
      </c>
      <c r="K31" s="93">
        <v>5.0830000000000002</v>
      </c>
      <c r="L31" s="95">
        <v>154.34277445000001</v>
      </c>
      <c r="M31" s="93">
        <v>38.140711885000002</v>
      </c>
      <c r="N31" s="95">
        <v>43.579619919999999</v>
      </c>
      <c r="O31" s="97">
        <v>24.140746535000002</v>
      </c>
      <c r="P31" s="97">
        <v>12.670626759999999</v>
      </c>
      <c r="Q31" s="95">
        <v>11.887889324</v>
      </c>
      <c r="R31" s="28"/>
      <c r="S31" s="30" t="s">
        <v>30</v>
      </c>
      <c r="T31" s="28">
        <v>356.87858524274299</v>
      </c>
      <c r="U31" s="101">
        <v>23.818046663425601</v>
      </c>
      <c r="V31" s="28">
        <v>54.390153608985003</v>
      </c>
      <c r="W31" s="28">
        <v>53.867361116314001</v>
      </c>
      <c r="X31" s="28">
        <v>86.014064995138597</v>
      </c>
      <c r="Y31" s="28">
        <v>254.54066707559801</v>
      </c>
      <c r="Z31" s="101">
        <v>12.4375609216409</v>
      </c>
      <c r="AA31" s="28">
        <v>12400.4575382002</v>
      </c>
      <c r="AB31" s="28">
        <v>5.0968718994580096</v>
      </c>
      <c r="AC31" s="28">
        <v>12853.8418051444</v>
      </c>
      <c r="AD31" s="28">
        <v>211.79374752047801</v>
      </c>
      <c r="AE31" s="28">
        <v>327.94082365516499</v>
      </c>
      <c r="AF31" s="28">
        <v>54.128668517852503</v>
      </c>
      <c r="AG31" s="28">
        <v>37.853727903252</v>
      </c>
      <c r="AH31" s="28">
        <v>270.72292691642502</v>
      </c>
      <c r="AI31" s="28">
        <v>270.72292691642502</v>
      </c>
      <c r="AJ31" s="28">
        <v>38.221627529484998</v>
      </c>
      <c r="AK31" s="28">
        <v>38.210516675385797</v>
      </c>
      <c r="AL31" s="28">
        <v>208.790629318425</v>
      </c>
      <c r="AM31" s="28">
        <v>1.33388394212351</v>
      </c>
      <c r="AN31" s="28">
        <v>51.397156061367802</v>
      </c>
      <c r="AO31" s="28">
        <v>190.32600508795201</v>
      </c>
      <c r="AP31" s="28">
        <v>5.7562624510820699</v>
      </c>
      <c r="AQ31" s="28">
        <v>694.07557893196997</v>
      </c>
      <c r="AR31" s="28">
        <v>0</v>
      </c>
      <c r="AS31" s="28">
        <v>8737.4208840975098</v>
      </c>
      <c r="AT31" s="28">
        <v>932.61268852549199</v>
      </c>
      <c r="AU31" s="28">
        <v>9708.2440892983905</v>
      </c>
      <c r="AV31" s="28">
        <v>10.601380953734401</v>
      </c>
      <c r="AW31" s="28">
        <v>271.13916770371998</v>
      </c>
      <c r="AX31" s="28">
        <v>25.047021591516501</v>
      </c>
      <c r="AY31" s="28">
        <v>3275.6919943590301</v>
      </c>
      <c r="AZ31" s="28">
        <v>9.4969608999266892</v>
      </c>
      <c r="BA31" s="28">
        <v>11.561931087925799</v>
      </c>
      <c r="BB31" s="28">
        <v>179.349221382628</v>
      </c>
      <c r="BC31" s="28">
        <v>15.3003713818019</v>
      </c>
      <c r="BD31" s="28">
        <v>35.387800514338203</v>
      </c>
      <c r="BE31" s="28">
        <v>3.9736883536434102</v>
      </c>
      <c r="BF31" s="28">
        <v>1977.2435134022701</v>
      </c>
      <c r="BG31" s="28">
        <v>1563.89410054822</v>
      </c>
      <c r="BH31" s="28">
        <v>413.34941285404801</v>
      </c>
      <c r="BI31" s="28">
        <v>0.75612114721914703</v>
      </c>
      <c r="BJ31" s="28">
        <v>0.808026309397466</v>
      </c>
      <c r="BK31" s="28">
        <v>594.98081328505202</v>
      </c>
      <c r="BL31" s="28">
        <v>9.9948877926091395</v>
      </c>
      <c r="BM31" s="28">
        <v>98.093784983217304</v>
      </c>
      <c r="BN31" s="28">
        <v>16.8936274751015</v>
      </c>
      <c r="BO31" s="28">
        <v>10.693547226861099</v>
      </c>
      <c r="BP31" s="28">
        <v>258.08451638860799</v>
      </c>
      <c r="BQ31" s="28">
        <v>172.42142266835501</v>
      </c>
      <c r="BR31" s="28">
        <v>63.666945031057502</v>
      </c>
      <c r="BS31" s="28">
        <v>217.725276498178</v>
      </c>
      <c r="BT31" s="28">
        <v>12.079559199138</v>
      </c>
      <c r="BU31" s="28">
        <v>1347.1243421987699</v>
      </c>
      <c r="BV31" s="28">
        <v>2021.1300292201199</v>
      </c>
      <c r="BW31" s="28">
        <v>9.8149613267437194E-2</v>
      </c>
      <c r="BX31" s="28">
        <v>25.196507599804502</v>
      </c>
      <c r="BY31" s="28">
        <v>1117.35093312865</v>
      </c>
      <c r="BZ31" s="28">
        <v>460.97658231485298</v>
      </c>
      <c r="CA31" s="28">
        <v>7447.5623847396</v>
      </c>
      <c r="CB31" s="28">
        <v>558.31956684360898</v>
      </c>
      <c r="CE31" s="37">
        <f t="shared" si="0"/>
        <v>3.9358833918799055E-3</v>
      </c>
      <c r="CF31" s="25">
        <f t="shared" si="1"/>
        <v>-1.2412423017267412E-2</v>
      </c>
      <c r="CG31" s="25">
        <f t="shared" si="2"/>
        <v>2.7209407981212672E-3</v>
      </c>
      <c r="CH31" s="25">
        <f t="shared" si="3"/>
        <v>-8.1451551248201033E-3</v>
      </c>
      <c r="CI31" s="25">
        <f t="shared" si="4"/>
        <v>5.5013875825646384E-4</v>
      </c>
      <c r="CJ31" s="25">
        <f t="shared" si="5"/>
        <v>2.3141405744943962E-4</v>
      </c>
      <c r="CK31" s="25">
        <f t="shared" si="6"/>
        <v>-5.5201170052733874E-3</v>
      </c>
      <c r="CL31" s="25">
        <f t="shared" si="7"/>
        <v>-3.1079104130370377E-4</v>
      </c>
      <c r="CM31" s="25">
        <f t="shared" si="8"/>
        <v>2.7290772099172484E-3</v>
      </c>
      <c r="CN31" s="78">
        <f t="shared" si="9"/>
        <v>0.75403693422737361</v>
      </c>
      <c r="CO31" s="25">
        <f t="shared" si="10"/>
        <v>2.1215032569126915E-3</v>
      </c>
      <c r="CP31" s="78">
        <f t="shared" si="11"/>
        <v>3.3673167741558405</v>
      </c>
      <c r="CQ31" s="87">
        <f t="shared" si="13"/>
        <v>-1.3367435472906359E-2</v>
      </c>
      <c r="CR31" s="87">
        <f t="shared" si="14"/>
        <v>-1.8394183869014806E-2</v>
      </c>
      <c r="CS31" s="78">
        <f t="shared" si="12"/>
        <v>-0.51578768154739008</v>
      </c>
    </row>
    <row r="32" spans="1:97" x14ac:dyDescent="0.4">
      <c r="A32" s="30" t="s">
        <v>31</v>
      </c>
      <c r="B32" s="93">
        <v>8557.2492332000002</v>
      </c>
      <c r="C32" s="93">
        <v>41.250393469999999</v>
      </c>
      <c r="D32" s="93">
        <v>10468.311016</v>
      </c>
      <c r="E32" s="93">
        <v>2031.0539494</v>
      </c>
      <c r="F32" s="93">
        <v>742.49897638000004</v>
      </c>
      <c r="G32" s="93">
        <v>7767.4262318999999</v>
      </c>
      <c r="H32" s="93">
        <v>4008.3626988000001</v>
      </c>
      <c r="I32" s="95">
        <v>69.341730319000007</v>
      </c>
      <c r="J32" s="95">
        <v>42.490847066000001</v>
      </c>
      <c r="K32" s="93">
        <v>2.9809999999999999</v>
      </c>
      <c r="L32" s="95">
        <v>213.76228548</v>
      </c>
      <c r="M32" s="93">
        <v>2.1613020000000001</v>
      </c>
      <c r="N32" s="95">
        <v>33.071312714000001</v>
      </c>
      <c r="O32" s="97">
        <v>51.499756439000002</v>
      </c>
      <c r="P32" s="97">
        <v>11.865617517</v>
      </c>
      <c r="Q32" s="95">
        <v>6.2539942272999998</v>
      </c>
      <c r="R32" s="28"/>
      <c r="S32" s="30" t="s">
        <v>31</v>
      </c>
      <c r="T32" s="28">
        <v>24.547771571989902</v>
      </c>
      <c r="U32" s="101">
        <v>51.373645795966198</v>
      </c>
      <c r="V32" s="28">
        <v>48.797516805043898</v>
      </c>
      <c r="W32" s="28">
        <v>48.746437135872803</v>
      </c>
      <c r="X32" s="28">
        <v>46.153568743854798</v>
      </c>
      <c r="Y32" s="28">
        <v>119.944924199262</v>
      </c>
      <c r="Z32" s="101">
        <v>11.7094140958484</v>
      </c>
      <c r="AA32" s="28">
        <v>21309.373986942399</v>
      </c>
      <c r="AB32" s="28">
        <v>2.9891856718199699</v>
      </c>
      <c r="AC32" s="28">
        <v>8497.9858437782896</v>
      </c>
      <c r="AD32" s="28">
        <v>147.294730735576</v>
      </c>
      <c r="AE32" s="28">
        <v>1516.22951031609</v>
      </c>
      <c r="AF32" s="28">
        <v>85.025591524477406</v>
      </c>
      <c r="AG32" s="28">
        <v>9.2927153773641393</v>
      </c>
      <c r="AH32" s="28">
        <v>368.15496521334302</v>
      </c>
      <c r="AI32" s="28">
        <v>368.15496521334302</v>
      </c>
      <c r="AJ32" s="28">
        <v>2.1672190294019398</v>
      </c>
      <c r="AK32" s="28">
        <v>9.0137176135452002</v>
      </c>
      <c r="AL32" s="28">
        <v>60.8068676675625</v>
      </c>
      <c r="AM32" s="28">
        <v>0.40007974640955302</v>
      </c>
      <c r="AN32" s="28">
        <v>21.724211514543899</v>
      </c>
      <c r="AO32" s="28">
        <v>11.9221910188952</v>
      </c>
      <c r="AP32" s="28">
        <v>3.39077329250815</v>
      </c>
      <c r="AQ32" s="28">
        <v>41.3627400421083</v>
      </c>
      <c r="AR32" s="28">
        <v>0</v>
      </c>
      <c r="AS32" s="28">
        <v>9421.7182388432302</v>
      </c>
      <c r="AT32" s="28">
        <v>1037.84563440024</v>
      </c>
      <c r="AU32" s="28">
        <v>10468.577590856999</v>
      </c>
      <c r="AV32" s="28">
        <v>0.77782319865612504</v>
      </c>
      <c r="AW32" s="28">
        <v>169.02713873325999</v>
      </c>
      <c r="AX32" s="28">
        <v>16.312967630562198</v>
      </c>
      <c r="AY32" s="28">
        <v>1903.72526139037</v>
      </c>
      <c r="AZ32" s="28">
        <v>16.312056268092999</v>
      </c>
      <c r="BA32" s="28">
        <v>6.8781069734982498</v>
      </c>
      <c r="BB32" s="28">
        <v>96.706222581942995</v>
      </c>
      <c r="BC32" s="28">
        <v>8.7677776456037098</v>
      </c>
      <c r="BD32" s="28">
        <v>9.8729920278796293</v>
      </c>
      <c r="BE32" s="28">
        <v>4.1780473108089202</v>
      </c>
      <c r="BF32" s="28">
        <v>2033.9958388815201</v>
      </c>
      <c r="BG32" s="28">
        <v>742.29354405511003</v>
      </c>
      <c r="BH32" s="28">
        <v>1291.70229482641</v>
      </c>
      <c r="BI32" s="28">
        <v>0.73595382258304498</v>
      </c>
      <c r="BJ32" s="28">
        <v>0.26262727965395799</v>
      </c>
      <c r="BK32" s="28">
        <v>255.031987907868</v>
      </c>
      <c r="BL32" s="28">
        <v>1.2376410338613399</v>
      </c>
      <c r="BM32" s="28">
        <v>52.639137227798003</v>
      </c>
      <c r="BN32" s="28">
        <v>11.698908501187899</v>
      </c>
      <c r="BO32" s="28">
        <v>6.9613890267806502</v>
      </c>
      <c r="BP32" s="28">
        <v>138.05398359077799</v>
      </c>
      <c r="BQ32" s="28">
        <v>693.46816978493098</v>
      </c>
      <c r="BR32" s="28">
        <v>39.996438537288597</v>
      </c>
      <c r="BS32" s="28">
        <v>64.698059386949794</v>
      </c>
      <c r="BT32" s="28">
        <v>11.9492473019709</v>
      </c>
      <c r="BU32" s="28">
        <v>7785.4492897232603</v>
      </c>
      <c r="BV32" s="28">
        <v>1055.6111030141999</v>
      </c>
      <c r="BW32" s="28">
        <v>0</v>
      </c>
      <c r="BX32" s="28">
        <v>0.58494483307788503</v>
      </c>
      <c r="BY32" s="28">
        <v>160.08822593259799</v>
      </c>
      <c r="BZ32" s="28">
        <v>113.86497238601601</v>
      </c>
      <c r="CA32" s="28">
        <v>4007.18479663684</v>
      </c>
      <c r="CB32" s="28">
        <v>58.304204685795298</v>
      </c>
      <c r="CE32" s="37">
        <f t="shared" si="0"/>
        <v>8.6102601192138671E-4</v>
      </c>
      <c r="CF32" s="25">
        <f t="shared" si="1"/>
        <v>-6.9255186809078061E-3</v>
      </c>
      <c r="CG32" s="25">
        <f t="shared" si="2"/>
        <v>2.723527284412611E-3</v>
      </c>
      <c r="CH32" s="25">
        <f t="shared" si="3"/>
        <v>2.5464934753309958E-5</v>
      </c>
      <c r="CI32" s="25">
        <f t="shared" si="4"/>
        <v>1.4484546224826601E-3</v>
      </c>
      <c r="CJ32" s="25">
        <f t="shared" si="5"/>
        <v>-2.766769132687324E-4</v>
      </c>
      <c r="CK32" s="25">
        <f t="shared" si="6"/>
        <v>2.320338460279364E-3</v>
      </c>
      <c r="CL32" s="25">
        <f t="shared" si="7"/>
        <v>-2.9386117267100187E-4</v>
      </c>
      <c r="CM32" s="25">
        <f t="shared" si="8"/>
        <v>2.7459482790909047E-3</v>
      </c>
      <c r="CN32" s="78">
        <f t="shared" si="9"/>
        <v>0.72226342166325819</v>
      </c>
      <c r="CO32" s="25">
        <f t="shared" si="10"/>
        <v>2.7377152299584797E-3</v>
      </c>
      <c r="CP32" s="78">
        <f t="shared" si="11"/>
        <v>-0.63950052052671602</v>
      </c>
      <c r="CQ32" s="87">
        <f t="shared" si="13"/>
        <v>-2.448761931198239E-3</v>
      </c>
      <c r="CR32" s="87">
        <f t="shared" si="14"/>
        <v>-1.3164373529469158E-2</v>
      </c>
      <c r="CS32" s="78">
        <f t="shared" si="12"/>
        <v>-0.45782276585630483</v>
      </c>
    </row>
    <row r="33" spans="1:97" x14ac:dyDescent="0.4">
      <c r="A33" s="30" t="s">
        <v>32</v>
      </c>
      <c r="B33" s="93">
        <v>48958.585681999997</v>
      </c>
      <c r="C33" s="93">
        <v>550.31054022000001</v>
      </c>
      <c r="D33" s="93">
        <v>25792.088566999999</v>
      </c>
      <c r="E33" s="93">
        <v>3511.7300762999998</v>
      </c>
      <c r="F33" s="93">
        <v>2398.8035341999998</v>
      </c>
      <c r="G33" s="93">
        <v>10628.590016</v>
      </c>
      <c r="H33" s="93">
        <v>8676.4972792000008</v>
      </c>
      <c r="I33" s="95">
        <v>95.010517973000006</v>
      </c>
      <c r="J33" s="95">
        <v>54.275034679999997</v>
      </c>
      <c r="K33" s="93">
        <v>12.940904849000001</v>
      </c>
      <c r="L33" s="95">
        <v>455.35130909999998</v>
      </c>
      <c r="M33" s="93">
        <v>178.13420357000001</v>
      </c>
      <c r="N33" s="95">
        <v>219.20746546000001</v>
      </c>
      <c r="O33" s="97">
        <v>48.705183669999997</v>
      </c>
      <c r="P33" s="97">
        <v>31.258111417999999</v>
      </c>
      <c r="Q33" s="95">
        <v>23.204703964</v>
      </c>
      <c r="R33" s="28"/>
      <c r="S33" s="30" t="s">
        <v>32</v>
      </c>
      <c r="T33" s="28">
        <v>248.33067895943699</v>
      </c>
      <c r="U33" s="101">
        <v>47.888813406869097</v>
      </c>
      <c r="V33" s="28">
        <v>130.25539333880599</v>
      </c>
      <c r="W33" s="28">
        <v>125.17450607355499</v>
      </c>
      <c r="X33" s="28">
        <v>211.26932184831199</v>
      </c>
      <c r="Y33" s="28">
        <v>211.14916870053099</v>
      </c>
      <c r="Z33" s="101">
        <v>30.672028790422999</v>
      </c>
      <c r="AA33" s="28">
        <v>70448.788805075994</v>
      </c>
      <c r="AB33" s="28">
        <v>12.9761324098416</v>
      </c>
      <c r="AC33" s="28">
        <v>48645.534125202699</v>
      </c>
      <c r="AD33" s="28">
        <v>519.22737384628897</v>
      </c>
      <c r="AE33" s="28">
        <v>1044.31099652526</v>
      </c>
      <c r="AF33" s="28">
        <v>117.106885277993</v>
      </c>
      <c r="AG33" s="28">
        <v>127.554312254519</v>
      </c>
      <c r="AH33" s="28">
        <v>443.75939972132602</v>
      </c>
      <c r="AI33" s="28">
        <v>443.75939972132602</v>
      </c>
      <c r="AJ33" s="28">
        <v>178.52407713098199</v>
      </c>
      <c r="AK33" s="28">
        <v>84.023326133974905</v>
      </c>
      <c r="AL33" s="28">
        <v>394.67349833301199</v>
      </c>
      <c r="AM33" s="28">
        <v>4.9302099629381804</v>
      </c>
      <c r="AN33" s="28">
        <v>180.59873240766399</v>
      </c>
      <c r="AO33" s="28">
        <v>103.96609653816201</v>
      </c>
      <c r="AP33" s="28">
        <v>15.7698891392336</v>
      </c>
      <c r="AQ33" s="28">
        <v>551.74900868136001</v>
      </c>
      <c r="AR33" s="28">
        <v>0</v>
      </c>
      <c r="AS33" s="28">
        <v>23063.747670601799</v>
      </c>
      <c r="AT33" s="28">
        <v>2478.6152114771899</v>
      </c>
      <c r="AU33" s="28">
        <v>25626.386208213</v>
      </c>
      <c r="AV33" s="28">
        <v>6.5725351736537299</v>
      </c>
      <c r="AW33" s="28">
        <v>368.52778167720902</v>
      </c>
      <c r="AX33" s="28">
        <v>54.369635720531299</v>
      </c>
      <c r="AY33" s="28">
        <v>3352.3661697144698</v>
      </c>
      <c r="AZ33" s="28">
        <v>68.591498445055905</v>
      </c>
      <c r="BA33" s="28">
        <v>65.384999158655603</v>
      </c>
      <c r="BB33" s="28">
        <v>381.80118749604497</v>
      </c>
      <c r="BC33" s="28">
        <v>17.948977906431399</v>
      </c>
      <c r="BD33" s="28">
        <v>20.537261638913701</v>
      </c>
      <c r="BE33" s="28">
        <v>48.463159434293097</v>
      </c>
      <c r="BF33" s="28">
        <v>3511.93094773844</v>
      </c>
      <c r="BG33" s="28">
        <v>2396.8637404480801</v>
      </c>
      <c r="BH33" s="28">
        <v>1115.0672072903501</v>
      </c>
      <c r="BI33" s="28">
        <v>6.0422824625920697</v>
      </c>
      <c r="BJ33" s="28">
        <v>0.670487384130105</v>
      </c>
      <c r="BK33" s="28">
        <v>544.57673316709395</v>
      </c>
      <c r="BL33" s="28">
        <v>73.457135549401201</v>
      </c>
      <c r="BM33" s="28">
        <v>185.00753667697299</v>
      </c>
      <c r="BN33" s="28">
        <v>31.100100731008698</v>
      </c>
      <c r="BO33" s="28">
        <v>30.160656448861001</v>
      </c>
      <c r="BP33" s="28">
        <v>490.065409039391</v>
      </c>
      <c r="BQ33" s="28">
        <v>274.73068965941297</v>
      </c>
      <c r="BR33" s="28">
        <v>55.949722423008403</v>
      </c>
      <c r="BS33" s="28">
        <v>314.653150119369</v>
      </c>
      <c r="BT33" s="28">
        <v>8.0838066463293803</v>
      </c>
      <c r="BU33" s="28">
        <v>10630.7954443331</v>
      </c>
      <c r="BV33" s="28">
        <v>2074.5884949454298</v>
      </c>
      <c r="BW33" s="28">
        <v>51.136349513240297</v>
      </c>
      <c r="BX33" s="28">
        <v>125.75963909262801</v>
      </c>
      <c r="BY33" s="28">
        <v>1008.80901904719</v>
      </c>
      <c r="BZ33" s="28">
        <v>468.741604918848</v>
      </c>
      <c r="CA33" s="28">
        <v>8650.5882573333893</v>
      </c>
      <c r="CB33" s="28">
        <v>467.847980096105</v>
      </c>
      <c r="CE33" s="37">
        <f t="shared" si="0"/>
        <v>3.2787816998967366E-3</v>
      </c>
      <c r="CF33" s="25">
        <f t="shared" si="1"/>
        <v>-6.394211606329016E-3</v>
      </c>
      <c r="CG33" s="25">
        <f t="shared" si="2"/>
        <v>2.6139213339161924E-3</v>
      </c>
      <c r="CH33" s="25">
        <f t="shared" si="3"/>
        <v>-6.4245420977271633E-3</v>
      </c>
      <c r="CI33" s="25">
        <f t="shared" si="4"/>
        <v>5.7200136136817742E-5</v>
      </c>
      <c r="CJ33" s="25">
        <f t="shared" si="5"/>
        <v>-8.0865053109348186E-4</v>
      </c>
      <c r="CK33" s="25">
        <f t="shared" si="6"/>
        <v>2.0749961469770901E-4</v>
      </c>
      <c r="CL33" s="25">
        <f t="shared" si="7"/>
        <v>-2.9861153680901518E-3</v>
      </c>
      <c r="CM33" s="25">
        <f t="shared" si="8"/>
        <v>2.7221868372150123E-3</v>
      </c>
      <c r="CN33" s="78">
        <f t="shared" si="9"/>
        <v>-2.5457068305316445E-2</v>
      </c>
      <c r="CO33" s="25">
        <f t="shared" si="10"/>
        <v>2.188650765369587E-3</v>
      </c>
      <c r="CP33" s="78">
        <f t="shared" si="11"/>
        <v>-0.52571826730448068</v>
      </c>
      <c r="CQ33" s="87">
        <f t="shared" si="13"/>
        <v>-1.6761465651421892E-2</v>
      </c>
      <c r="CR33" s="87">
        <f t="shared" si="14"/>
        <v>-1.8749777289471924E-2</v>
      </c>
      <c r="CS33" s="78">
        <f t="shared" si="12"/>
        <v>-0.3204011926332197</v>
      </c>
    </row>
    <row r="34" spans="1:97" x14ac:dyDescent="0.4">
      <c r="A34" s="30" t="s">
        <v>33</v>
      </c>
      <c r="B34" s="93">
        <v>36830.465709999997</v>
      </c>
      <c r="C34" s="93">
        <v>1255.2088455000001</v>
      </c>
      <c r="D34" s="93">
        <v>34362.927944000003</v>
      </c>
      <c r="E34" s="93">
        <v>10917.188480000001</v>
      </c>
      <c r="F34" s="93">
        <v>7527.9857326000001</v>
      </c>
      <c r="G34" s="93">
        <v>13791.000967</v>
      </c>
      <c r="H34" s="93">
        <v>38998.566561</v>
      </c>
      <c r="I34" s="95">
        <v>350.65979521000003</v>
      </c>
      <c r="J34" s="95">
        <v>86.618598469999995</v>
      </c>
      <c r="K34" s="93">
        <v>80.478479062999995</v>
      </c>
      <c r="L34" s="95">
        <v>828.87415362000002</v>
      </c>
      <c r="M34" s="93">
        <v>640.0081275</v>
      </c>
      <c r="N34" s="95">
        <v>3278.0761612000001</v>
      </c>
      <c r="O34" s="97">
        <v>105.53415674999999</v>
      </c>
      <c r="P34" s="97">
        <v>34.792291452999997</v>
      </c>
      <c r="Q34" s="95">
        <v>35.714384989000003</v>
      </c>
      <c r="R34" s="28"/>
      <c r="S34" s="30" t="s">
        <v>33</v>
      </c>
      <c r="T34" s="28">
        <v>1282.4614987967</v>
      </c>
      <c r="U34" s="101">
        <v>104.826636893852</v>
      </c>
      <c r="V34" s="28">
        <v>261.790222073471</v>
      </c>
      <c r="W34" s="28">
        <v>253.632962025073</v>
      </c>
      <c r="X34" s="28">
        <v>347.18178792116203</v>
      </c>
      <c r="Y34" s="28">
        <v>1028.2738641046001</v>
      </c>
      <c r="Z34" s="101">
        <v>34.181108337277799</v>
      </c>
      <c r="AA34" s="28">
        <v>35911.139395195998</v>
      </c>
      <c r="AB34" s="28">
        <v>80.686356542791998</v>
      </c>
      <c r="AC34" s="28">
        <v>36548.374252938498</v>
      </c>
      <c r="AD34" s="28">
        <v>1282.51340337745</v>
      </c>
      <c r="AE34" s="28">
        <v>787.95563335333497</v>
      </c>
      <c r="AF34" s="28">
        <v>202.07201877223201</v>
      </c>
      <c r="AG34" s="28">
        <v>677.65850002119396</v>
      </c>
      <c r="AH34" s="28">
        <v>615.57804796425899</v>
      </c>
      <c r="AI34" s="28">
        <v>615.57804796425899</v>
      </c>
      <c r="AJ34" s="28">
        <v>641.47350151498097</v>
      </c>
      <c r="AK34" s="28">
        <v>62.237407399929502</v>
      </c>
      <c r="AL34" s="28">
        <v>481.85377502296802</v>
      </c>
      <c r="AM34" s="28">
        <v>38.155335369536402</v>
      </c>
      <c r="AN34" s="28">
        <v>774.68762257107596</v>
      </c>
      <c r="AO34" s="28">
        <v>2105.8441975291398</v>
      </c>
      <c r="AP34" s="28">
        <v>56.973073326220401</v>
      </c>
      <c r="AQ34" s="28">
        <v>1258.2951129783901</v>
      </c>
      <c r="AR34" s="28">
        <v>0</v>
      </c>
      <c r="AS34" s="28">
        <v>30848.5079596</v>
      </c>
      <c r="AT34" s="28">
        <v>3365.3790077226699</v>
      </c>
      <c r="AU34" s="28">
        <v>34276.124374722698</v>
      </c>
      <c r="AV34" s="28">
        <v>117.565698647399</v>
      </c>
      <c r="AW34" s="28">
        <v>999.16740170137496</v>
      </c>
      <c r="AX34" s="28">
        <v>49.221184072531997</v>
      </c>
      <c r="AY34" s="28">
        <v>13708.5050777658</v>
      </c>
      <c r="AZ34" s="28">
        <v>110.393903497765</v>
      </c>
      <c r="BA34" s="28">
        <v>97.243467432486199</v>
      </c>
      <c r="BB34" s="28">
        <v>544.388825177885</v>
      </c>
      <c r="BC34" s="28">
        <v>66.274773758913497</v>
      </c>
      <c r="BD34" s="28">
        <v>46.467850603900999</v>
      </c>
      <c r="BE34" s="28">
        <v>162.41317635228501</v>
      </c>
      <c r="BF34" s="28">
        <v>10931.6818434291</v>
      </c>
      <c r="BG34" s="28">
        <v>7535.8549442630601</v>
      </c>
      <c r="BH34" s="28">
        <v>3395.8268991660998</v>
      </c>
      <c r="BI34" s="28">
        <v>9.5570268476661298</v>
      </c>
      <c r="BJ34" s="28">
        <v>5.6729981879285898</v>
      </c>
      <c r="BK34" s="28">
        <v>2686.9706472335802</v>
      </c>
      <c r="BL34" s="28">
        <v>258.672948358052</v>
      </c>
      <c r="BM34" s="28">
        <v>623.58972797312595</v>
      </c>
      <c r="BN34" s="28">
        <v>39.5401842596603</v>
      </c>
      <c r="BO34" s="28">
        <v>37.513141914361398</v>
      </c>
      <c r="BP34" s="28">
        <v>1580.98541228371</v>
      </c>
      <c r="BQ34" s="28">
        <v>765.50898593459306</v>
      </c>
      <c r="BR34" s="28">
        <v>300.13507100293702</v>
      </c>
      <c r="BS34" s="28">
        <v>879.27779232471801</v>
      </c>
      <c r="BT34" s="28">
        <v>37.536812981543797</v>
      </c>
      <c r="BU34" s="28">
        <v>13805.999092170499</v>
      </c>
      <c r="BV34" s="28">
        <v>7735.8681593023503</v>
      </c>
      <c r="BW34" s="28">
        <v>31.440970783668799</v>
      </c>
      <c r="BX34" s="28">
        <v>4166.5402441600299</v>
      </c>
      <c r="BY34" s="28">
        <v>4440.6262275967101</v>
      </c>
      <c r="BZ34" s="28">
        <v>3060.8715814584002</v>
      </c>
      <c r="CA34" s="28">
        <v>39043.6627334777</v>
      </c>
      <c r="CB34" s="28">
        <v>2621.28910502909</v>
      </c>
      <c r="CE34" s="37">
        <f t="shared" si="0"/>
        <v>1.815765595885956E-3</v>
      </c>
      <c r="CF34" s="25">
        <f t="shared" si="1"/>
        <v>-7.6591878930519957E-3</v>
      </c>
      <c r="CG34" s="25">
        <f t="shared" si="2"/>
        <v>2.4587681081554547E-3</v>
      </c>
      <c r="CH34" s="25">
        <f t="shared" si="3"/>
        <v>-2.5260818699374284E-3</v>
      </c>
      <c r="CI34" s="25">
        <f t="shared" si="4"/>
        <v>1.3275728870716713E-3</v>
      </c>
      <c r="CJ34" s="25">
        <f t="shared" si="5"/>
        <v>1.0453276537151675E-3</v>
      </c>
      <c r="CK34" s="25">
        <f t="shared" si="6"/>
        <v>1.0875298469188634E-3</v>
      </c>
      <c r="CL34" s="25">
        <f t="shared" si="7"/>
        <v>1.1563546164488666E-3</v>
      </c>
      <c r="CM34" s="25">
        <f t="shared" si="8"/>
        <v>2.583019488095359E-3</v>
      </c>
      <c r="CN34" s="78">
        <f t="shared" si="9"/>
        <v>-0.25733231603880763</v>
      </c>
      <c r="CO34" s="25">
        <f t="shared" si="10"/>
        <v>2.2896178220501839E-3</v>
      </c>
      <c r="CP34" s="78">
        <f t="shared" si="11"/>
        <v>-0.35759753770996683</v>
      </c>
      <c r="CQ34" s="87">
        <f t="shared" si="13"/>
        <v>-6.7041787979984649E-3</v>
      </c>
      <c r="CR34" s="87">
        <f t="shared" si="14"/>
        <v>-1.7566624392872481E-2</v>
      </c>
      <c r="CS34" s="78">
        <f t="shared" si="12"/>
        <v>0.59524161885380511</v>
      </c>
    </row>
    <row r="35" spans="1:97" x14ac:dyDescent="0.4">
      <c r="A35" s="30" t="s">
        <v>34</v>
      </c>
      <c r="B35" s="93">
        <v>9989.6834087000007</v>
      </c>
      <c r="C35" s="93">
        <v>235.64643197000001</v>
      </c>
      <c r="D35" s="93">
        <v>4650.9621430999996</v>
      </c>
      <c r="E35" s="93">
        <v>1736.1318432999999</v>
      </c>
      <c r="F35" s="93">
        <v>1460.5438323999999</v>
      </c>
      <c r="G35" s="93">
        <v>2609.5166545000002</v>
      </c>
      <c r="H35" s="93">
        <v>2405.4080898000002</v>
      </c>
      <c r="I35" s="95">
        <v>52.259307391999997</v>
      </c>
      <c r="J35" s="95">
        <v>18.346247326</v>
      </c>
      <c r="K35" s="93">
        <v>15.04977912</v>
      </c>
      <c r="L35" s="95">
        <v>50.502978016999997</v>
      </c>
      <c r="M35" s="93">
        <v>19.899572418000002</v>
      </c>
      <c r="N35" s="95">
        <v>163.25749524</v>
      </c>
      <c r="O35" s="97">
        <v>13.315506701</v>
      </c>
      <c r="P35" s="97">
        <v>5.8130095850999997</v>
      </c>
      <c r="Q35" s="95">
        <v>6.8237830285000003</v>
      </c>
      <c r="R35" s="28"/>
      <c r="S35" s="30" t="s">
        <v>34</v>
      </c>
      <c r="T35" s="28">
        <v>24.322909354408701</v>
      </c>
      <c r="U35" s="101">
        <v>13.169528538106499</v>
      </c>
      <c r="V35" s="28">
        <v>26.957788492572998</v>
      </c>
      <c r="W35" s="28">
        <v>26.470353758736799</v>
      </c>
      <c r="X35" s="28">
        <v>48.2347787457579</v>
      </c>
      <c r="Y35" s="28">
        <v>106.05587645428101</v>
      </c>
      <c r="Z35" s="101">
        <v>5.6978336871447297</v>
      </c>
      <c r="AA35" s="28">
        <v>10270.0209911334</v>
      </c>
      <c r="AB35" s="28">
        <v>15.0511978236941</v>
      </c>
      <c r="AC35" s="28">
        <v>9938.6593627407892</v>
      </c>
      <c r="AD35" s="28">
        <v>130.95605096166099</v>
      </c>
      <c r="AE35" s="28">
        <v>210.379332902313</v>
      </c>
      <c r="AF35" s="28">
        <v>27.838919328205101</v>
      </c>
      <c r="AG35" s="28">
        <v>228.77299480183399</v>
      </c>
      <c r="AH35" s="28">
        <v>73.677298838974906</v>
      </c>
      <c r="AI35" s="28">
        <v>73.677298838974906</v>
      </c>
      <c r="AJ35" s="28">
        <v>19.954397701152399</v>
      </c>
      <c r="AK35" s="28">
        <v>5.7156858557493804</v>
      </c>
      <c r="AL35" s="28">
        <v>35.957601391329703</v>
      </c>
      <c r="AM35" s="28">
        <v>3.39782125381591</v>
      </c>
      <c r="AN35" s="28">
        <v>17.3453796686521</v>
      </c>
      <c r="AO35" s="28">
        <v>18.202954206405401</v>
      </c>
      <c r="AP35" s="28">
        <v>3.48674150251466</v>
      </c>
      <c r="AQ35" s="28">
        <v>236.30088797610199</v>
      </c>
      <c r="AR35" s="28">
        <v>0</v>
      </c>
      <c r="AS35" s="28">
        <v>4182.5173533195202</v>
      </c>
      <c r="AT35" s="28">
        <v>459.008614835412</v>
      </c>
      <c r="AU35" s="28">
        <v>4647.2416540106897</v>
      </c>
      <c r="AV35" s="28">
        <v>3.4340071447692302</v>
      </c>
      <c r="AW35" s="28">
        <v>99.725262230509202</v>
      </c>
      <c r="AX35" s="28">
        <v>15.3638382544497</v>
      </c>
      <c r="AY35" s="28">
        <v>931.62179590648896</v>
      </c>
      <c r="AZ35" s="28">
        <v>16.709649373357099</v>
      </c>
      <c r="BA35" s="28">
        <v>10.800687589696601</v>
      </c>
      <c r="BB35" s="28">
        <v>116.03604705942</v>
      </c>
      <c r="BC35" s="28">
        <v>28.592371604064098</v>
      </c>
      <c r="BD35" s="28">
        <v>2.6723642267012702</v>
      </c>
      <c r="BE35" s="28">
        <v>6.8054252052587803</v>
      </c>
      <c r="BF35" s="28">
        <v>1738.59505373812</v>
      </c>
      <c r="BG35" s="28">
        <v>1462.5333336839999</v>
      </c>
      <c r="BH35" s="28">
        <v>276.06172005412299</v>
      </c>
      <c r="BI35" s="28">
        <v>0.85353392141625095</v>
      </c>
      <c r="BJ35" s="28">
        <v>2.1915206536276202</v>
      </c>
      <c r="BK35" s="28">
        <v>866.26774162115703</v>
      </c>
      <c r="BL35" s="28">
        <v>0.405056679271592</v>
      </c>
      <c r="BM35" s="28">
        <v>71.216993807988402</v>
      </c>
      <c r="BN35" s="28">
        <v>11.463776132787601</v>
      </c>
      <c r="BO35" s="28">
        <v>5.6756022423100001</v>
      </c>
      <c r="BP35" s="28">
        <v>185.38080016082699</v>
      </c>
      <c r="BQ35" s="28">
        <v>187.20246567655099</v>
      </c>
      <c r="BR35" s="28">
        <v>67.830120101037707</v>
      </c>
      <c r="BS35" s="28">
        <v>52.094685422818898</v>
      </c>
      <c r="BT35" s="28">
        <v>2.1731196278148399</v>
      </c>
      <c r="BU35" s="28">
        <v>2614.7569062078201</v>
      </c>
      <c r="BV35" s="28">
        <v>503.227505470783</v>
      </c>
      <c r="BW35" s="28">
        <v>42.554511464805998</v>
      </c>
      <c r="BX35" s="28">
        <v>5.5522410767426598</v>
      </c>
      <c r="BY35" s="28">
        <v>180.86196820766801</v>
      </c>
      <c r="BZ35" s="28">
        <v>164.336218774873</v>
      </c>
      <c r="CA35" s="28">
        <v>2403.7235728238402</v>
      </c>
      <c r="CB35" s="28">
        <v>70.4953795071998</v>
      </c>
      <c r="CE35" s="37">
        <f t="shared" ref="CE35:CE51" si="15">AK35/AU35</f>
        <v>1.2299093271417457E-3</v>
      </c>
      <c r="CF35" s="25">
        <f t="shared" ref="CF35:CF51" si="16">+(AC35-B35)/B35</f>
        <v>-5.1076739744099061E-3</v>
      </c>
      <c r="CG35" s="25">
        <f t="shared" ref="CG35:CG51" si="17">+(AQ35-C35)/C35</f>
        <v>2.7772795057015723E-3</v>
      </c>
      <c r="CH35" s="25">
        <f t="shared" ref="CH35:CH51" si="18">+(AU35-D35)/D35</f>
        <v>-7.9993966298554076E-4</v>
      </c>
      <c r="CI35" s="25">
        <f t="shared" ref="CI35:CI51" si="19">+(BF35-E35)/E35</f>
        <v>1.4187922695076381E-3</v>
      </c>
      <c r="CJ35" s="25">
        <f t="shared" ref="CJ35:CJ51" si="20">+(BG35-F35)/F35</f>
        <v>1.3621647223902727E-3</v>
      </c>
      <c r="CK35" s="25">
        <f t="shared" ref="CK35:CK51" si="21">+(BU35-G35)/G35</f>
        <v>2.0081311605286323E-3</v>
      </c>
      <c r="CL35" s="25">
        <f t="shared" ref="CL35:CL51" si="22">+(CA35-H35)/H35</f>
        <v>-7.003040287854326E-4</v>
      </c>
      <c r="CM35" s="25">
        <f t="shared" ref="CM35:CM51" si="23">+(AB35-K35)/K35</f>
        <v>9.4267409693357456E-5</v>
      </c>
      <c r="CN35" s="78">
        <f t="shared" ref="CN35:CN51" si="24">+(AI35-L35)/L35</f>
        <v>0.45887038214210091</v>
      </c>
      <c r="CO35" s="25">
        <f t="shared" ref="CO35:CO51" si="25">+(AJ35-M35)/M35</f>
        <v>2.7550985519068233E-3</v>
      </c>
      <c r="CP35" s="78">
        <f t="shared" ref="CP35:CP51" si="26">+(AO35-N35)/N35</f>
        <v>-0.88850157121640405</v>
      </c>
      <c r="CQ35" s="87">
        <f t="shared" si="13"/>
        <v>-1.0963019746183435E-2</v>
      </c>
      <c r="CR35" s="87">
        <f t="shared" si="14"/>
        <v>-1.9813471192356311E-2</v>
      </c>
      <c r="CS35" s="78">
        <f t="shared" ref="CS35:CS51" si="27">+(AP35-Q35)/Q35</f>
        <v>-0.48903101286309314</v>
      </c>
    </row>
    <row r="36" spans="1:97" x14ac:dyDescent="0.4">
      <c r="A36" s="30" t="s">
        <v>35</v>
      </c>
      <c r="B36" s="93">
        <v>165168.24780000001</v>
      </c>
      <c r="C36" s="93">
        <v>2639.5440368999998</v>
      </c>
      <c r="D36" s="93">
        <v>39695.068806000003</v>
      </c>
      <c r="E36" s="93">
        <v>13408.534224000001</v>
      </c>
      <c r="F36" s="93">
        <v>10830.334085</v>
      </c>
      <c r="G36" s="93">
        <v>38611.202746000003</v>
      </c>
      <c r="H36" s="93">
        <v>29369.566565000001</v>
      </c>
      <c r="I36" s="95">
        <v>96.522059373999994</v>
      </c>
      <c r="J36" s="95">
        <v>110.85481900000001</v>
      </c>
      <c r="K36" s="93">
        <v>2.5289227721</v>
      </c>
      <c r="L36" s="95">
        <v>210.95960821</v>
      </c>
      <c r="M36" s="93">
        <v>1115.9287033000001</v>
      </c>
      <c r="N36" s="95">
        <v>358.66380243999998</v>
      </c>
      <c r="O36" s="97">
        <v>28.145030094999999</v>
      </c>
      <c r="P36" s="97">
        <v>19.171631983000001</v>
      </c>
      <c r="Q36" s="95">
        <v>41.750031561999997</v>
      </c>
      <c r="R36" s="28"/>
      <c r="S36" s="30" t="s">
        <v>35</v>
      </c>
      <c r="T36" s="28">
        <v>822.11684641484703</v>
      </c>
      <c r="U36" s="101">
        <v>27.840098743760301</v>
      </c>
      <c r="V36" s="28">
        <v>248.762831854246</v>
      </c>
      <c r="W36" s="28">
        <v>176.37910041903899</v>
      </c>
      <c r="X36" s="28">
        <v>311.643269122059</v>
      </c>
      <c r="Y36" s="28">
        <v>815.77348312772904</v>
      </c>
      <c r="Z36" s="101">
        <v>18.932936899420501</v>
      </c>
      <c r="AA36" s="28">
        <v>32394.303288120602</v>
      </c>
      <c r="AB36" s="28">
        <v>2.5358561642215598</v>
      </c>
      <c r="AC36" s="28">
        <v>165262.72113986401</v>
      </c>
      <c r="AD36" s="28">
        <v>765.44150757930004</v>
      </c>
      <c r="AE36" s="28">
        <v>690.52500404149498</v>
      </c>
      <c r="AF36" s="28">
        <v>145.795046033387</v>
      </c>
      <c r="AG36" s="28">
        <v>651.14839068552806</v>
      </c>
      <c r="AH36" s="28">
        <v>501.55186914637</v>
      </c>
      <c r="AI36" s="28">
        <v>501.55186914637</v>
      </c>
      <c r="AJ36" s="28">
        <v>1118.8836544840401</v>
      </c>
      <c r="AK36" s="28">
        <v>19.319692821098201</v>
      </c>
      <c r="AL36" s="28">
        <v>861.16296969872099</v>
      </c>
      <c r="AM36" s="28">
        <v>27.127512949403499</v>
      </c>
      <c r="AN36" s="28">
        <v>659.50350255656804</v>
      </c>
      <c r="AO36" s="28">
        <v>274.05970376058002</v>
      </c>
      <c r="AP36" s="28">
        <v>29.573250533566402</v>
      </c>
      <c r="AQ36" s="28">
        <v>2646.7479698817801</v>
      </c>
      <c r="AR36" s="28">
        <v>0</v>
      </c>
      <c r="AS36" s="28">
        <v>35697.873787492703</v>
      </c>
      <c r="AT36" s="28">
        <v>3947.1108533443498</v>
      </c>
      <c r="AU36" s="28">
        <v>39664.304333658198</v>
      </c>
      <c r="AV36" s="28">
        <v>40.260955501344</v>
      </c>
      <c r="AW36" s="28">
        <v>1063.10431846448</v>
      </c>
      <c r="AX36" s="28">
        <v>169.31078596656701</v>
      </c>
      <c r="AY36" s="28">
        <v>11432.1520864469</v>
      </c>
      <c r="AZ36" s="28">
        <v>248.33994115598199</v>
      </c>
      <c r="BA36" s="28">
        <v>266.82082579591599</v>
      </c>
      <c r="BB36" s="28">
        <v>637.35265106235204</v>
      </c>
      <c r="BC36" s="28">
        <v>295.36222701830297</v>
      </c>
      <c r="BD36" s="28">
        <v>109.478360965514</v>
      </c>
      <c r="BE36" s="28">
        <v>195.46064171066601</v>
      </c>
      <c r="BF36" s="28">
        <v>13430.5778282517</v>
      </c>
      <c r="BG36" s="28">
        <v>10847.5375290257</v>
      </c>
      <c r="BH36" s="28">
        <v>2583.0402992259501</v>
      </c>
      <c r="BI36" s="28">
        <v>41.158976481312997</v>
      </c>
      <c r="BJ36" s="28">
        <v>23.667662460895201</v>
      </c>
      <c r="BK36" s="28">
        <v>4212.3977449939102</v>
      </c>
      <c r="BL36" s="28">
        <v>293.56755952462203</v>
      </c>
      <c r="BM36" s="28">
        <v>637.30741522710298</v>
      </c>
      <c r="BN36" s="28">
        <v>116.226899132922</v>
      </c>
      <c r="BO36" s="28">
        <v>132.705014939389</v>
      </c>
      <c r="BP36" s="28">
        <v>1619.42343610851</v>
      </c>
      <c r="BQ36" s="28">
        <v>729.78802008809998</v>
      </c>
      <c r="BR36" s="28">
        <v>448.27127373655901</v>
      </c>
      <c r="BS36" s="28">
        <v>1333.4424099294999</v>
      </c>
      <c r="BT36" s="28">
        <v>67.243702815741301</v>
      </c>
      <c r="BU36" s="28">
        <v>38708.111526260203</v>
      </c>
      <c r="BV36" s="28">
        <v>8159.6376750343798</v>
      </c>
      <c r="BW36" s="28">
        <v>303.64773802239301</v>
      </c>
      <c r="BX36" s="28">
        <v>133.925223402358</v>
      </c>
      <c r="BY36" s="28">
        <v>3780.0947798819502</v>
      </c>
      <c r="BZ36" s="28">
        <v>2962.9967128397602</v>
      </c>
      <c r="CA36" s="28">
        <v>29415.131443641501</v>
      </c>
      <c r="CB36" s="28">
        <v>2789.5112323860599</v>
      </c>
      <c r="CE36" s="37">
        <f t="shared" si="15"/>
        <v>4.8708008738990947E-4</v>
      </c>
      <c r="CF36" s="25">
        <f t="shared" si="16"/>
        <v>5.7198245499577561E-4</v>
      </c>
      <c r="CG36" s="25">
        <f t="shared" si="17"/>
        <v>2.7292338680740299E-3</v>
      </c>
      <c r="CH36" s="25">
        <f t="shared" si="18"/>
        <v>-7.7502000291671262E-4</v>
      </c>
      <c r="CI36" s="25">
        <f t="shared" si="19"/>
        <v>1.6439980599999872E-3</v>
      </c>
      <c r="CJ36" s="25">
        <f t="shared" si="20"/>
        <v>1.5884499860005338E-3</v>
      </c>
      <c r="CK36" s="25">
        <f t="shared" si="21"/>
        <v>2.5098617335933718E-3</v>
      </c>
      <c r="CL36" s="25">
        <f t="shared" si="22"/>
        <v>1.5514317700486772E-3</v>
      </c>
      <c r="CM36" s="25">
        <f t="shared" si="23"/>
        <v>2.741638534023838E-3</v>
      </c>
      <c r="CN36" s="78">
        <f t="shared" si="24"/>
        <v>1.3774781978505553</v>
      </c>
      <c r="CO36" s="25">
        <f t="shared" si="25"/>
        <v>2.647974888809418E-3</v>
      </c>
      <c r="CP36" s="78">
        <f t="shared" si="26"/>
        <v>-0.23588691722960581</v>
      </c>
      <c r="CQ36" s="87">
        <f t="shared" si="13"/>
        <v>-1.0834287624153933E-2</v>
      </c>
      <c r="CR36" s="87">
        <f t="shared" si="14"/>
        <v>-1.2450431126111635E-2</v>
      </c>
      <c r="CS36" s="78">
        <f t="shared" si="27"/>
        <v>-0.29165920534337142</v>
      </c>
    </row>
    <row r="37" spans="1:97" x14ac:dyDescent="0.4">
      <c r="A37" s="30" t="s">
        <v>36</v>
      </c>
      <c r="B37" s="93">
        <v>28628.737787999999</v>
      </c>
      <c r="C37" s="93">
        <v>3443.5714837</v>
      </c>
      <c r="D37" s="93">
        <v>36147.779762999999</v>
      </c>
      <c r="E37" s="93">
        <v>7070.1521706000003</v>
      </c>
      <c r="F37" s="93">
        <v>5028.1678932000004</v>
      </c>
      <c r="G37" s="93">
        <v>23641.309216000001</v>
      </c>
      <c r="H37" s="93">
        <v>23312.474128999998</v>
      </c>
      <c r="I37" s="95">
        <v>194.24522332000001</v>
      </c>
      <c r="J37" s="95">
        <v>130.77724702</v>
      </c>
      <c r="K37" s="93">
        <v>7.78486484</v>
      </c>
      <c r="L37" s="95">
        <v>595.36507141000004</v>
      </c>
      <c r="M37" s="93">
        <v>184.83391846999999</v>
      </c>
      <c r="N37" s="95">
        <v>2678.0027083</v>
      </c>
      <c r="O37" s="97">
        <v>109.40338835999999</v>
      </c>
      <c r="P37" s="97">
        <v>40.105376309999997</v>
      </c>
      <c r="Q37" s="95">
        <v>23.810798294000001</v>
      </c>
      <c r="R37" s="28"/>
      <c r="S37" s="30" t="s">
        <v>36</v>
      </c>
      <c r="T37" s="28">
        <v>211.04675279218199</v>
      </c>
      <c r="U37" s="101">
        <v>108.79478885656501</v>
      </c>
      <c r="V37" s="28">
        <v>170.39558700845899</v>
      </c>
      <c r="W37" s="28">
        <v>155.290729074133</v>
      </c>
      <c r="X37" s="28">
        <v>191.569247216305</v>
      </c>
      <c r="Y37" s="28">
        <v>717.66983798408398</v>
      </c>
      <c r="Z37" s="101">
        <v>39.580334531666701</v>
      </c>
      <c r="AA37" s="28">
        <v>27263.870614613101</v>
      </c>
      <c r="AB37" s="28">
        <v>7.8062092351298</v>
      </c>
      <c r="AC37" s="28">
        <v>28522.475858542599</v>
      </c>
      <c r="AD37" s="28">
        <v>882.01099652442497</v>
      </c>
      <c r="AE37" s="28">
        <v>4560.9458462356997</v>
      </c>
      <c r="AF37" s="28">
        <v>299.45600091942498</v>
      </c>
      <c r="AG37" s="28">
        <v>148.37075559100899</v>
      </c>
      <c r="AH37" s="28">
        <v>848.97181188260697</v>
      </c>
      <c r="AI37" s="28">
        <v>848.97181188260697</v>
      </c>
      <c r="AJ37" s="28">
        <v>185.329801491979</v>
      </c>
      <c r="AK37" s="28">
        <v>28.618607429164499</v>
      </c>
      <c r="AL37" s="28">
        <v>672.31181204894006</v>
      </c>
      <c r="AM37" s="28">
        <v>16.9631065246523</v>
      </c>
      <c r="AN37" s="28">
        <v>55.115521352909198</v>
      </c>
      <c r="AO37" s="28">
        <v>619.606467952549</v>
      </c>
      <c r="AP37" s="28">
        <v>15.966770197384101</v>
      </c>
      <c r="AQ37" s="28">
        <v>3453.01694800112</v>
      </c>
      <c r="AR37" s="28">
        <v>0</v>
      </c>
      <c r="AS37" s="28">
        <v>32547.219937379901</v>
      </c>
      <c r="AT37" s="28">
        <v>3587.7359645098099</v>
      </c>
      <c r="AU37" s="28">
        <v>36163.574509318802</v>
      </c>
      <c r="AV37" s="28">
        <v>25.347940611403299</v>
      </c>
      <c r="AW37" s="28">
        <v>969.05609206403301</v>
      </c>
      <c r="AX37" s="28">
        <v>64.840168483600294</v>
      </c>
      <c r="AY37" s="28">
        <v>10593.6502358205</v>
      </c>
      <c r="AZ37" s="28">
        <v>140.466620197678</v>
      </c>
      <c r="BA37" s="28">
        <v>81.110691397741206</v>
      </c>
      <c r="BB37" s="28">
        <v>362.73181298334902</v>
      </c>
      <c r="BC37" s="28">
        <v>53.971083785798797</v>
      </c>
      <c r="BD37" s="28">
        <v>73.662555208805202</v>
      </c>
      <c r="BE37" s="28">
        <v>96.983343307803096</v>
      </c>
      <c r="BF37" s="28">
        <v>7082.7138614273699</v>
      </c>
      <c r="BG37" s="28">
        <v>5035.8525974395397</v>
      </c>
      <c r="BH37" s="28">
        <v>2046.8612639878199</v>
      </c>
      <c r="BI37" s="28">
        <v>10.721091799026601</v>
      </c>
      <c r="BJ37" s="28">
        <v>2.8133187670949402</v>
      </c>
      <c r="BK37" s="28">
        <v>1774.5078821930399</v>
      </c>
      <c r="BL37" s="28">
        <v>141.65765008658801</v>
      </c>
      <c r="BM37" s="28">
        <v>306.31168675639401</v>
      </c>
      <c r="BN37" s="28">
        <v>72.507567795531997</v>
      </c>
      <c r="BO37" s="28">
        <v>77.576257267051403</v>
      </c>
      <c r="BP37" s="28">
        <v>785.14678772356206</v>
      </c>
      <c r="BQ37" s="28">
        <v>2396.9049803989101</v>
      </c>
      <c r="BR37" s="28">
        <v>193.417088394274</v>
      </c>
      <c r="BS37" s="28">
        <v>767.16125446617605</v>
      </c>
      <c r="BT37" s="28">
        <v>30.265736826018902</v>
      </c>
      <c r="BU37" s="28">
        <v>23695.199453327001</v>
      </c>
      <c r="BV37" s="28">
        <v>5816.1891130244603</v>
      </c>
      <c r="BW37" s="28">
        <v>43.835653600797798</v>
      </c>
      <c r="BX37" s="28">
        <v>652.40867446045104</v>
      </c>
      <c r="BY37" s="28">
        <v>1472.58752067213</v>
      </c>
      <c r="BZ37" s="28">
        <v>1507.89435414028</v>
      </c>
      <c r="CA37" s="28">
        <v>23337.630532293799</v>
      </c>
      <c r="CB37" s="28">
        <v>629.51959700360305</v>
      </c>
      <c r="CE37" s="37">
        <f t="shared" si="15"/>
        <v>7.9136556099535795E-4</v>
      </c>
      <c r="CF37" s="25">
        <f t="shared" si="16"/>
        <v>-3.7117224742594258E-3</v>
      </c>
      <c r="CG37" s="25">
        <f t="shared" si="17"/>
        <v>2.7429267392385086E-3</v>
      </c>
      <c r="CH37" s="25">
        <f t="shared" si="18"/>
        <v>4.3694927938478978E-4</v>
      </c>
      <c r="CI37" s="25">
        <f t="shared" si="19"/>
        <v>1.7767214232821201E-3</v>
      </c>
      <c r="CJ37" s="25">
        <f t="shared" si="20"/>
        <v>1.5283308757314893E-3</v>
      </c>
      <c r="CK37" s="25">
        <f t="shared" si="21"/>
        <v>2.2794946267412053E-3</v>
      </c>
      <c r="CL37" s="25">
        <f t="shared" si="22"/>
        <v>1.0790962449801331E-3</v>
      </c>
      <c r="CM37" s="25">
        <f t="shared" si="23"/>
        <v>2.7417810801452554E-3</v>
      </c>
      <c r="CN37" s="78">
        <f t="shared" si="24"/>
        <v>0.42596845641614711</v>
      </c>
      <c r="CO37" s="25">
        <f t="shared" si="25"/>
        <v>2.6828572703743083E-3</v>
      </c>
      <c r="CP37" s="78">
        <f t="shared" si="26"/>
        <v>-0.76863112720827831</v>
      </c>
      <c r="CQ37" s="87">
        <f t="shared" si="13"/>
        <v>-5.562894463856511E-3</v>
      </c>
      <c r="CR37" s="87">
        <f t="shared" si="14"/>
        <v>-1.3091555961846961E-2</v>
      </c>
      <c r="CS37" s="78">
        <f t="shared" si="27"/>
        <v>-0.32943154613142434</v>
      </c>
    </row>
    <row r="38" spans="1:97" x14ac:dyDescent="0.4">
      <c r="A38" s="30" t="s">
        <v>37</v>
      </c>
      <c r="B38" s="93">
        <v>25151.141104999999</v>
      </c>
      <c r="C38" s="93">
        <v>564.68954532999999</v>
      </c>
      <c r="D38" s="93">
        <v>12609.327631</v>
      </c>
      <c r="E38" s="93">
        <v>5150.1143244000004</v>
      </c>
      <c r="F38" s="93">
        <v>4092.8964980999999</v>
      </c>
      <c r="G38" s="93">
        <v>1699.6172529</v>
      </c>
      <c r="H38" s="93">
        <v>9684.5923352999998</v>
      </c>
      <c r="I38" s="95">
        <v>149.74910552</v>
      </c>
      <c r="J38" s="95">
        <v>46.180741689000001</v>
      </c>
      <c r="K38" s="93">
        <v>5.4897426433999996</v>
      </c>
      <c r="L38" s="95">
        <v>273.04595253999997</v>
      </c>
      <c r="M38" s="93">
        <v>204.13900007000001</v>
      </c>
      <c r="N38" s="95">
        <v>1476.9892440000001</v>
      </c>
      <c r="O38" s="97">
        <v>45.288380203999999</v>
      </c>
      <c r="P38" s="97">
        <v>10.981259805000001</v>
      </c>
      <c r="Q38" s="95">
        <v>12.300089201</v>
      </c>
      <c r="R38" s="28"/>
      <c r="S38" s="30" t="s">
        <v>37</v>
      </c>
      <c r="T38" s="28">
        <v>109.28109859822101</v>
      </c>
      <c r="U38" s="101">
        <v>45.0386855944123</v>
      </c>
      <c r="V38" s="28">
        <v>143.820313084589</v>
      </c>
      <c r="W38" s="28">
        <v>140.06261588854099</v>
      </c>
      <c r="X38" s="28">
        <v>90.189348371528993</v>
      </c>
      <c r="Y38" s="28">
        <v>209.89146962229501</v>
      </c>
      <c r="Z38" s="101">
        <v>10.740009934492701</v>
      </c>
      <c r="AA38" s="28">
        <v>27807.019346857898</v>
      </c>
      <c r="AB38" s="28">
        <v>5.5047383404388599</v>
      </c>
      <c r="AC38" s="28">
        <v>25017.132028981901</v>
      </c>
      <c r="AD38" s="28">
        <v>299.32274877782999</v>
      </c>
      <c r="AE38" s="28">
        <v>331.265614599792</v>
      </c>
      <c r="AF38" s="28">
        <v>58.167915107637597</v>
      </c>
      <c r="AG38" s="28">
        <v>193.969517898097</v>
      </c>
      <c r="AH38" s="28">
        <v>167.93786847588001</v>
      </c>
      <c r="AI38" s="28">
        <v>167.93786847588001</v>
      </c>
      <c r="AJ38" s="28">
        <v>204.650534774276</v>
      </c>
      <c r="AK38" s="28">
        <v>17.024023900712599</v>
      </c>
      <c r="AL38" s="28">
        <v>178.67553935933901</v>
      </c>
      <c r="AM38" s="28">
        <v>11.7078009514088</v>
      </c>
      <c r="AN38" s="28">
        <v>62.9987745634022</v>
      </c>
      <c r="AO38" s="28">
        <v>762.60484267778895</v>
      </c>
      <c r="AP38" s="28">
        <v>18.521839814765301</v>
      </c>
      <c r="AQ38" s="28">
        <v>566.23681103633498</v>
      </c>
      <c r="AR38" s="28">
        <v>0</v>
      </c>
      <c r="AS38" s="28">
        <v>11330.532866973899</v>
      </c>
      <c r="AT38" s="28">
        <v>1241.9243401521601</v>
      </c>
      <c r="AU38" s="28">
        <v>12589.481231026801</v>
      </c>
      <c r="AV38" s="28">
        <v>11.495136180918299</v>
      </c>
      <c r="AW38" s="28">
        <v>199.452806806317</v>
      </c>
      <c r="AX38" s="28">
        <v>15.6856244515646</v>
      </c>
      <c r="AY38" s="28">
        <v>2346.2072910424799</v>
      </c>
      <c r="AZ38" s="28">
        <v>58.4449076525405</v>
      </c>
      <c r="BA38" s="28">
        <v>72.549290865109</v>
      </c>
      <c r="BB38" s="28">
        <v>258.36814039253198</v>
      </c>
      <c r="BC38" s="28">
        <v>42.466547807960801</v>
      </c>
      <c r="BD38" s="28">
        <v>14.8975181002772</v>
      </c>
      <c r="BE38" s="28">
        <v>124.42061785107801</v>
      </c>
      <c r="BF38" s="28">
        <v>5156.6026301633101</v>
      </c>
      <c r="BG38" s="28">
        <v>4097.9572287876299</v>
      </c>
      <c r="BH38" s="28">
        <v>1058.64540137568</v>
      </c>
      <c r="BI38" s="28">
        <v>6.9815667274040099</v>
      </c>
      <c r="BJ38" s="28">
        <v>3.9296847985093399</v>
      </c>
      <c r="BK38" s="28">
        <v>886.01413223146199</v>
      </c>
      <c r="BL38" s="28">
        <v>385.91798306597002</v>
      </c>
      <c r="BM38" s="28">
        <v>337.59300025562499</v>
      </c>
      <c r="BN38" s="28">
        <v>12.8940988509534</v>
      </c>
      <c r="BO38" s="28">
        <v>19.226410412771301</v>
      </c>
      <c r="BP38" s="28">
        <v>855.86472671693195</v>
      </c>
      <c r="BQ38" s="28">
        <v>121.44317320272199</v>
      </c>
      <c r="BR38" s="28">
        <v>117.896732297951</v>
      </c>
      <c r="BS38" s="28">
        <v>870.53993006199403</v>
      </c>
      <c r="BT38" s="28">
        <v>14.266316246990799</v>
      </c>
      <c r="BU38" s="28">
        <v>1698.09237792247</v>
      </c>
      <c r="BV38" s="28">
        <v>1414.80215857639</v>
      </c>
      <c r="BW38" s="28">
        <v>1.6504294697112499E-2</v>
      </c>
      <c r="BX38" s="28">
        <v>2268.7020754053001</v>
      </c>
      <c r="BY38" s="28">
        <v>895.40059303614805</v>
      </c>
      <c r="BZ38" s="28">
        <v>668.28224708248104</v>
      </c>
      <c r="CA38" s="28">
        <v>9688.9712317421399</v>
      </c>
      <c r="CB38" s="28">
        <v>624.08871859406497</v>
      </c>
      <c r="CE38" s="37">
        <f t="shared" si="15"/>
        <v>1.3522418905361135E-3</v>
      </c>
      <c r="CF38" s="25">
        <f t="shared" si="16"/>
        <v>-5.3281509359214187E-3</v>
      </c>
      <c r="CG38" s="25">
        <f t="shared" si="17"/>
        <v>2.7400289577360379E-3</v>
      </c>
      <c r="CH38" s="25">
        <f t="shared" si="18"/>
        <v>-1.5739459354206203E-3</v>
      </c>
      <c r="CI38" s="25">
        <f t="shared" si="19"/>
        <v>1.2598372297425759E-3</v>
      </c>
      <c r="CJ38" s="25">
        <f t="shared" si="20"/>
        <v>1.2364668126788134E-3</v>
      </c>
      <c r="CK38" s="25">
        <f t="shared" si="21"/>
        <v>-8.9718727844651273E-4</v>
      </c>
      <c r="CL38" s="25">
        <f t="shared" si="22"/>
        <v>4.5215082788556616E-4</v>
      </c>
      <c r="CM38" s="25">
        <f t="shared" si="23"/>
        <v>2.7315847049567501E-3</v>
      </c>
      <c r="CN38" s="78">
        <f t="shared" si="24"/>
        <v>-0.38494650107923545</v>
      </c>
      <c r="CO38" s="25">
        <f t="shared" si="25"/>
        <v>2.5058156653093274E-3</v>
      </c>
      <c r="CP38" s="78">
        <f t="shared" si="26"/>
        <v>-0.48367610273688028</v>
      </c>
      <c r="CQ38" s="87">
        <f t="shared" si="13"/>
        <v>-5.5134365252843716E-3</v>
      </c>
      <c r="CR38" s="87">
        <f t="shared" si="14"/>
        <v>-2.1969234385790022E-2</v>
      </c>
      <c r="CS38" s="78">
        <f t="shared" si="27"/>
        <v>0.50582971489828465</v>
      </c>
    </row>
    <row r="39" spans="1:97" x14ac:dyDescent="0.4">
      <c r="A39" s="30" t="s">
        <v>38</v>
      </c>
      <c r="B39" s="93">
        <v>49272.764036</v>
      </c>
      <c r="C39" s="93">
        <v>1479.6564039</v>
      </c>
      <c r="D39" s="93">
        <v>40070.012667000003</v>
      </c>
      <c r="E39" s="93">
        <v>15527.780092000001</v>
      </c>
      <c r="F39" s="93">
        <v>11387.805547</v>
      </c>
      <c r="G39" s="93">
        <v>24034.594378999998</v>
      </c>
      <c r="H39" s="93">
        <v>21379.433282000002</v>
      </c>
      <c r="I39" s="95">
        <v>67.454312447999996</v>
      </c>
      <c r="J39" s="95">
        <v>119.61157122</v>
      </c>
      <c r="K39" s="93">
        <v>40.274953345999997</v>
      </c>
      <c r="L39" s="95">
        <v>394.58880984000001</v>
      </c>
      <c r="M39" s="93">
        <v>1693.0233052000001</v>
      </c>
      <c r="N39" s="95">
        <v>431.17923825000003</v>
      </c>
      <c r="O39" s="97">
        <v>28.818743184999999</v>
      </c>
      <c r="P39" s="97">
        <v>19.581877420000001</v>
      </c>
      <c r="Q39" s="95">
        <v>47.984590726</v>
      </c>
      <c r="R39" s="28"/>
      <c r="S39" s="30" t="s">
        <v>130</v>
      </c>
      <c r="T39" s="28">
        <v>357.87705050256898</v>
      </c>
      <c r="U39" s="101">
        <v>28.373723586313101</v>
      </c>
      <c r="V39" s="28">
        <v>177.17217706467</v>
      </c>
      <c r="W39" s="28">
        <v>115.727587226986</v>
      </c>
      <c r="X39" s="28">
        <v>208.657352119905</v>
      </c>
      <c r="Y39" s="28">
        <v>1260.42095823827</v>
      </c>
      <c r="Z39" s="101">
        <v>19.257845543811499</v>
      </c>
      <c r="AA39" s="28">
        <v>16276.9847759475</v>
      </c>
      <c r="AB39" s="28">
        <v>40.375721707608399</v>
      </c>
      <c r="AC39" s="28">
        <v>49098.681280029901</v>
      </c>
      <c r="AD39" s="28">
        <v>535.01027549217702</v>
      </c>
      <c r="AE39" s="28">
        <v>853.15037759621498</v>
      </c>
      <c r="AF39" s="28">
        <v>102.436675508715</v>
      </c>
      <c r="AG39" s="28">
        <v>271.584473108049</v>
      </c>
      <c r="AH39" s="28">
        <v>530.65107002874902</v>
      </c>
      <c r="AI39" s="28">
        <v>530.65107002874902</v>
      </c>
      <c r="AJ39" s="28">
        <v>1695.33778019378</v>
      </c>
      <c r="AK39" s="28">
        <v>34.828740701272501</v>
      </c>
      <c r="AL39" s="28">
        <v>826.24412783974503</v>
      </c>
      <c r="AM39" s="28">
        <v>11.513555464625799</v>
      </c>
      <c r="AN39" s="28">
        <v>239.44623233363899</v>
      </c>
      <c r="AO39" s="28">
        <v>222.70622396298501</v>
      </c>
      <c r="AP39" s="28">
        <v>15.0058850464358</v>
      </c>
      <c r="AQ39" s="28">
        <v>1483.6342024979399</v>
      </c>
      <c r="AR39" s="28">
        <v>0</v>
      </c>
      <c r="AS39" s="28">
        <v>36072.093822245297</v>
      </c>
      <c r="AT39" s="28">
        <v>3973.1865759508601</v>
      </c>
      <c r="AU39" s="28">
        <v>40080.109138897402</v>
      </c>
      <c r="AV39" s="28">
        <v>31.1219184666361</v>
      </c>
      <c r="AW39" s="28">
        <v>835.507431867729</v>
      </c>
      <c r="AX39" s="28">
        <v>182.68635113069499</v>
      </c>
      <c r="AY39" s="28">
        <v>8272.7156842772893</v>
      </c>
      <c r="AZ39" s="28">
        <v>274.26771701835798</v>
      </c>
      <c r="BA39" s="28">
        <v>168.817804630122</v>
      </c>
      <c r="BB39" s="28">
        <v>584.61586214597799</v>
      </c>
      <c r="BC39" s="28">
        <v>264.294597958103</v>
      </c>
      <c r="BD39" s="28">
        <v>135.42054473050101</v>
      </c>
      <c r="BE39" s="28">
        <v>197.92219749376201</v>
      </c>
      <c r="BF39" s="28">
        <v>15559.4458804848</v>
      </c>
      <c r="BG39" s="28">
        <v>11410.1001496384</v>
      </c>
      <c r="BH39" s="28">
        <v>4149.3457308464003</v>
      </c>
      <c r="BI39" s="28">
        <v>19.3662759649905</v>
      </c>
      <c r="BJ39" s="28">
        <v>17.136584858530998</v>
      </c>
      <c r="BK39" s="28">
        <v>4407.4404849607099</v>
      </c>
      <c r="BL39" s="28">
        <v>284.571300010926</v>
      </c>
      <c r="BM39" s="28">
        <v>654.51792746892795</v>
      </c>
      <c r="BN39" s="28">
        <v>147.73420764584901</v>
      </c>
      <c r="BO39" s="28">
        <v>119.97399096808201</v>
      </c>
      <c r="BP39" s="28">
        <v>1658.39258112534</v>
      </c>
      <c r="BQ39" s="28">
        <v>1045.4877312137301</v>
      </c>
      <c r="BR39" s="28">
        <v>471.25444093751503</v>
      </c>
      <c r="BS39" s="28">
        <v>1777.5354434098699</v>
      </c>
      <c r="BT39" s="28">
        <v>44.151837180173999</v>
      </c>
      <c r="BU39" s="28">
        <v>24087.909811785601</v>
      </c>
      <c r="BV39" s="28">
        <v>4566.54675943658</v>
      </c>
      <c r="BW39" s="28">
        <v>191.589347392755</v>
      </c>
      <c r="BX39" s="28">
        <v>177.06951934573601</v>
      </c>
      <c r="BY39" s="28">
        <v>3005.06353531785</v>
      </c>
      <c r="BZ39" s="28">
        <v>1980.87909828749</v>
      </c>
      <c r="CA39" s="28">
        <v>21395.431152354799</v>
      </c>
      <c r="CB39" s="28">
        <v>1597.7440940466599</v>
      </c>
      <c r="CE39" s="37">
        <f t="shared" si="15"/>
        <v>8.6897819016843716E-4</v>
      </c>
      <c r="CF39" s="25">
        <f t="shared" si="16"/>
        <v>-3.5330422267951058E-3</v>
      </c>
      <c r="CG39" s="25">
        <f t="shared" si="17"/>
        <v>2.6883258758286302E-3</v>
      </c>
      <c r="CH39" s="25">
        <f t="shared" si="18"/>
        <v>2.5197076879674172E-4</v>
      </c>
      <c r="CI39" s="25">
        <f t="shared" si="19"/>
        <v>2.0392991333715187E-3</v>
      </c>
      <c r="CJ39" s="25">
        <f t="shared" si="20"/>
        <v>1.9577610933366367E-3</v>
      </c>
      <c r="CK39" s="25">
        <f t="shared" si="21"/>
        <v>2.2182788669063876E-3</v>
      </c>
      <c r="CL39" s="25">
        <f t="shared" si="22"/>
        <v>7.4828318149414445E-4</v>
      </c>
      <c r="CM39" s="25">
        <f t="shared" si="23"/>
        <v>2.5020106353123898E-3</v>
      </c>
      <c r="CN39" s="78">
        <f t="shared" si="24"/>
        <v>0.34482037198145649</v>
      </c>
      <c r="CO39" s="25">
        <f t="shared" si="25"/>
        <v>1.3670662339207754E-3</v>
      </c>
      <c r="CP39" s="78">
        <f t="shared" si="26"/>
        <v>-0.48349501968863645</v>
      </c>
      <c r="CQ39" s="87">
        <f t="shared" si="13"/>
        <v>-1.5442019654713047E-2</v>
      </c>
      <c r="CR39" s="87">
        <f t="shared" si="14"/>
        <v>-1.6547538790001412E-2</v>
      </c>
      <c r="CS39" s="78">
        <f t="shared" si="27"/>
        <v>-0.68727700248352852</v>
      </c>
    </row>
    <row r="40" spans="1:97" x14ac:dyDescent="0.4">
      <c r="A40" s="30" t="s">
        <v>39</v>
      </c>
      <c r="B40" s="93">
        <v>1540.4824798</v>
      </c>
      <c r="C40" s="93">
        <v>17.248757009999999</v>
      </c>
      <c r="D40" s="93">
        <v>1125.3514395</v>
      </c>
      <c r="E40" s="93">
        <v>172.09695325000001</v>
      </c>
      <c r="F40" s="93">
        <v>106.90589806</v>
      </c>
      <c r="G40" s="93">
        <v>160.41794461000001</v>
      </c>
      <c r="H40" s="93">
        <v>1022.8264423000001</v>
      </c>
      <c r="I40" s="95">
        <v>6.6594274859000002</v>
      </c>
      <c r="J40" s="95">
        <v>2.5305749390000001</v>
      </c>
      <c r="K40" s="93">
        <v>8.8088799999999995E-2</v>
      </c>
      <c r="L40" s="95">
        <v>18.177782546</v>
      </c>
      <c r="M40" s="93">
        <v>3.5520299999999998</v>
      </c>
      <c r="N40" s="95">
        <v>15.923517965</v>
      </c>
      <c r="O40" s="97">
        <v>2.5562659227000002</v>
      </c>
      <c r="P40" s="97">
        <v>1.3873293044999999</v>
      </c>
      <c r="Q40" s="95">
        <v>0.95353689180000001</v>
      </c>
      <c r="R40" s="28"/>
      <c r="S40" s="30" t="s">
        <v>39</v>
      </c>
      <c r="T40" s="28">
        <v>27.7303929955069</v>
      </c>
      <c r="U40" s="101">
        <v>2.5209804525637902</v>
      </c>
      <c r="V40" s="28">
        <v>5.4252676141350902</v>
      </c>
      <c r="W40" s="28">
        <v>5.3724844039203603</v>
      </c>
      <c r="X40" s="28">
        <v>10.100969762396801</v>
      </c>
      <c r="Y40" s="28">
        <v>20.8551007246535</v>
      </c>
      <c r="Z40" s="101">
        <v>1.3612783758232301</v>
      </c>
      <c r="AA40" s="28">
        <v>11271.8960808911</v>
      </c>
      <c r="AB40" s="28">
        <v>8.8331121056895903E-2</v>
      </c>
      <c r="AC40" s="28">
        <v>1526.53429895776</v>
      </c>
      <c r="AD40" s="28">
        <v>34.299034797867002</v>
      </c>
      <c r="AE40" s="28">
        <v>79.274919982179</v>
      </c>
      <c r="AF40" s="28">
        <v>6.7680966151490498</v>
      </c>
      <c r="AG40" s="28">
        <v>17.603688939535399</v>
      </c>
      <c r="AH40" s="28">
        <v>39.629524299846203</v>
      </c>
      <c r="AI40" s="28">
        <v>39.629524299846203</v>
      </c>
      <c r="AJ40" s="28">
        <v>3.5617813044836302</v>
      </c>
      <c r="AK40" s="28">
        <v>2.6505972510568498</v>
      </c>
      <c r="AL40" s="28">
        <v>84.183290603812793</v>
      </c>
      <c r="AM40" s="28">
        <v>0.39319347290310003</v>
      </c>
      <c r="AN40" s="28">
        <v>13.91959249324</v>
      </c>
      <c r="AO40" s="28">
        <v>6.8472246355175601</v>
      </c>
      <c r="AP40" s="28">
        <v>0.85046816599877695</v>
      </c>
      <c r="AQ40" s="28">
        <v>17.290156976691598</v>
      </c>
      <c r="AR40" s="28">
        <v>0</v>
      </c>
      <c r="AS40" s="28">
        <v>1009.02497129031</v>
      </c>
      <c r="AT40" s="28">
        <v>109.46316743332299</v>
      </c>
      <c r="AU40" s="28">
        <v>1121.13873597469</v>
      </c>
      <c r="AV40" s="28">
        <v>5.35311340670403</v>
      </c>
      <c r="AW40" s="28">
        <v>29.632883715559601</v>
      </c>
      <c r="AX40" s="28">
        <v>1.16106184119005</v>
      </c>
      <c r="AY40" s="28">
        <v>371.20366440582598</v>
      </c>
      <c r="AZ40" s="28">
        <v>1.8687750112711199</v>
      </c>
      <c r="BA40" s="28">
        <v>1.69904718772907</v>
      </c>
      <c r="BB40" s="28">
        <v>24.246275996626899</v>
      </c>
      <c r="BC40" s="28">
        <v>1.4030307280212899</v>
      </c>
      <c r="BD40" s="28">
        <v>0.247960864451022</v>
      </c>
      <c r="BE40" s="28">
        <v>0.68592775123045402</v>
      </c>
      <c r="BF40" s="28">
        <v>172.36930230789801</v>
      </c>
      <c r="BG40" s="28">
        <v>106.838963636073</v>
      </c>
      <c r="BH40" s="28">
        <v>65.530338671825604</v>
      </c>
      <c r="BI40" s="28">
        <v>8.44395450431836E-2</v>
      </c>
      <c r="BJ40" s="28">
        <v>2.00039346483902E-2</v>
      </c>
      <c r="BK40" s="28">
        <v>18.9900030754476</v>
      </c>
      <c r="BL40" s="28">
        <v>0.17958017582962599</v>
      </c>
      <c r="BM40" s="28">
        <v>11.0222318711177</v>
      </c>
      <c r="BN40" s="28">
        <v>2.32518095096369</v>
      </c>
      <c r="BO40" s="28">
        <v>1.37410607538704</v>
      </c>
      <c r="BP40" s="28">
        <v>29.3105056410764</v>
      </c>
      <c r="BQ40" s="28">
        <v>14.3545946952474</v>
      </c>
      <c r="BR40" s="28">
        <v>3.5699734365096401</v>
      </c>
      <c r="BS40" s="28">
        <v>8.2093304585062601</v>
      </c>
      <c r="BT40" s="28">
        <v>0.44152909102333299</v>
      </c>
      <c r="BU40" s="28">
        <v>159.99692382920699</v>
      </c>
      <c r="BV40" s="28">
        <v>255.96435380377201</v>
      </c>
      <c r="BW40" s="28">
        <v>1.1232151864944699</v>
      </c>
      <c r="BX40" s="28">
        <v>4.6245779479374196</v>
      </c>
      <c r="BY40" s="28">
        <v>190.36674659448499</v>
      </c>
      <c r="BZ40" s="28">
        <v>63.1573116757882</v>
      </c>
      <c r="CA40" s="28">
        <v>1022.91247077497</v>
      </c>
      <c r="CB40" s="28">
        <v>80.344813022944606</v>
      </c>
      <c r="CE40" s="37">
        <f t="shared" si="15"/>
        <v>2.3642009378549273E-3</v>
      </c>
      <c r="CF40" s="25">
        <f t="shared" si="16"/>
        <v>-9.0544235492057146E-3</v>
      </c>
      <c r="CG40" s="25">
        <f t="shared" si="17"/>
        <v>2.4001710191405754E-3</v>
      </c>
      <c r="CH40" s="25">
        <f t="shared" si="18"/>
        <v>-3.743455935135863E-3</v>
      </c>
      <c r="CI40" s="25">
        <f t="shared" si="19"/>
        <v>1.5825327105144301E-3</v>
      </c>
      <c r="CJ40" s="25">
        <f t="shared" si="20"/>
        <v>-6.2610599734570598E-4</v>
      </c>
      <c r="CK40" s="25">
        <f t="shared" si="21"/>
        <v>-2.6245242190116513E-3</v>
      </c>
      <c r="CL40" s="25">
        <f t="shared" si="22"/>
        <v>8.410857542601058E-5</v>
      </c>
      <c r="CM40" s="25">
        <f t="shared" si="23"/>
        <v>2.7508724933919902E-3</v>
      </c>
      <c r="CN40" s="78">
        <f t="shared" si="24"/>
        <v>1.1801077331385854</v>
      </c>
      <c r="CO40" s="25">
        <f t="shared" si="25"/>
        <v>2.7452764992498303E-3</v>
      </c>
      <c r="CP40" s="78">
        <f t="shared" si="26"/>
        <v>-0.56999297199476862</v>
      </c>
      <c r="CQ40" s="87">
        <f t="shared" si="13"/>
        <v>-1.380352091809778E-2</v>
      </c>
      <c r="CR40" s="87">
        <f t="shared" si="14"/>
        <v>-1.8777754201738509E-2</v>
      </c>
      <c r="CS40" s="78">
        <f t="shared" si="27"/>
        <v>-0.10809096814981045</v>
      </c>
    </row>
    <row r="41" spans="1:97" x14ac:dyDescent="0.4">
      <c r="A41" s="30" t="s">
        <v>40</v>
      </c>
      <c r="B41" s="93">
        <v>65282.045538999999</v>
      </c>
      <c r="C41" s="93">
        <v>1302.2967997999999</v>
      </c>
      <c r="D41" s="93">
        <v>26271.979738999999</v>
      </c>
      <c r="E41" s="93">
        <v>7815.8556300999999</v>
      </c>
      <c r="F41" s="93">
        <v>5845.9912367999996</v>
      </c>
      <c r="G41" s="93">
        <v>12482.672986</v>
      </c>
      <c r="H41" s="93">
        <v>25107.094796000001</v>
      </c>
      <c r="I41" s="95">
        <v>456.09493502999999</v>
      </c>
      <c r="J41" s="95">
        <v>131.34100791</v>
      </c>
      <c r="K41" s="93">
        <v>25.894614277999999</v>
      </c>
      <c r="L41" s="95">
        <v>413.09412666999998</v>
      </c>
      <c r="M41" s="93">
        <v>639.55455271999995</v>
      </c>
      <c r="N41" s="95">
        <v>3515.3133246000002</v>
      </c>
      <c r="O41" s="97">
        <v>106.58793731</v>
      </c>
      <c r="P41" s="97">
        <v>17.678979147</v>
      </c>
      <c r="Q41" s="95">
        <v>28.549690532</v>
      </c>
      <c r="R41" s="28"/>
      <c r="S41" s="30" t="s">
        <v>40</v>
      </c>
      <c r="T41" s="28">
        <v>341.23820257764402</v>
      </c>
      <c r="U41" s="101">
        <v>106.368793314478</v>
      </c>
      <c r="V41" s="28">
        <v>263.69859858077001</v>
      </c>
      <c r="W41" s="28">
        <v>254.17218451929301</v>
      </c>
      <c r="X41" s="28">
        <v>172.59544481353799</v>
      </c>
      <c r="Y41" s="28">
        <v>494.50348547057303</v>
      </c>
      <c r="Z41" s="101">
        <v>17.3730339159221</v>
      </c>
      <c r="AA41" s="28">
        <v>26700.890326114699</v>
      </c>
      <c r="AB41" s="28">
        <v>25.965434648365001</v>
      </c>
      <c r="AC41" s="28">
        <v>65304.584561261399</v>
      </c>
      <c r="AD41" s="28">
        <v>849.89226340849098</v>
      </c>
      <c r="AE41" s="28">
        <v>443.27318848644501</v>
      </c>
      <c r="AF41" s="28">
        <v>137.869918088476</v>
      </c>
      <c r="AG41" s="28">
        <v>308.539065183351</v>
      </c>
      <c r="AH41" s="28">
        <v>309.24825945645</v>
      </c>
      <c r="AI41" s="28">
        <v>309.24825945645</v>
      </c>
      <c r="AJ41" s="28">
        <v>641.27808566031297</v>
      </c>
      <c r="AK41" s="28">
        <v>19.801231629096598</v>
      </c>
      <c r="AL41" s="28">
        <v>625.22143353634601</v>
      </c>
      <c r="AM41" s="28">
        <v>30.636586881879499</v>
      </c>
      <c r="AN41" s="28">
        <v>221.94420892559401</v>
      </c>
      <c r="AO41" s="28">
        <v>1741.71088945259</v>
      </c>
      <c r="AP41" s="28">
        <v>49.507551438750497</v>
      </c>
      <c r="AQ41" s="28">
        <v>1305.8604978035801</v>
      </c>
      <c r="AR41" s="28">
        <v>0</v>
      </c>
      <c r="AS41" s="28">
        <v>23648.317107045601</v>
      </c>
      <c r="AT41" s="28">
        <v>2607.7896543933098</v>
      </c>
      <c r="AU41" s="28">
        <v>26275.907993068002</v>
      </c>
      <c r="AV41" s="28">
        <v>62.105404456290202</v>
      </c>
      <c r="AW41" s="28">
        <v>646.66897537224497</v>
      </c>
      <c r="AX41" s="28">
        <v>56.207562695921901</v>
      </c>
      <c r="AY41" s="28">
        <v>8847.1163826268803</v>
      </c>
      <c r="AZ41" s="28">
        <v>169.10799255340399</v>
      </c>
      <c r="BA41" s="28">
        <v>102.406446669549</v>
      </c>
      <c r="BB41" s="28">
        <v>324.86611626845598</v>
      </c>
      <c r="BC41" s="28">
        <v>104.099285387997</v>
      </c>
      <c r="BD41" s="28">
        <v>42.206598268048801</v>
      </c>
      <c r="BE41" s="28">
        <v>197.69705546196599</v>
      </c>
      <c r="BF41" s="28">
        <v>7831.7732530582398</v>
      </c>
      <c r="BG41" s="28">
        <v>5857.2591360849601</v>
      </c>
      <c r="BH41" s="28">
        <v>1974.5141169732699</v>
      </c>
      <c r="BI41" s="28">
        <v>12.9101319879627</v>
      </c>
      <c r="BJ41" s="28">
        <v>9.74111794408131</v>
      </c>
      <c r="BK41" s="28">
        <v>1422.3597784349299</v>
      </c>
      <c r="BL41" s="28">
        <v>395.79089024432199</v>
      </c>
      <c r="BM41" s="28">
        <v>442.769136937008</v>
      </c>
      <c r="BN41" s="28">
        <v>46.834720457505803</v>
      </c>
      <c r="BO41" s="28">
        <v>50.054687343639898</v>
      </c>
      <c r="BP41" s="28">
        <v>1122.9427970566001</v>
      </c>
      <c r="BQ41" s="28">
        <v>370.61272060434698</v>
      </c>
      <c r="BR41" s="28">
        <v>257.121442840214</v>
      </c>
      <c r="BS41" s="28">
        <v>1066.2827158538701</v>
      </c>
      <c r="BT41" s="28">
        <v>33.8606596794626</v>
      </c>
      <c r="BU41" s="28">
        <v>12510.350485925501</v>
      </c>
      <c r="BV41" s="28">
        <v>5546.2224330499903</v>
      </c>
      <c r="BW41" s="28">
        <v>59.155369891554699</v>
      </c>
      <c r="BX41" s="28">
        <v>2583.0172007799001</v>
      </c>
      <c r="BY41" s="28">
        <v>2515.4391312294201</v>
      </c>
      <c r="BZ41" s="28">
        <v>2270.7772720271801</v>
      </c>
      <c r="CA41" s="28">
        <v>25148.9949302733</v>
      </c>
      <c r="CB41" s="28">
        <v>990.58068889790502</v>
      </c>
      <c r="CE41" s="37">
        <f t="shared" si="15"/>
        <v>7.5358886301171691E-4</v>
      </c>
      <c r="CF41" s="25">
        <f t="shared" si="16"/>
        <v>3.4525606658473263E-4</v>
      </c>
      <c r="CG41" s="25">
        <f t="shared" si="17"/>
        <v>2.7364714434739081E-3</v>
      </c>
      <c r="CH41" s="25">
        <f t="shared" si="18"/>
        <v>1.4952257526949588E-4</v>
      </c>
      <c r="CI41" s="25">
        <f t="shared" si="19"/>
        <v>2.0365809850605263E-3</v>
      </c>
      <c r="CJ41" s="25">
        <f t="shared" si="20"/>
        <v>1.9274574368209991E-3</v>
      </c>
      <c r="CK41" s="25">
        <f t="shared" si="21"/>
        <v>2.217273492347599E-3</v>
      </c>
      <c r="CL41" s="25">
        <f t="shared" si="22"/>
        <v>1.6688563377700899E-3</v>
      </c>
      <c r="CM41" s="25">
        <f t="shared" si="23"/>
        <v>2.7349459468554789E-3</v>
      </c>
      <c r="CN41" s="78">
        <f t="shared" si="24"/>
        <v>-0.25138548458837612</v>
      </c>
      <c r="CO41" s="25">
        <f t="shared" si="25"/>
        <v>2.694895897438153E-3</v>
      </c>
      <c r="CP41" s="78">
        <f t="shared" si="26"/>
        <v>-0.50453608864274557</v>
      </c>
      <c r="CQ41" s="87">
        <f t="shared" si="13"/>
        <v>-2.0559924608039436E-3</v>
      </c>
      <c r="CR41" s="87">
        <f t="shared" si="14"/>
        <v>-1.7305593752556477E-2</v>
      </c>
      <c r="CS41" s="78">
        <f t="shared" si="27"/>
        <v>0.73408364560939188</v>
      </c>
    </row>
    <row r="42" spans="1:97" x14ac:dyDescent="0.4">
      <c r="A42" s="30" t="s">
        <v>41</v>
      </c>
      <c r="B42" s="93">
        <v>4998.3531964000003</v>
      </c>
      <c r="C42" s="93">
        <v>63.316177037999999</v>
      </c>
      <c r="D42" s="93">
        <v>3073.6376237999998</v>
      </c>
      <c r="E42" s="93">
        <v>806.62851017000003</v>
      </c>
      <c r="F42" s="93">
        <v>715.00417587000004</v>
      </c>
      <c r="G42" s="93">
        <v>656.77015416999996</v>
      </c>
      <c r="H42" s="93">
        <v>3474.5256175999998</v>
      </c>
      <c r="I42" s="95">
        <v>83.403574483</v>
      </c>
      <c r="J42" s="95">
        <v>27.167887212</v>
      </c>
      <c r="K42" s="93">
        <v>0.57430428550000001</v>
      </c>
      <c r="L42" s="95">
        <v>52.415215623999998</v>
      </c>
      <c r="M42" s="93">
        <v>39.428381549000001</v>
      </c>
      <c r="N42" s="95">
        <v>31.500644806</v>
      </c>
      <c r="O42" s="97">
        <v>30.557808126000001</v>
      </c>
      <c r="P42" s="97">
        <v>2.9871730509000001</v>
      </c>
      <c r="Q42" s="95">
        <v>3.4662889080000001</v>
      </c>
      <c r="R42" s="28"/>
      <c r="S42" s="30" t="s">
        <v>41</v>
      </c>
      <c r="T42" s="28">
        <v>112.705690203819</v>
      </c>
      <c r="U42" s="101">
        <v>30.546221625338202</v>
      </c>
      <c r="V42" s="28">
        <v>19.567161568734601</v>
      </c>
      <c r="W42" s="28">
        <v>19.053607591241999</v>
      </c>
      <c r="X42" s="28">
        <v>31.795812039023801</v>
      </c>
      <c r="Y42" s="28">
        <v>97.621232872736002</v>
      </c>
      <c r="Z42" s="101">
        <v>2.92688872632087</v>
      </c>
      <c r="AA42" s="28">
        <v>377.93142080582697</v>
      </c>
      <c r="AB42" s="28">
        <v>0.57586528568703899</v>
      </c>
      <c r="AC42" s="28">
        <v>4960.5678484309101</v>
      </c>
      <c r="AD42" s="28">
        <v>111.47041326055199</v>
      </c>
      <c r="AE42" s="28">
        <v>34.370205589945499</v>
      </c>
      <c r="AF42" s="28">
        <v>16.745089846137301</v>
      </c>
      <c r="AG42" s="28">
        <v>339.31275849942602</v>
      </c>
      <c r="AH42" s="28">
        <v>46.038686594273003</v>
      </c>
      <c r="AI42" s="28">
        <v>46.038686594273003</v>
      </c>
      <c r="AJ42" s="28">
        <v>39.5179010058147</v>
      </c>
      <c r="AK42" s="28">
        <v>3.08546062630854</v>
      </c>
      <c r="AL42" s="28">
        <v>145.013171141508</v>
      </c>
      <c r="AM42" s="28">
        <v>4.9037953179746996</v>
      </c>
      <c r="AN42" s="28">
        <v>27.092812661712799</v>
      </c>
      <c r="AO42" s="28">
        <v>127.680993310628</v>
      </c>
      <c r="AP42" s="28">
        <v>4.2176631480001401</v>
      </c>
      <c r="AQ42" s="28">
        <v>63.4704982511835</v>
      </c>
      <c r="AR42" s="28">
        <v>0</v>
      </c>
      <c r="AS42" s="28">
        <v>2764.6533056851199</v>
      </c>
      <c r="AT42" s="28">
        <v>304.09806587031801</v>
      </c>
      <c r="AU42" s="28">
        <v>3071.8368321817502</v>
      </c>
      <c r="AV42" s="28">
        <v>4.6576376456308104</v>
      </c>
      <c r="AW42" s="28">
        <v>88.716608468585306</v>
      </c>
      <c r="AX42" s="28">
        <v>2.79454749427404</v>
      </c>
      <c r="AY42" s="28">
        <v>1241.8657481784601</v>
      </c>
      <c r="AZ42" s="28">
        <v>10.1025894402117</v>
      </c>
      <c r="BA42" s="28">
        <v>14.3688602945249</v>
      </c>
      <c r="BB42" s="28">
        <v>46.381563517033399</v>
      </c>
      <c r="BC42" s="28">
        <v>12.3352245576396</v>
      </c>
      <c r="BD42" s="28">
        <v>2.4355098279843599</v>
      </c>
      <c r="BE42" s="28">
        <v>17.221662980996101</v>
      </c>
      <c r="BF42" s="28">
        <v>807.70555552813403</v>
      </c>
      <c r="BG42" s="28">
        <v>715.98815507647305</v>
      </c>
      <c r="BH42" s="28">
        <v>91.717400451660893</v>
      </c>
      <c r="BI42" s="28">
        <v>0.55495466525570802</v>
      </c>
      <c r="BJ42" s="28">
        <v>1.09396330360533</v>
      </c>
      <c r="BK42" s="28">
        <v>309.65580339894001</v>
      </c>
      <c r="BL42" s="28">
        <v>4.4084050057375297</v>
      </c>
      <c r="BM42" s="28">
        <v>57.734464193860099</v>
      </c>
      <c r="BN42" s="28">
        <v>8.9939810438300896</v>
      </c>
      <c r="BO42" s="28">
        <v>4.4145218876513601</v>
      </c>
      <c r="BP42" s="28">
        <v>147.090393312587</v>
      </c>
      <c r="BQ42" s="28">
        <v>45.887227572552902</v>
      </c>
      <c r="BR42" s="28">
        <v>42.617523768564197</v>
      </c>
      <c r="BS42" s="28">
        <v>32.891091482786798</v>
      </c>
      <c r="BT42" s="28">
        <v>0.89309490098989597</v>
      </c>
      <c r="BU42" s="28">
        <v>657.03682353357397</v>
      </c>
      <c r="BV42" s="28">
        <v>816.23435556782795</v>
      </c>
      <c r="BW42" s="28">
        <v>0.43846174701301199</v>
      </c>
      <c r="BX42" s="28">
        <v>156.68229182000999</v>
      </c>
      <c r="BY42" s="28">
        <v>428.18132868969599</v>
      </c>
      <c r="BZ42" s="28">
        <v>248.05580664529199</v>
      </c>
      <c r="CA42" s="28">
        <v>3479.4098448896302</v>
      </c>
      <c r="CB42" s="28">
        <v>198.007213820982</v>
      </c>
      <c r="CE42" s="37">
        <f t="shared" si="15"/>
        <v>1.0044350643836487E-3</v>
      </c>
      <c r="CF42" s="25">
        <f t="shared" si="16"/>
        <v>-7.559559415750104E-3</v>
      </c>
      <c r="CG42" s="25">
        <f t="shared" si="17"/>
        <v>2.4373109749011336E-3</v>
      </c>
      <c r="CH42" s="25">
        <f t="shared" si="18"/>
        <v>-5.8588286540534008E-4</v>
      </c>
      <c r="CI42" s="25">
        <f t="shared" si="19"/>
        <v>1.3352433549701948E-3</v>
      </c>
      <c r="CJ42" s="25">
        <f t="shared" si="20"/>
        <v>1.3761866569180895E-3</v>
      </c>
      <c r="CK42" s="25">
        <f t="shared" si="21"/>
        <v>4.0603148891717899E-4</v>
      </c>
      <c r="CL42" s="25">
        <f t="shared" si="22"/>
        <v>1.4057249326036505E-3</v>
      </c>
      <c r="CM42" s="25">
        <f t="shared" si="23"/>
        <v>2.7180716328451889E-3</v>
      </c>
      <c r="CN42" s="78">
        <f t="shared" si="24"/>
        <v>-0.12165416003377645</v>
      </c>
      <c r="CO42" s="25">
        <f t="shared" si="25"/>
        <v>2.2704319400847816E-3</v>
      </c>
      <c r="CP42" s="78">
        <f t="shared" si="26"/>
        <v>3.0532818961949726</v>
      </c>
      <c r="CQ42" s="87">
        <f t="shared" si="13"/>
        <v>-3.791666147658384E-4</v>
      </c>
      <c r="CR42" s="87">
        <f t="shared" si="14"/>
        <v>-2.0181062011444921E-2</v>
      </c>
      <c r="CS42" s="78">
        <f t="shared" si="27"/>
        <v>0.21676618999241823</v>
      </c>
    </row>
    <row r="43" spans="1:97" x14ac:dyDescent="0.4">
      <c r="A43" s="30" t="s">
        <v>42</v>
      </c>
      <c r="B43" s="93">
        <v>53131.551935000003</v>
      </c>
      <c r="C43" s="93">
        <v>1062.2306140999999</v>
      </c>
      <c r="D43" s="93">
        <v>37036.509242</v>
      </c>
      <c r="E43" s="93">
        <v>13411.839884999999</v>
      </c>
      <c r="F43" s="93">
        <v>9090.1205236999995</v>
      </c>
      <c r="G43" s="93">
        <v>15159.447034999999</v>
      </c>
      <c r="H43" s="93">
        <v>36952.304785</v>
      </c>
      <c r="I43" s="95">
        <v>252.1504932</v>
      </c>
      <c r="J43" s="95">
        <v>100.09653342999999</v>
      </c>
      <c r="K43" s="93">
        <v>77.467295199000006</v>
      </c>
      <c r="L43" s="95">
        <v>254.50778342999999</v>
      </c>
      <c r="M43" s="93">
        <v>953.18823727999995</v>
      </c>
      <c r="N43" s="95">
        <v>1524.7865071000001</v>
      </c>
      <c r="O43" s="97">
        <v>69.597894198000006</v>
      </c>
      <c r="P43" s="97">
        <v>27.811181320999999</v>
      </c>
      <c r="Q43" s="95">
        <v>33.694598122000002</v>
      </c>
      <c r="R43" s="28"/>
      <c r="S43" s="30" t="s">
        <v>42</v>
      </c>
      <c r="T43" s="28">
        <v>942.68994887791598</v>
      </c>
      <c r="U43" s="101">
        <v>68.983285551374394</v>
      </c>
      <c r="V43" s="28">
        <v>229.998479278791</v>
      </c>
      <c r="W43" s="28">
        <v>196.870947564673</v>
      </c>
      <c r="X43" s="28">
        <v>304.39675227750399</v>
      </c>
      <c r="Y43" s="28">
        <v>773.23384775513</v>
      </c>
      <c r="Z43" s="101">
        <v>27.322669917933201</v>
      </c>
      <c r="AA43" s="28">
        <v>16988.5351179354</v>
      </c>
      <c r="AB43" s="28">
        <v>77.680304347554397</v>
      </c>
      <c r="AC43" s="28">
        <v>52981.2204398662</v>
      </c>
      <c r="AD43" s="28">
        <v>1019.71505674448</v>
      </c>
      <c r="AE43" s="28">
        <v>376.20886718195499</v>
      </c>
      <c r="AF43" s="28">
        <v>167.486729675806</v>
      </c>
      <c r="AG43" s="28">
        <v>10227.095982208801</v>
      </c>
      <c r="AH43" s="28">
        <v>422.69270272177999</v>
      </c>
      <c r="AI43" s="28">
        <v>422.69270272177999</v>
      </c>
      <c r="AJ43" s="28">
        <v>955.79429940499301</v>
      </c>
      <c r="AK43" s="28">
        <v>55.4928576299368</v>
      </c>
      <c r="AL43" s="28">
        <v>842.17903764635696</v>
      </c>
      <c r="AM43" s="28">
        <v>23.763937834251099</v>
      </c>
      <c r="AN43" s="28">
        <v>410.90347614653399</v>
      </c>
      <c r="AO43" s="28">
        <v>725.47024546076102</v>
      </c>
      <c r="AP43" s="28">
        <v>27.3411249125251</v>
      </c>
      <c r="AQ43" s="28">
        <v>1065.1820615228401</v>
      </c>
      <c r="AR43" s="28">
        <v>0</v>
      </c>
      <c r="AS43" s="28">
        <v>33280.101480643301</v>
      </c>
      <c r="AT43" s="28">
        <v>3642.2956878104201</v>
      </c>
      <c r="AU43" s="28">
        <v>36977.890026083704</v>
      </c>
      <c r="AV43" s="28">
        <v>40.716252219517798</v>
      </c>
      <c r="AW43" s="28">
        <v>986.79204254486001</v>
      </c>
      <c r="AX43" s="28">
        <v>95.290405160224694</v>
      </c>
      <c r="AY43" s="28">
        <v>9688.1310089322997</v>
      </c>
      <c r="AZ43" s="28">
        <v>197.51106834845899</v>
      </c>
      <c r="BA43" s="28">
        <v>160.63231568903399</v>
      </c>
      <c r="BB43" s="28">
        <v>389.48099230399498</v>
      </c>
      <c r="BC43" s="28">
        <v>132.02038539789999</v>
      </c>
      <c r="BD43" s="28">
        <v>110.72252960906501</v>
      </c>
      <c r="BE43" s="28">
        <v>168.74359015182699</v>
      </c>
      <c r="BF43" s="28">
        <v>13439.345726920899</v>
      </c>
      <c r="BG43" s="28">
        <v>9107.3620924326897</v>
      </c>
      <c r="BH43" s="28">
        <v>4331.9836344882196</v>
      </c>
      <c r="BI43" s="28">
        <v>14.1240833752762</v>
      </c>
      <c r="BJ43" s="28">
        <v>10.769539626649101</v>
      </c>
      <c r="BK43" s="28">
        <v>4482.9026246490903</v>
      </c>
      <c r="BL43" s="28">
        <v>223.81918052601199</v>
      </c>
      <c r="BM43" s="28">
        <v>460.99373570517503</v>
      </c>
      <c r="BN43" s="28">
        <v>42.613584367052802</v>
      </c>
      <c r="BO43" s="28">
        <v>47.796247492132203</v>
      </c>
      <c r="BP43" s="28">
        <v>1171.4564936444001</v>
      </c>
      <c r="BQ43" s="28">
        <v>620.32203589647395</v>
      </c>
      <c r="BR43" s="28">
        <v>333.53591776770099</v>
      </c>
      <c r="BS43" s="28">
        <v>951.20277374705199</v>
      </c>
      <c r="BT43" s="28">
        <v>113.74662487163199</v>
      </c>
      <c r="BU43" s="28">
        <v>15184.8737402648</v>
      </c>
      <c r="BV43" s="28">
        <v>5652.5277534227998</v>
      </c>
      <c r="BW43" s="28">
        <v>231.14094136588801</v>
      </c>
      <c r="BX43" s="28">
        <v>366.72082896296899</v>
      </c>
      <c r="BY43" s="28">
        <v>3892.77810532382</v>
      </c>
      <c r="BZ43" s="28">
        <v>2747.4934252483299</v>
      </c>
      <c r="CA43" s="28">
        <v>36997.913371415001</v>
      </c>
      <c r="CB43" s="28">
        <v>2477.5945196995199</v>
      </c>
      <c r="CE43" s="37">
        <f t="shared" si="15"/>
        <v>1.5007037337931638E-3</v>
      </c>
      <c r="CF43" s="25">
        <f t="shared" si="16"/>
        <v>-2.8294203662207291E-3</v>
      </c>
      <c r="CG43" s="25">
        <f t="shared" si="17"/>
        <v>2.7785373379968252E-3</v>
      </c>
      <c r="CH43" s="25">
        <f t="shared" si="18"/>
        <v>-1.5827413845422933E-3</v>
      </c>
      <c r="CI43" s="25">
        <f t="shared" si="19"/>
        <v>2.0508626822829021E-3</v>
      </c>
      <c r="CJ43" s="25">
        <f t="shared" si="20"/>
        <v>1.8967370881098379E-3</v>
      </c>
      <c r="CK43" s="25">
        <f t="shared" si="21"/>
        <v>1.6772844818215402E-3</v>
      </c>
      <c r="CL43" s="25">
        <f t="shared" si="22"/>
        <v>1.234255526965526E-3</v>
      </c>
      <c r="CM43" s="25">
        <f t="shared" si="23"/>
        <v>2.7496654944155208E-3</v>
      </c>
      <c r="CN43" s="78">
        <f t="shared" si="24"/>
        <v>0.66082426645328007</v>
      </c>
      <c r="CO43" s="25">
        <f t="shared" si="25"/>
        <v>2.7340477180348649E-3</v>
      </c>
      <c r="CP43" s="78">
        <f t="shared" si="26"/>
        <v>-0.52421519859817167</v>
      </c>
      <c r="CQ43" s="87">
        <f t="shared" si="13"/>
        <v>-8.830851187495754E-3</v>
      </c>
      <c r="CR43" s="87">
        <f t="shared" si="14"/>
        <v>-1.7565287767834857E-2</v>
      </c>
      <c r="CS43" s="78">
        <f t="shared" si="27"/>
        <v>-0.18856058726299421</v>
      </c>
    </row>
    <row r="44" spans="1:97" x14ac:dyDescent="0.4">
      <c r="A44" s="30" t="s">
        <v>43</v>
      </c>
      <c r="B44" s="93">
        <v>132139.13029</v>
      </c>
      <c r="C44" s="93">
        <v>2006.2709172</v>
      </c>
      <c r="D44" s="93">
        <v>108803.524</v>
      </c>
      <c r="E44" s="93">
        <v>26176.6397</v>
      </c>
      <c r="F44" s="93">
        <v>20095.208396999999</v>
      </c>
      <c r="G44" s="93">
        <v>62737.257336000002</v>
      </c>
      <c r="H44" s="93">
        <v>69192.003154999999</v>
      </c>
      <c r="I44" s="95">
        <v>428.03516870999999</v>
      </c>
      <c r="J44" s="95">
        <v>648.59340113999997</v>
      </c>
      <c r="K44" s="93">
        <v>80.865768994999996</v>
      </c>
      <c r="L44" s="95">
        <v>783.56408724999994</v>
      </c>
      <c r="M44" s="93">
        <v>675.30557052999995</v>
      </c>
      <c r="N44" s="95">
        <v>3122.8258504</v>
      </c>
      <c r="O44" s="97">
        <v>105.83716192</v>
      </c>
      <c r="P44" s="97">
        <v>409.22558698</v>
      </c>
      <c r="Q44" s="95">
        <v>155.23707053000001</v>
      </c>
      <c r="R44" s="28"/>
      <c r="S44" s="30" t="s">
        <v>43</v>
      </c>
      <c r="T44" s="28">
        <v>905.506841521453</v>
      </c>
      <c r="U44" s="101">
        <v>104.51789318733999</v>
      </c>
      <c r="V44" s="28">
        <v>420.60518196854599</v>
      </c>
      <c r="W44" s="28">
        <v>405.43860477726997</v>
      </c>
      <c r="X44" s="28">
        <v>670.61281372994699</v>
      </c>
      <c r="Y44" s="28">
        <v>2835.7438739866798</v>
      </c>
      <c r="Z44" s="101">
        <v>409.19163155280597</v>
      </c>
      <c r="AA44" s="28">
        <v>111516.761702018</v>
      </c>
      <c r="AB44" s="28">
        <v>81.086637863950898</v>
      </c>
      <c r="AC44" s="28">
        <v>131565.75857757599</v>
      </c>
      <c r="AD44" s="28">
        <v>3279.6284372349501</v>
      </c>
      <c r="AE44" s="28">
        <v>3457.04771072943</v>
      </c>
      <c r="AF44" s="28">
        <v>415.935316167385</v>
      </c>
      <c r="AG44" s="28">
        <v>843.61415495928895</v>
      </c>
      <c r="AH44" s="28">
        <v>2454.29398973139</v>
      </c>
      <c r="AI44" s="28">
        <v>2454.29398973139</v>
      </c>
      <c r="AJ44" s="28">
        <v>676.94547327292298</v>
      </c>
      <c r="AK44" s="28">
        <v>109.324717785658</v>
      </c>
      <c r="AL44" s="28">
        <v>1691.1464893140601</v>
      </c>
      <c r="AM44" s="28">
        <v>37.450243634413603</v>
      </c>
      <c r="AN44" s="28">
        <v>424.52109003548298</v>
      </c>
      <c r="AO44" s="28">
        <v>1077.68646908286</v>
      </c>
      <c r="AP44" s="28">
        <v>60.490125677750797</v>
      </c>
      <c r="AQ44" s="28">
        <v>2010.2578623198599</v>
      </c>
      <c r="AR44" s="28">
        <v>0</v>
      </c>
      <c r="AS44" s="28">
        <v>97889.268278777294</v>
      </c>
      <c r="AT44" s="28">
        <v>10767.263536886099</v>
      </c>
      <c r="AU44" s="28">
        <v>108765.856533449</v>
      </c>
      <c r="AV44" s="28">
        <v>88.681046117232498</v>
      </c>
      <c r="AW44" s="28">
        <v>2761.9658342060502</v>
      </c>
      <c r="AX44" s="28">
        <v>291.71893785209602</v>
      </c>
      <c r="AY44" s="28">
        <v>30146.1735554691</v>
      </c>
      <c r="AZ44" s="28">
        <v>453.44525212711102</v>
      </c>
      <c r="BA44" s="28">
        <v>306.26342881122798</v>
      </c>
      <c r="BB44" s="28">
        <v>1424.25630048314</v>
      </c>
      <c r="BC44" s="28">
        <v>302.28440485316099</v>
      </c>
      <c r="BD44" s="28">
        <v>323.51653341226898</v>
      </c>
      <c r="BE44" s="28">
        <v>244.27333900989899</v>
      </c>
      <c r="BF44" s="28">
        <v>26222.510342705002</v>
      </c>
      <c r="BG44" s="28">
        <v>20127.547314515901</v>
      </c>
      <c r="BH44" s="28">
        <v>6094.9630281891205</v>
      </c>
      <c r="BI44" s="28">
        <v>30.6244657300429</v>
      </c>
      <c r="BJ44" s="28">
        <v>18.553383531119898</v>
      </c>
      <c r="BK44" s="28">
        <v>6624.05406643486</v>
      </c>
      <c r="BL44" s="28">
        <v>344.36547451253398</v>
      </c>
      <c r="BM44" s="28">
        <v>1517.5796971776001</v>
      </c>
      <c r="BN44" s="28">
        <v>354.570864009552</v>
      </c>
      <c r="BO44" s="28">
        <v>215.608981893552</v>
      </c>
      <c r="BP44" s="28">
        <v>3858.6928545189098</v>
      </c>
      <c r="BQ44" s="28">
        <v>3847.2078056126002</v>
      </c>
      <c r="BR44" s="28">
        <v>862.61892521662003</v>
      </c>
      <c r="BS44" s="28">
        <v>2888.5472143956599</v>
      </c>
      <c r="BT44" s="28">
        <v>66.573190546582595</v>
      </c>
      <c r="BU44" s="28">
        <v>62850.843829939098</v>
      </c>
      <c r="BV44" s="28">
        <v>18090.0703349385</v>
      </c>
      <c r="BW44" s="28">
        <v>0.12820229479169001</v>
      </c>
      <c r="BX44" s="28">
        <v>2517.9251583639402</v>
      </c>
      <c r="BY44" s="28">
        <v>6520.3090692965698</v>
      </c>
      <c r="BZ44" s="28">
        <v>5789.0598669725596</v>
      </c>
      <c r="CA44" s="28">
        <v>69276.815693772704</v>
      </c>
      <c r="CB44" s="28">
        <v>2264.7650690529599</v>
      </c>
      <c r="CE44" s="37">
        <f t="shared" si="15"/>
        <v>1.0051382048560167E-3</v>
      </c>
      <c r="CF44" s="25">
        <f t="shared" si="16"/>
        <v>-4.3391515531065825E-3</v>
      </c>
      <c r="CG44" s="25">
        <f t="shared" si="17"/>
        <v>1.9872416460206617E-3</v>
      </c>
      <c r="CH44" s="25">
        <f t="shared" si="18"/>
        <v>-3.4619711904742385E-4</v>
      </c>
      <c r="CI44" s="25">
        <f t="shared" si="19"/>
        <v>1.7523503104564624E-3</v>
      </c>
      <c r="CJ44" s="25">
        <f t="shared" si="20"/>
        <v>1.6092850035200718E-3</v>
      </c>
      <c r="CK44" s="25">
        <f t="shared" si="21"/>
        <v>1.8105109907939412E-3</v>
      </c>
      <c r="CL44" s="25">
        <f t="shared" si="22"/>
        <v>1.2257563722026196E-3</v>
      </c>
      <c r="CM44" s="25">
        <f t="shared" si="23"/>
        <v>2.7313024002103815E-3</v>
      </c>
      <c r="CN44" s="78">
        <f t="shared" si="24"/>
        <v>2.1322185762047763</v>
      </c>
      <c r="CO44" s="25">
        <f t="shared" si="25"/>
        <v>2.4283862217158712E-3</v>
      </c>
      <c r="CP44" s="78">
        <f t="shared" si="26"/>
        <v>-0.65490023436791389</v>
      </c>
      <c r="CQ44" s="87">
        <f t="shared" si="13"/>
        <v>-1.2465080400183189E-2</v>
      </c>
      <c r="CR44" s="87">
        <f t="shared" si="14"/>
        <v>-8.2974838999228079E-5</v>
      </c>
      <c r="CS44" s="78">
        <f t="shared" si="27"/>
        <v>-0.610337109098816</v>
      </c>
    </row>
    <row r="45" spans="1:97" x14ac:dyDescent="0.4">
      <c r="A45" s="30" t="s">
        <v>44</v>
      </c>
      <c r="B45" s="93">
        <v>19403.529811</v>
      </c>
      <c r="C45" s="93">
        <v>283.94088999000002</v>
      </c>
      <c r="D45" s="93">
        <v>14353.215426000001</v>
      </c>
      <c r="E45" s="93">
        <v>4998.9718879000002</v>
      </c>
      <c r="F45" s="93">
        <v>2383.4955679</v>
      </c>
      <c r="G45" s="93">
        <v>2561.7249195999998</v>
      </c>
      <c r="H45" s="93">
        <v>3717.6671059999999</v>
      </c>
      <c r="I45" s="95">
        <v>14.018622726</v>
      </c>
      <c r="J45" s="95">
        <v>22.727932377999998</v>
      </c>
      <c r="K45" s="93">
        <v>2512.1566588000001</v>
      </c>
      <c r="L45" s="95">
        <v>53.252195405000002</v>
      </c>
      <c r="M45" s="93">
        <v>1240.0819575999999</v>
      </c>
      <c r="N45" s="95">
        <v>11.192661848</v>
      </c>
      <c r="O45" s="97">
        <v>7.7137442136000001</v>
      </c>
      <c r="P45" s="97">
        <v>5.8987837369999996</v>
      </c>
      <c r="Q45" s="95">
        <v>10.317939395</v>
      </c>
      <c r="R45" s="28"/>
      <c r="S45" s="30" t="s">
        <v>44</v>
      </c>
      <c r="T45" s="28">
        <v>54.428386000836198</v>
      </c>
      <c r="U45" s="101">
        <v>7.5573805728306898</v>
      </c>
      <c r="V45" s="28">
        <v>39.8881034946155</v>
      </c>
      <c r="W45" s="28">
        <v>37.4052595762412</v>
      </c>
      <c r="X45" s="28">
        <v>60.667110712214097</v>
      </c>
      <c r="Y45" s="28">
        <v>136.28268181693099</v>
      </c>
      <c r="Z45" s="101">
        <v>5.7817108797151899</v>
      </c>
      <c r="AA45" s="28">
        <v>8324.4466315382906</v>
      </c>
      <c r="AB45" s="28">
        <v>2519.5990585026302</v>
      </c>
      <c r="AC45" s="28">
        <v>19323.353047415902</v>
      </c>
      <c r="AD45" s="28">
        <v>233.61881238641601</v>
      </c>
      <c r="AE45" s="28">
        <v>212.32073856202001</v>
      </c>
      <c r="AF45" s="28">
        <v>70.767968496649502</v>
      </c>
      <c r="AG45" s="28">
        <v>29.365292735436999</v>
      </c>
      <c r="AH45" s="28">
        <v>123.19353350560699</v>
      </c>
      <c r="AI45" s="28">
        <v>123.19353350560699</v>
      </c>
      <c r="AJ45" s="28">
        <v>1243.4320115119201</v>
      </c>
      <c r="AK45" s="28">
        <v>12.765616954422701</v>
      </c>
      <c r="AL45" s="28">
        <v>169.27637018568601</v>
      </c>
      <c r="AM45" s="28">
        <v>3.6980004341248298</v>
      </c>
      <c r="AN45" s="28">
        <v>23.1774097920636</v>
      </c>
      <c r="AO45" s="28">
        <v>32.972830397618502</v>
      </c>
      <c r="AP45" s="28">
        <v>4.0085652301795598</v>
      </c>
      <c r="AQ45" s="28">
        <v>284.72056861941098</v>
      </c>
      <c r="AR45" s="28">
        <v>0</v>
      </c>
      <c r="AS45" s="28">
        <v>12915.443483155001</v>
      </c>
      <c r="AT45" s="28">
        <v>1422.2842306310099</v>
      </c>
      <c r="AU45" s="28">
        <v>14350.493330740401</v>
      </c>
      <c r="AV45" s="28">
        <v>6.0887571325486798</v>
      </c>
      <c r="AW45" s="28">
        <v>220.98030954976599</v>
      </c>
      <c r="AX45" s="28">
        <v>25.0027556957053</v>
      </c>
      <c r="AY45" s="28">
        <v>1639.80458814909</v>
      </c>
      <c r="AZ45" s="28">
        <v>72.972391257538504</v>
      </c>
      <c r="BA45" s="28">
        <v>117.765176850168</v>
      </c>
      <c r="BB45" s="28">
        <v>432.125539849093</v>
      </c>
      <c r="BC45" s="28">
        <v>64.590676345353899</v>
      </c>
      <c r="BD45" s="28">
        <v>13.986089570131799</v>
      </c>
      <c r="BE45" s="28">
        <v>143.99423346424899</v>
      </c>
      <c r="BF45" s="28">
        <v>5009.0064374310596</v>
      </c>
      <c r="BG45" s="28">
        <v>2387.3328911256199</v>
      </c>
      <c r="BH45" s="28">
        <v>2621.6735463054401</v>
      </c>
      <c r="BI45" s="28">
        <v>8.3602546933646593</v>
      </c>
      <c r="BJ45" s="28">
        <v>2.9310074473320702</v>
      </c>
      <c r="BK45" s="28">
        <v>794.14130548983906</v>
      </c>
      <c r="BL45" s="28">
        <v>88.611160640580806</v>
      </c>
      <c r="BM45" s="28">
        <v>87.149665243472796</v>
      </c>
      <c r="BN45" s="28">
        <v>21.873103933515502</v>
      </c>
      <c r="BO45" s="28">
        <v>32.7853379968805</v>
      </c>
      <c r="BP45" s="28">
        <v>252.338187407199</v>
      </c>
      <c r="BQ45" s="28">
        <v>173.82186750703099</v>
      </c>
      <c r="BR45" s="28">
        <v>70.578828158587697</v>
      </c>
      <c r="BS45" s="28">
        <v>155.23861888126399</v>
      </c>
      <c r="BT45" s="28">
        <v>2.8885582013474602</v>
      </c>
      <c r="BU45" s="28">
        <v>2564.6902823763598</v>
      </c>
      <c r="BV45" s="28">
        <v>969.28064572933602</v>
      </c>
      <c r="BW45" s="28">
        <v>8.1215918249309595</v>
      </c>
      <c r="BX45" s="28">
        <v>12.82178975373</v>
      </c>
      <c r="BY45" s="28">
        <v>275.87704671870199</v>
      </c>
      <c r="BZ45" s="28">
        <v>269.18941431511701</v>
      </c>
      <c r="CA45" s="28">
        <v>3717.3536037853301</v>
      </c>
      <c r="CB45" s="28">
        <v>114.247698104528</v>
      </c>
      <c r="CE45" s="37">
        <f t="shared" si="15"/>
        <v>8.8955944999307356E-4</v>
      </c>
      <c r="CF45" s="25">
        <f t="shared" si="16"/>
        <v>-4.1320710388810817E-3</v>
      </c>
      <c r="CG45" s="25">
        <f t="shared" si="17"/>
        <v>2.7459188052781892E-3</v>
      </c>
      <c r="CH45" s="25">
        <f t="shared" si="18"/>
        <v>-1.8965055416565182E-4</v>
      </c>
      <c r="CI45" s="25">
        <f t="shared" si="19"/>
        <v>2.0073226567542792E-3</v>
      </c>
      <c r="CJ45" s="25">
        <f t="shared" si="20"/>
        <v>1.6099560986391176E-3</v>
      </c>
      <c r="CK45" s="25">
        <f t="shared" si="21"/>
        <v>1.1575648711037556E-3</v>
      </c>
      <c r="CL45" s="25">
        <f t="shared" si="22"/>
        <v>-8.4327672632081212E-5</v>
      </c>
      <c r="CM45" s="25">
        <f t="shared" si="23"/>
        <v>2.9625539778977078E-3</v>
      </c>
      <c r="CN45" s="78">
        <f t="shared" si="24"/>
        <v>1.3133982095701542</v>
      </c>
      <c r="CO45" s="25">
        <f t="shared" si="25"/>
        <v>2.7014778268395745E-3</v>
      </c>
      <c r="CP45" s="78">
        <f t="shared" si="26"/>
        <v>1.9459328661403603</v>
      </c>
      <c r="CQ45" s="87">
        <f t="shared" si="13"/>
        <v>-2.027078373867099E-2</v>
      </c>
      <c r="CR45" s="87">
        <f t="shared" si="14"/>
        <v>-1.9846948541353122E-2</v>
      </c>
      <c r="CS45" s="78">
        <f t="shared" si="27"/>
        <v>-0.61149556353063272</v>
      </c>
    </row>
    <row r="46" spans="1:97" x14ac:dyDescent="0.4">
      <c r="A46" s="30" t="s">
        <v>45</v>
      </c>
      <c r="B46" s="93">
        <v>922.81492768999999</v>
      </c>
      <c r="C46" s="93">
        <v>6.7404999999999999</v>
      </c>
      <c r="D46" s="93">
        <v>276.90272199999998</v>
      </c>
      <c r="E46" s="93">
        <v>146.53559701</v>
      </c>
      <c r="F46" s="93">
        <v>108.38468833</v>
      </c>
      <c r="G46" s="93">
        <v>44.926707155999999</v>
      </c>
      <c r="H46" s="93">
        <v>352.58185288999999</v>
      </c>
      <c r="I46" s="95">
        <v>4.0718644015000001</v>
      </c>
      <c r="J46" s="95">
        <v>3.5782246816000001</v>
      </c>
      <c r="K46" s="93">
        <v>0.44500000000000001</v>
      </c>
      <c r="L46" s="95">
        <v>9.0573627543999997</v>
      </c>
      <c r="M46" s="93">
        <v>4.6350563245999998</v>
      </c>
      <c r="N46" s="95">
        <v>7.5183376622000004</v>
      </c>
      <c r="O46" s="97">
        <v>3.0154657026999998</v>
      </c>
      <c r="P46" s="97">
        <v>0.96634559529999997</v>
      </c>
      <c r="Q46" s="95">
        <v>1.1162134331</v>
      </c>
      <c r="R46" s="28"/>
      <c r="S46" s="30" t="s">
        <v>45</v>
      </c>
      <c r="T46" s="28">
        <v>5.1258568897918702</v>
      </c>
      <c r="U46" s="101">
        <v>2.9954778656813201</v>
      </c>
      <c r="V46" s="28">
        <v>2.8963610329985698</v>
      </c>
      <c r="W46" s="28">
        <v>2.8962596889770098</v>
      </c>
      <c r="X46" s="28">
        <v>5.1631070921476896</v>
      </c>
      <c r="Y46" s="28">
        <v>3.8808596543860201</v>
      </c>
      <c r="Z46" s="101">
        <v>0.94825849682473096</v>
      </c>
      <c r="AA46" s="28">
        <v>11.073678443998499</v>
      </c>
      <c r="AB46" s="28">
        <v>0.44623294022718502</v>
      </c>
      <c r="AC46" s="28">
        <v>908.61978520367995</v>
      </c>
      <c r="AD46" s="28">
        <v>11.773561444034801</v>
      </c>
      <c r="AE46" s="28">
        <v>1.0145166520199</v>
      </c>
      <c r="AF46" s="28">
        <v>2.46077894757128</v>
      </c>
      <c r="AG46" s="28">
        <v>24.626963926125999</v>
      </c>
      <c r="AH46" s="28">
        <v>8.5745067038151994</v>
      </c>
      <c r="AI46" s="28">
        <v>8.5745067038151994</v>
      </c>
      <c r="AJ46" s="28">
        <v>4.6477878425855899</v>
      </c>
      <c r="AK46" s="28">
        <v>1.14478842054707</v>
      </c>
      <c r="AL46" s="28">
        <v>2.95054509560982</v>
      </c>
      <c r="AM46" s="28">
        <v>4.9736428407452397E-2</v>
      </c>
      <c r="AN46" s="28">
        <v>11.521026186646401</v>
      </c>
      <c r="AO46" s="28">
        <v>3.7442794507147301</v>
      </c>
      <c r="AP46" s="28">
        <v>0.39453655306268898</v>
      </c>
      <c r="AQ46" s="28">
        <v>6.7589924436581104</v>
      </c>
      <c r="AR46" s="28">
        <v>0</v>
      </c>
      <c r="AS46" s="28">
        <v>247.056280838417</v>
      </c>
      <c r="AT46" s="28">
        <v>26.305882516950799</v>
      </c>
      <c r="AU46" s="28">
        <v>274.50695177591501</v>
      </c>
      <c r="AV46" s="28">
        <v>6.1215867735259499E-2</v>
      </c>
      <c r="AW46" s="28">
        <v>4.9595834793123696</v>
      </c>
      <c r="AX46" s="28">
        <v>2.5928712508814601E-2</v>
      </c>
      <c r="AY46" s="28">
        <v>121.693013242034</v>
      </c>
      <c r="AZ46" s="28">
        <v>0.58606358887106802</v>
      </c>
      <c r="BA46" s="28">
        <v>2.2564527529445502</v>
      </c>
      <c r="BB46" s="28">
        <v>15.9073397410671</v>
      </c>
      <c r="BC46" s="28">
        <v>0.82400237065207604</v>
      </c>
      <c r="BD46" s="28">
        <v>0.37414549050083601</v>
      </c>
      <c r="BE46" s="28">
        <v>4.3515331093756897</v>
      </c>
      <c r="BF46" s="28">
        <v>146.55320219872499</v>
      </c>
      <c r="BG46" s="28">
        <v>108.35445444385699</v>
      </c>
      <c r="BH46" s="28">
        <v>38.198747754868002</v>
      </c>
      <c r="BI46" s="28">
        <v>4.10267145069639E-2</v>
      </c>
      <c r="BJ46" s="28">
        <v>0.118129500664178</v>
      </c>
      <c r="BK46" s="28">
        <v>19.079001494733699</v>
      </c>
      <c r="BL46" s="28">
        <v>1.61646727440662</v>
      </c>
      <c r="BM46" s="28">
        <v>14.5000428323881</v>
      </c>
      <c r="BN46" s="28">
        <v>0.147918312435174</v>
      </c>
      <c r="BO46" s="28">
        <v>0.63458403282681997</v>
      </c>
      <c r="BP46" s="28">
        <v>37.209746189586397</v>
      </c>
      <c r="BQ46" s="28">
        <v>0.77759869647206203</v>
      </c>
      <c r="BR46" s="28">
        <v>4.8201728893531497</v>
      </c>
      <c r="BS46" s="28">
        <v>5.8588314277683002</v>
      </c>
      <c r="BT46" s="28">
        <v>3.0680092680103899E-3</v>
      </c>
      <c r="BU46" s="28">
        <v>44.653620582174497</v>
      </c>
      <c r="BV46" s="28">
        <v>86.673185903397496</v>
      </c>
      <c r="BW46" s="28">
        <v>0.34372483288281902</v>
      </c>
      <c r="BX46" s="28">
        <v>9.7033263922698492</v>
      </c>
      <c r="BY46" s="28">
        <v>72.176729480240795</v>
      </c>
      <c r="BZ46" s="28">
        <v>12.934783150593701</v>
      </c>
      <c r="CA46" s="28">
        <v>352.189445737087</v>
      </c>
      <c r="CB46" s="28">
        <v>38.934247700195698</v>
      </c>
      <c r="CE46" s="37">
        <f t="shared" si="15"/>
        <v>4.1703440045539591E-3</v>
      </c>
      <c r="CF46" s="25">
        <f t="shared" si="16"/>
        <v>-1.5382436998341008E-2</v>
      </c>
      <c r="CG46" s="25">
        <f t="shared" si="17"/>
        <v>2.7434824802478192E-3</v>
      </c>
      <c r="CH46" s="25">
        <f t="shared" si="18"/>
        <v>-8.6520284335990377E-3</v>
      </c>
      <c r="CI46" s="25">
        <f t="shared" si="19"/>
        <v>1.2014274404453467E-4</v>
      </c>
      <c r="CJ46" s="25">
        <f t="shared" si="20"/>
        <v>-2.7894979086857057E-4</v>
      </c>
      <c r="CK46" s="25">
        <f t="shared" si="21"/>
        <v>-6.0784907488825608E-3</v>
      </c>
      <c r="CL46" s="25">
        <f t="shared" si="22"/>
        <v>-1.1129533460005371E-3</v>
      </c>
      <c r="CM46" s="25">
        <f t="shared" si="23"/>
        <v>2.7706521959213679E-3</v>
      </c>
      <c r="CN46" s="78">
        <f t="shared" si="24"/>
        <v>-5.3310887912735132E-2</v>
      </c>
      <c r="CO46" s="25">
        <f t="shared" si="25"/>
        <v>2.7467881928465538E-3</v>
      </c>
      <c r="CP46" s="78">
        <f t="shared" si="26"/>
        <v>-0.50198040857623749</v>
      </c>
      <c r="CQ46" s="87">
        <f t="shared" si="13"/>
        <v>-6.6284411727126884E-3</v>
      </c>
      <c r="CR46" s="87">
        <f t="shared" si="14"/>
        <v>-1.8717008245537573E-2</v>
      </c>
      <c r="CS46" s="78">
        <f t="shared" si="27"/>
        <v>-0.64654022128459454</v>
      </c>
    </row>
    <row r="47" spans="1:97" x14ac:dyDescent="0.4">
      <c r="A47" s="30" t="s">
        <v>46</v>
      </c>
      <c r="B47" s="93">
        <v>36438.223341999998</v>
      </c>
      <c r="C47" s="93">
        <v>2084.3016658000001</v>
      </c>
      <c r="D47" s="93">
        <v>27386.549654999999</v>
      </c>
      <c r="E47" s="93">
        <v>5706.8815646000003</v>
      </c>
      <c r="F47" s="93">
        <v>4013.5643632000001</v>
      </c>
      <c r="G47" s="93">
        <v>19735.864084000001</v>
      </c>
      <c r="H47" s="93">
        <v>19303.043898</v>
      </c>
      <c r="I47" s="95">
        <v>258.30718562999999</v>
      </c>
      <c r="J47" s="95">
        <v>84.313227634</v>
      </c>
      <c r="K47" s="93">
        <v>13.534408898000001</v>
      </c>
      <c r="L47" s="95">
        <v>386.4700722</v>
      </c>
      <c r="M47" s="93">
        <v>1291.6543555999999</v>
      </c>
      <c r="N47" s="95">
        <v>1550.8232627</v>
      </c>
      <c r="O47" s="97">
        <v>93.458263904000006</v>
      </c>
      <c r="P47" s="97">
        <v>45.170878217000002</v>
      </c>
      <c r="Q47" s="95">
        <v>76.691048179999996</v>
      </c>
      <c r="R47" s="28"/>
      <c r="S47" s="30" t="s">
        <v>46</v>
      </c>
      <c r="T47" s="28">
        <v>449.762885439652</v>
      </c>
      <c r="U47" s="101">
        <v>92.322994901180195</v>
      </c>
      <c r="V47" s="28">
        <v>221.23957184731401</v>
      </c>
      <c r="W47" s="28">
        <v>213.09982405399899</v>
      </c>
      <c r="X47" s="28">
        <v>293.06645954040403</v>
      </c>
      <c r="Y47" s="28">
        <v>1213.9634793709099</v>
      </c>
      <c r="Z47" s="101">
        <v>44.3249037734236</v>
      </c>
      <c r="AA47" s="28">
        <v>7908.6030208396396</v>
      </c>
      <c r="AB47" s="28">
        <v>13.571430464777899</v>
      </c>
      <c r="AC47" s="28">
        <v>36183.090646721001</v>
      </c>
      <c r="AD47" s="28">
        <v>728.94137060212495</v>
      </c>
      <c r="AE47" s="28">
        <v>210.57858343923201</v>
      </c>
      <c r="AF47" s="28">
        <v>142.66235794888499</v>
      </c>
      <c r="AG47" s="28">
        <v>303.26899508957098</v>
      </c>
      <c r="AH47" s="28">
        <v>488.83232119939697</v>
      </c>
      <c r="AI47" s="28">
        <v>488.83232119939697</v>
      </c>
      <c r="AJ47" s="28">
        <v>1294.33919703314</v>
      </c>
      <c r="AK47" s="28">
        <v>56.544106360588799</v>
      </c>
      <c r="AL47" s="28">
        <v>463.24935041983002</v>
      </c>
      <c r="AM47" s="28">
        <v>11.6967304070587</v>
      </c>
      <c r="AN47" s="28">
        <v>158.71092724887299</v>
      </c>
      <c r="AO47" s="28">
        <v>673.74122400875797</v>
      </c>
      <c r="AP47" s="28">
        <v>30.628407762628999</v>
      </c>
      <c r="AQ47" s="28">
        <v>2089.3123969808698</v>
      </c>
      <c r="AR47" s="28">
        <v>0</v>
      </c>
      <c r="AS47" s="28">
        <v>24571.077802730601</v>
      </c>
      <c r="AT47" s="28">
        <v>2673.5779477330302</v>
      </c>
      <c r="AU47" s="28">
        <v>27301.1998568243</v>
      </c>
      <c r="AV47" s="28">
        <v>14.7404273020482</v>
      </c>
      <c r="AW47" s="28">
        <v>725.60133442008203</v>
      </c>
      <c r="AX47" s="28">
        <v>56.140412547661001</v>
      </c>
      <c r="AY47" s="28">
        <v>7639.0909225195001</v>
      </c>
      <c r="AZ47" s="28">
        <v>108.99435304982001</v>
      </c>
      <c r="BA47" s="28">
        <v>41.036198719866597</v>
      </c>
      <c r="BB47" s="28">
        <v>407.99699397972802</v>
      </c>
      <c r="BC47" s="28">
        <v>47.646438523956498</v>
      </c>
      <c r="BD47" s="28">
        <v>21.932985953075701</v>
      </c>
      <c r="BE47" s="28">
        <v>70.1347016196423</v>
      </c>
      <c r="BF47" s="28">
        <v>5713.0480925264101</v>
      </c>
      <c r="BG47" s="28">
        <v>4016.53643533473</v>
      </c>
      <c r="BH47" s="28">
        <v>1696.5116571916701</v>
      </c>
      <c r="BI47" s="28">
        <v>9.3629182238573101</v>
      </c>
      <c r="BJ47" s="28">
        <v>3.7096269824581198</v>
      </c>
      <c r="BK47" s="28">
        <v>1286.19676106824</v>
      </c>
      <c r="BL47" s="28">
        <v>157.96201291613099</v>
      </c>
      <c r="BM47" s="28">
        <v>302.97516381362999</v>
      </c>
      <c r="BN47" s="28">
        <v>25.022802694632301</v>
      </c>
      <c r="BO47" s="28">
        <v>20.8346963960952</v>
      </c>
      <c r="BP47" s="28">
        <v>782.75866786435995</v>
      </c>
      <c r="BQ47" s="28">
        <v>455.52543914249298</v>
      </c>
      <c r="BR47" s="28">
        <v>168.45009993837701</v>
      </c>
      <c r="BS47" s="28">
        <v>478.323738123059</v>
      </c>
      <c r="BT47" s="28">
        <v>27.0578629201352</v>
      </c>
      <c r="BU47" s="28">
        <v>19762.284351269602</v>
      </c>
      <c r="BV47" s="28">
        <v>4053.2462010262302</v>
      </c>
      <c r="BW47" s="28">
        <v>88.153019292062993</v>
      </c>
      <c r="BX47" s="28">
        <v>947.09725440826298</v>
      </c>
      <c r="BY47" s="28">
        <v>1973.4765398207301</v>
      </c>
      <c r="BZ47" s="28">
        <v>1463.3659623488099</v>
      </c>
      <c r="CA47" s="28">
        <v>19278.20659994</v>
      </c>
      <c r="CB47" s="28">
        <v>975.11525463588305</v>
      </c>
      <c r="CE47" s="37">
        <f t="shared" si="15"/>
        <v>2.0711216597484026E-3</v>
      </c>
      <c r="CF47" s="25">
        <f t="shared" si="16"/>
        <v>-7.0017874605022741E-3</v>
      </c>
      <c r="CG47" s="25">
        <f t="shared" si="17"/>
        <v>2.4040335730127964E-3</v>
      </c>
      <c r="CH47" s="25">
        <f t="shared" si="18"/>
        <v>-3.1164859849410302E-3</v>
      </c>
      <c r="CI47" s="25">
        <f t="shared" si="19"/>
        <v>1.080542474310489E-3</v>
      </c>
      <c r="CJ47" s="25">
        <f t="shared" si="20"/>
        <v>7.405069075210295E-4</v>
      </c>
      <c r="CK47" s="25">
        <f t="shared" si="21"/>
        <v>1.3386932113613468E-3</v>
      </c>
      <c r="CL47" s="25">
        <f t="shared" si="22"/>
        <v>-1.2867037028586536E-3</v>
      </c>
      <c r="CM47" s="25">
        <f t="shared" si="23"/>
        <v>2.7353663582137906E-3</v>
      </c>
      <c r="CN47" s="78">
        <f t="shared" si="24"/>
        <v>0.26486462047810017</v>
      </c>
      <c r="CO47" s="25">
        <f t="shared" si="25"/>
        <v>2.0786067274885414E-3</v>
      </c>
      <c r="CP47" s="78">
        <f t="shared" si="26"/>
        <v>-0.56555899036762758</v>
      </c>
      <c r="CQ47" s="87">
        <f t="shared" si="13"/>
        <v>-1.2147336740450853E-2</v>
      </c>
      <c r="CR47" s="87">
        <f t="shared" si="14"/>
        <v>-1.872831516607576E-2</v>
      </c>
      <c r="CS47" s="78">
        <f t="shared" si="27"/>
        <v>-0.60062603798631509</v>
      </c>
    </row>
    <row r="48" spans="1:97" x14ac:dyDescent="0.4">
      <c r="A48" s="30" t="s">
        <v>47</v>
      </c>
      <c r="B48" s="93">
        <v>59684.929197999998</v>
      </c>
      <c r="C48" s="93">
        <v>403.87309390000001</v>
      </c>
      <c r="D48" s="93">
        <v>20531.307597999999</v>
      </c>
      <c r="E48" s="93">
        <v>3887.7900857</v>
      </c>
      <c r="F48" s="93">
        <v>3391.5914091999998</v>
      </c>
      <c r="G48" s="93">
        <v>8232.6955751999994</v>
      </c>
      <c r="H48" s="93">
        <v>10449.884604000001</v>
      </c>
      <c r="I48" s="95">
        <v>208.18540886</v>
      </c>
      <c r="J48" s="95">
        <v>78.012056197999996</v>
      </c>
      <c r="K48" s="93">
        <v>3.0572720489999998</v>
      </c>
      <c r="L48" s="95">
        <v>218.11683446000001</v>
      </c>
      <c r="M48" s="93">
        <v>255.29426282</v>
      </c>
      <c r="N48" s="95">
        <v>1233.4440664000001</v>
      </c>
      <c r="O48" s="97">
        <v>60.926527327999999</v>
      </c>
      <c r="P48" s="97">
        <v>21.555596624</v>
      </c>
      <c r="Q48" s="95">
        <v>23.952888383000001</v>
      </c>
      <c r="R48" s="28"/>
      <c r="S48" s="30" t="s">
        <v>47</v>
      </c>
      <c r="T48" s="28">
        <v>136.55690809464801</v>
      </c>
      <c r="U48" s="101">
        <v>60.370521773729003</v>
      </c>
      <c r="V48" s="28">
        <v>123.570816381303</v>
      </c>
      <c r="W48" s="28">
        <v>118.09572281629301</v>
      </c>
      <c r="X48" s="28">
        <v>157.71252754751001</v>
      </c>
      <c r="Y48" s="28">
        <v>292.55901898925202</v>
      </c>
      <c r="Z48" s="101">
        <v>21.092106187669401</v>
      </c>
      <c r="AA48" s="28">
        <v>20822.783216941702</v>
      </c>
      <c r="AB48" s="28">
        <v>3.0656322226304402</v>
      </c>
      <c r="AC48" s="28">
        <v>59444.127400594101</v>
      </c>
      <c r="AD48" s="28">
        <v>342.14496886639</v>
      </c>
      <c r="AE48" s="28">
        <v>330.77571330425599</v>
      </c>
      <c r="AF48" s="28">
        <v>75.402055589115193</v>
      </c>
      <c r="AG48" s="28">
        <v>120.9362769609</v>
      </c>
      <c r="AH48" s="28">
        <v>260.03740874921698</v>
      </c>
      <c r="AI48" s="28">
        <v>260.03740874921698</v>
      </c>
      <c r="AJ48" s="28">
        <v>255.977391824428</v>
      </c>
      <c r="AK48" s="28">
        <v>40.523986525462803</v>
      </c>
      <c r="AL48" s="28">
        <v>207.22840936498</v>
      </c>
      <c r="AM48" s="28">
        <v>10.897517396758801</v>
      </c>
      <c r="AN48" s="28">
        <v>69.259632212087794</v>
      </c>
      <c r="AO48" s="28">
        <v>495.160763290418</v>
      </c>
      <c r="AP48" s="28">
        <v>32.933731707884498</v>
      </c>
      <c r="AQ48" s="28">
        <v>404.98019978813602</v>
      </c>
      <c r="AR48" s="28">
        <v>0</v>
      </c>
      <c r="AS48" s="28">
        <v>18412.824511978</v>
      </c>
      <c r="AT48" s="28">
        <v>2005.3451106369</v>
      </c>
      <c r="AU48" s="28">
        <v>20458.693609140399</v>
      </c>
      <c r="AV48" s="28">
        <v>12.9621654605081</v>
      </c>
      <c r="AW48" s="28">
        <v>324.92397943377802</v>
      </c>
      <c r="AX48" s="28">
        <v>200.02592203339401</v>
      </c>
      <c r="AY48" s="28">
        <v>4215.4476587961399</v>
      </c>
      <c r="AZ48" s="28">
        <v>56.6902272873239</v>
      </c>
      <c r="BA48" s="28">
        <v>51.057718120432902</v>
      </c>
      <c r="BB48" s="28">
        <v>344.78561388691401</v>
      </c>
      <c r="BC48" s="28">
        <v>15.2195659916224</v>
      </c>
      <c r="BD48" s="28">
        <v>29.865207347564098</v>
      </c>
      <c r="BE48" s="28">
        <v>53.518528017412898</v>
      </c>
      <c r="BF48" s="28">
        <v>3889.0659246690202</v>
      </c>
      <c r="BG48" s="28">
        <v>3392.8270160051902</v>
      </c>
      <c r="BH48" s="28">
        <v>496.23890866383402</v>
      </c>
      <c r="BI48" s="28">
        <v>22.858859689037899</v>
      </c>
      <c r="BJ48" s="28">
        <v>0.60988139757936899</v>
      </c>
      <c r="BK48" s="28">
        <v>900.05875727227601</v>
      </c>
      <c r="BL48" s="28">
        <v>284.29151891246698</v>
      </c>
      <c r="BM48" s="28">
        <v>181.89828734877599</v>
      </c>
      <c r="BN48" s="28">
        <v>22.139777739029299</v>
      </c>
      <c r="BO48" s="28">
        <v>19.901152243544601</v>
      </c>
      <c r="BP48" s="28">
        <v>477.64928747565199</v>
      </c>
      <c r="BQ48" s="28">
        <v>242.85919499526199</v>
      </c>
      <c r="BR48" s="28">
        <v>60.181278273520803</v>
      </c>
      <c r="BS48" s="28">
        <v>668.75321887516805</v>
      </c>
      <c r="BT48" s="28">
        <v>3.3222140934732201</v>
      </c>
      <c r="BU48" s="28">
        <v>8241.2333188690809</v>
      </c>
      <c r="BV48" s="28">
        <v>2565.7487137771</v>
      </c>
      <c r="BW48" s="28">
        <v>1.55390205726945</v>
      </c>
      <c r="BX48" s="28">
        <v>860.65162506980005</v>
      </c>
      <c r="BY48" s="28">
        <v>1015.26276799987</v>
      </c>
      <c r="BZ48" s="28">
        <v>686.75292002452704</v>
      </c>
      <c r="CA48" s="28">
        <v>10443.270317517299</v>
      </c>
      <c r="CB48" s="28">
        <v>690.75133976857205</v>
      </c>
      <c r="CE48" s="37">
        <f t="shared" si="15"/>
        <v>1.9807709768603098E-3</v>
      </c>
      <c r="CF48" s="25">
        <f t="shared" si="16"/>
        <v>-4.0345494355376694E-3</v>
      </c>
      <c r="CG48" s="25">
        <f t="shared" si="17"/>
        <v>2.7412221929548164E-3</v>
      </c>
      <c r="CH48" s="25">
        <f t="shared" si="18"/>
        <v>-3.536744482201138E-3</v>
      </c>
      <c r="CI48" s="25">
        <f t="shared" si="19"/>
        <v>3.2816560073883883E-4</v>
      </c>
      <c r="CJ48" s="25">
        <f t="shared" si="20"/>
        <v>3.6431475850502059E-4</v>
      </c>
      <c r="CK48" s="25">
        <f t="shared" si="21"/>
        <v>1.0370532459381087E-3</v>
      </c>
      <c r="CL48" s="25">
        <f t="shared" si="22"/>
        <v>-6.3295306439745374E-4</v>
      </c>
      <c r="CM48" s="25">
        <f t="shared" si="23"/>
        <v>2.7345206760958397E-3</v>
      </c>
      <c r="CN48" s="78">
        <f t="shared" si="24"/>
        <v>0.19219320871312526</v>
      </c>
      <c r="CO48" s="25">
        <f t="shared" si="25"/>
        <v>2.6758494173825193E-3</v>
      </c>
      <c r="CP48" s="78">
        <f t="shared" si="26"/>
        <v>-0.59855434325804302</v>
      </c>
      <c r="CQ48" s="87">
        <f t="shared" si="13"/>
        <v>-9.1258369491128474E-3</v>
      </c>
      <c r="CR48" s="87">
        <f t="shared" si="14"/>
        <v>-2.1502092677618038E-2</v>
      </c>
      <c r="CS48" s="78">
        <f t="shared" si="27"/>
        <v>0.37493780212571098</v>
      </c>
    </row>
    <row r="49" spans="1:97" x14ac:dyDescent="0.4">
      <c r="A49" s="30" t="s">
        <v>48</v>
      </c>
      <c r="B49" s="93">
        <v>7693.3936469</v>
      </c>
      <c r="C49" s="93">
        <v>296.12874699999998</v>
      </c>
      <c r="D49" s="93">
        <v>9170.8920856000004</v>
      </c>
      <c r="E49" s="93">
        <v>4020.2827132000002</v>
      </c>
      <c r="F49" s="93">
        <v>2619.5354020999998</v>
      </c>
      <c r="G49" s="93">
        <v>8546.5382284999996</v>
      </c>
      <c r="H49" s="93">
        <v>4821.1982197999996</v>
      </c>
      <c r="I49" s="95">
        <v>38.071582964999998</v>
      </c>
      <c r="J49" s="95">
        <v>30.244401416999999</v>
      </c>
      <c r="K49" s="93">
        <v>20.100040206999999</v>
      </c>
      <c r="L49" s="95">
        <v>62.910570786999997</v>
      </c>
      <c r="M49" s="93">
        <v>445.41985628999998</v>
      </c>
      <c r="N49" s="95">
        <v>303.95377408000002</v>
      </c>
      <c r="O49" s="97">
        <v>9.4107996586000002</v>
      </c>
      <c r="P49" s="97">
        <v>4.5622091415000003</v>
      </c>
      <c r="Q49" s="95">
        <v>10.48136148</v>
      </c>
      <c r="R49" s="28"/>
      <c r="S49" s="30" t="s">
        <v>48</v>
      </c>
      <c r="T49" s="28">
        <v>30.5719685034483</v>
      </c>
      <c r="U49" s="101">
        <v>9.32659583469278</v>
      </c>
      <c r="V49" s="28">
        <v>24.7346240471276</v>
      </c>
      <c r="W49" s="28">
        <v>23.765022583490101</v>
      </c>
      <c r="X49" s="28">
        <v>42.603160875576599</v>
      </c>
      <c r="Y49" s="28">
        <v>194.06517696014501</v>
      </c>
      <c r="Z49" s="101">
        <v>4.49684403606802</v>
      </c>
      <c r="AA49" s="28">
        <v>796.69098187970997</v>
      </c>
      <c r="AB49" s="28">
        <v>20.156355898916601</v>
      </c>
      <c r="AC49" s="28">
        <v>7677.9238265579797</v>
      </c>
      <c r="AD49" s="28">
        <v>425.301423654757</v>
      </c>
      <c r="AE49" s="28">
        <v>72.807235185490597</v>
      </c>
      <c r="AF49" s="28">
        <v>29.171587888497299</v>
      </c>
      <c r="AG49" s="28">
        <v>59.234240026164599</v>
      </c>
      <c r="AH49" s="28">
        <v>81.5342418196784</v>
      </c>
      <c r="AI49" s="28">
        <v>81.5342418196784</v>
      </c>
      <c r="AJ49" s="28">
        <v>446.43528821740398</v>
      </c>
      <c r="AK49" s="28">
        <v>3.34283196677436</v>
      </c>
      <c r="AL49" s="28">
        <v>38.168131997195303</v>
      </c>
      <c r="AM49" s="28">
        <v>5.0488484498147796</v>
      </c>
      <c r="AN49" s="28">
        <v>39.499022066999302</v>
      </c>
      <c r="AO49" s="28">
        <v>46.565366642287003</v>
      </c>
      <c r="AP49" s="28">
        <v>4.7405325113091799</v>
      </c>
      <c r="AQ49" s="28">
        <v>296.92023238865198</v>
      </c>
      <c r="AR49" s="28">
        <v>0</v>
      </c>
      <c r="AS49" s="28">
        <v>8267.4011989418595</v>
      </c>
      <c r="AT49" s="28">
        <v>915.25613902088298</v>
      </c>
      <c r="AU49" s="28">
        <v>9186.0001699295208</v>
      </c>
      <c r="AV49" s="28">
        <v>7.3626186315243602</v>
      </c>
      <c r="AW49" s="28">
        <v>235.50277361634701</v>
      </c>
      <c r="AX49" s="28">
        <v>52.027279016902703</v>
      </c>
      <c r="AY49" s="28">
        <v>1694.8086949542901</v>
      </c>
      <c r="AZ49" s="28">
        <v>89.294605221265698</v>
      </c>
      <c r="BA49" s="28">
        <v>39.108696212498003</v>
      </c>
      <c r="BB49" s="28">
        <v>173.41013355170099</v>
      </c>
      <c r="BC49" s="28">
        <v>54.272103548965298</v>
      </c>
      <c r="BD49" s="28">
        <v>24.297072542755799</v>
      </c>
      <c r="BE49" s="28">
        <v>91.920203070277793</v>
      </c>
      <c r="BF49" s="28">
        <v>4022.2021730029201</v>
      </c>
      <c r="BG49" s="28">
        <v>2621.64059593407</v>
      </c>
      <c r="BH49" s="28">
        <v>1400.5615770688401</v>
      </c>
      <c r="BI49" s="28">
        <v>23.0951154604629</v>
      </c>
      <c r="BJ49" s="28">
        <v>2.3647356818305298</v>
      </c>
      <c r="BK49" s="28">
        <v>1189.3259760937899</v>
      </c>
      <c r="BL49" s="28">
        <v>77.723142273581303</v>
      </c>
      <c r="BM49" s="28">
        <v>87.390052360654096</v>
      </c>
      <c r="BN49" s="28">
        <v>10.328254134865499</v>
      </c>
      <c r="BO49" s="28">
        <v>55.890767954992697</v>
      </c>
      <c r="BP49" s="28">
        <v>222.490276359066</v>
      </c>
      <c r="BQ49" s="28">
        <v>194.58177220268001</v>
      </c>
      <c r="BR49" s="28">
        <v>131.03406365596501</v>
      </c>
      <c r="BS49" s="28">
        <v>293.748883718667</v>
      </c>
      <c r="BT49" s="28">
        <v>3.9192350758266001</v>
      </c>
      <c r="BU49" s="28">
        <v>8568.7402460881895</v>
      </c>
      <c r="BV49" s="28">
        <v>814.72645387733303</v>
      </c>
      <c r="BW49" s="28">
        <v>124.23235919824199</v>
      </c>
      <c r="BX49" s="28">
        <v>207.463904893522</v>
      </c>
      <c r="BY49" s="28">
        <v>516.19751474393195</v>
      </c>
      <c r="BZ49" s="28">
        <v>568.63873048133803</v>
      </c>
      <c r="CA49" s="28">
        <v>4821.5690856564997</v>
      </c>
      <c r="CB49" s="28">
        <v>325.09744600791203</v>
      </c>
      <c r="CE49" s="37">
        <f t="shared" si="15"/>
        <v>3.6390506258830252E-4</v>
      </c>
      <c r="CF49" s="25">
        <f t="shared" si="16"/>
        <v>-2.0107927726087096E-3</v>
      </c>
      <c r="CG49" s="25">
        <f t="shared" si="17"/>
        <v>2.6727745842655606E-3</v>
      </c>
      <c r="CH49" s="25">
        <f t="shared" si="18"/>
        <v>1.6473952793799463E-3</v>
      </c>
      <c r="CI49" s="25">
        <f t="shared" si="19"/>
        <v>4.7744398587133815E-4</v>
      </c>
      <c r="CJ49" s="25">
        <f t="shared" si="20"/>
        <v>8.0365160645758397E-4</v>
      </c>
      <c r="CK49" s="25">
        <f t="shared" si="21"/>
        <v>2.597779006493313E-3</v>
      </c>
      <c r="CL49" s="25">
        <f t="shared" si="22"/>
        <v>7.6924000962465361E-5</v>
      </c>
      <c r="CM49" s="25">
        <f t="shared" si="23"/>
        <v>2.8017701127279098E-3</v>
      </c>
      <c r="CN49" s="78">
        <f t="shared" si="24"/>
        <v>0.29603404959929003</v>
      </c>
      <c r="CO49" s="25">
        <f t="shared" si="25"/>
        <v>2.2797185914919709E-3</v>
      </c>
      <c r="CP49" s="78">
        <f t="shared" si="26"/>
        <v>-0.84680115657971367</v>
      </c>
      <c r="CQ49" s="87">
        <f t="shared" si="13"/>
        <v>-8.9475737410126578E-3</v>
      </c>
      <c r="CR49" s="87">
        <f t="shared" si="14"/>
        <v>-1.432751182697624E-2</v>
      </c>
      <c r="CS49" s="78">
        <f t="shared" si="27"/>
        <v>-0.54771786848923942</v>
      </c>
    </row>
    <row r="50" spans="1:97" x14ac:dyDescent="0.4">
      <c r="A50" s="30" t="s">
        <v>49</v>
      </c>
      <c r="B50" s="93">
        <v>31761.933344000001</v>
      </c>
      <c r="C50" s="93">
        <v>898.80552686999999</v>
      </c>
      <c r="D50" s="93">
        <v>24222.470195999998</v>
      </c>
      <c r="E50" s="93">
        <v>7085.9183059999996</v>
      </c>
      <c r="F50" s="93">
        <v>4303.5663887000001</v>
      </c>
      <c r="G50" s="93">
        <v>18652.853357</v>
      </c>
      <c r="H50" s="93">
        <v>21934.943173</v>
      </c>
      <c r="I50" s="95">
        <v>117.41513461</v>
      </c>
      <c r="J50" s="95">
        <v>132.42553756999999</v>
      </c>
      <c r="K50" s="93">
        <v>12.856244330000001</v>
      </c>
      <c r="L50" s="95">
        <v>271.31668440999999</v>
      </c>
      <c r="M50" s="93">
        <v>855.07317298999999</v>
      </c>
      <c r="N50" s="95">
        <v>1853.1711861000001</v>
      </c>
      <c r="O50" s="97">
        <v>31.0380781</v>
      </c>
      <c r="P50" s="97">
        <v>7.6138117192000001</v>
      </c>
      <c r="Q50" s="95">
        <v>23.241727683000001</v>
      </c>
      <c r="R50" s="28"/>
      <c r="S50" s="30" t="s">
        <v>49</v>
      </c>
      <c r="T50" s="28">
        <v>891.62382005241795</v>
      </c>
      <c r="U50" s="101">
        <v>30.896764218536401</v>
      </c>
      <c r="V50" s="28">
        <v>234.09255909986999</v>
      </c>
      <c r="W50" s="28">
        <v>145.63879732676301</v>
      </c>
      <c r="X50" s="28">
        <v>187.24477245042399</v>
      </c>
      <c r="Y50" s="28">
        <v>613.322692013287</v>
      </c>
      <c r="Z50" s="101">
        <v>7.4655595468087599</v>
      </c>
      <c r="AA50" s="28">
        <v>32047.504031573</v>
      </c>
      <c r="AB50" s="28">
        <v>12.891127834109399</v>
      </c>
      <c r="AC50" s="28">
        <v>31663.605487308501</v>
      </c>
      <c r="AD50" s="28">
        <v>479.98810380723103</v>
      </c>
      <c r="AE50" s="28">
        <v>1399.9157960914999</v>
      </c>
      <c r="AF50" s="28">
        <v>105.439121187784</v>
      </c>
      <c r="AG50" s="28">
        <v>472.58245063864399</v>
      </c>
      <c r="AH50" s="28">
        <v>415.60182644487202</v>
      </c>
      <c r="AI50" s="28">
        <v>415.60182644487202</v>
      </c>
      <c r="AJ50" s="28">
        <v>857.60471996295598</v>
      </c>
      <c r="AK50" s="28">
        <v>11.025401527955101</v>
      </c>
      <c r="AL50" s="28">
        <v>243.61898650417601</v>
      </c>
      <c r="AM50" s="28">
        <v>18.6130780200624</v>
      </c>
      <c r="AN50" s="28">
        <v>725.62981249202301</v>
      </c>
      <c r="AO50" s="28">
        <v>521.81707793139003</v>
      </c>
      <c r="AP50" s="28">
        <v>19.339335395849499</v>
      </c>
      <c r="AQ50" s="28">
        <v>900.66783686723295</v>
      </c>
      <c r="AR50" s="28">
        <v>0</v>
      </c>
      <c r="AS50" s="28">
        <v>21827.553909929</v>
      </c>
      <c r="AT50" s="28">
        <v>2414.2591496812202</v>
      </c>
      <c r="AU50" s="28">
        <v>24252.838461138199</v>
      </c>
      <c r="AV50" s="28">
        <v>17.014543704916999</v>
      </c>
      <c r="AW50" s="28">
        <v>701.08845442526899</v>
      </c>
      <c r="AX50" s="28">
        <v>39.444427913947003</v>
      </c>
      <c r="AY50" s="28">
        <v>9183.5247355464708</v>
      </c>
      <c r="AZ50" s="28">
        <v>49.258235272099903</v>
      </c>
      <c r="BA50" s="28">
        <v>57.676930422824398</v>
      </c>
      <c r="BB50" s="28">
        <v>234.870658944978</v>
      </c>
      <c r="BC50" s="28">
        <v>58.535344221366003</v>
      </c>
      <c r="BD50" s="28">
        <v>22.415274793002499</v>
      </c>
      <c r="BE50" s="28">
        <v>107.050426541354</v>
      </c>
      <c r="BF50" s="28">
        <v>7094.4068178827501</v>
      </c>
      <c r="BG50" s="28">
        <v>4309.4664754983396</v>
      </c>
      <c r="BH50" s="28">
        <v>2784.9403423844101</v>
      </c>
      <c r="BI50" s="28">
        <v>7.7471145014522902</v>
      </c>
      <c r="BJ50" s="28">
        <v>5.3128596905339096</v>
      </c>
      <c r="BK50" s="28">
        <v>1689.3152275202899</v>
      </c>
      <c r="BL50" s="28">
        <v>170.49371204528299</v>
      </c>
      <c r="BM50" s="28">
        <v>299.21300198327702</v>
      </c>
      <c r="BN50" s="28">
        <v>26.355920952771399</v>
      </c>
      <c r="BO50" s="28">
        <v>23.1430902988585</v>
      </c>
      <c r="BP50" s="28">
        <v>759.88059749532897</v>
      </c>
      <c r="BQ50" s="28">
        <v>351.47690376655402</v>
      </c>
      <c r="BR50" s="28">
        <v>241.11233796237801</v>
      </c>
      <c r="BS50" s="28">
        <v>509.078047299503</v>
      </c>
      <c r="BT50" s="28">
        <v>8.5632676390859999</v>
      </c>
      <c r="BU50" s="28">
        <v>18700.946568924999</v>
      </c>
      <c r="BV50" s="28">
        <v>5916.2521223333897</v>
      </c>
      <c r="BW50" s="28">
        <v>264.65091346804797</v>
      </c>
      <c r="BX50" s="28">
        <v>890.76337267774204</v>
      </c>
      <c r="BY50" s="28">
        <v>2524.0783442148499</v>
      </c>
      <c r="BZ50" s="28">
        <v>1762.8310565562001</v>
      </c>
      <c r="CA50" s="28">
        <v>21970.792791522101</v>
      </c>
      <c r="CB50" s="28">
        <v>1687.26029074249</v>
      </c>
      <c r="CE50" s="37">
        <f t="shared" si="15"/>
        <v>4.5460252191188976E-4</v>
      </c>
      <c r="CF50" s="25">
        <f t="shared" si="16"/>
        <v>-3.0957768101378589E-3</v>
      </c>
      <c r="CG50" s="25">
        <f t="shared" si="17"/>
        <v>2.071983250612914E-3</v>
      </c>
      <c r="CH50" s="25">
        <f t="shared" si="18"/>
        <v>1.2537228817899591E-3</v>
      </c>
      <c r="CI50" s="25">
        <f t="shared" si="19"/>
        <v>1.1979409747869838E-3</v>
      </c>
      <c r="CJ50" s="25">
        <f t="shared" si="20"/>
        <v>1.37097613129231E-3</v>
      </c>
      <c r="CK50" s="25">
        <f t="shared" si="21"/>
        <v>2.5783300283627056E-3</v>
      </c>
      <c r="CL50" s="25">
        <f t="shared" si="22"/>
        <v>1.6343611305193091E-3</v>
      </c>
      <c r="CM50" s="25">
        <f t="shared" si="23"/>
        <v>2.7133510544753658E-3</v>
      </c>
      <c r="CN50" s="78">
        <f t="shared" si="24"/>
        <v>0.5317960535623959</v>
      </c>
      <c r="CO50" s="25">
        <f t="shared" si="25"/>
        <v>2.9606202754598639E-3</v>
      </c>
      <c r="CP50" s="78">
        <f t="shared" si="26"/>
        <v>-0.71841938734782818</v>
      </c>
      <c r="CQ50" s="87">
        <f t="shared" si="13"/>
        <v>-4.5529198363477037E-3</v>
      </c>
      <c r="CR50" s="87">
        <f t="shared" si="14"/>
        <v>-1.9471478657317968E-2</v>
      </c>
      <c r="CS50" s="78">
        <f t="shared" si="27"/>
        <v>-0.16790456976246559</v>
      </c>
    </row>
    <row r="51" spans="1:97" x14ac:dyDescent="0.4">
      <c r="A51" s="30" t="s">
        <v>50</v>
      </c>
      <c r="B51" s="93">
        <v>23317.009748</v>
      </c>
      <c r="C51" s="93">
        <v>211.19650417</v>
      </c>
      <c r="D51" s="93">
        <v>21780.864690999999</v>
      </c>
      <c r="E51" s="93">
        <v>21180.85514</v>
      </c>
      <c r="F51" s="93">
        <v>6600.3622564999996</v>
      </c>
      <c r="G51" s="93">
        <v>14362.373342999999</v>
      </c>
      <c r="H51" s="93">
        <v>7023.4385046999996</v>
      </c>
      <c r="I51" s="95">
        <v>41.774079766</v>
      </c>
      <c r="J51" s="95">
        <v>160.25441099</v>
      </c>
      <c r="K51" s="93">
        <v>0.30112389309999998</v>
      </c>
      <c r="L51" s="95">
        <v>58.496661967000001</v>
      </c>
      <c r="M51" s="93">
        <v>105.54985041</v>
      </c>
      <c r="N51" s="95">
        <v>14.165357931000001</v>
      </c>
      <c r="O51" s="97">
        <v>31.404127453000001</v>
      </c>
      <c r="P51" s="97">
        <v>82.331603681000004</v>
      </c>
      <c r="Q51" s="95">
        <v>9.7680748617000006</v>
      </c>
      <c r="R51" s="28"/>
      <c r="S51" s="30" t="s">
        <v>50</v>
      </c>
      <c r="T51" s="28">
        <v>36.173317552713002</v>
      </c>
      <c r="U51" s="101">
        <v>31.4125348202823</v>
      </c>
      <c r="V51" s="28">
        <v>26.990037369806501</v>
      </c>
      <c r="W51" s="28">
        <v>25.955541032604199</v>
      </c>
      <c r="X51" s="28">
        <v>47.9735459171117</v>
      </c>
      <c r="Y51" s="28">
        <v>366.35666668479001</v>
      </c>
      <c r="Z51" s="101">
        <v>82.501358250569794</v>
      </c>
      <c r="AA51" s="28">
        <v>8251.9928369174595</v>
      </c>
      <c r="AB51" s="28">
        <v>0.30194728872457099</v>
      </c>
      <c r="AC51" s="28">
        <v>23344.9971161869</v>
      </c>
      <c r="AD51" s="28">
        <v>119.434244879376</v>
      </c>
      <c r="AE51" s="28">
        <v>368.85013166570002</v>
      </c>
      <c r="AF51" s="28">
        <v>86.444557916487</v>
      </c>
      <c r="AG51" s="28">
        <v>43.420157163980399</v>
      </c>
      <c r="AH51" s="28">
        <v>520.73272988164899</v>
      </c>
      <c r="AI51" s="28">
        <v>520.73272988164899</v>
      </c>
      <c r="AJ51" s="28">
        <v>105.835450125932</v>
      </c>
      <c r="AK51" s="28">
        <v>2.61347867160281</v>
      </c>
      <c r="AL51" s="28">
        <v>52.4069923754735</v>
      </c>
      <c r="AM51" s="28">
        <v>7.3989254788545402</v>
      </c>
      <c r="AN51" s="28">
        <v>20.332775114709399</v>
      </c>
      <c r="AO51" s="28">
        <v>44.974899310068302</v>
      </c>
      <c r="AP51" s="28">
        <v>4.3462342027193896</v>
      </c>
      <c r="AQ51" s="28">
        <v>211.73371133296899</v>
      </c>
      <c r="AR51" s="28">
        <v>0</v>
      </c>
      <c r="AS51" s="28">
        <v>19610.446736745998</v>
      </c>
      <c r="AT51" s="28">
        <v>2176.3250308153401</v>
      </c>
      <c r="AU51" s="28">
        <v>21789.385246233</v>
      </c>
      <c r="AV51" s="28">
        <v>7.7567213782939399</v>
      </c>
      <c r="AW51" s="28">
        <v>182.157729603912</v>
      </c>
      <c r="AX51" s="28">
        <v>144.72010192739</v>
      </c>
      <c r="AY51" s="28">
        <v>3715.3659048391401</v>
      </c>
      <c r="AZ51" s="28">
        <v>116.73904441392899</v>
      </c>
      <c r="BA51" s="28">
        <v>13.466779331514401</v>
      </c>
      <c r="BB51" s="28">
        <v>150.139641071005</v>
      </c>
      <c r="BC51" s="28">
        <v>81.373205723055506</v>
      </c>
      <c r="BD51" s="28">
        <v>89.024098428766095</v>
      </c>
      <c r="BE51" s="28">
        <v>37.702753611722997</v>
      </c>
      <c r="BF51" s="28">
        <v>21198.5563304485</v>
      </c>
      <c r="BG51" s="28">
        <v>6609.82806496794</v>
      </c>
      <c r="BH51" s="28">
        <v>14588.7282654805</v>
      </c>
      <c r="BI51" s="28">
        <v>8.9894792881716405</v>
      </c>
      <c r="BJ51" s="28">
        <v>1.69876001047195</v>
      </c>
      <c r="BK51" s="28">
        <v>4555.30176886963</v>
      </c>
      <c r="BL51" s="28">
        <v>11.783680238518</v>
      </c>
      <c r="BM51" s="28">
        <v>132.607247011249</v>
      </c>
      <c r="BN51" s="28">
        <v>18.460484217882701</v>
      </c>
      <c r="BO51" s="28">
        <v>24.034444820284602</v>
      </c>
      <c r="BP51" s="28">
        <v>336.96711633172902</v>
      </c>
      <c r="BQ51" s="28">
        <v>683.90813286212801</v>
      </c>
      <c r="BR51" s="28">
        <v>365.81433736227899</v>
      </c>
      <c r="BS51" s="28">
        <v>510.94433933828202</v>
      </c>
      <c r="BT51" s="28">
        <v>10.0607829720533</v>
      </c>
      <c r="BU51" s="28">
        <v>14400.905640004101</v>
      </c>
      <c r="BV51" s="28">
        <v>2550.6555984522702</v>
      </c>
      <c r="BW51" s="28">
        <v>259.22931037021101</v>
      </c>
      <c r="BX51" s="28">
        <v>36.302709772320398</v>
      </c>
      <c r="BY51" s="28">
        <v>405.013087136237</v>
      </c>
      <c r="BZ51" s="28">
        <v>383.23212004203998</v>
      </c>
      <c r="CA51" s="28">
        <v>7038.9889369378798</v>
      </c>
      <c r="CB51" s="28">
        <v>167.220724632692</v>
      </c>
      <c r="CE51" s="37">
        <f t="shared" si="15"/>
        <v>1.1994274469283773E-4</v>
      </c>
      <c r="CF51" s="25">
        <f t="shared" si="16"/>
        <v>1.2002983439718294E-3</v>
      </c>
      <c r="CG51" s="25">
        <f t="shared" si="17"/>
        <v>2.5436366244801986E-3</v>
      </c>
      <c r="CH51" s="25">
        <f t="shared" si="18"/>
        <v>3.9119453492227649E-4</v>
      </c>
      <c r="CI51" s="25">
        <f t="shared" si="19"/>
        <v>8.3571651529177639E-4</v>
      </c>
      <c r="CJ51" s="25">
        <f t="shared" si="20"/>
        <v>1.4341346883829794E-3</v>
      </c>
      <c r="CK51" s="25">
        <f t="shared" si="21"/>
        <v>2.682864181558239E-3</v>
      </c>
      <c r="CL51" s="25">
        <f t="shared" si="22"/>
        <v>2.2140767983479886E-3</v>
      </c>
      <c r="CM51" s="25">
        <f t="shared" si="23"/>
        <v>2.73440814043132E-3</v>
      </c>
      <c r="CN51" s="78">
        <f t="shared" si="24"/>
        <v>7.9019221331879139</v>
      </c>
      <c r="CO51" s="25">
        <f t="shared" si="25"/>
        <v>2.7058277659570778E-3</v>
      </c>
      <c r="CP51" s="78">
        <f t="shared" si="26"/>
        <v>2.1749920848553739</v>
      </c>
      <c r="CQ51" s="87">
        <f t="shared" si="13"/>
        <v>2.6771535986412843E-4</v>
      </c>
      <c r="CR51" s="87">
        <f t="shared" si="14"/>
        <v>2.0618397065058588E-3</v>
      </c>
      <c r="CS51" s="78">
        <f t="shared" si="27"/>
        <v>-0.55505723858027567</v>
      </c>
    </row>
    <row r="52" spans="1:97" s="30" customFormat="1" x14ac:dyDescent="0.4">
      <c r="B52" s="93"/>
      <c r="C52" s="93"/>
      <c r="D52" s="93"/>
      <c r="E52" s="93"/>
      <c r="F52" s="93"/>
      <c r="G52" s="93"/>
      <c r="H52" s="93"/>
      <c r="I52" s="95"/>
      <c r="J52" s="95"/>
      <c r="K52" s="93"/>
      <c r="L52" s="95"/>
      <c r="M52" s="93"/>
      <c r="N52" s="95"/>
      <c r="O52" s="97"/>
      <c r="P52" s="97"/>
      <c r="Q52" s="95"/>
      <c r="R52" s="28"/>
      <c r="T52" s="28"/>
      <c r="U52" s="101"/>
      <c r="V52" s="28"/>
      <c r="W52" s="28"/>
      <c r="X52" s="28"/>
      <c r="Y52" s="28"/>
      <c r="Z52" s="101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  <c r="BN52" s="28"/>
      <c r="BO52" s="28"/>
      <c r="BP52" s="28"/>
      <c r="BQ52" s="28"/>
      <c r="BR52" s="28"/>
      <c r="BS52" s="28"/>
      <c r="BT52" s="28"/>
      <c r="BU52" s="28"/>
      <c r="BV52" s="28"/>
      <c r="BW52" s="28"/>
      <c r="BX52" s="28"/>
      <c r="BY52" s="28"/>
      <c r="BZ52" s="28"/>
      <c r="CA52" s="28"/>
      <c r="CB52" s="28"/>
      <c r="CC52" s="28"/>
      <c r="CF52" s="25"/>
      <c r="CG52" s="25"/>
      <c r="CH52" s="25"/>
      <c r="CI52" s="25"/>
      <c r="CJ52" s="25"/>
      <c r="CK52" s="25"/>
      <c r="CL52" s="25"/>
      <c r="CM52" s="25"/>
      <c r="CN52" s="78"/>
      <c r="CO52" s="25"/>
      <c r="CP52" s="78"/>
      <c r="CQ52" s="25"/>
      <c r="CR52" s="25"/>
      <c r="CS52" s="78"/>
    </row>
    <row r="53" spans="1:97" s="30" customFormat="1" x14ac:dyDescent="0.4">
      <c r="B53" s="93"/>
      <c r="C53" s="93"/>
      <c r="D53" s="93"/>
      <c r="E53" s="93"/>
      <c r="F53" s="93"/>
      <c r="G53" s="93"/>
      <c r="H53" s="93"/>
      <c r="I53" s="95"/>
      <c r="J53" s="95"/>
      <c r="K53" s="93"/>
      <c r="L53" s="95"/>
      <c r="M53" s="93"/>
      <c r="N53" s="95"/>
      <c r="O53" s="97"/>
      <c r="P53" s="97"/>
      <c r="Q53" s="95"/>
      <c r="R53" s="28"/>
      <c r="T53" s="28"/>
      <c r="U53" s="101"/>
      <c r="V53" s="28"/>
      <c r="W53" s="28"/>
      <c r="X53" s="28"/>
      <c r="Y53" s="28"/>
      <c r="Z53" s="101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  <c r="BN53" s="28"/>
      <c r="BO53" s="28"/>
      <c r="BP53" s="28"/>
      <c r="BQ53" s="28"/>
      <c r="BR53" s="28"/>
      <c r="BS53" s="28"/>
      <c r="BT53" s="28"/>
      <c r="BU53" s="28"/>
      <c r="BV53" s="28"/>
      <c r="BW53" s="28"/>
      <c r="BX53" s="28"/>
      <c r="BY53" s="28"/>
      <c r="BZ53" s="28"/>
      <c r="CA53" s="28"/>
      <c r="CB53" s="28"/>
      <c r="CC53" s="28"/>
      <c r="CF53" s="25"/>
      <c r="CG53" s="25"/>
      <c r="CH53" s="25"/>
      <c r="CI53" s="25"/>
      <c r="CJ53" s="25"/>
      <c r="CK53" s="25"/>
      <c r="CL53" s="25"/>
      <c r="CM53" s="25"/>
      <c r="CN53" s="78"/>
      <c r="CO53" s="25"/>
      <c r="CP53" s="78"/>
      <c r="CQ53" s="25"/>
      <c r="CR53" s="25"/>
      <c r="CS53" s="78"/>
    </row>
    <row r="54" spans="1:97" s="30" customFormat="1" x14ac:dyDescent="0.4">
      <c r="A54" s="30" t="s">
        <v>51</v>
      </c>
      <c r="B54" s="93">
        <v>691.12876633999997</v>
      </c>
      <c r="C54" s="93">
        <v>0.36099999999999999</v>
      </c>
      <c r="D54" s="93">
        <v>289.63833614999999</v>
      </c>
      <c r="E54" s="93">
        <v>2539.4817038000001</v>
      </c>
      <c r="F54" s="93">
        <v>754.36519228999998</v>
      </c>
      <c r="G54" s="93">
        <v>40.335528250999999</v>
      </c>
      <c r="H54" s="93">
        <v>727.40689022000004</v>
      </c>
      <c r="I54" s="95">
        <v>6.4303271950000003</v>
      </c>
      <c r="J54" s="95">
        <v>5.4676280857000004</v>
      </c>
      <c r="K54" s="93">
        <v>1.0572800817000001</v>
      </c>
      <c r="L54" s="95">
        <v>12.991810015</v>
      </c>
      <c r="M54" s="93">
        <v>51.929109179000001</v>
      </c>
      <c r="N54" s="95">
        <v>21.318208239000001</v>
      </c>
      <c r="O54" s="97">
        <v>5.4256127362999997</v>
      </c>
      <c r="P54" s="97">
        <v>0.36057946759999998</v>
      </c>
      <c r="Q54" s="95">
        <v>0.57912786279999995</v>
      </c>
      <c r="R54" s="28"/>
      <c r="S54" s="30" t="s">
        <v>51</v>
      </c>
      <c r="T54" s="28">
        <v>10.1445626214282</v>
      </c>
      <c r="U54" s="101">
        <v>5.4287041717140996</v>
      </c>
      <c r="V54" s="28">
        <v>2.0298177689606298</v>
      </c>
      <c r="W54" s="28">
        <v>2.0183242546111901</v>
      </c>
      <c r="X54" s="28">
        <v>2.4618359819986999</v>
      </c>
      <c r="Y54" s="28">
        <v>33.660209719098098</v>
      </c>
      <c r="Z54" s="101">
        <v>0.35286379620415098</v>
      </c>
      <c r="AA54" s="28">
        <v>691.486865863611</v>
      </c>
      <c r="AB54" s="28">
        <v>1.06016869290167</v>
      </c>
      <c r="AC54" s="28">
        <v>685.35118677226797</v>
      </c>
      <c r="AD54" s="28">
        <v>37.084032040378602</v>
      </c>
      <c r="AE54" s="28">
        <v>24.071248567375498</v>
      </c>
      <c r="AF54" s="28">
        <v>1.6966452822356799</v>
      </c>
      <c r="AG54" s="28">
        <v>29.777994763530401</v>
      </c>
      <c r="AH54" s="28">
        <v>4.3612181704193898</v>
      </c>
      <c r="AI54" s="28">
        <v>4.3612181704193898</v>
      </c>
      <c r="AJ54" s="28">
        <v>51.994797432276798</v>
      </c>
      <c r="AK54" s="28">
        <v>0.33780306326493498</v>
      </c>
      <c r="AL54" s="28">
        <v>19.712083988799201</v>
      </c>
      <c r="AM54" s="28">
        <v>0.541970601789585</v>
      </c>
      <c r="AN54" s="28">
        <v>1.3660745227295299</v>
      </c>
      <c r="AO54" s="28">
        <v>25.9181244029634</v>
      </c>
      <c r="AP54" s="28">
        <v>0.67733274101827501</v>
      </c>
      <c r="AQ54" s="28">
        <v>0.36198894161609801</v>
      </c>
      <c r="AR54" s="28">
        <v>0</v>
      </c>
      <c r="AS54" s="28">
        <v>260.39352043276602</v>
      </c>
      <c r="AT54" s="28">
        <v>28.594831679999</v>
      </c>
      <c r="AU54" s="28">
        <v>289.32615517603</v>
      </c>
      <c r="AV54" s="28">
        <v>0.47793660976206098</v>
      </c>
      <c r="AW54" s="28">
        <v>16.419234341551601</v>
      </c>
      <c r="AX54" s="28">
        <v>26.432308531335998</v>
      </c>
      <c r="AY54" s="28">
        <v>233.240592330938</v>
      </c>
      <c r="AZ54" s="28">
        <v>17.881632317443501</v>
      </c>
      <c r="BA54" s="28">
        <v>2.2719308875642699</v>
      </c>
      <c r="BB54" s="28">
        <v>16.285364794611802</v>
      </c>
      <c r="BC54" s="28">
        <v>17.598080980556301</v>
      </c>
      <c r="BD54" s="28">
        <v>4.4774003778722102</v>
      </c>
      <c r="BE54" s="28">
        <v>17.1378645058236</v>
      </c>
      <c r="BF54" s="28">
        <v>2543.0780261693499</v>
      </c>
      <c r="BG54" s="28">
        <v>755.28122004403497</v>
      </c>
      <c r="BH54" s="28">
        <v>1787.79680612532</v>
      </c>
      <c r="BI54" s="28">
        <v>3.0360763515710598</v>
      </c>
      <c r="BJ54" s="28">
        <v>0.43195741298632501</v>
      </c>
      <c r="BK54" s="28">
        <v>348.242706033454</v>
      </c>
      <c r="BL54" s="28">
        <v>6.9681340562288403</v>
      </c>
      <c r="BM54" s="28">
        <v>44.774620481710002</v>
      </c>
      <c r="BN54" s="28">
        <v>1.0507582809460001</v>
      </c>
      <c r="BO54" s="28">
        <v>1.73817649665723</v>
      </c>
      <c r="BP54" s="28">
        <v>112.378799879957</v>
      </c>
      <c r="BQ54" s="28">
        <v>4.68628463446219</v>
      </c>
      <c r="BR54" s="28">
        <v>99.539496089551704</v>
      </c>
      <c r="BS54" s="28">
        <v>32.765459732799599</v>
      </c>
      <c r="BT54" s="28">
        <v>2.2704528329634202</v>
      </c>
      <c r="BU54" s="28">
        <v>40.311627564564901</v>
      </c>
      <c r="BV54" s="28">
        <v>153.95535377618299</v>
      </c>
      <c r="BW54" s="28">
        <v>1.19392807420758E-2</v>
      </c>
      <c r="BX54" s="28">
        <v>148.00517445667199</v>
      </c>
      <c r="BY54" s="28">
        <v>104.273033720114</v>
      </c>
      <c r="BZ54" s="28">
        <v>32.084039721675197</v>
      </c>
      <c r="CA54" s="28">
        <v>728.82085837618604</v>
      </c>
      <c r="CB54" s="28">
        <v>26.259451935842801</v>
      </c>
      <c r="CC54" s="28"/>
      <c r="CD54"/>
      <c r="CF54" s="25">
        <f>+(AC54-B54)/B54</f>
        <v>-8.3596282619348115E-3</v>
      </c>
      <c r="CG54" s="25">
        <f>+(AQ54-C54)/C54</f>
        <v>2.7394504601053376E-3</v>
      </c>
      <c r="CH54" s="25">
        <f>+(AU54-D54)/D54</f>
        <v>-1.0778302973274659E-3</v>
      </c>
      <c r="CI54" s="25">
        <f t="shared" ref="CI54:CJ58" si="28">+(BF54-E54)/E54</f>
        <v>1.4161639219405838E-3</v>
      </c>
      <c r="CJ54" s="25">
        <f t="shared" si="28"/>
        <v>1.2143027851725661E-3</v>
      </c>
      <c r="CK54" s="25">
        <f>+(BU54-G54)/G54</f>
        <v>-5.9254675645671769E-4</v>
      </c>
      <c r="CL54" s="25">
        <f>+(CA54-H54)/H54</f>
        <v>1.9438476253068693E-3</v>
      </c>
      <c r="CM54" s="25">
        <f>+(AB54-K54)/K54</f>
        <v>2.7321154078920576E-3</v>
      </c>
      <c r="CN54" s="78">
        <f t="shared" ref="CN54:CO58" si="29">+(AI54-L54)/L54</f>
        <v>-0.66431019500869837</v>
      </c>
      <c r="CO54" s="25">
        <f t="shared" si="29"/>
        <v>1.2649601411487486E-3</v>
      </c>
      <c r="CP54" s="78">
        <f>+(AO54-N54)/N54</f>
        <v>0.21577405157100452</v>
      </c>
      <c r="CQ54" s="87">
        <f t="shared" ref="CQ54:CQ58" si="30">+(U54-O54)/O54</f>
        <v>5.6978549047863813E-4</v>
      </c>
      <c r="CR54" s="87">
        <f t="shared" ref="CR54:CR58" si="31">+(Z54-P54)/P54</f>
        <v>-2.1397977669677496E-2</v>
      </c>
      <c r="CS54" s="78">
        <f>+(AP54-Q54)/Q54</f>
        <v>0.16957374101026429</v>
      </c>
    </row>
    <row r="55" spans="1:97" s="30" customFormat="1" x14ac:dyDescent="0.4">
      <c r="A55" s="30" t="s">
        <v>1</v>
      </c>
      <c r="B55" s="93">
        <v>15726.440371999999</v>
      </c>
      <c r="C55" s="93">
        <v>47.301825020999999</v>
      </c>
      <c r="D55" s="93">
        <v>11445.826359000001</v>
      </c>
      <c r="E55" s="93">
        <v>1464.1173019</v>
      </c>
      <c r="F55" s="93">
        <v>828.35302167999998</v>
      </c>
      <c r="G55" s="93">
        <v>1919.8759030000001</v>
      </c>
      <c r="H55" s="93">
        <v>2199.2938296000002</v>
      </c>
      <c r="I55" s="95">
        <v>54.507532271000002</v>
      </c>
      <c r="J55" s="95">
        <v>25.477329503</v>
      </c>
      <c r="K55" s="93"/>
      <c r="L55" s="95">
        <v>161.05198207000001</v>
      </c>
      <c r="M55" s="93"/>
      <c r="N55" s="95">
        <v>123.33687654000001</v>
      </c>
      <c r="O55" s="97">
        <v>30.281102711999999</v>
      </c>
      <c r="P55" s="97">
        <v>21.476892618000001</v>
      </c>
      <c r="Q55" s="95">
        <v>12.49684203</v>
      </c>
      <c r="R55" s="28"/>
      <c r="S55" s="30" t="s">
        <v>1</v>
      </c>
      <c r="T55" s="28">
        <v>0.345612902536858</v>
      </c>
      <c r="U55" s="101">
        <v>2.1644837548623101</v>
      </c>
      <c r="V55" s="28">
        <v>4.3351869655506103</v>
      </c>
      <c r="W55" s="28">
        <v>4.3351869655506103</v>
      </c>
      <c r="X55" s="28">
        <v>7.9442860945121296</v>
      </c>
      <c r="Y55" s="28">
        <v>1.66029152225621</v>
      </c>
      <c r="Z55" s="101">
        <v>1.53324272146386</v>
      </c>
      <c r="AA55" s="28">
        <v>0.102627678020824</v>
      </c>
      <c r="AB55" s="28">
        <v>0</v>
      </c>
      <c r="AC55" s="28">
        <v>1050.48508518108</v>
      </c>
      <c r="AD55" s="28">
        <v>14.7687140677127</v>
      </c>
      <c r="AE55" s="28">
        <v>0.51268053185469298</v>
      </c>
      <c r="AF55" s="28">
        <v>3.81896457981117</v>
      </c>
      <c r="AG55" s="28">
        <v>0</v>
      </c>
      <c r="AH55" s="28">
        <v>11.7089379802994</v>
      </c>
      <c r="AI55" s="28">
        <v>11.7089379802994</v>
      </c>
      <c r="AJ55" s="28">
        <v>0</v>
      </c>
      <c r="AK55" s="28">
        <v>1.39820222005434</v>
      </c>
      <c r="AL55" s="28">
        <v>4.0904382788538101</v>
      </c>
      <c r="AM55" s="28">
        <v>4.9251443424012595E-4</v>
      </c>
      <c r="AN55" s="28">
        <v>2.4194364299200199E-2</v>
      </c>
      <c r="AO55" s="28">
        <v>1.6951912559581499</v>
      </c>
      <c r="AP55" s="28">
        <v>0.51166304745663704</v>
      </c>
      <c r="AQ55" s="28">
        <v>0</v>
      </c>
      <c r="AR55" s="28">
        <v>0</v>
      </c>
      <c r="AS55" s="28">
        <v>174.869070709943</v>
      </c>
      <c r="AT55" s="28">
        <v>18.0316702974586</v>
      </c>
      <c r="AU55" s="28">
        <v>194.29894322745599</v>
      </c>
      <c r="AV55" s="28">
        <v>2.31545142994782E-2</v>
      </c>
      <c r="AW55" s="28">
        <v>6.5163526436173296</v>
      </c>
      <c r="AX55" s="28">
        <v>0.605118268166708</v>
      </c>
      <c r="AY55" s="28">
        <v>33.5418614854742</v>
      </c>
      <c r="AZ55" s="28">
        <v>0.156134768872942</v>
      </c>
      <c r="BA55" s="28">
        <v>2.5477510871542101E-2</v>
      </c>
      <c r="BB55" s="28">
        <v>18.409999691352901</v>
      </c>
      <c r="BC55" s="28">
        <v>0.22767634054795799</v>
      </c>
      <c r="BD55" s="28">
        <v>6.8434200300930802E-3</v>
      </c>
      <c r="BE55" s="28">
        <v>0.10638786517634199</v>
      </c>
      <c r="BF55" s="28">
        <v>51.975916933585097</v>
      </c>
      <c r="BG55" s="28">
        <v>31.479048476765399</v>
      </c>
      <c r="BH55" s="28">
        <v>20.496868456819701</v>
      </c>
      <c r="BI55" s="28">
        <v>3.09505756819171E-2</v>
      </c>
      <c r="BJ55" s="28">
        <v>9.7258817216235808E-3</v>
      </c>
      <c r="BK55" s="28">
        <v>4.99337389022085</v>
      </c>
      <c r="BL55" s="28">
        <v>3.7578133180883599E-2</v>
      </c>
      <c r="BM55" s="28">
        <v>1.0572460600649201</v>
      </c>
      <c r="BN55" s="28">
        <v>3.7239870610735299E-5</v>
      </c>
      <c r="BO55" s="28">
        <v>3.1531505040316897E-2</v>
      </c>
      <c r="BP55" s="28">
        <v>4.2229181478970599</v>
      </c>
      <c r="BQ55" s="28">
        <v>7.5989241254209305E-2</v>
      </c>
      <c r="BR55" s="28">
        <v>1.42877346796767</v>
      </c>
      <c r="BS55" s="28">
        <v>0.111208001234588</v>
      </c>
      <c r="BT55" s="28">
        <v>1.8067708866438398E-2</v>
      </c>
      <c r="BU55" s="28">
        <v>24.678590690983601</v>
      </c>
      <c r="BV55" s="28">
        <v>11.1605042698463</v>
      </c>
      <c r="BW55" s="28">
        <v>1.7805550576784201E-4</v>
      </c>
      <c r="BX55" s="28">
        <v>0</v>
      </c>
      <c r="BY55" s="28">
        <v>2.0110287992479998</v>
      </c>
      <c r="BZ55" s="28">
        <v>1.74239159476181</v>
      </c>
      <c r="CA55" s="28">
        <v>96.044206969912295</v>
      </c>
      <c r="CB55" s="28">
        <v>2.2576831218362199</v>
      </c>
      <c r="CC55" s="28"/>
      <c r="CD55"/>
      <c r="CF55" s="25">
        <f>+(AC55-B55)/B55</f>
        <v>-0.9332026154468237</v>
      </c>
      <c r="CG55" s="25">
        <f>+(AQ55-C55)/C55</f>
        <v>-1</v>
      </c>
      <c r="CH55" s="25">
        <f>+(AU55-D55)/D55</f>
        <v>-0.98302447222828293</v>
      </c>
      <c r="CI55" s="25">
        <f t="shared" si="28"/>
        <v>-0.96450016889621115</v>
      </c>
      <c r="CJ55" s="25">
        <f t="shared" si="28"/>
        <v>-0.96199802783006438</v>
      </c>
      <c r="CK55" s="25">
        <f>+(BU55-G55)/G55</f>
        <v>-0.98714573652785542</v>
      </c>
      <c r="CL55" s="25">
        <f>+(CA55-H55)/H55</f>
        <v>-0.95632952465138288</v>
      </c>
      <c r="CM55" s="25" t="e">
        <f>+(AB55-K55)/K55</f>
        <v>#DIV/0!</v>
      </c>
      <c r="CN55" s="78">
        <f t="shared" si="29"/>
        <v>-0.92729715070994778</v>
      </c>
      <c r="CO55" s="25" t="e">
        <f t="shared" si="29"/>
        <v>#DIV/0!</v>
      </c>
      <c r="CP55" s="78">
        <f>+(AO55-N55)/N55</f>
        <v>-0.98625560089152753</v>
      </c>
      <c r="CQ55" s="87">
        <f t="shared" si="30"/>
        <v>-0.92852031263694523</v>
      </c>
      <c r="CR55" s="87">
        <f t="shared" si="31"/>
        <v>-0.92860965742414547</v>
      </c>
      <c r="CS55" s="78">
        <f>+(AP55-Q55)/Q55</f>
        <v>-0.95905661236428097</v>
      </c>
    </row>
    <row r="56" spans="1:97" x14ac:dyDescent="0.4">
      <c r="A56" s="30" t="s">
        <v>11</v>
      </c>
      <c r="B56" s="93">
        <v>11256.328648000001</v>
      </c>
      <c r="C56" s="93">
        <v>65.565874124000004</v>
      </c>
      <c r="D56" s="93">
        <v>6666.0625760000003</v>
      </c>
      <c r="E56" s="93">
        <v>803.42511085000001</v>
      </c>
      <c r="F56" s="93">
        <v>698.63234967999995</v>
      </c>
      <c r="G56" s="93">
        <v>1315.0466948999999</v>
      </c>
      <c r="H56" s="93">
        <v>3829.7401629000001</v>
      </c>
      <c r="I56" s="95">
        <v>34.927325125999999</v>
      </c>
      <c r="J56" s="95">
        <v>84.852959651000006</v>
      </c>
      <c r="K56" s="93">
        <v>4.1200000000000001E-2</v>
      </c>
      <c r="L56" s="95">
        <v>113.10605047</v>
      </c>
      <c r="M56" s="93">
        <v>37.284128893000002</v>
      </c>
      <c r="N56" s="95">
        <v>14.289602155000001</v>
      </c>
      <c r="O56" s="97">
        <v>19.978933854000001</v>
      </c>
      <c r="P56" s="97">
        <v>15.153628693</v>
      </c>
      <c r="Q56" s="95">
        <v>15.966105335</v>
      </c>
      <c r="R56" s="28"/>
      <c r="S56" s="30" t="s">
        <v>11</v>
      </c>
      <c r="T56" s="28">
        <v>0</v>
      </c>
      <c r="U56" s="101">
        <v>0</v>
      </c>
      <c r="V56" s="28">
        <v>0</v>
      </c>
      <c r="W56" s="28">
        <v>0</v>
      </c>
      <c r="X56" s="28">
        <v>0</v>
      </c>
      <c r="Y56" s="28">
        <v>0</v>
      </c>
      <c r="Z56" s="101">
        <v>0</v>
      </c>
      <c r="AA56" s="28">
        <v>0</v>
      </c>
      <c r="AB56" s="28">
        <v>0</v>
      </c>
      <c r="AC56" s="28">
        <v>0</v>
      </c>
      <c r="AD56" s="28">
        <v>0</v>
      </c>
      <c r="AE56" s="28">
        <v>0</v>
      </c>
      <c r="AF56" s="28">
        <v>0</v>
      </c>
      <c r="AG56" s="28">
        <v>0</v>
      </c>
      <c r="AH56" s="28">
        <v>0</v>
      </c>
      <c r="AI56" s="28">
        <v>0</v>
      </c>
      <c r="AJ56" s="28">
        <v>0</v>
      </c>
      <c r="AK56" s="28">
        <v>0</v>
      </c>
      <c r="AL56" s="28">
        <v>0</v>
      </c>
      <c r="AM56" s="28">
        <v>0</v>
      </c>
      <c r="AN56" s="28">
        <v>0</v>
      </c>
      <c r="AO56" s="28">
        <v>0</v>
      </c>
      <c r="AP56" s="28">
        <v>0</v>
      </c>
      <c r="AQ56" s="28">
        <v>0</v>
      </c>
      <c r="AR56" s="28">
        <v>0</v>
      </c>
      <c r="AS56" s="28">
        <v>0</v>
      </c>
      <c r="AT56" s="28">
        <v>0</v>
      </c>
      <c r="AU56" s="28">
        <v>0</v>
      </c>
      <c r="AV56" s="28">
        <v>0</v>
      </c>
      <c r="AW56" s="28">
        <v>0</v>
      </c>
      <c r="AX56" s="28">
        <v>0</v>
      </c>
      <c r="AY56" s="28">
        <v>0</v>
      </c>
      <c r="AZ56" s="28">
        <v>0</v>
      </c>
      <c r="BA56" s="28">
        <v>0</v>
      </c>
      <c r="BB56" s="28">
        <v>0</v>
      </c>
      <c r="BC56" s="28">
        <v>0</v>
      </c>
      <c r="BD56" s="28">
        <v>0</v>
      </c>
      <c r="BE56" s="28">
        <v>0</v>
      </c>
      <c r="BF56" s="28">
        <v>0</v>
      </c>
      <c r="BG56" s="28">
        <v>0</v>
      </c>
      <c r="BH56" s="28">
        <v>0</v>
      </c>
      <c r="BI56" s="28">
        <v>0</v>
      </c>
      <c r="BJ56" s="28">
        <v>0</v>
      </c>
      <c r="BK56" s="28">
        <v>0</v>
      </c>
      <c r="BL56" s="28">
        <v>0</v>
      </c>
      <c r="BM56" s="28">
        <v>0</v>
      </c>
      <c r="BN56" s="28">
        <v>0</v>
      </c>
      <c r="BO56" s="28">
        <v>0</v>
      </c>
      <c r="BP56" s="28">
        <v>0</v>
      </c>
      <c r="BQ56" s="28">
        <v>0</v>
      </c>
      <c r="BR56" s="28">
        <v>0</v>
      </c>
      <c r="BS56" s="28">
        <v>0</v>
      </c>
      <c r="BT56" s="28">
        <v>0</v>
      </c>
      <c r="BU56" s="28">
        <v>0</v>
      </c>
      <c r="BV56" s="28">
        <v>0</v>
      </c>
      <c r="BW56" s="28">
        <v>0</v>
      </c>
      <c r="BX56" s="28">
        <v>0</v>
      </c>
      <c r="BY56" s="28">
        <v>0</v>
      </c>
      <c r="BZ56" s="28">
        <v>0</v>
      </c>
      <c r="CA56" s="28">
        <v>0</v>
      </c>
      <c r="CB56" s="28">
        <v>0</v>
      </c>
      <c r="CF56" s="25">
        <f>+(AC56-B56)/B56</f>
        <v>-1</v>
      </c>
      <c r="CG56" s="25">
        <f>+(AQ56-C56)/C56</f>
        <v>-1</v>
      </c>
      <c r="CH56" s="25">
        <f>+(AU56-D56)/D56</f>
        <v>-1</v>
      </c>
      <c r="CI56" s="25">
        <f t="shared" si="28"/>
        <v>-1</v>
      </c>
      <c r="CJ56" s="25">
        <f t="shared" si="28"/>
        <v>-1</v>
      </c>
      <c r="CK56" s="25">
        <f>+(BU56-G56)/G56</f>
        <v>-1</v>
      </c>
      <c r="CL56" s="25">
        <f>+(CA56-H56)/H56</f>
        <v>-1</v>
      </c>
      <c r="CM56" s="25">
        <f>+(AB56-K56)/K56</f>
        <v>-1</v>
      </c>
      <c r="CN56" s="78">
        <f t="shared" si="29"/>
        <v>-1</v>
      </c>
      <c r="CO56" s="25">
        <f t="shared" si="29"/>
        <v>-1</v>
      </c>
      <c r="CP56" s="78">
        <f>+(AO56-N56)/N56</f>
        <v>-1</v>
      </c>
      <c r="CQ56" s="87">
        <f t="shared" si="30"/>
        <v>-1</v>
      </c>
      <c r="CR56" s="87">
        <f t="shared" si="31"/>
        <v>-1</v>
      </c>
      <c r="CS56" s="78">
        <f>+(AP56-Q56)/Q56</f>
        <v>-1</v>
      </c>
    </row>
    <row r="57" spans="1:97" s="30" customFormat="1" x14ac:dyDescent="0.4">
      <c r="A57" s="30" t="s">
        <v>58</v>
      </c>
      <c r="B57" s="93">
        <v>2934.6500845</v>
      </c>
      <c r="C57" s="93">
        <v>172.42629525999999</v>
      </c>
      <c r="D57" s="93">
        <v>2464.4854814</v>
      </c>
      <c r="E57" s="93">
        <v>315.27567649000002</v>
      </c>
      <c r="F57" s="93">
        <v>125.06786321</v>
      </c>
      <c r="G57" s="93">
        <v>1895.8342573</v>
      </c>
      <c r="H57" s="93">
        <v>494.86286061999999</v>
      </c>
      <c r="I57" s="95">
        <v>9.9664190970999993</v>
      </c>
      <c r="J57" s="95">
        <v>7.1638101108000001</v>
      </c>
      <c r="K57" s="93">
        <v>6.5500000000000003E-3</v>
      </c>
      <c r="L57" s="95">
        <v>29.817182083999999</v>
      </c>
      <c r="M57" s="93">
        <v>59.435499999999998</v>
      </c>
      <c r="N57" s="95">
        <v>12.364965725999999</v>
      </c>
      <c r="O57" s="97">
        <v>5.4820601007</v>
      </c>
      <c r="P57" s="97">
        <v>3.8986915635999999</v>
      </c>
      <c r="Q57" s="95">
        <v>2.9473606613999999</v>
      </c>
      <c r="R57" s="28"/>
      <c r="S57" s="30" t="s">
        <v>58</v>
      </c>
      <c r="T57" s="28">
        <v>0</v>
      </c>
      <c r="U57" s="101">
        <v>0</v>
      </c>
      <c r="V57" s="28">
        <v>0</v>
      </c>
      <c r="W57" s="28">
        <v>0</v>
      </c>
      <c r="X57" s="28">
        <v>0</v>
      </c>
      <c r="Y57" s="28">
        <v>0</v>
      </c>
      <c r="Z57" s="101">
        <v>0</v>
      </c>
      <c r="AA57" s="28">
        <v>0</v>
      </c>
      <c r="AB57" s="28">
        <v>0</v>
      </c>
      <c r="AC57" s="28">
        <v>0</v>
      </c>
      <c r="AD57" s="28">
        <v>0</v>
      </c>
      <c r="AE57" s="28">
        <v>0</v>
      </c>
      <c r="AF57" s="28">
        <v>0</v>
      </c>
      <c r="AG57" s="28">
        <v>0</v>
      </c>
      <c r="AH57" s="28">
        <v>0</v>
      </c>
      <c r="AI57" s="28">
        <v>0</v>
      </c>
      <c r="AJ57" s="28">
        <v>0</v>
      </c>
      <c r="AK57" s="28">
        <v>0</v>
      </c>
      <c r="AL57" s="28">
        <v>0</v>
      </c>
      <c r="AM57" s="28">
        <v>0</v>
      </c>
      <c r="AN57" s="28">
        <v>0</v>
      </c>
      <c r="AO57" s="28">
        <v>0</v>
      </c>
      <c r="AP57" s="28">
        <v>0</v>
      </c>
      <c r="AQ57" s="28">
        <v>0</v>
      </c>
      <c r="AR57" s="28">
        <v>0</v>
      </c>
      <c r="AS57" s="28">
        <v>0</v>
      </c>
      <c r="AT57" s="28">
        <v>0</v>
      </c>
      <c r="AU57" s="28">
        <v>0</v>
      </c>
      <c r="AV57" s="28">
        <v>0</v>
      </c>
      <c r="AW57" s="28">
        <v>0</v>
      </c>
      <c r="AX57" s="28">
        <v>0</v>
      </c>
      <c r="AY57" s="28">
        <v>0</v>
      </c>
      <c r="AZ57" s="28">
        <v>0</v>
      </c>
      <c r="BA57" s="28">
        <v>0</v>
      </c>
      <c r="BB57" s="28">
        <v>0</v>
      </c>
      <c r="BC57" s="28">
        <v>0</v>
      </c>
      <c r="BD57" s="28">
        <v>0</v>
      </c>
      <c r="BE57" s="28">
        <v>0</v>
      </c>
      <c r="BF57" s="28">
        <v>0</v>
      </c>
      <c r="BG57" s="28">
        <v>0</v>
      </c>
      <c r="BH57" s="28">
        <v>0</v>
      </c>
      <c r="BI57" s="28">
        <v>0</v>
      </c>
      <c r="BJ57" s="28">
        <v>0</v>
      </c>
      <c r="BK57" s="28">
        <v>0</v>
      </c>
      <c r="BL57" s="28">
        <v>0</v>
      </c>
      <c r="BM57" s="28">
        <v>0</v>
      </c>
      <c r="BN57" s="28">
        <v>0</v>
      </c>
      <c r="BO57" s="28">
        <v>0</v>
      </c>
      <c r="BP57" s="28">
        <v>0</v>
      </c>
      <c r="BQ57" s="28">
        <v>0</v>
      </c>
      <c r="BR57" s="28">
        <v>0</v>
      </c>
      <c r="BS57" s="28">
        <v>0</v>
      </c>
      <c r="BT57" s="28">
        <v>0</v>
      </c>
      <c r="BU57" s="28">
        <v>0</v>
      </c>
      <c r="BV57" s="28">
        <v>0</v>
      </c>
      <c r="BW57" s="28">
        <v>0</v>
      </c>
      <c r="BX57" s="28">
        <v>0</v>
      </c>
      <c r="BY57" s="28">
        <v>0</v>
      </c>
      <c r="BZ57" s="28">
        <v>0</v>
      </c>
      <c r="CA57" s="28">
        <v>0</v>
      </c>
      <c r="CB57" s="28">
        <v>0</v>
      </c>
      <c r="CC57" s="28"/>
      <c r="CD57"/>
      <c r="CF57" s="25">
        <f>+(AC57-B57)/B57</f>
        <v>-1</v>
      </c>
      <c r="CG57" s="25">
        <f>+(AQ57-C57)/C57</f>
        <v>-1</v>
      </c>
      <c r="CH57" s="25">
        <f>+(AU57-D57)/D57</f>
        <v>-1</v>
      </c>
      <c r="CI57" s="25">
        <f t="shared" si="28"/>
        <v>-1</v>
      </c>
      <c r="CJ57" s="25">
        <f t="shared" si="28"/>
        <v>-1</v>
      </c>
      <c r="CK57" s="25">
        <f>+(BU57-G57)/G57</f>
        <v>-1</v>
      </c>
      <c r="CL57" s="25">
        <f>+(CA57-H57)/H57</f>
        <v>-1</v>
      </c>
      <c r="CM57" s="25">
        <f>+(AB57-K57)/K57</f>
        <v>-1</v>
      </c>
      <c r="CN57" s="78">
        <f t="shared" si="29"/>
        <v>-1</v>
      </c>
      <c r="CO57" s="25">
        <f t="shared" si="29"/>
        <v>-1</v>
      </c>
      <c r="CP57" s="78">
        <f>+(AO57-N57)/N57</f>
        <v>-1</v>
      </c>
      <c r="CQ57" s="87">
        <f t="shared" si="30"/>
        <v>-1</v>
      </c>
      <c r="CR57" s="87">
        <f t="shared" si="31"/>
        <v>-1</v>
      </c>
      <c r="CS57" s="78">
        <f>+(AP57-Q57)/Q57</f>
        <v>-1</v>
      </c>
    </row>
    <row r="58" spans="1:97" s="30" customFormat="1" x14ac:dyDescent="0.4">
      <c r="A58" s="30" t="s">
        <v>75</v>
      </c>
      <c r="B58" s="93">
        <v>544.80334370000003</v>
      </c>
      <c r="C58" s="93"/>
      <c r="D58" s="93">
        <v>90.648846692000006</v>
      </c>
      <c r="E58" s="93">
        <v>10.118789048</v>
      </c>
      <c r="F58" s="93">
        <v>9.6002460854000002</v>
      </c>
      <c r="G58" s="93">
        <v>86.125484471999997</v>
      </c>
      <c r="H58" s="93">
        <v>41.651194422000003</v>
      </c>
      <c r="I58" s="95">
        <v>1.7346152180000001</v>
      </c>
      <c r="J58" s="95">
        <v>1.6721238615</v>
      </c>
      <c r="K58" s="93"/>
      <c r="L58" s="95">
        <v>5.2193734323000003</v>
      </c>
      <c r="M58" s="93"/>
      <c r="N58" s="95">
        <v>0.49818161059999999</v>
      </c>
      <c r="O58" s="97">
        <v>0.93395674699999998</v>
      </c>
      <c r="P58" s="97">
        <v>0.67139988699999997</v>
      </c>
      <c r="Q58" s="95">
        <v>0.55557093410000002</v>
      </c>
      <c r="R58" s="28"/>
      <c r="S58" s="30" t="s">
        <v>176</v>
      </c>
      <c r="T58" s="28">
        <v>0</v>
      </c>
      <c r="U58" s="101">
        <v>0</v>
      </c>
      <c r="V58" s="28">
        <v>0</v>
      </c>
      <c r="W58" s="28">
        <v>0</v>
      </c>
      <c r="X58" s="28">
        <v>0</v>
      </c>
      <c r="Y58" s="28">
        <v>0</v>
      </c>
      <c r="Z58" s="101">
        <v>0</v>
      </c>
      <c r="AA58" s="28">
        <v>0</v>
      </c>
      <c r="AB58" s="28">
        <v>0</v>
      </c>
      <c r="AC58" s="28">
        <v>0</v>
      </c>
      <c r="AD58" s="28">
        <v>0</v>
      </c>
      <c r="AE58" s="28">
        <v>0</v>
      </c>
      <c r="AF58" s="28">
        <v>0</v>
      </c>
      <c r="AG58" s="28">
        <v>0</v>
      </c>
      <c r="AH58" s="28">
        <v>0</v>
      </c>
      <c r="AI58" s="28">
        <v>0</v>
      </c>
      <c r="AJ58" s="28">
        <v>0</v>
      </c>
      <c r="AK58" s="28">
        <v>0</v>
      </c>
      <c r="AL58" s="28">
        <v>0</v>
      </c>
      <c r="AM58" s="28">
        <v>0</v>
      </c>
      <c r="AN58" s="28">
        <v>0</v>
      </c>
      <c r="AO58" s="28">
        <v>0</v>
      </c>
      <c r="AP58" s="28">
        <v>0</v>
      </c>
      <c r="AQ58" s="28">
        <v>0</v>
      </c>
      <c r="AR58" s="28">
        <v>0</v>
      </c>
      <c r="AS58" s="28">
        <v>0</v>
      </c>
      <c r="AT58" s="28">
        <v>0</v>
      </c>
      <c r="AU58" s="28">
        <v>0</v>
      </c>
      <c r="AV58" s="28">
        <v>0</v>
      </c>
      <c r="AW58" s="28">
        <v>0</v>
      </c>
      <c r="AX58" s="28">
        <v>0</v>
      </c>
      <c r="AY58" s="28">
        <v>0</v>
      </c>
      <c r="AZ58" s="28">
        <v>0</v>
      </c>
      <c r="BA58" s="28">
        <v>0</v>
      </c>
      <c r="BB58" s="28">
        <v>0</v>
      </c>
      <c r="BC58" s="28">
        <v>0</v>
      </c>
      <c r="BD58" s="28">
        <v>0</v>
      </c>
      <c r="BE58" s="28">
        <v>0</v>
      </c>
      <c r="BF58" s="28">
        <v>0</v>
      </c>
      <c r="BG58" s="28">
        <v>0</v>
      </c>
      <c r="BH58" s="28">
        <v>0</v>
      </c>
      <c r="BI58" s="28">
        <v>0</v>
      </c>
      <c r="BJ58" s="28">
        <v>0</v>
      </c>
      <c r="BK58" s="28">
        <v>0</v>
      </c>
      <c r="BL58" s="28">
        <v>0</v>
      </c>
      <c r="BM58" s="28">
        <v>0</v>
      </c>
      <c r="BN58" s="28">
        <v>0</v>
      </c>
      <c r="BO58" s="28">
        <v>0</v>
      </c>
      <c r="BP58" s="28">
        <v>0</v>
      </c>
      <c r="BQ58" s="28">
        <v>0</v>
      </c>
      <c r="BR58" s="28">
        <v>0</v>
      </c>
      <c r="BS58" s="28">
        <v>0</v>
      </c>
      <c r="BT58" s="28">
        <v>0</v>
      </c>
      <c r="BU58" s="28">
        <v>0</v>
      </c>
      <c r="BV58" s="28">
        <v>0</v>
      </c>
      <c r="BW58" s="28">
        <v>0</v>
      </c>
      <c r="BX58" s="28">
        <v>0</v>
      </c>
      <c r="BY58" s="28">
        <v>0</v>
      </c>
      <c r="BZ58" s="28">
        <v>0</v>
      </c>
      <c r="CA58" s="28">
        <v>0</v>
      </c>
      <c r="CB58" s="28">
        <v>0</v>
      </c>
      <c r="CC58" s="28"/>
      <c r="CD58"/>
      <c r="CF58" s="25">
        <f>+(AC58-B58)/B58</f>
        <v>-1</v>
      </c>
      <c r="CG58" s="25" t="e">
        <f>+(AQ58-C58)/C58</f>
        <v>#DIV/0!</v>
      </c>
      <c r="CH58" s="25">
        <f>+(AU58-D58)/D58</f>
        <v>-1</v>
      </c>
      <c r="CI58" s="25">
        <f t="shared" si="28"/>
        <v>-1</v>
      </c>
      <c r="CJ58" s="25">
        <f t="shared" si="28"/>
        <v>-1</v>
      </c>
      <c r="CK58" s="25">
        <f>+(BU58-G58)/G58</f>
        <v>-1</v>
      </c>
      <c r="CL58" s="25">
        <f>+(CA58-H58)/H58</f>
        <v>-1</v>
      </c>
      <c r="CM58" s="25" t="e">
        <f>+(AB58-K58)/K58</f>
        <v>#DIV/0!</v>
      </c>
      <c r="CN58" s="78">
        <f t="shared" si="29"/>
        <v>-1</v>
      </c>
      <c r="CO58" s="25" t="e">
        <f t="shared" si="29"/>
        <v>#DIV/0!</v>
      </c>
      <c r="CP58" s="78">
        <f>+(AO58-N58)/N58</f>
        <v>-1</v>
      </c>
      <c r="CQ58" s="87">
        <f t="shared" si="30"/>
        <v>-1</v>
      </c>
      <c r="CR58" s="87">
        <f t="shared" si="31"/>
        <v>-1</v>
      </c>
      <c r="CS58" s="78">
        <f>+(AP58-Q58)/Q58</f>
        <v>-1</v>
      </c>
    </row>
    <row r="59" spans="1:97" s="30" customFormat="1" x14ac:dyDescent="0.4">
      <c r="A59" s="30" t="s">
        <v>236</v>
      </c>
      <c r="B59" s="92"/>
      <c r="C59" s="92"/>
      <c r="D59" s="92"/>
      <c r="E59" s="92"/>
      <c r="F59" s="92"/>
      <c r="G59" s="92"/>
      <c r="H59" s="92"/>
      <c r="I59" s="94"/>
      <c r="J59" s="94"/>
      <c r="K59" s="92"/>
      <c r="L59" s="94"/>
      <c r="M59" s="92"/>
      <c r="N59" s="94"/>
      <c r="O59" s="96"/>
      <c r="P59" s="96"/>
      <c r="Q59" s="94"/>
      <c r="R59" s="28"/>
      <c r="U59" s="100"/>
      <c r="V59" s="28"/>
      <c r="W59" s="28"/>
      <c r="X59" s="28"/>
      <c r="Y59" s="28"/>
      <c r="Z59" s="101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  <c r="BA59" s="28"/>
      <c r="BB59" s="28"/>
      <c r="BC59" s="28"/>
      <c r="BD59" s="28"/>
      <c r="BE59" s="28"/>
      <c r="BF59" s="28"/>
      <c r="BG59" s="28"/>
      <c r="BH59" s="28"/>
      <c r="BI59" s="28"/>
      <c r="BJ59" s="28"/>
      <c r="BK59" s="28"/>
      <c r="BL59" s="28"/>
      <c r="BM59" s="28"/>
      <c r="BN59" s="28"/>
      <c r="BO59" s="28"/>
      <c r="BP59" s="28"/>
      <c r="BQ59" s="28"/>
      <c r="BR59" s="28"/>
      <c r="BS59" s="28"/>
      <c r="BT59" s="28"/>
      <c r="BU59" s="28"/>
      <c r="BV59" s="28"/>
      <c r="BW59" s="28"/>
      <c r="BX59" s="28"/>
      <c r="BY59" s="28"/>
      <c r="BZ59" s="28"/>
      <c r="CA59" s="28"/>
      <c r="CB59" s="28"/>
      <c r="CC59" s="28"/>
      <c r="CF59" s="25"/>
      <c r="CG59" s="25"/>
      <c r="CH59" s="25"/>
      <c r="CI59" s="25"/>
      <c r="CJ59" s="25"/>
      <c r="CK59" s="25"/>
      <c r="CL59" s="25"/>
      <c r="CM59" s="25"/>
      <c r="CN59" s="78"/>
      <c r="CO59" s="25"/>
      <c r="CP59" s="78"/>
      <c r="CQ59" s="25"/>
      <c r="CR59" s="25"/>
      <c r="CS59" s="78"/>
    </row>
    <row r="60" spans="1:97" s="30" customFormat="1" x14ac:dyDescent="0.4">
      <c r="I60" s="53"/>
      <c r="J60" s="53"/>
      <c r="L60" s="53"/>
      <c r="N60" s="53"/>
      <c r="O60" s="66"/>
      <c r="P60" s="66"/>
      <c r="Q60" s="53"/>
      <c r="R60" s="28"/>
      <c r="U60" s="100"/>
      <c r="V60" s="28"/>
      <c r="W60" s="28"/>
      <c r="X60" s="28"/>
      <c r="Y60" s="28"/>
      <c r="Z60" s="101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8"/>
      <c r="BF60" s="28"/>
      <c r="BG60" s="28"/>
      <c r="BH60" s="28"/>
      <c r="BI60" s="28"/>
      <c r="BJ60" s="28"/>
      <c r="BK60" s="28"/>
      <c r="BL60" s="28"/>
      <c r="BM60" s="28"/>
      <c r="BN60" s="28"/>
      <c r="BO60" s="28"/>
      <c r="BP60" s="28"/>
      <c r="BQ60" s="28"/>
      <c r="BR60" s="28"/>
      <c r="BS60" s="28"/>
      <c r="BT60" s="28"/>
      <c r="BU60" s="28"/>
      <c r="BV60" s="28"/>
      <c r="BW60" s="28"/>
      <c r="BX60" s="28"/>
      <c r="BY60" s="28"/>
      <c r="BZ60" s="28"/>
      <c r="CA60" s="28"/>
      <c r="CB60" s="28"/>
      <c r="CC60" s="28"/>
      <c r="CF60" s="25"/>
      <c r="CG60" s="25"/>
      <c r="CH60" s="25"/>
      <c r="CI60" s="25"/>
      <c r="CJ60" s="25"/>
      <c r="CK60" s="25"/>
      <c r="CL60" s="25"/>
      <c r="CM60" s="25"/>
      <c r="CN60" s="78"/>
      <c r="CO60" s="25"/>
      <c r="CP60" s="78"/>
      <c r="CQ60" s="25"/>
      <c r="CR60" s="25"/>
      <c r="CS60" s="78"/>
    </row>
    <row r="61" spans="1:97" x14ac:dyDescent="0.4">
      <c r="A61" s="2" t="s">
        <v>55</v>
      </c>
      <c r="B61" s="1">
        <f>SUM(B3:B58)</f>
        <v>1985123.4857771401</v>
      </c>
      <c r="C61" s="1">
        <f t="shared" ref="C61:N61" si="32">SUM(C3:C58)</f>
        <v>64321.894719063908</v>
      </c>
      <c r="D61" s="1">
        <f t="shared" si="32"/>
        <v>1162957.8726998817</v>
      </c>
      <c r="E61" s="1">
        <f t="shared" si="32"/>
        <v>413696.64186822413</v>
      </c>
      <c r="F61" s="1">
        <f t="shared" si="32"/>
        <v>268608.72550414049</v>
      </c>
      <c r="G61" s="1">
        <f t="shared" si="32"/>
        <v>645558.45000235911</v>
      </c>
      <c r="H61" s="1">
        <f t="shared" si="32"/>
        <v>826018.02941221511</v>
      </c>
      <c r="I61" s="55">
        <f t="shared" si="32"/>
        <v>7160.5888221027981</v>
      </c>
      <c r="J61" s="55">
        <f t="shared" si="32"/>
        <v>4162.4522612966011</v>
      </c>
      <c r="K61" s="1">
        <f t="shared" si="32"/>
        <v>3544.2481569349002</v>
      </c>
      <c r="L61" s="55">
        <f t="shared" si="32"/>
        <v>12216.986025350294</v>
      </c>
      <c r="M61" s="1">
        <f t="shared" si="32"/>
        <v>20309.857329979695</v>
      </c>
      <c r="N61" s="55">
        <f t="shared" si="32"/>
        <v>52329.271145804814</v>
      </c>
      <c r="O61" s="1">
        <f t="shared" ref="O61:Q61" si="33">SUM(O3:O58)</f>
        <v>2340.0147381662005</v>
      </c>
      <c r="P61" s="1">
        <f t="shared" si="33"/>
        <v>1469.1596608135999</v>
      </c>
      <c r="Q61" s="55">
        <f t="shared" si="33"/>
        <v>1589.9589034753001</v>
      </c>
      <c r="T61" s="1">
        <f t="shared" ref="T61:BY61" si="34">SUM(T3:T58)</f>
        <v>18519.216533327362</v>
      </c>
      <c r="U61" s="1"/>
      <c r="V61" s="1">
        <f t="shared" si="34"/>
        <v>7381.0238413510442</v>
      </c>
      <c r="W61" s="1">
        <f t="shared" si="34"/>
        <v>6726.8907607431884</v>
      </c>
      <c r="X61" s="1">
        <f t="shared" si="34"/>
        <v>8307.7168872534985</v>
      </c>
      <c r="Y61" s="1">
        <f t="shared" si="34"/>
        <v>24596.716189029808</v>
      </c>
      <c r="Z61" s="1"/>
      <c r="AA61" s="1">
        <f t="shared" si="34"/>
        <v>1104666.1570696225</v>
      </c>
      <c r="AB61" s="1">
        <f t="shared" si="34"/>
        <v>3554.4738506613553</v>
      </c>
      <c r="AC61" s="1">
        <f t="shared" si="34"/>
        <v>1949255.3285978315</v>
      </c>
      <c r="AD61" s="1">
        <f t="shared" si="34"/>
        <v>27511.278407341346</v>
      </c>
      <c r="AE61" s="1">
        <f t="shared" si="34"/>
        <v>28766.871735214016</v>
      </c>
      <c r="AF61" s="1">
        <f t="shared" si="34"/>
        <v>5640.0373330924522</v>
      </c>
      <c r="AG61" s="1">
        <f t="shared" si="34"/>
        <v>53219.092178836159</v>
      </c>
      <c r="AH61" s="1">
        <f t="shared" si="34"/>
        <v>19566.782124756894</v>
      </c>
      <c r="AI61" s="1">
        <f t="shared" si="34"/>
        <v>19566.782124756894</v>
      </c>
      <c r="AJ61" s="1">
        <f t="shared" si="34"/>
        <v>20258.006473278012</v>
      </c>
      <c r="AK61" s="1">
        <f t="shared" si="34"/>
        <v>1604.695595770773</v>
      </c>
      <c r="AL61" s="1">
        <f t="shared" si="34"/>
        <v>21088.025009367539</v>
      </c>
      <c r="AM61" s="1">
        <f t="shared" si="34"/>
        <v>706.77992888234166</v>
      </c>
      <c r="AN61" s="1">
        <f t="shared" si="34"/>
        <v>9592.3001595967944</v>
      </c>
      <c r="AO61" s="1">
        <f t="shared" si="34"/>
        <v>24268.852099062169</v>
      </c>
      <c r="AP61" s="1">
        <f t="shared" si="34"/>
        <v>987.99437323283928</v>
      </c>
      <c r="AQ61" s="1">
        <f t="shared" si="34"/>
        <v>64188.052323212993</v>
      </c>
      <c r="AR61" s="1">
        <f t="shared" si="34"/>
        <v>0</v>
      </c>
      <c r="AS61" s="1">
        <f t="shared" si="34"/>
        <v>1026649.5961405787</v>
      </c>
      <c r="AT61" s="1">
        <f t="shared" si="34"/>
        <v>112467.49586342569</v>
      </c>
      <c r="AU61" s="1">
        <f t="shared" si="34"/>
        <v>1140721.7875997755</v>
      </c>
      <c r="AV61" s="1">
        <f t="shared" si="34"/>
        <v>1117.9183389495042</v>
      </c>
      <c r="AW61" s="1">
        <f t="shared" si="34"/>
        <v>26594.818987296603</v>
      </c>
      <c r="AX61" s="1">
        <f t="shared" si="34"/>
        <v>4193.5709181930488</v>
      </c>
      <c r="AY61" s="1">
        <f t="shared" si="34"/>
        <v>305136.86880582094</v>
      </c>
      <c r="AZ61" s="1">
        <f t="shared" si="34"/>
        <v>5824.2553792187509</v>
      </c>
      <c r="BA61" s="1">
        <f t="shared" si="34"/>
        <v>4612.7214663973755</v>
      </c>
      <c r="BB61" s="1">
        <f t="shared" si="34"/>
        <v>17253.455205363563</v>
      </c>
      <c r="BC61" s="1">
        <f t="shared" si="34"/>
        <v>4084.9351776556291</v>
      </c>
      <c r="BD61" s="1">
        <f t="shared" si="34"/>
        <v>2747.4970242485474</v>
      </c>
      <c r="BE61" s="1">
        <f t="shared" si="34"/>
        <v>5547.9731529837709</v>
      </c>
      <c r="BF61" s="1">
        <f t="shared" si="34"/>
        <v>411752.62243911333</v>
      </c>
      <c r="BG61" s="1">
        <f t="shared" si="34"/>
        <v>267359.2647231032</v>
      </c>
      <c r="BH61" s="1">
        <f t="shared" si="34"/>
        <v>144393.35771601018</v>
      </c>
      <c r="BI61" s="1">
        <f t="shared" si="34"/>
        <v>563.43195136154634</v>
      </c>
      <c r="BJ61" s="1">
        <f t="shared" si="34"/>
        <v>261.11325376130429</v>
      </c>
      <c r="BK61" s="1">
        <f t="shared" si="34"/>
        <v>102063.56779456098</v>
      </c>
      <c r="BL61" s="1">
        <f t="shared" si="34"/>
        <v>7901.3664583964392</v>
      </c>
      <c r="BM61" s="1">
        <f t="shared" si="34"/>
        <v>17156.430038033261</v>
      </c>
      <c r="BN61" s="1">
        <f t="shared" si="34"/>
        <v>2595.4439440741562</v>
      </c>
      <c r="BO61" s="1">
        <f t="shared" si="34"/>
        <v>2390.4029370356475</v>
      </c>
      <c r="BP61" s="1">
        <f t="shared" si="34"/>
        <v>43670.841044823472</v>
      </c>
      <c r="BQ61" s="1">
        <f t="shared" si="34"/>
        <v>23868.328751087229</v>
      </c>
      <c r="BR61" s="1">
        <f t="shared" ref="BR61" si="35">SUM(BR3:BR58)</f>
        <v>12516.915443607581</v>
      </c>
      <c r="BS61" s="1">
        <f t="shared" si="34"/>
        <v>32547.222830225051</v>
      </c>
      <c r="BT61" s="1">
        <f t="shared" si="34"/>
        <v>1428.120703163203</v>
      </c>
      <c r="BU61" s="1">
        <f t="shared" si="34"/>
        <v>641564.22506570152</v>
      </c>
      <c r="BV61" s="1">
        <f t="shared" ref="BV61" si="36">SUM(BV3:BV58)</f>
        <v>186900.75571035175</v>
      </c>
      <c r="BW61" s="1">
        <f t="shared" si="34"/>
        <v>3086.8985351076585</v>
      </c>
      <c r="BX61" s="1">
        <f t="shared" si="34"/>
        <v>36036.669143747902</v>
      </c>
      <c r="BY61" s="1">
        <f t="shared" si="34"/>
        <v>89350.255325339342</v>
      </c>
      <c r="BZ61" s="1">
        <f t="shared" ref="BZ61:CB61" si="37">SUM(BZ3:BZ58)</f>
        <v>63494.912545401399</v>
      </c>
      <c r="CA61" s="1">
        <f t="shared" si="37"/>
        <v>820105.04288163455</v>
      </c>
      <c r="CB61" s="1">
        <f t="shared" si="37"/>
        <v>49418.270932153973</v>
      </c>
      <c r="CC61" s="1"/>
      <c r="CF61" s="25">
        <f>+(AC61-B61)/B61</f>
        <v>-1.806847656394879E-2</v>
      </c>
      <c r="CG61" s="25">
        <f>+(AQ61-C61)/C61</f>
        <v>-2.080821723854584E-3</v>
      </c>
      <c r="CH61" s="25">
        <f>+(AU61-D61)/D61</f>
        <v>-1.9120284252845454E-2</v>
      </c>
      <c r="CI61" s="25">
        <f t="shared" ref="CI61:CJ63" si="38">+(BF61-E61)/E61</f>
        <v>-4.6991423965438888E-3</v>
      </c>
      <c r="CJ61" s="25">
        <f t="shared" si="38"/>
        <v>-4.6516016138054448E-3</v>
      </c>
      <c r="CK61" s="25">
        <f>+(BU61-G61)/G61</f>
        <v>-6.1872398024423484E-3</v>
      </c>
      <c r="CL61" s="25">
        <f>+(CA61-H61)/H61</f>
        <v>-7.1584230852541689E-3</v>
      </c>
      <c r="CM61" s="25">
        <f>+(AB61-K61)/K61</f>
        <v>2.8851517370325438E-3</v>
      </c>
      <c r="CN61" s="78">
        <f t="shared" ref="CN61:CO63" si="39">+(AI61-L61)/L61</f>
        <v>0.60160469072779033</v>
      </c>
      <c r="CO61" s="25">
        <f t="shared" si="39"/>
        <v>-2.552989706389789E-3</v>
      </c>
      <c r="CP61" s="78">
        <f>+(AO61-N61)/N61</f>
        <v>-0.53622797398721689</v>
      </c>
      <c r="CQ61" s="87">
        <f t="shared" ref="CQ61:CQ63" si="40">+(U61-O61)/O61</f>
        <v>-1</v>
      </c>
      <c r="CR61" s="87">
        <f t="shared" ref="CR61:CR63" si="41">+(Z61-P61)/P61</f>
        <v>-1</v>
      </c>
      <c r="CS61" s="78">
        <f>+(AP61-Q61)/Q61</f>
        <v>-0.37860382990195462</v>
      </c>
    </row>
    <row r="62" spans="1:97" x14ac:dyDescent="0.4">
      <c r="A62" s="30" t="s">
        <v>56</v>
      </c>
      <c r="B62" s="28">
        <f>SUM(B2:B54)</f>
        <v>1954661.2633289401</v>
      </c>
      <c r="C62" s="28">
        <f t="shared" ref="C62:Q62" si="42">SUM(C2:C54)</f>
        <v>64036.600724658914</v>
      </c>
      <c r="D62" s="28">
        <f t="shared" si="42"/>
        <v>1142290.8494367895</v>
      </c>
      <c r="E62" s="28">
        <f t="shared" si="42"/>
        <v>411103.70498993614</v>
      </c>
      <c r="F62" s="28">
        <f t="shared" si="42"/>
        <v>266947.07202348509</v>
      </c>
      <c r="G62" s="28">
        <f t="shared" si="42"/>
        <v>640341.56766268704</v>
      </c>
      <c r="H62" s="28">
        <f t="shared" si="42"/>
        <v>819452.48136467312</v>
      </c>
      <c r="I62" s="28">
        <f t="shared" si="42"/>
        <v>7059.4529303906984</v>
      </c>
      <c r="J62" s="28">
        <f t="shared" si="42"/>
        <v>4043.2860381703008</v>
      </c>
      <c r="K62" s="28">
        <f t="shared" si="42"/>
        <v>3544.2004069349</v>
      </c>
      <c r="L62" s="28">
        <f t="shared" si="42"/>
        <v>11907.791437293996</v>
      </c>
      <c r="M62" s="28">
        <f t="shared" si="42"/>
        <v>20213.137701086696</v>
      </c>
      <c r="N62" s="28">
        <f t="shared" si="42"/>
        <v>52178.781519773212</v>
      </c>
      <c r="O62" s="28">
        <f t="shared" si="42"/>
        <v>2283.3386847525003</v>
      </c>
      <c r="P62" s="28">
        <f t="shared" si="42"/>
        <v>1427.9590480519998</v>
      </c>
      <c r="Q62" s="54">
        <f t="shared" si="42"/>
        <v>1557.9930245148003</v>
      </c>
      <c r="T62" s="28">
        <f>SUM(T2:T54)</f>
        <v>18518.870920424826</v>
      </c>
      <c r="U62" s="101"/>
      <c r="V62" s="28">
        <f t="shared" ref="V62:CB62" si="43">SUM(V2:V54)</f>
        <v>7376.6886543854935</v>
      </c>
      <c r="W62" s="28">
        <f t="shared" si="43"/>
        <v>6722.5555737776376</v>
      </c>
      <c r="X62" s="28">
        <f t="shared" si="43"/>
        <v>8299.7726011589857</v>
      </c>
      <c r="Y62" s="28">
        <f t="shared" si="43"/>
        <v>24595.055897507551</v>
      </c>
      <c r="AA62" s="28">
        <f t="shared" si="43"/>
        <v>1104666.0544419445</v>
      </c>
      <c r="AB62" s="28">
        <f t="shared" si="43"/>
        <v>3554.4738506613553</v>
      </c>
      <c r="AC62" s="28">
        <f t="shared" si="43"/>
        <v>1948204.8435126503</v>
      </c>
      <c r="AD62" s="28">
        <f t="shared" si="43"/>
        <v>27496.509693273634</v>
      </c>
      <c r="AE62" s="28">
        <f t="shared" si="43"/>
        <v>28766.359054682162</v>
      </c>
      <c r="AF62" s="28">
        <f t="shared" si="43"/>
        <v>5636.2183685126411</v>
      </c>
      <c r="AG62" s="28">
        <f t="shared" si="43"/>
        <v>53219.092178836159</v>
      </c>
      <c r="AH62" s="28">
        <f t="shared" si="43"/>
        <v>19555.073186776594</v>
      </c>
      <c r="AI62" s="28">
        <f t="shared" si="43"/>
        <v>19555.073186776594</v>
      </c>
      <c r="AJ62" s="28">
        <f t="shared" si="43"/>
        <v>20258.006473278012</v>
      </c>
      <c r="AK62" s="28">
        <f t="shared" si="43"/>
        <v>1603.2973935507187</v>
      </c>
      <c r="AL62" s="28">
        <f t="shared" si="43"/>
        <v>21083.934571088685</v>
      </c>
      <c r="AM62" s="28">
        <f t="shared" si="43"/>
        <v>706.77943636790746</v>
      </c>
      <c r="AN62" s="28">
        <f t="shared" si="43"/>
        <v>9592.2759652324949</v>
      </c>
      <c r="AO62" s="28">
        <f t="shared" si="43"/>
        <v>24267.156907806209</v>
      </c>
      <c r="AP62" s="28">
        <f t="shared" si="43"/>
        <v>987.48271018538264</v>
      </c>
      <c r="AQ62" s="28">
        <f t="shared" si="43"/>
        <v>64188.052323212993</v>
      </c>
      <c r="AR62" s="28">
        <f t="shared" si="43"/>
        <v>0</v>
      </c>
      <c r="AS62" s="28">
        <f t="shared" si="43"/>
        <v>1026474.7270698688</v>
      </c>
      <c r="AT62" s="28">
        <f t="shared" si="43"/>
        <v>112449.46419312824</v>
      </c>
      <c r="AU62" s="28">
        <f t="shared" si="43"/>
        <v>1140527.4886565481</v>
      </c>
      <c r="AV62" s="28">
        <f t="shared" si="43"/>
        <v>1117.8951844352048</v>
      </c>
      <c r="AW62" s="28">
        <f t="shared" si="43"/>
        <v>26588.302634652984</v>
      </c>
      <c r="AX62" s="28">
        <f t="shared" si="43"/>
        <v>4192.965799924882</v>
      </c>
      <c r="AY62" s="28">
        <f t="shared" si="43"/>
        <v>305103.32694433548</v>
      </c>
      <c r="AZ62" s="28">
        <f t="shared" si="43"/>
        <v>5824.0992444498779</v>
      </c>
      <c r="BA62" s="28">
        <f t="shared" si="43"/>
        <v>4612.695988886504</v>
      </c>
      <c r="BB62" s="28">
        <f t="shared" si="43"/>
        <v>17235.04520567221</v>
      </c>
      <c r="BC62" s="28">
        <f t="shared" si="43"/>
        <v>4084.7075013150811</v>
      </c>
      <c r="BD62" s="28">
        <f t="shared" si="43"/>
        <v>2747.4901808285172</v>
      </c>
      <c r="BE62" s="28">
        <f t="shared" si="43"/>
        <v>5547.8667651185942</v>
      </c>
      <c r="BF62" s="28">
        <f t="shared" si="43"/>
        <v>411700.64652217977</v>
      </c>
      <c r="BG62" s="28">
        <f t="shared" si="43"/>
        <v>267327.78567462642</v>
      </c>
      <c r="BH62" s="28">
        <f t="shared" si="43"/>
        <v>144372.86084755335</v>
      </c>
      <c r="BI62" s="28">
        <f t="shared" si="43"/>
        <v>563.40100078586443</v>
      </c>
      <c r="BJ62" s="28">
        <f t="shared" si="43"/>
        <v>261.10352787958266</v>
      </c>
      <c r="BK62" s="28">
        <f t="shared" si="43"/>
        <v>102058.57442067076</v>
      </c>
      <c r="BL62" s="28">
        <f t="shared" si="43"/>
        <v>7901.3288802632587</v>
      </c>
      <c r="BM62" s="28">
        <f t="shared" si="43"/>
        <v>17155.372791973197</v>
      </c>
      <c r="BN62" s="28">
        <f t="shared" si="43"/>
        <v>2595.4439068342854</v>
      </c>
      <c r="BO62" s="28">
        <f t="shared" si="43"/>
        <v>2390.3714055306073</v>
      </c>
      <c r="BP62" s="28">
        <f t="shared" si="43"/>
        <v>43666.618126675574</v>
      </c>
      <c r="BQ62" s="28">
        <f t="shared" si="43"/>
        <v>23868.252761845975</v>
      </c>
      <c r="BR62" s="28">
        <f t="shared" si="43"/>
        <v>12515.486670139613</v>
      </c>
      <c r="BS62" s="28">
        <f t="shared" si="43"/>
        <v>32547.111622223816</v>
      </c>
      <c r="BT62" s="28">
        <f t="shared" si="43"/>
        <v>1428.1026354543365</v>
      </c>
      <c r="BU62" s="28">
        <f t="shared" si="43"/>
        <v>641539.54647501057</v>
      </c>
      <c r="BV62" s="28">
        <f t="shared" ref="BV62" si="44">SUM(BV2:BV54)</f>
        <v>186889.5952060819</v>
      </c>
      <c r="BW62" s="28">
        <f t="shared" si="43"/>
        <v>3086.8983570521527</v>
      </c>
      <c r="BX62" s="28">
        <f t="shared" si="43"/>
        <v>36036.669143747902</v>
      </c>
      <c r="BY62" s="28">
        <f t="shared" si="43"/>
        <v>89348.244296540099</v>
      </c>
      <c r="BZ62" s="28">
        <f t="shared" si="43"/>
        <v>63493.170153806641</v>
      </c>
      <c r="CA62" s="28">
        <f t="shared" si="43"/>
        <v>820008.99867466465</v>
      </c>
      <c r="CB62" s="28">
        <f t="shared" si="43"/>
        <v>49416.013249032134</v>
      </c>
      <c r="CF62" s="25">
        <f>+(AC62-B62)/B62</f>
        <v>-3.3030888458361377E-3</v>
      </c>
      <c r="CG62" s="25">
        <f>+(AQ62-C62)/C62</f>
        <v>2.3650786712630439E-3</v>
      </c>
      <c r="CH62" s="25">
        <f>+(AU62-D62)/D62</f>
        <v>-1.5437055992445923E-3</v>
      </c>
      <c r="CI62" s="25">
        <f t="shared" si="38"/>
        <v>1.4520461017451507E-3</v>
      </c>
      <c r="CJ62" s="25">
        <f t="shared" si="38"/>
        <v>1.4261765385006077E-3</v>
      </c>
      <c r="CK62" s="25">
        <f>+(BU62-G62)/G62</f>
        <v>1.8708434261050404E-3</v>
      </c>
      <c r="CL62" s="25">
        <f>+(CA62-H62)/H62</f>
        <v>6.7913310734593385E-4</v>
      </c>
      <c r="CM62" s="25">
        <f>+(AB62-K62)/K62</f>
        <v>2.8986633222978469E-3</v>
      </c>
      <c r="CN62" s="78">
        <f t="shared" si="39"/>
        <v>0.64220823733375831</v>
      </c>
      <c r="CO62" s="25">
        <f t="shared" si="39"/>
        <v>2.2197826411138252E-3</v>
      </c>
      <c r="CP62" s="78">
        <f>+(AO62-N62)/N62</f>
        <v>-0.53492289009067528</v>
      </c>
      <c r="CQ62" s="87">
        <f t="shared" si="40"/>
        <v>-1</v>
      </c>
      <c r="CR62" s="87">
        <f t="shared" si="41"/>
        <v>-1</v>
      </c>
      <c r="CS62" s="78">
        <f>+(AP62-Q62)/Q62</f>
        <v>-0.36618284251117839</v>
      </c>
    </row>
    <row r="63" spans="1:97" x14ac:dyDescent="0.4">
      <c r="A63" s="30" t="s">
        <v>239</v>
      </c>
      <c r="B63" s="28">
        <f>+B3+B5+B8+B9+B11+B12+B14+B15+B16+B17+B18+B19+B20+B21+B22+B23+B24+B25+B26+B28+B30+B31+B33+B34+B35+B36+B37+B39+B40+B41+B42+B43+B44+B46+B47+B49+B50+B10</f>
        <v>1651579.0818148002</v>
      </c>
      <c r="C63" s="28">
        <f t="shared" ref="C63:Q63" si="45">+C3+C5+C8+C9+C11+C12+C14+C15+C16+C17+C18+C19+C20+C21+C22+C23+C24+C25+C26+C28+C30+C31+C33+C34+C35+C36+C37+C39+C40+C41+C42+C43+C44+C46+C47+C49+C50+C10</f>
        <v>52336.472801097902</v>
      </c>
      <c r="D63" s="28">
        <f t="shared" si="45"/>
        <v>947836.81843423971</v>
      </c>
      <c r="E63" s="28">
        <f t="shared" si="45"/>
        <v>314415.13256093604</v>
      </c>
      <c r="F63" s="28">
        <f t="shared" si="45"/>
        <v>221985.38321461508</v>
      </c>
      <c r="G63" s="28">
        <f t="shared" si="45"/>
        <v>574359.63540783618</v>
      </c>
      <c r="H63" s="28">
        <f t="shared" si="45"/>
        <v>710729.61684475304</v>
      </c>
      <c r="I63" s="28">
        <f t="shared" si="45"/>
        <v>6095.8057865346991</v>
      </c>
      <c r="J63" s="28">
        <f t="shared" si="45"/>
        <v>3255.8668613356003</v>
      </c>
      <c r="K63" s="28">
        <f t="shared" si="45"/>
        <v>1007.7493060808001</v>
      </c>
      <c r="L63" s="28">
        <f t="shared" si="45"/>
        <v>9689.4742464989995</v>
      </c>
      <c r="M63" s="28">
        <f t="shared" si="45"/>
        <v>17733.473217232699</v>
      </c>
      <c r="N63" s="28">
        <f t="shared" si="45"/>
        <v>48444.728571166212</v>
      </c>
      <c r="O63" s="28">
        <f t="shared" si="45"/>
        <v>1866.7539981885998</v>
      </c>
      <c r="P63" s="28">
        <f t="shared" si="45"/>
        <v>1145.4622804321</v>
      </c>
      <c r="Q63" s="28">
        <f t="shared" si="45"/>
        <v>1357.4441833693002</v>
      </c>
      <c r="T63" s="28">
        <f t="shared" ref="T63:CB63" si="46">+T3+T5+T8+T9+T11+T12+T14+T15+T16+T17+T18+T19+T20+T21+T22+T23+T24+T25+T26+T28+T30+T31+T33+T34+T35+T36+T37+T39+T40+T41+T42+T43+T44+T46+T47+T49+T50+T10</f>
        <v>17307.486909950847</v>
      </c>
      <c r="U63" s="101"/>
      <c r="V63" s="28">
        <f t="shared" si="46"/>
        <v>6340.7059185647113</v>
      </c>
      <c r="W63" s="28">
        <f t="shared" si="46"/>
        <v>5705.925848965986</v>
      </c>
      <c r="X63" s="28">
        <f t="shared" si="46"/>
        <v>6896.7697680522251</v>
      </c>
      <c r="Y63" s="28">
        <f t="shared" si="46"/>
        <v>21290.7598421029</v>
      </c>
      <c r="AA63" s="28">
        <f t="shared" si="46"/>
        <v>731106.63870854629</v>
      </c>
      <c r="AB63" s="28">
        <f t="shared" si="46"/>
        <v>1010.519769904085</v>
      </c>
      <c r="AC63" s="28">
        <f t="shared" si="46"/>
        <v>1647608.9953077398</v>
      </c>
      <c r="AD63" s="28">
        <f t="shared" si="46"/>
        <v>23503.482347258003</v>
      </c>
      <c r="AE63" s="28">
        <f t="shared" si="46"/>
        <v>21667.386269721072</v>
      </c>
      <c r="AF63" s="28">
        <f t="shared" si="46"/>
        <v>4653.7819356241816</v>
      </c>
      <c r="AG63" s="28">
        <f t="shared" si="46"/>
        <v>48886.580747878666</v>
      </c>
      <c r="AH63" s="28">
        <f t="shared" si="46"/>
        <v>15416.486748376687</v>
      </c>
      <c r="AI63" s="28">
        <f t="shared" si="46"/>
        <v>15416.486748376687</v>
      </c>
      <c r="AJ63" s="28">
        <f t="shared" si="46"/>
        <v>17772.125057872028</v>
      </c>
      <c r="AK63" s="28">
        <f t="shared" si="46"/>
        <v>1197.4829090139276</v>
      </c>
      <c r="AL63" s="28">
        <f t="shared" si="46"/>
        <v>17751.453310644418</v>
      </c>
      <c r="AM63" s="28">
        <f t="shared" si="46"/>
        <v>629.55764880701929</v>
      </c>
      <c r="AN63" s="28">
        <f t="shared" si="46"/>
        <v>8928.4837306381924</v>
      </c>
      <c r="AO63" s="28">
        <f t="shared" si="46"/>
        <v>22098.422763696271</v>
      </c>
      <c r="AP63" s="28">
        <f t="shared" si="46"/>
        <v>843.8827294957938</v>
      </c>
      <c r="AQ63" s="28">
        <f t="shared" si="46"/>
        <v>52474.294661549633</v>
      </c>
      <c r="AR63" s="28">
        <f t="shared" si="46"/>
        <v>0</v>
      </c>
      <c r="AS63" s="28">
        <f t="shared" si="46"/>
        <v>852189.02402628155</v>
      </c>
      <c r="AT63" s="28">
        <f t="shared" si="46"/>
        <v>93490.171412335025</v>
      </c>
      <c r="AU63" s="28">
        <f t="shared" si="46"/>
        <v>946876.67834763054</v>
      </c>
      <c r="AV63" s="28">
        <f t="shared" si="46"/>
        <v>992.86639052625628</v>
      </c>
      <c r="AW63" s="28">
        <f t="shared" si="46"/>
        <v>22745.809186023645</v>
      </c>
      <c r="AX63" s="28">
        <f t="shared" si="46"/>
        <v>3169.1306369797135</v>
      </c>
      <c r="AY63" s="28">
        <f t="shared" si="46"/>
        <v>258036.32065970218</v>
      </c>
      <c r="AZ63" s="28">
        <f t="shared" si="46"/>
        <v>4687.7740197394423</v>
      </c>
      <c r="BA63" s="28">
        <f t="shared" si="46"/>
        <v>4043.9981404057667</v>
      </c>
      <c r="BB63" s="28">
        <f t="shared" si="46"/>
        <v>13424.664116536038</v>
      </c>
      <c r="BC63" s="28">
        <f t="shared" si="46"/>
        <v>3497.0378882953314</v>
      </c>
      <c r="BD63" s="28">
        <f t="shared" si="46"/>
        <v>2254.5681437285029</v>
      </c>
      <c r="BE63" s="28">
        <f t="shared" si="46"/>
        <v>4816.6065774980289</v>
      </c>
      <c r="BF63" s="28">
        <f t="shared" si="46"/>
        <v>314985.02247574151</v>
      </c>
      <c r="BG63" s="28">
        <f t="shared" si="46"/>
        <v>222357.73015421853</v>
      </c>
      <c r="BH63" s="28">
        <f t="shared" si="46"/>
        <v>92627.292321523113</v>
      </c>
      <c r="BI63" s="28">
        <f t="shared" si="46"/>
        <v>467.1138648387315</v>
      </c>
      <c r="BJ63" s="28">
        <f t="shared" si="46"/>
        <v>235.28776252937678</v>
      </c>
      <c r="BK63" s="28">
        <f t="shared" si="46"/>
        <v>82924.553144322068</v>
      </c>
      <c r="BL63" s="28">
        <f t="shared" si="46"/>
        <v>6886.0277613459566</v>
      </c>
      <c r="BM63" s="28">
        <f t="shared" si="46"/>
        <v>14814.511213984368</v>
      </c>
      <c r="BN63" s="28">
        <f t="shared" si="46"/>
        <v>2193.6536970118559</v>
      </c>
      <c r="BO63" s="28">
        <f t="shared" si="46"/>
        <v>2040.472442499575</v>
      </c>
      <c r="BP63" s="28">
        <f t="shared" si="46"/>
        <v>37572.162287450054</v>
      </c>
      <c r="BQ63" s="28">
        <f t="shared" si="46"/>
        <v>19306.374944605021</v>
      </c>
      <c r="BR63" s="28">
        <f t="shared" si="46"/>
        <v>10079.025585287955</v>
      </c>
      <c r="BS63" s="28">
        <f t="shared" si="46"/>
        <v>28004.36543392844</v>
      </c>
      <c r="BT63" s="28">
        <f t="shared" si="46"/>
        <v>1246.7774378372897</v>
      </c>
      <c r="BU63" s="28">
        <f t="shared" si="46"/>
        <v>575516.76426923543</v>
      </c>
      <c r="BV63" s="28">
        <f t="shared" si="46"/>
        <v>156802.32940200399</v>
      </c>
      <c r="BW63" s="28">
        <f t="shared" si="46"/>
        <v>2783.3386387024275</v>
      </c>
      <c r="BX63" s="28">
        <f t="shared" si="46"/>
        <v>31611.884279943686</v>
      </c>
      <c r="BY63" s="28">
        <f t="shared" si="46"/>
        <v>79400.041853567702</v>
      </c>
      <c r="BZ63" s="28">
        <f t="shared" si="46"/>
        <v>57062.822024581372</v>
      </c>
      <c r="CA63" s="28">
        <f t="shared" si="46"/>
        <v>711342.50892194733</v>
      </c>
      <c r="CB63" s="28">
        <f t="shared" si="46"/>
        <v>44185.242600687459</v>
      </c>
      <c r="CF63" s="25">
        <f>+(AC63-B63)/B63</f>
        <v>-2.4038125396320066E-3</v>
      </c>
      <c r="CG63" s="25">
        <f>+(AQ63-C63)/C63</f>
        <v>2.6333807586826959E-3</v>
      </c>
      <c r="CH63" s="25">
        <f>+(AU63-D63)/D63</f>
        <v>-1.0129803653283443E-3</v>
      </c>
      <c r="CI63" s="25">
        <f t="shared" si="38"/>
        <v>1.8125397151329159E-3</v>
      </c>
      <c r="CJ63" s="25">
        <f t="shared" si="38"/>
        <v>1.6773489056415235E-3</v>
      </c>
      <c r="CK63" s="25">
        <f>+(BU63-G63)/G63</f>
        <v>2.0146416810394542E-3</v>
      </c>
      <c r="CL63" s="25">
        <f>+(CA63-H63)/H63</f>
        <v>8.6234210966921044E-4</v>
      </c>
      <c r="CM63" s="25">
        <f>+(AB63-K63)/K63</f>
        <v>2.7491597429715985E-3</v>
      </c>
      <c r="CN63" s="78">
        <f t="shared" si="39"/>
        <v>0.59105503107632196</v>
      </c>
      <c r="CO63" s="25">
        <f t="shared" si="39"/>
        <v>2.1795978805646148E-3</v>
      </c>
      <c r="CP63" s="78">
        <f>+(AO63-N63)/N63</f>
        <v>-0.54384257244349554</v>
      </c>
      <c r="CQ63" s="87">
        <f t="shared" si="40"/>
        <v>-1</v>
      </c>
      <c r="CR63" s="87">
        <f t="shared" si="41"/>
        <v>-1</v>
      </c>
      <c r="CS63" s="78">
        <f>+(AP63-Q63)/Q63</f>
        <v>-0.37832970236669328</v>
      </c>
    </row>
    <row r="64" spans="1:97" x14ac:dyDescent="0.4">
      <c r="B64" s="28"/>
    </row>
    <row r="66" spans="2:17" x14ac:dyDescent="0.4">
      <c r="B66" s="30" t="s">
        <v>59</v>
      </c>
      <c r="C66" s="30" t="s">
        <v>57</v>
      </c>
      <c r="D66" s="30" t="s">
        <v>60</v>
      </c>
      <c r="E66" s="30" t="s">
        <v>350</v>
      </c>
      <c r="F66" s="30" t="s">
        <v>351</v>
      </c>
      <c r="G66" s="30" t="s">
        <v>61</v>
      </c>
      <c r="H66" s="30" t="s">
        <v>62</v>
      </c>
      <c r="I66" s="30">
        <v>75070</v>
      </c>
      <c r="J66" s="30">
        <v>71432</v>
      </c>
      <c r="K66" s="30"/>
      <c r="L66" s="30">
        <v>50000</v>
      </c>
    </row>
    <row r="67" spans="2:17" x14ac:dyDescent="0.4">
      <c r="B67" s="30">
        <v>295.423</v>
      </c>
      <c r="C67" s="30">
        <v>0</v>
      </c>
      <c r="D67" s="30">
        <v>224</v>
      </c>
      <c r="E67" s="30">
        <v>126.53700000000001</v>
      </c>
      <c r="F67" s="30">
        <v>37</v>
      </c>
      <c r="G67" s="62">
        <v>2</v>
      </c>
      <c r="H67" s="30">
        <v>295</v>
      </c>
      <c r="I67" s="30">
        <v>3.22011</v>
      </c>
      <c r="J67" s="62">
        <v>0.177253999999999</v>
      </c>
      <c r="K67" s="30"/>
      <c r="L67" s="62">
        <v>0.38405</v>
      </c>
    </row>
    <row r="69" spans="2:17" x14ac:dyDescent="0.4">
      <c r="B69" s="28">
        <f>B16-B67</f>
        <v>16050.330545999999</v>
      </c>
      <c r="C69" s="28">
        <f t="shared" ref="C69:L69" si="47">C16-C67</f>
        <v>2352.9389784</v>
      </c>
      <c r="D69" s="28">
        <f t="shared" si="47"/>
        <v>14892.25489</v>
      </c>
      <c r="E69" s="28">
        <f t="shared" si="47"/>
        <v>6007.9402617999995</v>
      </c>
      <c r="F69" s="28">
        <f t="shared" si="47"/>
        <v>4506.0939921999998</v>
      </c>
      <c r="G69" s="28">
        <f t="shared" si="47"/>
        <v>7090.0842997999998</v>
      </c>
      <c r="H69" s="28">
        <f t="shared" si="47"/>
        <v>19278.060568000001</v>
      </c>
      <c r="I69" s="28">
        <f t="shared" si="47"/>
        <v>404.64266083000001</v>
      </c>
      <c r="J69" s="28">
        <f t="shared" si="47"/>
        <v>62.495548552000002</v>
      </c>
      <c r="K69" s="28">
        <f t="shared" si="47"/>
        <v>13.335364567999999</v>
      </c>
      <c r="L69" s="28">
        <f t="shared" si="47"/>
        <v>149.86256173999999</v>
      </c>
      <c r="M69" s="28"/>
      <c r="N69" s="28"/>
      <c r="O69" s="67"/>
      <c r="P69" s="67"/>
      <c r="Q69" s="54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CS63"/>
  <sheetViews>
    <sheetView zoomScale="85" zoomScaleNormal="85"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S1" sqref="S1"/>
    </sheetView>
  </sheetViews>
  <sheetFormatPr defaultColWidth="9.07421875" defaultRowHeight="14.6" x14ac:dyDescent="0.4"/>
  <cols>
    <col min="1" max="1" width="19" style="30" customWidth="1"/>
    <col min="2" max="5" width="9.07421875" style="30"/>
    <col min="6" max="6" width="9.69140625" style="30" customWidth="1"/>
    <col min="7" max="7" width="10.53515625" style="30" customWidth="1"/>
    <col min="8" max="8" width="9.07421875" style="30"/>
    <col min="9" max="9" width="10.4609375" style="53" customWidth="1"/>
    <col min="10" max="10" width="9.69140625" style="53" customWidth="1"/>
    <col min="11" max="11" width="9.07421875" style="30"/>
    <col min="12" max="12" width="11.4609375" style="53" customWidth="1"/>
    <col min="13" max="13" width="9.07421875" style="30"/>
    <col min="14" max="14" width="11.53515625" style="53" customWidth="1"/>
    <col min="15" max="17" width="9" style="30" customWidth="1"/>
    <col min="18" max="18" width="9.07421875" style="30"/>
    <col min="19" max="19" width="15" style="30" bestFit="1" customWidth="1"/>
    <col min="20" max="20" width="5.4609375" style="28" bestFit="1" customWidth="1"/>
    <col min="21" max="21" width="9.69140625" style="101" bestFit="1" customWidth="1"/>
    <col min="22" max="22" width="5.53515625" style="28" bestFit="1" customWidth="1"/>
    <col min="23" max="23" width="14.53515625" style="28" bestFit="1" customWidth="1"/>
    <col min="24" max="24" width="5.53515625" style="28" bestFit="1" customWidth="1"/>
    <col min="25" max="25" width="5.69140625" style="28" bestFit="1" customWidth="1"/>
    <col min="26" max="26" width="12.84375" style="101" bestFit="1" customWidth="1"/>
    <col min="27" max="27" width="7.69140625" style="28" bestFit="1" customWidth="1"/>
    <col min="28" max="28" width="4" style="28" bestFit="1" customWidth="1"/>
    <col min="29" max="29" width="7.69140625" style="28" bestFit="1" customWidth="1"/>
    <col min="30" max="30" width="5.69140625" style="28" bestFit="1" customWidth="1"/>
    <col min="31" max="31" width="7.69140625" style="28" bestFit="1" customWidth="1"/>
    <col min="32" max="32" width="5.69140625" style="28" bestFit="1" customWidth="1"/>
    <col min="33" max="33" width="5.84375" style="28" bestFit="1" customWidth="1"/>
    <col min="34" max="34" width="6.4609375" style="28" bestFit="1" customWidth="1"/>
    <col min="35" max="35" width="15.4609375" style="28" bestFit="1" customWidth="1"/>
    <col min="36" max="36" width="4.3046875" style="28" bestFit="1" customWidth="1"/>
    <col min="37" max="37" width="6.53515625" style="28" bestFit="1" customWidth="1"/>
    <col min="38" max="38" width="5.69140625" style="28" bestFit="1" customWidth="1"/>
    <col min="39" max="39" width="5.07421875" style="28" bestFit="1" customWidth="1"/>
    <col min="40" max="40" width="4.07421875" style="28" bestFit="1" customWidth="1"/>
    <col min="41" max="41" width="6.53515625" style="28" bestFit="1" customWidth="1"/>
    <col min="42" max="42" width="6.07421875" style="28" bestFit="1" customWidth="1"/>
    <col min="43" max="43" width="4.84375" style="28" bestFit="1" customWidth="1"/>
    <col min="44" max="44" width="10" style="28" bestFit="1" customWidth="1"/>
    <col min="45" max="45" width="7.69140625" style="28" bestFit="1" customWidth="1"/>
    <col min="46" max="46" width="6.69140625" style="28" bestFit="1" customWidth="1"/>
    <col min="47" max="47" width="7.69140625" style="28" bestFit="1" customWidth="1"/>
    <col min="48" max="48" width="6" style="28" bestFit="1" customWidth="1"/>
    <col min="49" max="49" width="5.69140625" style="28" bestFit="1" customWidth="1"/>
    <col min="50" max="50" width="4.3046875" style="28" bestFit="1" customWidth="1"/>
    <col min="51" max="51" width="7.69140625" style="28" bestFit="1" customWidth="1"/>
    <col min="52" max="52" width="4.53515625" style="28" bestFit="1" customWidth="1"/>
    <col min="53" max="53" width="4.07421875" style="28" bestFit="1" customWidth="1"/>
    <col min="54" max="54" width="5.69140625" style="28" bestFit="1" customWidth="1"/>
    <col min="55" max="55" width="4.07421875" style="28" bestFit="1" customWidth="1"/>
    <col min="56" max="56" width="5.84375" style="28" bestFit="1" customWidth="1"/>
    <col min="57" max="57" width="3.3046875" style="28" bestFit="1" customWidth="1"/>
    <col min="58" max="58" width="6.69140625" style="28" bestFit="1" customWidth="1"/>
    <col min="59" max="59" width="6.84375" style="28" bestFit="1" customWidth="1"/>
    <col min="60" max="60" width="5" style="28" bestFit="1" customWidth="1"/>
    <col min="61" max="61" width="5.07421875" style="28" bestFit="1" customWidth="1"/>
    <col min="62" max="62" width="5.3046875" style="28" bestFit="1" customWidth="1"/>
    <col min="63" max="63" width="8.69140625" style="28" bestFit="1" customWidth="1"/>
    <col min="64" max="64" width="4.84375" style="28" bestFit="1" customWidth="1"/>
    <col min="65" max="65" width="7.84375" style="28" bestFit="1" customWidth="1"/>
    <col min="66" max="66" width="5.84375" style="28" bestFit="1" customWidth="1"/>
    <col min="67" max="67" width="6" style="28" bestFit="1" customWidth="1"/>
    <col min="68" max="68" width="5.69140625" style="28" bestFit="1" customWidth="1"/>
    <col min="69" max="69" width="6.69140625" style="28" bestFit="1" customWidth="1"/>
    <col min="70" max="70" width="3.84375" style="28" bestFit="1" customWidth="1"/>
    <col min="71" max="71" width="5.53515625" style="28" bestFit="1" customWidth="1"/>
    <col min="72" max="72" width="4.07421875" style="28" bestFit="1" customWidth="1"/>
    <col min="73" max="73" width="6.69140625" style="28" bestFit="1" customWidth="1"/>
    <col min="74" max="74" width="8" style="28" bestFit="1" customWidth="1"/>
    <col min="75" max="76" width="5.3046875" style="28" bestFit="1" customWidth="1"/>
    <col min="77" max="78" width="5.69140625" style="28" bestFit="1" customWidth="1"/>
    <col min="79" max="79" width="9.07421875" style="28" bestFit="1" customWidth="1"/>
    <col min="80" max="80" width="7.07421875" style="28" bestFit="1" customWidth="1"/>
    <col min="81" max="88" width="9.07421875" style="30"/>
    <col min="89" max="90" width="9" style="53" customWidth="1"/>
    <col min="91" max="91" width="9" style="30" customWidth="1"/>
    <col min="92" max="92" width="9" style="53" customWidth="1"/>
    <col min="93" max="93" width="9" style="30" customWidth="1"/>
    <col min="94" max="94" width="9" style="53" customWidth="1"/>
    <col min="95" max="96" width="9" style="30" customWidth="1"/>
    <col min="97" max="97" width="9" style="53" customWidth="1"/>
    <col min="98" max="16384" width="9.07421875" style="30"/>
  </cols>
  <sheetData>
    <row r="1" spans="1:97" x14ac:dyDescent="0.4">
      <c r="B1" s="30" t="s">
        <v>499</v>
      </c>
      <c r="S1" s="30" t="s">
        <v>500</v>
      </c>
      <c r="CD1" s="30" t="s">
        <v>337</v>
      </c>
    </row>
    <row r="2" spans="1:97" x14ac:dyDescent="0.4">
      <c r="A2" s="30" t="s">
        <v>52</v>
      </c>
      <c r="B2" s="28" t="s">
        <v>59</v>
      </c>
      <c r="C2" s="28" t="s">
        <v>57</v>
      </c>
      <c r="D2" s="28" t="s">
        <v>60</v>
      </c>
      <c r="E2" s="28" t="s">
        <v>54</v>
      </c>
      <c r="F2" s="28" t="s">
        <v>53</v>
      </c>
      <c r="G2" s="28" t="s">
        <v>61</v>
      </c>
      <c r="H2" s="28" t="s">
        <v>62</v>
      </c>
      <c r="I2" s="54" t="s">
        <v>63</v>
      </c>
      <c r="J2" s="54" t="s">
        <v>64</v>
      </c>
      <c r="K2" s="28" t="s">
        <v>225</v>
      </c>
      <c r="L2" s="54" t="s">
        <v>65</v>
      </c>
      <c r="M2" s="28" t="s">
        <v>67</v>
      </c>
      <c r="N2" s="54" t="s">
        <v>68</v>
      </c>
      <c r="O2" s="28" t="s">
        <v>316</v>
      </c>
      <c r="P2" s="28" t="s">
        <v>319</v>
      </c>
      <c r="Q2" s="54" t="s">
        <v>326</v>
      </c>
      <c r="S2" s="30" t="s">
        <v>226</v>
      </c>
      <c r="T2" s="28" t="s">
        <v>390</v>
      </c>
      <c r="U2" s="101" t="s">
        <v>178</v>
      </c>
      <c r="V2" s="28" t="s">
        <v>131</v>
      </c>
      <c r="W2" s="28" t="s">
        <v>132</v>
      </c>
      <c r="X2" s="28" t="s">
        <v>133</v>
      </c>
      <c r="Y2" s="28" t="s">
        <v>391</v>
      </c>
      <c r="Z2" s="101" t="s">
        <v>179</v>
      </c>
      <c r="AA2" s="100" t="s">
        <v>134</v>
      </c>
      <c r="AB2" s="28" t="s">
        <v>135</v>
      </c>
      <c r="AC2" s="28" t="s">
        <v>59</v>
      </c>
      <c r="AD2" s="28" t="s">
        <v>136</v>
      </c>
      <c r="AE2" s="28" t="s">
        <v>137</v>
      </c>
      <c r="AF2" s="28" t="s">
        <v>392</v>
      </c>
      <c r="AG2" s="28" t="s">
        <v>138</v>
      </c>
      <c r="AH2" s="28" t="s">
        <v>139</v>
      </c>
      <c r="AI2" s="28" t="s">
        <v>140</v>
      </c>
      <c r="AJ2" s="28" t="s">
        <v>67</v>
      </c>
      <c r="AK2" s="28" t="s">
        <v>141</v>
      </c>
      <c r="AL2" s="28" t="s">
        <v>142</v>
      </c>
      <c r="AM2" s="28" t="s">
        <v>143</v>
      </c>
      <c r="AN2" s="28" t="s">
        <v>393</v>
      </c>
      <c r="AO2" s="28" t="s">
        <v>144</v>
      </c>
      <c r="AP2" s="28" t="s">
        <v>399</v>
      </c>
      <c r="AQ2" s="28" t="s">
        <v>57</v>
      </c>
      <c r="AR2" s="28" t="s">
        <v>128</v>
      </c>
      <c r="AS2" s="28" t="s">
        <v>145</v>
      </c>
      <c r="AT2" s="28" t="s">
        <v>146</v>
      </c>
      <c r="AU2" s="28" t="s">
        <v>60</v>
      </c>
      <c r="AV2" s="28" t="s">
        <v>147</v>
      </c>
      <c r="AW2" s="28" t="s">
        <v>148</v>
      </c>
      <c r="AX2" s="28" t="s">
        <v>149</v>
      </c>
      <c r="AY2" s="28" t="s">
        <v>150</v>
      </c>
      <c r="AZ2" s="28" t="s">
        <v>151</v>
      </c>
      <c r="BA2" s="28" t="s">
        <v>152</v>
      </c>
      <c r="BB2" s="28" t="s">
        <v>153</v>
      </c>
      <c r="BC2" s="28" t="s">
        <v>154</v>
      </c>
      <c r="BD2" s="28" t="s">
        <v>155</v>
      </c>
      <c r="BE2" s="28" t="s">
        <v>156</v>
      </c>
      <c r="BF2" s="28" t="s">
        <v>54</v>
      </c>
      <c r="BG2" s="28" t="s">
        <v>53</v>
      </c>
      <c r="BH2" s="28" t="s">
        <v>157</v>
      </c>
      <c r="BI2" s="28" t="s">
        <v>158</v>
      </c>
      <c r="BJ2" s="28" t="s">
        <v>159</v>
      </c>
      <c r="BK2" s="28" t="s">
        <v>160</v>
      </c>
      <c r="BL2" s="28" t="s">
        <v>161</v>
      </c>
      <c r="BM2" s="28" t="s">
        <v>162</v>
      </c>
      <c r="BN2" s="28" t="s">
        <v>163</v>
      </c>
      <c r="BO2" s="28" t="s">
        <v>164</v>
      </c>
      <c r="BP2" s="28" t="s">
        <v>165</v>
      </c>
      <c r="BQ2" s="28" t="s">
        <v>394</v>
      </c>
      <c r="BR2" s="28" t="s">
        <v>166</v>
      </c>
      <c r="BS2" s="28" t="s">
        <v>167</v>
      </c>
      <c r="BT2" s="28" t="s">
        <v>168</v>
      </c>
      <c r="BU2" s="28" t="s">
        <v>61</v>
      </c>
      <c r="BV2" s="28" t="s">
        <v>400</v>
      </c>
      <c r="BW2" s="28" t="s">
        <v>169</v>
      </c>
      <c r="BX2" s="28" t="s">
        <v>170</v>
      </c>
      <c r="BY2" s="28" t="s">
        <v>171</v>
      </c>
      <c r="BZ2" s="28" t="s">
        <v>173</v>
      </c>
      <c r="CA2" s="28" t="s">
        <v>174</v>
      </c>
      <c r="CB2" s="28" t="s">
        <v>401</v>
      </c>
      <c r="CD2" s="28" t="s">
        <v>59</v>
      </c>
      <c r="CE2" s="28" t="s">
        <v>57</v>
      </c>
      <c r="CF2" s="28" t="s">
        <v>60</v>
      </c>
      <c r="CG2" s="28" t="s">
        <v>54</v>
      </c>
      <c r="CH2" s="28" t="s">
        <v>53</v>
      </c>
      <c r="CI2" s="28" t="s">
        <v>61</v>
      </c>
      <c r="CJ2" s="28" t="s">
        <v>62</v>
      </c>
      <c r="CK2" s="54" t="s">
        <v>63</v>
      </c>
      <c r="CL2" s="54" t="s">
        <v>64</v>
      </c>
      <c r="CM2" s="28" t="s">
        <v>66</v>
      </c>
      <c r="CN2" s="54" t="s">
        <v>65</v>
      </c>
      <c r="CO2" s="28" t="s">
        <v>67</v>
      </c>
      <c r="CP2" s="54" t="s">
        <v>68</v>
      </c>
      <c r="CQ2" s="28" t="s">
        <v>316</v>
      </c>
      <c r="CR2" s="28" t="s">
        <v>319</v>
      </c>
      <c r="CS2" s="54" t="s">
        <v>326</v>
      </c>
    </row>
    <row r="3" spans="1:97" x14ac:dyDescent="0.4">
      <c r="A3" s="30" t="s">
        <v>0</v>
      </c>
      <c r="B3" s="28">
        <v>3690.673706</v>
      </c>
      <c r="C3" s="28">
        <v>0</v>
      </c>
      <c r="D3" s="28">
        <v>7670.6397217000003</v>
      </c>
      <c r="E3" s="28">
        <v>243.71340881</v>
      </c>
      <c r="F3" s="28">
        <v>241.64350236000001</v>
      </c>
      <c r="G3" s="28">
        <v>7241.7216148999996</v>
      </c>
      <c r="H3" s="28">
        <v>1476.407189</v>
      </c>
      <c r="I3" s="54">
        <v>34.953521645999999</v>
      </c>
      <c r="J3" s="54">
        <v>29.368085994000001</v>
      </c>
      <c r="K3" s="28"/>
      <c r="L3" s="54">
        <v>261.34055986999999</v>
      </c>
      <c r="M3" s="28"/>
      <c r="N3" s="54">
        <v>15.224736417000001</v>
      </c>
      <c r="O3" s="28">
        <v>32.575345126999999</v>
      </c>
      <c r="P3" s="28">
        <v>3.0843249883000001</v>
      </c>
      <c r="Q3" s="54">
        <v>0.29373490099999999</v>
      </c>
      <c r="R3" s="28"/>
      <c r="S3" s="30" t="s">
        <v>0</v>
      </c>
      <c r="T3" s="28">
        <v>0</v>
      </c>
      <c r="U3" s="101">
        <v>32.663107400992502</v>
      </c>
      <c r="V3" s="28">
        <v>29.503414294945401</v>
      </c>
      <c r="W3" s="28">
        <v>29.503414294945401</v>
      </c>
      <c r="X3" s="28">
        <v>0.70680805469845798</v>
      </c>
      <c r="Y3" s="28">
        <v>23.025150545809499</v>
      </c>
      <c r="Z3" s="101">
        <v>3.0925819625945201</v>
      </c>
      <c r="AA3" s="101">
        <v>5699.5740212217997</v>
      </c>
      <c r="AB3" s="28">
        <v>0</v>
      </c>
      <c r="AC3" s="28">
        <v>3699.7606171825901</v>
      </c>
      <c r="AD3" s="28">
        <v>65.118575923794296</v>
      </c>
      <c r="AE3" s="28">
        <v>990.754792275103</v>
      </c>
      <c r="AF3" s="28">
        <v>75.262012047821003</v>
      </c>
      <c r="AG3" s="28">
        <v>1.7080201733724501E-2</v>
      </c>
      <c r="AH3" s="28">
        <v>140.76147026563501</v>
      </c>
      <c r="AI3" s="28">
        <v>140.76147026563501</v>
      </c>
      <c r="AJ3" s="28">
        <v>0</v>
      </c>
      <c r="AK3" s="28">
        <v>0</v>
      </c>
      <c r="AL3" s="28">
        <v>27.116900840300801</v>
      </c>
      <c r="AM3" s="28">
        <v>2.96357174059316E-2</v>
      </c>
      <c r="AN3" s="28">
        <v>0</v>
      </c>
      <c r="AO3" s="28">
        <v>1.8753506143061001</v>
      </c>
      <c r="AP3" s="28">
        <v>0</v>
      </c>
      <c r="AQ3" s="28">
        <v>0</v>
      </c>
      <c r="AR3" s="28">
        <v>0</v>
      </c>
      <c r="AS3" s="28">
        <v>6920.61033862555</v>
      </c>
      <c r="AT3" s="28">
        <v>768.95770435754605</v>
      </c>
      <c r="AU3" s="28">
        <v>7689.56804298309</v>
      </c>
      <c r="AV3" s="28">
        <v>1.58612833853733E-2</v>
      </c>
      <c r="AW3" s="28">
        <v>75.781631336813405</v>
      </c>
      <c r="AX3" s="28">
        <v>2.2242162532449199</v>
      </c>
      <c r="AY3" s="28">
        <v>658.36656103524297</v>
      </c>
      <c r="AZ3" s="28">
        <v>2.8533961578509301</v>
      </c>
      <c r="BA3" s="28">
        <v>6.1588907674840199</v>
      </c>
      <c r="BB3" s="28">
        <v>19.587256389711001</v>
      </c>
      <c r="BC3" s="28">
        <v>3.4802837393695798</v>
      </c>
      <c r="BD3" s="28">
        <v>0</v>
      </c>
      <c r="BE3" s="28">
        <v>0.85599864499523204</v>
      </c>
      <c r="BF3" s="28">
        <v>244.32044204237701</v>
      </c>
      <c r="BG3" s="28">
        <v>242.24482691051301</v>
      </c>
      <c r="BH3" s="28">
        <v>2.07561513186395</v>
      </c>
      <c r="BI3" s="28">
        <v>7.8788935002232097E-5</v>
      </c>
      <c r="BJ3" s="28">
        <v>1.7408283867127399E-5</v>
      </c>
      <c r="BK3" s="28">
        <v>16.963552171277101</v>
      </c>
      <c r="BL3" s="28">
        <v>4.65455447345361E-5</v>
      </c>
      <c r="BM3" s="28">
        <v>41.186231862078799</v>
      </c>
      <c r="BN3" s="28">
        <v>9.9077589210579902</v>
      </c>
      <c r="BO3" s="28">
        <v>5.3170337175989504</v>
      </c>
      <c r="BP3" s="28">
        <v>103.363799654535</v>
      </c>
      <c r="BQ3" s="28">
        <v>342.57720051239198</v>
      </c>
      <c r="BR3" s="28">
        <v>5.9155047464409103</v>
      </c>
      <c r="BS3" s="28">
        <v>21.060145604259301</v>
      </c>
      <c r="BT3" s="28">
        <v>3.3706155378450799</v>
      </c>
      <c r="BU3" s="28">
        <v>7261.6463218500503</v>
      </c>
      <c r="BV3" s="28">
        <v>395.84714420535801</v>
      </c>
      <c r="BW3" s="28">
        <v>0</v>
      </c>
      <c r="BX3" s="28">
        <v>0</v>
      </c>
      <c r="BY3" s="28">
        <v>18.188375934580701</v>
      </c>
      <c r="BZ3" s="28">
        <v>18.345530057949301</v>
      </c>
      <c r="CA3" s="28">
        <v>1480.3702053483</v>
      </c>
      <c r="CB3" s="28">
        <v>11.652821798287</v>
      </c>
      <c r="CD3" s="25">
        <f t="shared" ref="CD3:CD34" si="0">+(AC3-B3)/(B3+1E-50)</f>
        <v>2.4621280303965265E-3</v>
      </c>
      <c r="CE3" s="25">
        <f t="shared" ref="CE3:CE34" si="1">+(AQ3-C3)/(C3+1E-50)</f>
        <v>0</v>
      </c>
      <c r="CF3" s="25">
        <f t="shared" ref="CF3:CF34" si="2">+(AU3-D3)/(D3+1E-50)</f>
        <v>2.4676326838219262E-3</v>
      </c>
      <c r="CG3" s="25">
        <f t="shared" ref="CG3:CG34" si="3">+(BF3-E3)/(E3+1E-50)</f>
        <v>2.4907666563814372E-3</v>
      </c>
      <c r="CH3" s="25">
        <f t="shared" ref="CH3:CH34" si="4">+(BG3-F3)/(F3+1E-50)</f>
        <v>2.4884780457168948E-3</v>
      </c>
      <c r="CI3" s="25">
        <f t="shared" ref="CI3:CI34" si="5">+(BU3-G3)/(G3+1E-50)</f>
        <v>2.7513770909192588E-3</v>
      </c>
      <c r="CJ3" s="25">
        <f t="shared" ref="CJ3:CJ34" si="6">+(CA3-H3)/(H3+1E-50)</f>
        <v>2.6842299182952677E-3</v>
      </c>
      <c r="CK3" s="78">
        <f t="shared" ref="CK3:CK34" si="7">+(W3-I3)/(I3+1E-50)</f>
        <v>-0.15592441317506833</v>
      </c>
      <c r="CL3" s="78">
        <f t="shared" ref="CL3:CL34" si="8">+(Y3-J3)/(J3+1E-50)</f>
        <v>-0.21598055281799383</v>
      </c>
      <c r="CM3" s="25">
        <f t="shared" ref="CM3:CM34" si="9">+(AB3-K3)/(K3+1E-50)</f>
        <v>0</v>
      </c>
      <c r="CN3" s="78">
        <f t="shared" ref="CN3:CN34" si="10">+(AI3-L3)/(L3+1E-50)</f>
        <v>-0.46138681903928447</v>
      </c>
      <c r="CO3" s="25">
        <f t="shared" ref="CO3:CO34" si="11">+(AJ3-M3)/(M3+1E-50)</f>
        <v>0</v>
      </c>
      <c r="CP3" s="78">
        <f t="shared" ref="CP3:CP34" si="12">+(AO3-N3)/(N3+1E-50)</f>
        <v>-0.87682212926773062</v>
      </c>
      <c r="CQ3" s="25">
        <f>+(U3-O3)/(O3+1E-50)</f>
        <v>2.6941318242477029E-3</v>
      </c>
      <c r="CR3" s="25">
        <f>+(Z3-P3)/(P3+1E-50)</f>
        <v>2.6770766134703015E-3</v>
      </c>
      <c r="CS3" s="78">
        <f t="shared" ref="CS3:CS34" si="13">+(AP3-Q3)/(Q3+1E-50)</f>
        <v>-1</v>
      </c>
    </row>
    <row r="4" spans="1:97" x14ac:dyDescent="0.4">
      <c r="A4" s="30" t="s">
        <v>2</v>
      </c>
      <c r="B4" s="28">
        <v>359.62600887999997</v>
      </c>
      <c r="C4" s="28"/>
      <c r="D4" s="28">
        <v>2283.3970604000001</v>
      </c>
      <c r="E4" s="28">
        <v>56.721645267</v>
      </c>
      <c r="F4" s="28">
        <v>56.721645267</v>
      </c>
      <c r="G4" s="28">
        <v>34.592137254999997</v>
      </c>
      <c r="H4" s="28">
        <v>186.95282861999999</v>
      </c>
      <c r="I4" s="54">
        <v>4.4289885680000003</v>
      </c>
      <c r="J4" s="54">
        <v>0.58716435980000004</v>
      </c>
      <c r="K4" s="28"/>
      <c r="L4" s="54">
        <v>33.515545297000003</v>
      </c>
      <c r="M4" s="28"/>
      <c r="N4" s="54">
        <v>0.78011762070000001</v>
      </c>
      <c r="O4" s="28">
        <v>4.1525530110000002</v>
      </c>
      <c r="P4" s="28">
        <v>0.2479017016</v>
      </c>
      <c r="Q4" s="54">
        <v>2.9870993200000001E-2</v>
      </c>
      <c r="R4" s="28"/>
      <c r="S4" s="30" t="s">
        <v>2</v>
      </c>
      <c r="T4" s="28">
        <v>7.8864173735015197E-2</v>
      </c>
      <c r="U4" s="101">
        <v>4.1639295236329099</v>
      </c>
      <c r="V4" s="28">
        <v>0.171218048814373</v>
      </c>
      <c r="W4" s="28">
        <v>0.16810743805195799</v>
      </c>
      <c r="X4" s="28">
        <v>0.138701684003743</v>
      </c>
      <c r="Y4" s="28">
        <v>1.1825970526296199</v>
      </c>
      <c r="Z4" s="101">
        <v>0.24858184341812001</v>
      </c>
      <c r="AA4" s="101">
        <v>775.75145341254495</v>
      </c>
      <c r="AB4" s="28">
        <v>0</v>
      </c>
      <c r="AC4" s="28">
        <v>360.58655096810401</v>
      </c>
      <c r="AD4" s="28">
        <v>2.7373483313481501</v>
      </c>
      <c r="AE4" s="28">
        <v>128.44510356682099</v>
      </c>
      <c r="AF4" s="28">
        <v>1.3599414152215701</v>
      </c>
      <c r="AG4" s="28">
        <v>8.8541245131724705E-2</v>
      </c>
      <c r="AH4" s="28">
        <v>12.112158677824199</v>
      </c>
      <c r="AI4" s="28">
        <v>12.112158677824199</v>
      </c>
      <c r="AJ4" s="28">
        <v>0</v>
      </c>
      <c r="AK4" s="28">
        <v>0</v>
      </c>
      <c r="AL4" s="28">
        <v>1.35259258720992</v>
      </c>
      <c r="AM4" s="28">
        <v>2.14778645073012E-2</v>
      </c>
      <c r="AN4" s="28">
        <v>5.1550835642123802E-2</v>
      </c>
      <c r="AO4" s="28">
        <v>7.5109681921988802E-2</v>
      </c>
      <c r="AP4" s="28">
        <v>9.6542295563749707E-3</v>
      </c>
      <c r="AQ4" s="28">
        <v>0</v>
      </c>
      <c r="AR4" s="28">
        <v>0</v>
      </c>
      <c r="AS4" s="28">
        <v>2060.6527159289399</v>
      </c>
      <c r="AT4" s="28">
        <v>228.96123594415599</v>
      </c>
      <c r="AU4" s="28">
        <v>2289.6139518730902</v>
      </c>
      <c r="AV4" s="28">
        <v>2.0386945648572099E-2</v>
      </c>
      <c r="AW4" s="28">
        <v>5.1612980716854997</v>
      </c>
      <c r="AX4" s="28">
        <v>0.442803674002546</v>
      </c>
      <c r="AY4" s="28">
        <v>91.421847530217306</v>
      </c>
      <c r="AZ4" s="28">
        <v>0.59906065686712096</v>
      </c>
      <c r="BA4" s="28">
        <v>1.5627174909197099</v>
      </c>
      <c r="BB4" s="28">
        <v>3.78525198388422</v>
      </c>
      <c r="BC4" s="28">
        <v>0.88555996626928302</v>
      </c>
      <c r="BD4" s="28">
        <v>0</v>
      </c>
      <c r="BE4" s="28">
        <v>0.20836425921945301</v>
      </c>
      <c r="BF4" s="28">
        <v>56.875974997792099</v>
      </c>
      <c r="BG4" s="28">
        <v>56.875974997792099</v>
      </c>
      <c r="BH4" s="28">
        <v>0</v>
      </c>
      <c r="BI4" s="28">
        <v>0</v>
      </c>
      <c r="BJ4" s="28">
        <v>1.70222170781042E-7</v>
      </c>
      <c r="BK4" s="28">
        <v>3.2119553553023801</v>
      </c>
      <c r="BL4" s="28">
        <v>0</v>
      </c>
      <c r="BM4" s="28">
        <v>10.1582003560464</v>
      </c>
      <c r="BN4" s="28">
        <v>2.5263983652727902</v>
      </c>
      <c r="BO4" s="28">
        <v>1.35435032876425</v>
      </c>
      <c r="BP4" s="28">
        <v>25.3954777911893</v>
      </c>
      <c r="BQ4" s="28">
        <v>67.9603544311164</v>
      </c>
      <c r="BR4" s="28">
        <v>1.3804510006227999</v>
      </c>
      <c r="BS4" s="28">
        <v>5.3653810082838698</v>
      </c>
      <c r="BT4" s="28">
        <v>2.59092577588915E-6</v>
      </c>
      <c r="BU4" s="28">
        <v>34.686409779703197</v>
      </c>
      <c r="BV4" s="28">
        <v>50.017346919927903</v>
      </c>
      <c r="BW4" s="28">
        <v>0</v>
      </c>
      <c r="BX4" s="28">
        <v>3.54346708629441E-2</v>
      </c>
      <c r="BY4" s="28">
        <v>1.0896894027959401</v>
      </c>
      <c r="BZ4" s="28">
        <v>1.9466428322293701</v>
      </c>
      <c r="CA4" s="28">
        <v>187.460754752338</v>
      </c>
      <c r="CB4" s="28">
        <v>0.72804655906705895</v>
      </c>
      <c r="CD4" s="25">
        <f t="shared" si="0"/>
        <v>2.6709472184603539E-3</v>
      </c>
      <c r="CE4" s="25">
        <f t="shared" si="1"/>
        <v>0</v>
      </c>
      <c r="CF4" s="25">
        <f t="shared" si="2"/>
        <v>2.7226502043411634E-3</v>
      </c>
      <c r="CG4" s="25">
        <f t="shared" si="3"/>
        <v>2.7208260632363341E-3</v>
      </c>
      <c r="CH4" s="25">
        <f t="shared" si="4"/>
        <v>2.7208260632363341E-3</v>
      </c>
      <c r="CI4" s="25">
        <f t="shared" si="5"/>
        <v>2.7252587490694535E-3</v>
      </c>
      <c r="CJ4" s="25">
        <f t="shared" si="6"/>
        <v>2.7168678649437477E-3</v>
      </c>
      <c r="CK4" s="78">
        <f t="shared" si="7"/>
        <v>-0.96204383112059588</v>
      </c>
      <c r="CL4" s="78">
        <f t="shared" si="8"/>
        <v>1.0140818033172794</v>
      </c>
      <c r="CM4" s="25">
        <f t="shared" si="9"/>
        <v>0</v>
      </c>
      <c r="CN4" s="78">
        <f t="shared" si="10"/>
        <v>-0.63861072315871392</v>
      </c>
      <c r="CO4" s="25">
        <f t="shared" si="11"/>
        <v>0</v>
      </c>
      <c r="CP4" s="78">
        <f t="shared" si="12"/>
        <v>-0.90372005460587757</v>
      </c>
      <c r="CQ4" s="87">
        <f t="shared" ref="CQ4:CQ52" si="14">+(U4-O4)/(O4+1E-50)</f>
        <v>2.7396429624796255E-3</v>
      </c>
      <c r="CR4" s="87">
        <f t="shared" ref="CR4:CR52" si="15">+(Z4-P4)/(P4+1E-50)</f>
        <v>2.7435947947523544E-3</v>
      </c>
      <c r="CS4" s="78">
        <f t="shared" si="13"/>
        <v>-0.67680252572335053</v>
      </c>
    </row>
    <row r="5" spans="1:97" x14ac:dyDescent="0.4">
      <c r="A5" s="30" t="s">
        <v>3</v>
      </c>
      <c r="B5" s="28">
        <v>1122.9395681999999</v>
      </c>
      <c r="C5" s="28">
        <v>5.6617199999999999</v>
      </c>
      <c r="D5" s="28">
        <v>4522.4044549999999</v>
      </c>
      <c r="E5" s="28">
        <v>109.92190352999999</v>
      </c>
      <c r="F5" s="28">
        <v>108.79754122</v>
      </c>
      <c r="G5" s="28">
        <v>176.72694282</v>
      </c>
      <c r="H5" s="28">
        <v>434.70680593999998</v>
      </c>
      <c r="I5" s="54">
        <v>21.7968346</v>
      </c>
      <c r="J5" s="54">
        <v>2.4684478262999998</v>
      </c>
      <c r="K5" s="28"/>
      <c r="L5" s="54">
        <v>131.43176076</v>
      </c>
      <c r="M5" s="28"/>
      <c r="N5" s="54">
        <v>7.5209608794999996</v>
      </c>
      <c r="O5" s="28">
        <v>16.788504813999999</v>
      </c>
      <c r="P5" s="28">
        <v>1.1523075904</v>
      </c>
      <c r="Q5" s="54">
        <v>0.15968832960000001</v>
      </c>
      <c r="R5" s="28"/>
      <c r="S5" s="30" t="s">
        <v>3</v>
      </c>
      <c r="T5" s="28">
        <v>0</v>
      </c>
      <c r="U5" s="101">
        <v>16.834602756377301</v>
      </c>
      <c r="V5" s="28">
        <v>1.5775975749754301</v>
      </c>
      <c r="W5" s="28">
        <v>1.5775975749754301</v>
      </c>
      <c r="X5" s="28">
        <v>0.51860627612822396</v>
      </c>
      <c r="Y5" s="28">
        <v>4.9406740766437904</v>
      </c>
      <c r="Z5" s="101">
        <v>1.1554358433693801</v>
      </c>
      <c r="AA5" s="101">
        <v>3387.1298380698299</v>
      </c>
      <c r="AB5" s="28">
        <v>0</v>
      </c>
      <c r="AC5" s="28">
        <v>1126.0001561225099</v>
      </c>
      <c r="AD5" s="28">
        <v>27.318272698274399</v>
      </c>
      <c r="AE5" s="28">
        <v>615.63872539494002</v>
      </c>
      <c r="AF5" s="28">
        <v>14.319138006297701</v>
      </c>
      <c r="AG5" s="28">
        <v>0</v>
      </c>
      <c r="AH5" s="28">
        <v>37.283600124378303</v>
      </c>
      <c r="AI5" s="28">
        <v>37.283600124378303</v>
      </c>
      <c r="AJ5" s="28">
        <v>0</v>
      </c>
      <c r="AK5" s="28">
        <v>0</v>
      </c>
      <c r="AL5" s="28">
        <v>13.3898551546013</v>
      </c>
      <c r="AM5" s="28">
        <v>0</v>
      </c>
      <c r="AN5" s="28">
        <v>0</v>
      </c>
      <c r="AO5" s="28">
        <v>1.8960351113609799E-2</v>
      </c>
      <c r="AP5" s="28">
        <v>0</v>
      </c>
      <c r="AQ5" s="28">
        <v>5.6772573620595796</v>
      </c>
      <c r="AR5" s="28">
        <v>0</v>
      </c>
      <c r="AS5" s="28">
        <v>4081.2144468327801</v>
      </c>
      <c r="AT5" s="28">
        <v>453.46850303697602</v>
      </c>
      <c r="AU5" s="28">
        <v>4534.6829498697498</v>
      </c>
      <c r="AV5" s="28">
        <v>0</v>
      </c>
      <c r="AW5" s="28">
        <v>51.605518354840299</v>
      </c>
      <c r="AX5" s="28">
        <v>0.86945114967729897</v>
      </c>
      <c r="AY5" s="28">
        <v>139.33753508790099</v>
      </c>
      <c r="AZ5" s="28">
        <v>1.16798455375694</v>
      </c>
      <c r="BA5" s="28">
        <v>2.9800867027122302</v>
      </c>
      <c r="BB5" s="28">
        <v>7.2195798230790702</v>
      </c>
      <c r="BC5" s="28">
        <v>1.68809275065174</v>
      </c>
      <c r="BD5" s="28">
        <v>0</v>
      </c>
      <c r="BE5" s="28">
        <v>0.39915969302843302</v>
      </c>
      <c r="BF5" s="28">
        <v>110.220071455615</v>
      </c>
      <c r="BG5" s="28">
        <v>109.09261702729</v>
      </c>
      <c r="BH5" s="28">
        <v>1.1274544283249801</v>
      </c>
      <c r="BI5" s="28">
        <v>0</v>
      </c>
      <c r="BJ5" s="28">
        <v>0</v>
      </c>
      <c r="BK5" s="28">
        <v>6.3486932268500897</v>
      </c>
      <c r="BL5" s="28">
        <v>0</v>
      </c>
      <c r="BM5" s="28">
        <v>19.418099681101399</v>
      </c>
      <c r="BN5" s="28">
        <v>4.8150494071220198</v>
      </c>
      <c r="BO5" s="28">
        <v>2.58125766188815</v>
      </c>
      <c r="BP5" s="28">
        <v>48.5453021557895</v>
      </c>
      <c r="BQ5" s="28">
        <v>137.90318287107499</v>
      </c>
      <c r="BR5" s="28">
        <v>2.6573430274971499</v>
      </c>
      <c r="BS5" s="28">
        <v>10.2257608355517</v>
      </c>
      <c r="BT5" s="28">
        <v>0.17675635858500499</v>
      </c>
      <c r="BU5" s="28">
        <v>177.20705443269</v>
      </c>
      <c r="BV5" s="28">
        <v>38.228251113566799</v>
      </c>
      <c r="BW5" s="28">
        <v>0</v>
      </c>
      <c r="BX5" s="28">
        <v>0</v>
      </c>
      <c r="BY5" s="28">
        <v>2.6125734465476702</v>
      </c>
      <c r="BZ5" s="28">
        <v>0.71942179869942302</v>
      </c>
      <c r="CA5" s="28">
        <v>435.89902645744797</v>
      </c>
      <c r="CB5" s="28">
        <v>4.3933953457331398</v>
      </c>
      <c r="CD5" s="25">
        <f t="shared" si="0"/>
        <v>2.7255143635341776E-3</v>
      </c>
      <c r="CE5" s="25">
        <f t="shared" si="1"/>
        <v>2.7442830199267687E-3</v>
      </c>
      <c r="CF5" s="25">
        <f t="shared" si="2"/>
        <v>2.7150368773794075E-3</v>
      </c>
      <c r="CG5" s="25">
        <f t="shared" si="3"/>
        <v>2.712543324303224E-3</v>
      </c>
      <c r="CH5" s="25">
        <f t="shared" si="4"/>
        <v>2.7121551092163954E-3</v>
      </c>
      <c r="CI5" s="25">
        <f t="shared" si="5"/>
        <v>2.7166860074018203E-3</v>
      </c>
      <c r="CJ5" s="25">
        <f t="shared" si="6"/>
        <v>2.7425853498427811E-3</v>
      </c>
      <c r="CK5" s="78">
        <f t="shared" si="7"/>
        <v>-0.92762262943558638</v>
      </c>
      <c r="CL5" s="78">
        <f t="shared" si="8"/>
        <v>1.0015306882339314</v>
      </c>
      <c r="CM5" s="25">
        <f t="shared" si="9"/>
        <v>0</v>
      </c>
      <c r="CN5" s="78">
        <f t="shared" si="10"/>
        <v>-0.71632731762256663</v>
      </c>
      <c r="CO5" s="25">
        <f t="shared" si="11"/>
        <v>0</v>
      </c>
      <c r="CP5" s="78">
        <f t="shared" si="12"/>
        <v>-0.99747899883839442</v>
      </c>
      <c r="CQ5" s="87">
        <f t="shared" si="14"/>
        <v>2.7458039228639279E-3</v>
      </c>
      <c r="CR5" s="87">
        <f t="shared" si="15"/>
        <v>2.7147725099113691E-3</v>
      </c>
      <c r="CS5" s="78">
        <f t="shared" si="13"/>
        <v>-1</v>
      </c>
    </row>
    <row r="6" spans="1:97" x14ac:dyDescent="0.4">
      <c r="A6" s="30" t="s">
        <v>4</v>
      </c>
      <c r="B6" s="28">
        <v>3276.7855215999998</v>
      </c>
      <c r="C6" s="28">
        <v>69.237770080999994</v>
      </c>
      <c r="D6" s="28">
        <v>3251.5469388000001</v>
      </c>
      <c r="E6" s="28">
        <v>857.32643183000005</v>
      </c>
      <c r="F6" s="28">
        <v>852.42590502999997</v>
      </c>
      <c r="G6" s="28">
        <v>454.29452082</v>
      </c>
      <c r="H6" s="28">
        <v>2496.1529682</v>
      </c>
      <c r="I6" s="54">
        <v>18.031785120999999</v>
      </c>
      <c r="J6" s="54">
        <v>31.855982779000001</v>
      </c>
      <c r="K6" s="28">
        <v>7.2275660500000005E-2</v>
      </c>
      <c r="L6" s="54">
        <v>204.82785464</v>
      </c>
      <c r="M6" s="28">
        <v>0.52571739390000005</v>
      </c>
      <c r="N6" s="54">
        <v>6.9284954593999997</v>
      </c>
      <c r="O6" s="28">
        <v>5.0023741448000001</v>
      </c>
      <c r="P6" s="28">
        <v>1.5349742854999999</v>
      </c>
      <c r="Q6" s="54">
        <v>1.0848870298</v>
      </c>
      <c r="R6" s="28"/>
      <c r="S6" s="30" t="s">
        <v>4</v>
      </c>
      <c r="T6" s="28">
        <v>8.6311298275473707</v>
      </c>
      <c r="U6" s="101">
        <v>5.0143891960281604</v>
      </c>
      <c r="V6" s="28">
        <v>3.74831800162554</v>
      </c>
      <c r="W6" s="28">
        <v>3.7191918964856199</v>
      </c>
      <c r="X6" s="28">
        <v>1.20866496231878</v>
      </c>
      <c r="Y6" s="28">
        <v>92.986389940811307</v>
      </c>
      <c r="Z6" s="101">
        <v>1.53871653078042</v>
      </c>
      <c r="AA6" s="101">
        <v>3568.6277888391201</v>
      </c>
      <c r="AB6" s="28">
        <v>7.2475074609655701E-2</v>
      </c>
      <c r="AC6" s="28">
        <v>3284.7059141259901</v>
      </c>
      <c r="AD6" s="28">
        <v>28.200652869567101</v>
      </c>
      <c r="AE6" s="28">
        <v>449.031235599441</v>
      </c>
      <c r="AF6" s="28">
        <v>14.7711384975816</v>
      </c>
      <c r="AG6" s="28">
        <v>6.3265052280315901</v>
      </c>
      <c r="AH6" s="28">
        <v>269.55564852436999</v>
      </c>
      <c r="AI6" s="28">
        <v>269.55564852436999</v>
      </c>
      <c r="AJ6" s="28">
        <v>0.527151566003358</v>
      </c>
      <c r="AK6" s="28">
        <v>0</v>
      </c>
      <c r="AL6" s="28">
        <v>24.255724464300901</v>
      </c>
      <c r="AM6" s="28">
        <v>0.25017362207863197</v>
      </c>
      <c r="AN6" s="28">
        <v>1.4386142773597399</v>
      </c>
      <c r="AO6" s="28">
        <v>4.4355505236457304</v>
      </c>
      <c r="AP6" s="28">
        <v>9.1466665379523998E-2</v>
      </c>
      <c r="AQ6" s="28">
        <v>69.413285177413201</v>
      </c>
      <c r="AR6" s="28">
        <v>0</v>
      </c>
      <c r="AS6" s="28">
        <v>2933.8497493126501</v>
      </c>
      <c r="AT6" s="28">
        <v>325.9826849895</v>
      </c>
      <c r="AU6" s="28">
        <v>3259.83243430215</v>
      </c>
      <c r="AV6" s="28">
        <v>0.43793072106094499</v>
      </c>
      <c r="AW6" s="28">
        <v>71.445199890476701</v>
      </c>
      <c r="AX6" s="28">
        <v>6.5341549947805602</v>
      </c>
      <c r="AY6" s="28">
        <v>1371.4801567607401</v>
      </c>
      <c r="AZ6" s="28">
        <v>8.7472017176046606</v>
      </c>
      <c r="BA6" s="28">
        <v>22.5614194184407</v>
      </c>
      <c r="BB6" s="28">
        <v>67.628597948489002</v>
      </c>
      <c r="BC6" s="28">
        <v>12.926643527845799</v>
      </c>
      <c r="BD6" s="28">
        <v>0.19288617865475</v>
      </c>
      <c r="BE6" s="28">
        <v>3.0348846483360501</v>
      </c>
      <c r="BF6" s="28">
        <v>859.57894028460498</v>
      </c>
      <c r="BG6" s="28">
        <v>854.68294478198902</v>
      </c>
      <c r="BH6" s="28">
        <v>4.8959955026155697</v>
      </c>
      <c r="BI6" s="28">
        <v>4.6204887228073702E-3</v>
      </c>
      <c r="BJ6" s="28">
        <v>3.1768511617806701E-3</v>
      </c>
      <c r="BK6" s="28">
        <v>58.133242848018703</v>
      </c>
      <c r="BL6" s="28">
        <v>1.78142537101031E-2</v>
      </c>
      <c r="BM6" s="28">
        <v>148.021861642223</v>
      </c>
      <c r="BN6" s="28">
        <v>36.7288405072835</v>
      </c>
      <c r="BO6" s="28">
        <v>19.685544124122199</v>
      </c>
      <c r="BP6" s="28">
        <v>371.10209260701998</v>
      </c>
      <c r="BQ6" s="28">
        <v>334.96094049550101</v>
      </c>
      <c r="BR6" s="28">
        <v>20.397266210861002</v>
      </c>
      <c r="BS6" s="28">
        <v>78.870436596998502</v>
      </c>
      <c r="BT6" s="28">
        <v>9.2260217715312801E-2</v>
      </c>
      <c r="BU6" s="28">
        <v>455.52927141620899</v>
      </c>
      <c r="BV6" s="28">
        <v>779.75096378878698</v>
      </c>
      <c r="BW6" s="28">
        <v>2.7863337978802699E-3</v>
      </c>
      <c r="BX6" s="28">
        <v>2.5203607984303602</v>
      </c>
      <c r="BY6" s="28">
        <v>132.826056324962</v>
      </c>
      <c r="BZ6" s="28">
        <v>102.437766721828</v>
      </c>
      <c r="CA6" s="28">
        <v>2502.2337061018402</v>
      </c>
      <c r="CB6" s="28">
        <v>43.468621101606999</v>
      </c>
      <c r="CD6" s="25">
        <f t="shared" si="0"/>
        <v>2.417122656878361E-3</v>
      </c>
      <c r="CE6" s="25">
        <f t="shared" si="1"/>
        <v>2.5349617153740678E-3</v>
      </c>
      <c r="CF6" s="25">
        <f t="shared" si="2"/>
        <v>2.5481703503279726E-3</v>
      </c>
      <c r="CG6" s="25">
        <f t="shared" si="3"/>
        <v>2.6273638266311929E-3</v>
      </c>
      <c r="CH6" s="25">
        <f t="shared" si="4"/>
        <v>2.6477840932222978E-3</v>
      </c>
      <c r="CI6" s="25">
        <f t="shared" si="5"/>
        <v>2.7179517683379984E-3</v>
      </c>
      <c r="CJ6" s="25">
        <f t="shared" si="6"/>
        <v>2.4360437758848747E-3</v>
      </c>
      <c r="CK6" s="78">
        <f t="shared" si="7"/>
        <v>-0.79374244582394604</v>
      </c>
      <c r="CL6" s="78">
        <f t="shared" si="8"/>
        <v>1.9189615836341265</v>
      </c>
      <c r="CM6" s="25">
        <f t="shared" si="9"/>
        <v>2.7590769600188731E-3</v>
      </c>
      <c r="CN6" s="78">
        <f t="shared" si="10"/>
        <v>0.31601070078156041</v>
      </c>
      <c r="CO6" s="25">
        <f t="shared" si="11"/>
        <v>2.7280286328718035E-3</v>
      </c>
      <c r="CP6" s="78">
        <f t="shared" si="12"/>
        <v>-0.35981043075839086</v>
      </c>
      <c r="CQ6" s="87">
        <f t="shared" si="14"/>
        <v>2.4018697683079121E-3</v>
      </c>
      <c r="CR6" s="87">
        <f t="shared" si="15"/>
        <v>2.4379856495127645E-3</v>
      </c>
      <c r="CS6" s="78">
        <f t="shared" si="13"/>
        <v>-0.91569014757565503</v>
      </c>
    </row>
    <row r="7" spans="1:97" x14ac:dyDescent="0.4">
      <c r="A7" s="30" t="s">
        <v>5</v>
      </c>
      <c r="B7" s="28">
        <v>18665.302379000001</v>
      </c>
      <c r="C7" s="28"/>
      <c r="D7" s="28">
        <v>22522.651872999999</v>
      </c>
      <c r="E7" s="28">
        <v>653.22452866000003</v>
      </c>
      <c r="F7" s="28">
        <v>581.69452762000003</v>
      </c>
      <c r="G7" s="28">
        <v>563.27675226999997</v>
      </c>
      <c r="H7" s="28">
        <v>27745.493755</v>
      </c>
      <c r="I7" s="54">
        <v>292.25543654000001</v>
      </c>
      <c r="J7" s="54">
        <v>512.91030942999998</v>
      </c>
      <c r="K7" s="28"/>
      <c r="L7" s="54">
        <v>1147.9836299000001</v>
      </c>
      <c r="M7" s="28"/>
      <c r="N7" s="54">
        <v>866.24561411000002</v>
      </c>
      <c r="O7" s="28">
        <v>214.28922173999999</v>
      </c>
      <c r="P7" s="28">
        <v>30.187917267</v>
      </c>
      <c r="Q7" s="54">
        <v>2.6235552996</v>
      </c>
      <c r="R7" s="28"/>
      <c r="S7" s="30" t="s">
        <v>5</v>
      </c>
      <c r="T7" s="28">
        <v>6.0194794823163997</v>
      </c>
      <c r="U7" s="101">
        <v>214.877151273039</v>
      </c>
      <c r="V7" s="28">
        <v>175.07478448608299</v>
      </c>
      <c r="W7" s="28">
        <v>174.98685312968499</v>
      </c>
      <c r="X7" s="28">
        <v>11.586280216349399</v>
      </c>
      <c r="Y7" s="28">
        <v>284.64965471187497</v>
      </c>
      <c r="Z7" s="101">
        <v>30.2706191480559</v>
      </c>
      <c r="AA7" s="101">
        <v>79456.279447101493</v>
      </c>
      <c r="AB7" s="28">
        <v>0</v>
      </c>
      <c r="AC7" s="28">
        <v>18716.5338574866</v>
      </c>
      <c r="AD7" s="28">
        <v>662.66775394772503</v>
      </c>
      <c r="AE7" s="28">
        <v>14185.5995847468</v>
      </c>
      <c r="AF7" s="28">
        <v>551.34322625307504</v>
      </c>
      <c r="AG7" s="28">
        <v>26.0813338966591</v>
      </c>
      <c r="AH7" s="28">
        <v>1086.0686214137199</v>
      </c>
      <c r="AI7" s="28">
        <v>1086.0686214137199</v>
      </c>
      <c r="AJ7" s="28">
        <v>0</v>
      </c>
      <c r="AK7" s="28">
        <v>0</v>
      </c>
      <c r="AL7" s="28">
        <v>273.396238644665</v>
      </c>
      <c r="AM7" s="28">
        <v>0.73470339496811199</v>
      </c>
      <c r="AN7" s="28">
        <v>1.8956850598146999</v>
      </c>
      <c r="AO7" s="28">
        <v>18.729507203385701</v>
      </c>
      <c r="AP7" s="28">
        <v>0.273105588655565</v>
      </c>
      <c r="AQ7" s="28">
        <v>0</v>
      </c>
      <c r="AR7" s="28">
        <v>0</v>
      </c>
      <c r="AS7" s="28">
        <v>20326.0916552813</v>
      </c>
      <c r="AT7" s="28">
        <v>2258.4551881432799</v>
      </c>
      <c r="AU7" s="28">
        <v>22584.5468434246</v>
      </c>
      <c r="AV7" s="28">
        <v>1.7677180957568801</v>
      </c>
      <c r="AW7" s="28">
        <v>919.10725096124702</v>
      </c>
      <c r="AX7" s="28">
        <v>4.9700671884565999</v>
      </c>
      <c r="AY7" s="28">
        <v>15498.902252910801</v>
      </c>
      <c r="AZ7" s="28">
        <v>6.5504854017868297</v>
      </c>
      <c r="BA7" s="28">
        <v>14.9380507905664</v>
      </c>
      <c r="BB7" s="28">
        <v>46.146263191521001</v>
      </c>
      <c r="BC7" s="28">
        <v>8.5255715834146404</v>
      </c>
      <c r="BD7" s="28">
        <v>0.12979347553145101</v>
      </c>
      <c r="BE7" s="28">
        <v>2.0688756380451601</v>
      </c>
      <c r="BF7" s="28">
        <v>654.93454928451001</v>
      </c>
      <c r="BG7" s="28">
        <v>583.28978008836998</v>
      </c>
      <c r="BH7" s="28">
        <v>71.644769196139606</v>
      </c>
      <c r="BI7" s="28">
        <v>1.2452439811063899E-2</v>
      </c>
      <c r="BJ7" s="28">
        <v>2.0462306700397299E-3</v>
      </c>
      <c r="BK7" s="28">
        <v>43.60858371578</v>
      </c>
      <c r="BL7" s="28">
        <v>1.32871391171591E-2</v>
      </c>
      <c r="BM7" s="28">
        <v>99.3267913190803</v>
      </c>
      <c r="BN7" s="28">
        <v>24.286561711227499</v>
      </c>
      <c r="BO7" s="28">
        <v>12.9996614509719</v>
      </c>
      <c r="BP7" s="28">
        <v>249.10162392191199</v>
      </c>
      <c r="BQ7" s="28">
        <v>7584.4256127966801</v>
      </c>
      <c r="BR7" s="28">
        <v>14.017752531402</v>
      </c>
      <c r="BS7" s="28">
        <v>52.186986984573203</v>
      </c>
      <c r="BT7" s="28">
        <v>4.4049253745024401</v>
      </c>
      <c r="BU7" s="28">
        <v>564.82324896289094</v>
      </c>
      <c r="BV7" s="28">
        <v>8344.6415286491792</v>
      </c>
      <c r="BW7" s="28">
        <v>0.25475485573504802</v>
      </c>
      <c r="BX7" s="28">
        <v>1.0037185485668201</v>
      </c>
      <c r="BY7" s="28">
        <v>328.802956169862</v>
      </c>
      <c r="BZ7" s="28">
        <v>254.263253368178</v>
      </c>
      <c r="CA7" s="28">
        <v>27821.600042394799</v>
      </c>
      <c r="CB7" s="28">
        <v>235.516022242221</v>
      </c>
      <c r="CD7" s="25">
        <f t="shared" si="0"/>
        <v>2.7447440950240909E-3</v>
      </c>
      <c r="CE7" s="25">
        <f t="shared" si="1"/>
        <v>0</v>
      </c>
      <c r="CF7" s="25">
        <f t="shared" si="2"/>
        <v>2.7481209039509191E-3</v>
      </c>
      <c r="CG7" s="25">
        <f t="shared" si="3"/>
        <v>2.6178144718751622E-3</v>
      </c>
      <c r="CH7" s="25">
        <f t="shared" si="4"/>
        <v>2.742423028968342E-3</v>
      </c>
      <c r="CI7" s="25">
        <f t="shared" si="5"/>
        <v>2.7455361625676931E-3</v>
      </c>
      <c r="CJ7" s="25">
        <f t="shared" si="6"/>
        <v>2.7430143455668137E-3</v>
      </c>
      <c r="CK7" s="78">
        <f t="shared" si="7"/>
        <v>-0.40125372789862496</v>
      </c>
      <c r="CL7" s="78">
        <f t="shared" si="8"/>
        <v>-0.44503035037800726</v>
      </c>
      <c r="CM7" s="25">
        <f t="shared" si="9"/>
        <v>0</v>
      </c>
      <c r="CN7" s="78">
        <f t="shared" si="10"/>
        <v>-5.3933703298254802E-2</v>
      </c>
      <c r="CO7" s="25">
        <f t="shared" si="11"/>
        <v>0</v>
      </c>
      <c r="CP7" s="78">
        <f t="shared" si="12"/>
        <v>-0.97837852579186935</v>
      </c>
      <c r="CQ7" s="87">
        <f t="shared" si="14"/>
        <v>2.7436262461784443E-3</v>
      </c>
      <c r="CR7" s="87">
        <f t="shared" si="15"/>
        <v>2.7395689581508876E-3</v>
      </c>
      <c r="CS7" s="78">
        <f t="shared" si="13"/>
        <v>-0.89590248442744702</v>
      </c>
    </row>
    <row r="8" spans="1:97" x14ac:dyDescent="0.4">
      <c r="A8" s="30" t="s">
        <v>6</v>
      </c>
      <c r="B8" s="28">
        <v>120.77964598</v>
      </c>
      <c r="C8" s="28">
        <v>2.3659200000000001E-3</v>
      </c>
      <c r="D8" s="28">
        <v>181.38547926999999</v>
      </c>
      <c r="E8" s="28">
        <v>15.662714536999999</v>
      </c>
      <c r="F8" s="28">
        <v>15.662714536999999</v>
      </c>
      <c r="G8" s="28">
        <v>2.5305460427000002</v>
      </c>
      <c r="H8" s="28">
        <v>85.590113759000005</v>
      </c>
      <c r="I8" s="54">
        <v>7.3112737499999997E-2</v>
      </c>
      <c r="J8" s="54">
        <v>2.0693574999999999E-2</v>
      </c>
      <c r="K8" s="28"/>
      <c r="L8" s="54">
        <v>1.25096502</v>
      </c>
      <c r="M8" s="28"/>
      <c r="N8" s="54">
        <v>1.7725810000000001E-3</v>
      </c>
      <c r="O8" s="28">
        <v>1.44758805E-2</v>
      </c>
      <c r="P8" s="28">
        <v>9.2181350000000001E-4</v>
      </c>
      <c r="Q8" s="54">
        <v>2.2646472999999999E-3</v>
      </c>
      <c r="R8" s="28"/>
      <c r="S8" s="30" t="s">
        <v>6</v>
      </c>
      <c r="T8" s="28">
        <v>2.90914019734267E-2</v>
      </c>
      <c r="U8" s="101">
        <v>1.4515965860904799E-2</v>
      </c>
      <c r="V8" s="28">
        <v>0.14342849934478999</v>
      </c>
      <c r="W8" s="28">
        <v>0.14228165368569601</v>
      </c>
      <c r="X8" s="28">
        <v>8.3514792443658295E-2</v>
      </c>
      <c r="Y8" s="28">
        <v>8.9712937749202695</v>
      </c>
      <c r="Z8" s="101">
        <v>9.2433429355659902E-4</v>
      </c>
      <c r="AA8" s="101">
        <v>332.08480188850501</v>
      </c>
      <c r="AB8" s="28">
        <v>0</v>
      </c>
      <c r="AC8" s="28">
        <v>121.106333499782</v>
      </c>
      <c r="AD8" s="28">
        <v>2.6953704209745801</v>
      </c>
      <c r="AE8" s="28">
        <v>59.064728416246503</v>
      </c>
      <c r="AF8" s="28">
        <v>1.3573721228020099</v>
      </c>
      <c r="AG8" s="28">
        <v>2.97599743051358E-2</v>
      </c>
      <c r="AH8" s="28">
        <v>7.9154071274738902</v>
      </c>
      <c r="AI8" s="28">
        <v>7.9154071274738902</v>
      </c>
      <c r="AJ8" s="28">
        <v>0</v>
      </c>
      <c r="AK8" s="28">
        <v>0</v>
      </c>
      <c r="AL8" s="28">
        <v>1.3386623698401801</v>
      </c>
      <c r="AM8" s="28">
        <v>7.9153645690238899E-3</v>
      </c>
      <c r="AN8" s="28">
        <v>1.9015414518070699E-2</v>
      </c>
      <c r="AO8" s="28">
        <v>2.7705989227152301E-2</v>
      </c>
      <c r="AP8" s="28">
        <v>3.56125188849649E-3</v>
      </c>
      <c r="AQ8" s="28">
        <v>2.3729615238347098E-3</v>
      </c>
      <c r="AR8" s="28">
        <v>0</v>
      </c>
      <c r="AS8" s="28">
        <v>163.69528644741601</v>
      </c>
      <c r="AT8" s="28">
        <v>18.188413416888402</v>
      </c>
      <c r="AU8" s="28">
        <v>181.88369986430399</v>
      </c>
      <c r="AV8" s="28">
        <v>7.5202111234835599E-3</v>
      </c>
      <c r="AW8" s="28">
        <v>7.8559836064397199</v>
      </c>
      <c r="AX8" s="28">
        <v>0.122264482933469</v>
      </c>
      <c r="AY8" s="28">
        <v>31.7196939136361</v>
      </c>
      <c r="AZ8" s="28">
        <v>0.16541641013685099</v>
      </c>
      <c r="BA8" s="28">
        <v>0.431523497191862</v>
      </c>
      <c r="BB8" s="28">
        <v>1.0452401500245201</v>
      </c>
      <c r="BC8" s="28">
        <v>0.24453119892855299</v>
      </c>
      <c r="BD8" s="28">
        <v>0</v>
      </c>
      <c r="BE8" s="28">
        <v>5.75364401417571E-2</v>
      </c>
      <c r="BF8" s="28">
        <v>15.7053826047939</v>
      </c>
      <c r="BG8" s="28">
        <v>15.7053826047939</v>
      </c>
      <c r="BH8" s="28">
        <v>0</v>
      </c>
      <c r="BI8" s="28">
        <v>0</v>
      </c>
      <c r="BJ8" s="28">
        <v>0</v>
      </c>
      <c r="BK8" s="28">
        <v>0.886836679729049</v>
      </c>
      <c r="BL8" s="28">
        <v>0</v>
      </c>
      <c r="BM8" s="28">
        <v>2.8050553158396601</v>
      </c>
      <c r="BN8" s="28">
        <v>0.69762776853673603</v>
      </c>
      <c r="BO8" s="28">
        <v>0.373986766646274</v>
      </c>
      <c r="BP8" s="28">
        <v>7.0126156021098103</v>
      </c>
      <c r="BQ8" s="28">
        <v>15.193052007298901</v>
      </c>
      <c r="BR8" s="28">
        <v>0.38117878227704199</v>
      </c>
      <c r="BS8" s="28">
        <v>1.4815695102983399</v>
      </c>
      <c r="BT8" s="28">
        <v>0</v>
      </c>
      <c r="BU8" s="28">
        <v>2.5373705316556201</v>
      </c>
      <c r="BV8" s="28">
        <v>10.6229317423872</v>
      </c>
      <c r="BW8" s="28">
        <v>0</v>
      </c>
      <c r="BX8" s="28">
        <v>1.3070386415627199E-2</v>
      </c>
      <c r="BY8" s="28">
        <v>3.2216908373109998</v>
      </c>
      <c r="BZ8" s="28">
        <v>3.5100374105586201</v>
      </c>
      <c r="CA8" s="28">
        <v>85.825409671676994</v>
      </c>
      <c r="CB8" s="28">
        <v>1.86129044831236</v>
      </c>
      <c r="CD8" s="25">
        <f t="shared" si="0"/>
        <v>2.7048226307609395E-3</v>
      </c>
      <c r="CE8" s="25">
        <f t="shared" si="1"/>
        <v>2.9762307409843592E-3</v>
      </c>
      <c r="CF8" s="25">
        <f t="shared" si="2"/>
        <v>2.7467501605372663E-3</v>
      </c>
      <c r="CG8" s="25">
        <f t="shared" si="3"/>
        <v>2.724180900641865E-3</v>
      </c>
      <c r="CH8" s="25">
        <f t="shared" si="4"/>
        <v>2.724180900641865E-3</v>
      </c>
      <c r="CI8" s="25">
        <f t="shared" si="5"/>
        <v>2.6968444124171927E-3</v>
      </c>
      <c r="CJ8" s="25">
        <f t="shared" si="6"/>
        <v>2.7491015298743773E-3</v>
      </c>
      <c r="CK8" s="78">
        <f t="shared" si="7"/>
        <v>0.9460583552311389</v>
      </c>
      <c r="CL8" s="78">
        <f t="shared" si="8"/>
        <v>432.53039650810797</v>
      </c>
      <c r="CM8" s="25">
        <f t="shared" si="9"/>
        <v>0</v>
      </c>
      <c r="CN8" s="78">
        <f t="shared" si="10"/>
        <v>5.3274408164297755</v>
      </c>
      <c r="CO8" s="25">
        <f t="shared" si="11"/>
        <v>0</v>
      </c>
      <c r="CP8" s="78">
        <f t="shared" si="12"/>
        <v>14.630309264937569</v>
      </c>
      <c r="CQ8" s="87">
        <f t="shared" si="14"/>
        <v>2.7691138307476058E-3</v>
      </c>
      <c r="CR8" s="87">
        <f t="shared" si="15"/>
        <v>2.7346025596273102E-3</v>
      </c>
      <c r="CS8" s="78">
        <f t="shared" si="13"/>
        <v>0.57254151165017619</v>
      </c>
    </row>
    <row r="9" spans="1:97" x14ac:dyDescent="0.4">
      <c r="A9" s="30" t="s">
        <v>7</v>
      </c>
      <c r="B9" s="28">
        <v>9.1013416082000003</v>
      </c>
      <c r="C9" s="28"/>
      <c r="D9" s="28">
        <v>15.386056743999999</v>
      </c>
      <c r="E9" s="28">
        <v>5.926463</v>
      </c>
      <c r="F9" s="28">
        <v>5.926463</v>
      </c>
      <c r="G9" s="28">
        <v>1.3436999999999999E-2</v>
      </c>
      <c r="H9" s="28">
        <v>5.4965400000000004</v>
      </c>
      <c r="I9" s="54">
        <v>0.40132200000000001</v>
      </c>
      <c r="J9" s="54">
        <v>5.3945279999999998E-2</v>
      </c>
      <c r="K9" s="28"/>
      <c r="L9" s="54">
        <v>2.6006040000000001</v>
      </c>
      <c r="M9" s="28"/>
      <c r="N9" s="54">
        <v>0.17098640000000001</v>
      </c>
      <c r="O9" s="28">
        <v>0.26769310000000002</v>
      </c>
      <c r="P9" s="28">
        <v>2.596103E-2</v>
      </c>
      <c r="Q9" s="54">
        <v>3.0028699999999999E-3</v>
      </c>
      <c r="R9" s="28"/>
      <c r="S9" s="30" t="s">
        <v>7</v>
      </c>
      <c r="T9" s="28">
        <v>0</v>
      </c>
      <c r="U9" s="101">
        <v>0.26842509947419801</v>
      </c>
      <c r="V9" s="28">
        <v>1.77603965275882E-2</v>
      </c>
      <c r="W9" s="28">
        <v>1.77603965275882E-2</v>
      </c>
      <c r="X9" s="28">
        <v>7.1581034441706801E-3</v>
      </c>
      <c r="Y9" s="28">
        <v>6.5107675105739699E-2</v>
      </c>
      <c r="Z9" s="101">
        <v>2.6032115132591401E-2</v>
      </c>
      <c r="AA9" s="101">
        <v>45.399361320789197</v>
      </c>
      <c r="AB9" s="28">
        <v>0</v>
      </c>
      <c r="AC9" s="28">
        <v>9.1263157128921293</v>
      </c>
      <c r="AD9" s="28">
        <v>0.37295310144545901</v>
      </c>
      <c r="AE9" s="28">
        <v>8.2881292895913994</v>
      </c>
      <c r="AF9" s="28">
        <v>0.189436393370261</v>
      </c>
      <c r="AG9" s="28">
        <v>0</v>
      </c>
      <c r="AH9" s="28">
        <v>0.47952974174308199</v>
      </c>
      <c r="AI9" s="28">
        <v>0.47952974174308199</v>
      </c>
      <c r="AJ9" s="28">
        <v>0</v>
      </c>
      <c r="AK9" s="28">
        <v>0</v>
      </c>
      <c r="AL9" s="28">
        <v>0.18479091255477001</v>
      </c>
      <c r="AM9" s="28">
        <v>0</v>
      </c>
      <c r="AN9" s="28">
        <v>0</v>
      </c>
      <c r="AO9" s="28">
        <v>0</v>
      </c>
      <c r="AP9" s="28">
        <v>0</v>
      </c>
      <c r="AQ9" s="28">
        <v>0</v>
      </c>
      <c r="AR9" s="28">
        <v>0</v>
      </c>
      <c r="AS9" s="28">
        <v>13.885475619636599</v>
      </c>
      <c r="AT9" s="28">
        <v>1.54280587972684</v>
      </c>
      <c r="AU9" s="28">
        <v>15.428281499363401</v>
      </c>
      <c r="AV9" s="28">
        <v>0</v>
      </c>
      <c r="AW9" s="28">
        <v>0.71186396445047295</v>
      </c>
      <c r="AX9" s="28">
        <v>4.6262648522627202E-2</v>
      </c>
      <c r="AY9" s="28">
        <v>1.66054176398418</v>
      </c>
      <c r="AZ9" s="28">
        <v>6.2589697580978695E-2</v>
      </c>
      <c r="BA9" s="28">
        <v>0.163282593958231</v>
      </c>
      <c r="BB9" s="28">
        <v>0.39550318622993103</v>
      </c>
      <c r="BC9" s="28">
        <v>9.2525297045254501E-2</v>
      </c>
      <c r="BD9" s="28">
        <v>0</v>
      </c>
      <c r="BE9" s="28">
        <v>2.1770864597628899E-2</v>
      </c>
      <c r="BF9" s="28">
        <v>5.9427029282891803</v>
      </c>
      <c r="BG9" s="28">
        <v>5.9427029282891803</v>
      </c>
      <c r="BH9" s="28">
        <v>0</v>
      </c>
      <c r="BI9" s="28">
        <v>0</v>
      </c>
      <c r="BJ9" s="28">
        <v>0</v>
      </c>
      <c r="BK9" s="28">
        <v>0.33557090560360098</v>
      </c>
      <c r="BL9" s="28">
        <v>0</v>
      </c>
      <c r="BM9" s="28">
        <v>1.0613800294317099</v>
      </c>
      <c r="BN9" s="28">
        <v>0.26397141553266301</v>
      </c>
      <c r="BO9" s="28">
        <v>0.14151047867854799</v>
      </c>
      <c r="BP9" s="28">
        <v>2.6534898129929498</v>
      </c>
      <c r="BQ9" s="28">
        <v>1.7227638385026101</v>
      </c>
      <c r="BR9" s="28">
        <v>0.14423301178921599</v>
      </c>
      <c r="BS9" s="28">
        <v>0.56061298632583501</v>
      </c>
      <c r="BT9" s="28">
        <v>0</v>
      </c>
      <c r="BU9" s="28">
        <v>1.3473153987334299E-2</v>
      </c>
      <c r="BV9" s="28">
        <v>0.389192444068584</v>
      </c>
      <c r="BW9" s="28">
        <v>0</v>
      </c>
      <c r="BX9" s="28">
        <v>0</v>
      </c>
      <c r="BY9" s="28">
        <v>3.27825964992806E-2</v>
      </c>
      <c r="BZ9" s="28">
        <v>7.0386962694488501E-3</v>
      </c>
      <c r="CA9" s="28">
        <v>5.5115944377386796</v>
      </c>
      <c r="CB9" s="28">
        <v>5.97675298930204E-2</v>
      </c>
      <c r="CD9" s="25">
        <f t="shared" si="0"/>
        <v>2.7440025621748112E-3</v>
      </c>
      <c r="CE9" s="25">
        <f t="shared" si="1"/>
        <v>0</v>
      </c>
      <c r="CF9" s="25">
        <f t="shared" si="2"/>
        <v>2.7443519847843612E-3</v>
      </c>
      <c r="CG9" s="25">
        <f t="shared" si="3"/>
        <v>2.7402395474636905E-3</v>
      </c>
      <c r="CH9" s="25">
        <f t="shared" si="4"/>
        <v>2.7402395474636905E-3</v>
      </c>
      <c r="CI9" s="25">
        <f t="shared" si="5"/>
        <v>2.6906294064374461E-3</v>
      </c>
      <c r="CJ9" s="25">
        <f t="shared" si="6"/>
        <v>2.7388935109503806E-3</v>
      </c>
      <c r="CK9" s="78">
        <f t="shared" si="7"/>
        <v>-0.95574527056182268</v>
      </c>
      <c r="CL9" s="78">
        <f t="shared" si="8"/>
        <v>0.20692070011944882</v>
      </c>
      <c r="CM9" s="25">
        <f t="shared" si="9"/>
        <v>0</v>
      </c>
      <c r="CN9" s="78">
        <f t="shared" si="10"/>
        <v>-0.81560831955073443</v>
      </c>
      <c r="CO9" s="25">
        <f t="shared" si="11"/>
        <v>0</v>
      </c>
      <c r="CP9" s="78">
        <f t="shared" si="12"/>
        <v>-1</v>
      </c>
      <c r="CQ9" s="87">
        <f t="shared" si="14"/>
        <v>2.7344727010072257E-3</v>
      </c>
      <c r="CR9" s="87">
        <f t="shared" si="15"/>
        <v>2.7381476232415142E-3</v>
      </c>
      <c r="CS9" s="78">
        <f t="shared" si="13"/>
        <v>-1</v>
      </c>
    </row>
    <row r="10" spans="1:97" x14ac:dyDescent="0.4">
      <c r="B10" s="28"/>
      <c r="C10" s="28"/>
      <c r="D10" s="28"/>
      <c r="E10" s="28"/>
      <c r="F10" s="28"/>
      <c r="G10" s="28"/>
      <c r="H10" s="28"/>
      <c r="I10" s="54"/>
      <c r="J10" s="54"/>
      <c r="K10" s="28"/>
      <c r="L10" s="54"/>
      <c r="M10" s="28"/>
      <c r="N10" s="54"/>
      <c r="O10" s="28"/>
      <c r="P10" s="28"/>
      <c r="Q10" s="54"/>
      <c r="R10" s="28"/>
      <c r="AA10" s="101"/>
      <c r="CD10" s="25">
        <f t="shared" si="0"/>
        <v>0</v>
      </c>
      <c r="CE10" s="25">
        <f t="shared" si="1"/>
        <v>0</v>
      </c>
      <c r="CF10" s="25">
        <f t="shared" si="2"/>
        <v>0</v>
      </c>
      <c r="CG10" s="25">
        <f t="shared" si="3"/>
        <v>0</v>
      </c>
      <c r="CH10" s="25">
        <f t="shared" si="4"/>
        <v>0</v>
      </c>
      <c r="CI10" s="25">
        <f t="shared" si="5"/>
        <v>0</v>
      </c>
      <c r="CJ10" s="25">
        <f t="shared" si="6"/>
        <v>0</v>
      </c>
      <c r="CK10" s="78">
        <f t="shared" si="7"/>
        <v>0</v>
      </c>
      <c r="CL10" s="78">
        <f t="shared" si="8"/>
        <v>0</v>
      </c>
      <c r="CM10" s="25">
        <f t="shared" si="9"/>
        <v>0</v>
      </c>
      <c r="CN10" s="78">
        <f t="shared" si="10"/>
        <v>0</v>
      </c>
      <c r="CO10" s="25">
        <f t="shared" si="11"/>
        <v>0</v>
      </c>
      <c r="CP10" s="78">
        <f t="shared" si="12"/>
        <v>0</v>
      </c>
      <c r="CQ10" s="87">
        <f t="shared" si="14"/>
        <v>0</v>
      </c>
      <c r="CR10" s="87">
        <f t="shared" si="15"/>
        <v>0</v>
      </c>
      <c r="CS10" s="78">
        <f t="shared" si="13"/>
        <v>0</v>
      </c>
    </row>
    <row r="11" spans="1:97" x14ac:dyDescent="0.4">
      <c r="A11" s="30" t="s">
        <v>9</v>
      </c>
      <c r="B11" s="28">
        <v>1357.3573744</v>
      </c>
      <c r="C11" s="28"/>
      <c r="D11" s="28">
        <v>5905.5319255000004</v>
      </c>
      <c r="E11" s="28">
        <v>117.24142557</v>
      </c>
      <c r="F11" s="28">
        <v>115.42023833</v>
      </c>
      <c r="G11" s="28">
        <v>2276.6882566999998</v>
      </c>
      <c r="H11" s="28">
        <v>597.82816147999995</v>
      </c>
      <c r="I11" s="54">
        <v>23.867883064000001</v>
      </c>
      <c r="J11" s="54">
        <v>4.1168374845000004</v>
      </c>
      <c r="K11" s="28"/>
      <c r="L11" s="54">
        <v>124.61574401999999</v>
      </c>
      <c r="M11" s="28"/>
      <c r="N11" s="54">
        <v>9.3601762846999996</v>
      </c>
      <c r="O11" s="28">
        <v>17.372313053999999</v>
      </c>
      <c r="P11" s="28">
        <v>1.6516197800000001</v>
      </c>
      <c r="Q11" s="54">
        <v>0.23623348659999999</v>
      </c>
      <c r="R11" s="28"/>
      <c r="S11" s="30" t="s">
        <v>9</v>
      </c>
      <c r="T11" s="28">
        <v>8.4300130232532796E-3</v>
      </c>
      <c r="U11" s="101">
        <v>17.420061941528701</v>
      </c>
      <c r="V11" s="28">
        <v>1.8343904017683299</v>
      </c>
      <c r="W11" s="28">
        <v>1.8343904017683299</v>
      </c>
      <c r="X11" s="28">
        <v>0.56731500312772798</v>
      </c>
      <c r="Y11" s="28">
        <v>7.5640588780009601</v>
      </c>
      <c r="Z11" s="101">
        <v>1.65615179300674</v>
      </c>
      <c r="AA11" s="101">
        <v>3642.4103727173101</v>
      </c>
      <c r="AB11" s="28">
        <v>0</v>
      </c>
      <c r="AC11" s="28">
        <v>1361.07558937151</v>
      </c>
      <c r="AD11" s="28">
        <v>31.9711739571244</v>
      </c>
      <c r="AE11" s="28">
        <v>654.93159933941797</v>
      </c>
      <c r="AF11" s="28">
        <v>16.636237927603101</v>
      </c>
      <c r="AG11" s="28">
        <v>1.78869715767347E-2</v>
      </c>
      <c r="AH11" s="28">
        <v>77.399410497616103</v>
      </c>
      <c r="AI11" s="28">
        <v>77.399410497616103</v>
      </c>
      <c r="AJ11" s="28">
        <v>0</v>
      </c>
      <c r="AK11" s="28">
        <v>0</v>
      </c>
      <c r="AL11" s="28">
        <v>15.006637136953501</v>
      </c>
      <c r="AM11" s="28">
        <v>1.1667774546867501E-5</v>
      </c>
      <c r="AN11" s="28">
        <v>9.3682591863842E-3</v>
      </c>
      <c r="AO11" s="28">
        <v>3.2591226338398498E-2</v>
      </c>
      <c r="AP11" s="28">
        <v>3.3512604727095297E-5</v>
      </c>
      <c r="AQ11" s="28">
        <v>0</v>
      </c>
      <c r="AR11" s="28">
        <v>0</v>
      </c>
      <c r="AS11" s="28">
        <v>5329.5281302856602</v>
      </c>
      <c r="AT11" s="28">
        <v>592.16977487634699</v>
      </c>
      <c r="AU11" s="28">
        <v>5921.6979051620101</v>
      </c>
      <c r="AV11" s="28">
        <v>4.9823673756730898E-4</v>
      </c>
      <c r="AW11" s="28">
        <v>57.633986769762501</v>
      </c>
      <c r="AX11" s="28">
        <v>0.90098976636518102</v>
      </c>
      <c r="AY11" s="28">
        <v>215.14880088055</v>
      </c>
      <c r="AZ11" s="28">
        <v>1.21898936865137</v>
      </c>
      <c r="BA11" s="28">
        <v>3.1799715030561599</v>
      </c>
      <c r="BB11" s="28">
        <v>7.70275374923526</v>
      </c>
      <c r="BC11" s="28">
        <v>1.80198212657836</v>
      </c>
      <c r="BD11" s="28">
        <v>0</v>
      </c>
      <c r="BE11" s="28">
        <v>0.42399650313883103</v>
      </c>
      <c r="BF11" s="28">
        <v>117.562324148412</v>
      </c>
      <c r="BG11" s="28">
        <v>115.73614776763</v>
      </c>
      <c r="BH11" s="28">
        <v>1.8261763807823099</v>
      </c>
      <c r="BI11" s="28">
        <v>0</v>
      </c>
      <c r="BJ11" s="28">
        <v>0</v>
      </c>
      <c r="BK11" s="28">
        <v>6.53531520582903</v>
      </c>
      <c r="BL11" s="28">
        <v>0</v>
      </c>
      <c r="BM11" s="28">
        <v>20.670948580499001</v>
      </c>
      <c r="BN11" s="28">
        <v>5.1409486543538403</v>
      </c>
      <c r="BO11" s="28">
        <v>2.75597212806648</v>
      </c>
      <c r="BP11" s="28">
        <v>51.677428363564097</v>
      </c>
      <c r="BQ11" s="28">
        <v>159.66584019369901</v>
      </c>
      <c r="BR11" s="28">
        <v>2.8089753953162702</v>
      </c>
      <c r="BS11" s="28">
        <v>10.9178764221189</v>
      </c>
      <c r="BT11" s="28">
        <v>8.5717576899970704E-10</v>
      </c>
      <c r="BU11" s="28">
        <v>2283.62858757603</v>
      </c>
      <c r="BV11" s="28">
        <v>75.206514319191697</v>
      </c>
      <c r="BW11" s="28">
        <v>0</v>
      </c>
      <c r="BX11" s="28">
        <v>2.7514046511351102E-4</v>
      </c>
      <c r="BY11" s="28">
        <v>4.8652034091180596</v>
      </c>
      <c r="BZ11" s="28">
        <v>5.88818385773956</v>
      </c>
      <c r="CA11" s="28">
        <v>599.46585998445596</v>
      </c>
      <c r="CB11" s="28">
        <v>5.6107987938298001</v>
      </c>
      <c r="CD11" s="25">
        <f t="shared" si="0"/>
        <v>2.7393043583334373E-3</v>
      </c>
      <c r="CE11" s="25">
        <f t="shared" si="1"/>
        <v>0</v>
      </c>
      <c r="CF11" s="25">
        <f t="shared" si="2"/>
        <v>2.7374298989402191E-3</v>
      </c>
      <c r="CG11" s="25">
        <f t="shared" si="3"/>
        <v>2.7370750300234419E-3</v>
      </c>
      <c r="CH11" s="25">
        <f t="shared" si="4"/>
        <v>2.7370367814245492E-3</v>
      </c>
      <c r="CI11" s="25">
        <f t="shared" si="5"/>
        <v>3.0484326765448473E-3</v>
      </c>
      <c r="CJ11" s="25">
        <f t="shared" si="6"/>
        <v>2.7394134468367629E-3</v>
      </c>
      <c r="CK11" s="78">
        <f t="shared" si="7"/>
        <v>-0.92314398403706155</v>
      </c>
      <c r="CL11" s="78">
        <f t="shared" si="8"/>
        <v>0.83734696996902047</v>
      </c>
      <c r="CM11" s="25">
        <f t="shared" si="9"/>
        <v>0</v>
      </c>
      <c r="CN11" s="78">
        <f t="shared" si="10"/>
        <v>-0.37889541079822131</v>
      </c>
      <c r="CO11" s="25">
        <f t="shared" si="11"/>
        <v>0</v>
      </c>
      <c r="CP11" s="78">
        <f t="shared" si="12"/>
        <v>-0.9965180969516918</v>
      </c>
      <c r="CQ11" s="87">
        <f t="shared" si="14"/>
        <v>2.7485624614453572E-3</v>
      </c>
      <c r="CR11" s="87">
        <f t="shared" si="15"/>
        <v>2.7439808251387542E-3</v>
      </c>
      <c r="CS11" s="78">
        <f t="shared" si="13"/>
        <v>-0.99985813778897559</v>
      </c>
    </row>
    <row r="12" spans="1:97" x14ac:dyDescent="0.4">
      <c r="A12" s="30" t="s">
        <v>10</v>
      </c>
      <c r="B12" s="28">
        <v>1226.2280506</v>
      </c>
      <c r="C12" s="28"/>
      <c r="D12" s="28">
        <v>4353.5381974000002</v>
      </c>
      <c r="E12" s="28">
        <v>114.0958</v>
      </c>
      <c r="F12" s="28">
        <v>114.0958</v>
      </c>
      <c r="G12" s="28">
        <v>4.2291999999999996</v>
      </c>
      <c r="H12" s="28">
        <v>559.17819999999995</v>
      </c>
      <c r="I12" s="54">
        <v>34.707495360999999</v>
      </c>
      <c r="J12" s="54">
        <v>8.7409054930999996</v>
      </c>
      <c r="K12" s="28"/>
      <c r="L12" s="54">
        <v>245.38872434999999</v>
      </c>
      <c r="M12" s="28"/>
      <c r="N12" s="54">
        <v>12.354919024999999</v>
      </c>
      <c r="O12" s="28">
        <v>33.772488821000003</v>
      </c>
      <c r="P12" s="28">
        <v>3.6503372716000002</v>
      </c>
      <c r="Q12" s="54">
        <v>0.40144382899999997</v>
      </c>
      <c r="R12" s="28"/>
      <c r="S12" s="30" t="s">
        <v>10</v>
      </c>
      <c r="T12" s="28">
        <v>1.39259457866698</v>
      </c>
      <c r="U12" s="101">
        <v>33.864854936996103</v>
      </c>
      <c r="V12" s="28">
        <v>1.70212920720807</v>
      </c>
      <c r="W12" s="28">
        <v>1.70212920720807</v>
      </c>
      <c r="X12" s="28">
        <v>0.68602011572921295</v>
      </c>
      <c r="Y12" s="28">
        <v>8.0492581898149602</v>
      </c>
      <c r="Z12" s="101">
        <v>3.6603439569892302</v>
      </c>
      <c r="AA12" s="101">
        <v>4378.2138528335699</v>
      </c>
      <c r="AB12" s="28">
        <v>0</v>
      </c>
      <c r="AC12" s="28">
        <v>1229.5865958982999</v>
      </c>
      <c r="AD12" s="28">
        <v>35.751529652512303</v>
      </c>
      <c r="AE12" s="28">
        <v>794.54827106312598</v>
      </c>
      <c r="AF12" s="28">
        <v>18.155887405652901</v>
      </c>
      <c r="AG12" s="28">
        <v>0</v>
      </c>
      <c r="AH12" s="28">
        <v>57.295158562700301</v>
      </c>
      <c r="AI12" s="28">
        <v>57.295158562700301</v>
      </c>
      <c r="AJ12" s="28">
        <v>0</v>
      </c>
      <c r="AK12" s="28">
        <v>0</v>
      </c>
      <c r="AL12" s="28">
        <v>17.713092708683401</v>
      </c>
      <c r="AM12" s="28">
        <v>0</v>
      </c>
      <c r="AN12" s="28">
        <v>5.7958645440565899E-2</v>
      </c>
      <c r="AO12" s="28">
        <v>0.69126968625803797</v>
      </c>
      <c r="AP12" s="28">
        <v>0</v>
      </c>
      <c r="AQ12" s="28">
        <v>0</v>
      </c>
      <c r="AR12" s="28">
        <v>0</v>
      </c>
      <c r="AS12" s="28">
        <v>3928.9153084100799</v>
      </c>
      <c r="AT12" s="28">
        <v>436.544520213628</v>
      </c>
      <c r="AU12" s="28">
        <v>4365.4598286237097</v>
      </c>
      <c r="AV12" s="28">
        <v>0</v>
      </c>
      <c r="AW12" s="28">
        <v>68.942990042659105</v>
      </c>
      <c r="AX12" s="28">
        <v>0.89065127719263404</v>
      </c>
      <c r="AY12" s="28">
        <v>168.11073492111299</v>
      </c>
      <c r="AZ12" s="28">
        <v>1.2050063378472999</v>
      </c>
      <c r="BA12" s="28">
        <v>3.1434698986425098</v>
      </c>
      <c r="BB12" s="28">
        <v>7.6142230713691301</v>
      </c>
      <c r="BC12" s="28">
        <v>1.78131332605807</v>
      </c>
      <c r="BD12" s="28">
        <v>0</v>
      </c>
      <c r="BE12" s="28">
        <v>0.41913008868092</v>
      </c>
      <c r="BF12" s="28">
        <v>114.40816294052399</v>
      </c>
      <c r="BG12" s="28">
        <v>114.40816294052399</v>
      </c>
      <c r="BH12" s="28">
        <v>0</v>
      </c>
      <c r="BI12" s="28">
        <v>0</v>
      </c>
      <c r="BJ12" s="28">
        <v>0</v>
      </c>
      <c r="BK12" s="28">
        <v>6.4603390873967301</v>
      </c>
      <c r="BL12" s="28">
        <v>0</v>
      </c>
      <c r="BM12" s="28">
        <v>20.4338095151485</v>
      </c>
      <c r="BN12" s="28">
        <v>5.0819537569514299</v>
      </c>
      <c r="BO12" s="28">
        <v>2.7243608581491099</v>
      </c>
      <c r="BP12" s="28">
        <v>51.084500790907903</v>
      </c>
      <c r="BQ12" s="28">
        <v>166.43022352281</v>
      </c>
      <c r="BR12" s="28">
        <v>2.7767495300296998</v>
      </c>
      <c r="BS12" s="28">
        <v>10.792655402150601</v>
      </c>
      <c r="BT12" s="28">
        <v>0</v>
      </c>
      <c r="BU12" s="28">
        <v>4.2406812775784397</v>
      </c>
      <c r="BV12" s="28">
        <v>41.149647840632703</v>
      </c>
      <c r="BW12" s="28">
        <v>0</v>
      </c>
      <c r="BX12" s="28">
        <v>0</v>
      </c>
      <c r="BY12" s="28">
        <v>7.21814612043101</v>
      </c>
      <c r="BZ12" s="28">
        <v>2.3770258435886702</v>
      </c>
      <c r="CA12" s="28">
        <v>560.70951849953406</v>
      </c>
      <c r="CB12" s="28">
        <v>7.1405946820973796</v>
      </c>
      <c r="CD12" s="25">
        <f t="shared" si="0"/>
        <v>2.7389238866755922E-3</v>
      </c>
      <c r="CE12" s="25">
        <f t="shared" si="1"/>
        <v>0</v>
      </c>
      <c r="CF12" s="25">
        <f t="shared" si="2"/>
        <v>2.7383775410146313E-3</v>
      </c>
      <c r="CG12" s="25">
        <f t="shared" si="3"/>
        <v>2.7377251443435843E-3</v>
      </c>
      <c r="CH12" s="25">
        <f t="shared" si="4"/>
        <v>2.7377251443435843E-3</v>
      </c>
      <c r="CI12" s="25">
        <f t="shared" si="5"/>
        <v>2.7147634489832796E-3</v>
      </c>
      <c r="CJ12" s="25">
        <f t="shared" si="6"/>
        <v>2.7385160929630464E-3</v>
      </c>
      <c r="CK12" s="78">
        <f t="shared" si="7"/>
        <v>-0.9509578784206737</v>
      </c>
      <c r="CL12" s="78">
        <f t="shared" si="8"/>
        <v>-7.912764916987379E-2</v>
      </c>
      <c r="CM12" s="25">
        <f t="shared" si="9"/>
        <v>0</v>
      </c>
      <c r="CN12" s="78">
        <f t="shared" si="10"/>
        <v>-0.76651266795380646</v>
      </c>
      <c r="CO12" s="25">
        <f t="shared" si="11"/>
        <v>0</v>
      </c>
      <c r="CP12" s="78">
        <f t="shared" si="12"/>
        <v>-0.9440490314133777</v>
      </c>
      <c r="CQ12" s="87">
        <f t="shared" si="14"/>
        <v>2.7349514122472969E-3</v>
      </c>
      <c r="CR12" s="87">
        <f t="shared" si="15"/>
        <v>2.7413043356522256E-3</v>
      </c>
      <c r="CS12" s="78">
        <f t="shared" si="13"/>
        <v>-1</v>
      </c>
    </row>
    <row r="13" spans="1:97" x14ac:dyDescent="0.4">
      <c r="A13" s="30" t="s">
        <v>12</v>
      </c>
      <c r="B13" s="28">
        <v>483.24864807</v>
      </c>
      <c r="C13" s="28"/>
      <c r="D13" s="28">
        <v>901.82428010000001</v>
      </c>
      <c r="E13" s="28">
        <v>14.40141702</v>
      </c>
      <c r="F13" s="28">
        <v>14.40141702</v>
      </c>
      <c r="G13" s="28">
        <v>6.4609732900000001</v>
      </c>
      <c r="H13" s="28">
        <v>30.156970900000001</v>
      </c>
      <c r="I13" s="54">
        <v>5.7516319400000002E-2</v>
      </c>
      <c r="J13" s="54">
        <v>1.3933111600000001E-2</v>
      </c>
      <c r="K13" s="28"/>
      <c r="L13" s="54">
        <v>0.4073344391</v>
      </c>
      <c r="M13" s="28"/>
      <c r="N13" s="54">
        <v>1.83351187E-2</v>
      </c>
      <c r="O13" s="28">
        <v>5.6788261299999997E-2</v>
      </c>
      <c r="P13" s="28">
        <v>5.9111136999999998E-3</v>
      </c>
      <c r="Q13" s="54">
        <v>7.0583379999999995E-4</v>
      </c>
      <c r="R13" s="28"/>
      <c r="S13" s="30" t="s">
        <v>12</v>
      </c>
      <c r="T13" s="28">
        <v>0</v>
      </c>
      <c r="U13" s="101">
        <v>5.6944142794215002E-2</v>
      </c>
      <c r="V13" s="28">
        <v>6.9611877584202106E-2</v>
      </c>
      <c r="W13" s="28">
        <v>6.9611877584202106E-2</v>
      </c>
      <c r="X13" s="28">
        <v>2.8056102949618598E-2</v>
      </c>
      <c r="Y13" s="28">
        <v>0.25519889133813101</v>
      </c>
      <c r="Z13" s="101">
        <v>5.9273482919195803E-3</v>
      </c>
      <c r="AA13" s="101">
        <v>198.09828874617901</v>
      </c>
      <c r="AB13" s="28">
        <v>0</v>
      </c>
      <c r="AC13" s="28">
        <v>484.55776032452098</v>
      </c>
      <c r="AD13" s="28">
        <v>1.4618215057725701</v>
      </c>
      <c r="AE13" s="28">
        <v>32.485653900868101</v>
      </c>
      <c r="AF13" s="28">
        <v>0.74251958723094402</v>
      </c>
      <c r="AG13" s="28">
        <v>0</v>
      </c>
      <c r="AH13" s="28">
        <v>10.516282296914</v>
      </c>
      <c r="AI13" s="28">
        <v>10.516282296914</v>
      </c>
      <c r="AJ13" s="28">
        <v>0</v>
      </c>
      <c r="AK13" s="28">
        <v>0</v>
      </c>
      <c r="AL13" s="28">
        <v>0.72430009640584803</v>
      </c>
      <c r="AM13" s="28">
        <v>0</v>
      </c>
      <c r="AN13" s="28">
        <v>0</v>
      </c>
      <c r="AO13" s="28">
        <v>0</v>
      </c>
      <c r="AP13" s="28">
        <v>0</v>
      </c>
      <c r="AQ13" s="28">
        <v>0</v>
      </c>
      <c r="AR13" s="28">
        <v>0</v>
      </c>
      <c r="AS13" s="28">
        <v>813.86631092886296</v>
      </c>
      <c r="AT13" s="28">
        <v>90.430152903762604</v>
      </c>
      <c r="AU13" s="28">
        <v>904.29646383262605</v>
      </c>
      <c r="AV13" s="28">
        <v>0</v>
      </c>
      <c r="AW13" s="28">
        <v>2.7902046261181499</v>
      </c>
      <c r="AX13" s="28">
        <v>0.112419824291627</v>
      </c>
      <c r="AY13" s="28">
        <v>6.50852091127169</v>
      </c>
      <c r="AZ13" s="28">
        <v>0.15209643821271199</v>
      </c>
      <c r="BA13" s="28">
        <v>0.39677260095790701</v>
      </c>
      <c r="BB13" s="28">
        <v>0.96107581584792301</v>
      </c>
      <c r="BC13" s="28">
        <v>0.22483858209736701</v>
      </c>
      <c r="BD13" s="28">
        <v>0</v>
      </c>
      <c r="BE13" s="28">
        <v>5.2903340663701302E-2</v>
      </c>
      <c r="BF13" s="28">
        <v>14.440746363531099</v>
      </c>
      <c r="BG13" s="28">
        <v>14.440746363531099</v>
      </c>
      <c r="BH13" s="28">
        <v>0</v>
      </c>
      <c r="BI13" s="28">
        <v>0</v>
      </c>
      <c r="BJ13" s="28">
        <v>0</v>
      </c>
      <c r="BK13" s="28">
        <v>0.81543174655665396</v>
      </c>
      <c r="BL13" s="28">
        <v>0</v>
      </c>
      <c r="BM13" s="28">
        <v>2.57918450040509</v>
      </c>
      <c r="BN13" s="28">
        <v>0.64145222529032098</v>
      </c>
      <c r="BO13" s="28">
        <v>0.34387161714534398</v>
      </c>
      <c r="BP13" s="28">
        <v>6.4479398799582999</v>
      </c>
      <c r="BQ13" s="28">
        <v>6.7524474868161599</v>
      </c>
      <c r="BR13" s="28">
        <v>0.35048503557708699</v>
      </c>
      <c r="BS13" s="28">
        <v>1.3622747565270601</v>
      </c>
      <c r="BT13" s="28">
        <v>0</v>
      </c>
      <c r="BU13" s="28">
        <v>6.47847272607022</v>
      </c>
      <c r="BV13" s="28">
        <v>1.52544541829956</v>
      </c>
      <c r="BW13" s="28">
        <v>0</v>
      </c>
      <c r="BX13" s="28">
        <v>0</v>
      </c>
      <c r="BY13" s="28">
        <v>0.12849250160106501</v>
      </c>
      <c r="BZ13" s="28">
        <v>2.7590032564704901E-2</v>
      </c>
      <c r="CA13" s="28">
        <v>30.239753710654401</v>
      </c>
      <c r="CB13" s="28">
        <v>0.23426406002191399</v>
      </c>
      <c r="CD13" s="25">
        <f t="shared" si="0"/>
        <v>2.7089827560807869E-3</v>
      </c>
      <c r="CE13" s="25">
        <f t="shared" si="1"/>
        <v>0</v>
      </c>
      <c r="CF13" s="25">
        <f t="shared" si="2"/>
        <v>2.7413142306968096E-3</v>
      </c>
      <c r="CG13" s="25">
        <f t="shared" si="3"/>
        <v>2.7309356764324204E-3</v>
      </c>
      <c r="CH13" s="25">
        <f t="shared" si="4"/>
        <v>2.7309356764324204E-3</v>
      </c>
      <c r="CI13" s="25">
        <f t="shared" si="5"/>
        <v>2.7084829614300826E-3</v>
      </c>
      <c r="CJ13" s="25">
        <f t="shared" si="6"/>
        <v>2.745063850374986E-3</v>
      </c>
      <c r="CK13" s="78">
        <f t="shared" si="7"/>
        <v>0.21029784781746838</v>
      </c>
      <c r="CL13" s="78">
        <f t="shared" si="8"/>
        <v>17.316001383218016</v>
      </c>
      <c r="CM13" s="25">
        <f t="shared" si="9"/>
        <v>0</v>
      </c>
      <c r="CN13" s="78">
        <f t="shared" si="10"/>
        <v>24.817316896036548</v>
      </c>
      <c r="CO13" s="25">
        <f t="shared" si="11"/>
        <v>0</v>
      </c>
      <c r="CP13" s="78">
        <f t="shared" si="12"/>
        <v>-1</v>
      </c>
      <c r="CQ13" s="87">
        <f t="shared" si="14"/>
        <v>2.7449597970876038E-3</v>
      </c>
      <c r="CR13" s="87">
        <f t="shared" si="15"/>
        <v>2.746452317366282E-3</v>
      </c>
      <c r="CS13" s="78">
        <f t="shared" si="13"/>
        <v>-1</v>
      </c>
    </row>
    <row r="14" spans="1:97" x14ac:dyDescent="0.4">
      <c r="A14" s="30" t="s">
        <v>13</v>
      </c>
      <c r="B14" s="28">
        <v>2372.4675286000002</v>
      </c>
      <c r="C14" s="28">
        <v>7.9916052398000001</v>
      </c>
      <c r="D14" s="28">
        <v>7420.7649140000003</v>
      </c>
      <c r="E14" s="28">
        <v>174.85735258</v>
      </c>
      <c r="F14" s="28">
        <v>174.43013524</v>
      </c>
      <c r="G14" s="28">
        <v>128.54465515000001</v>
      </c>
      <c r="H14" s="28">
        <v>1342.8702205</v>
      </c>
      <c r="I14" s="54">
        <v>14.576111158</v>
      </c>
      <c r="J14" s="54">
        <v>1.3999933919000001</v>
      </c>
      <c r="K14" s="28"/>
      <c r="L14" s="54">
        <v>94.258569086999998</v>
      </c>
      <c r="M14" s="28"/>
      <c r="N14" s="54">
        <v>4.8262889400000004</v>
      </c>
      <c r="O14" s="28">
        <v>9.8104867183</v>
      </c>
      <c r="P14" s="28">
        <v>0.70523367950000004</v>
      </c>
      <c r="Q14" s="54">
        <v>0.13559461510000001</v>
      </c>
      <c r="R14" s="28"/>
      <c r="S14" s="30" t="s">
        <v>13</v>
      </c>
      <c r="T14" s="28">
        <v>7.0437677244650707E-2</v>
      </c>
      <c r="U14" s="101">
        <v>9.8372493826666894</v>
      </c>
      <c r="V14" s="28">
        <v>1.7327593131491399</v>
      </c>
      <c r="W14" s="28">
        <v>1.72998221489215</v>
      </c>
      <c r="X14" s="28">
        <v>0.77212360445802597</v>
      </c>
      <c r="Y14" s="28">
        <v>19.915898112450002</v>
      </c>
      <c r="Z14" s="101">
        <v>0.70716839786572605</v>
      </c>
      <c r="AA14" s="101">
        <v>4692.7041843308798</v>
      </c>
      <c r="AB14" s="28">
        <v>0</v>
      </c>
      <c r="AC14" s="28">
        <v>2378.4838404096099</v>
      </c>
      <c r="AD14" s="28">
        <v>36.071486675575002</v>
      </c>
      <c r="AE14" s="28">
        <v>855.362626697515</v>
      </c>
      <c r="AF14" s="28">
        <v>17.701758482032201</v>
      </c>
      <c r="AG14" s="28">
        <v>3.3546777945073001</v>
      </c>
      <c r="AH14" s="28">
        <v>73.410875158349697</v>
      </c>
      <c r="AI14" s="28">
        <v>73.410875158349697</v>
      </c>
      <c r="AJ14" s="28">
        <v>0</v>
      </c>
      <c r="AK14" s="28">
        <v>0</v>
      </c>
      <c r="AL14" s="28">
        <v>25.769488814749501</v>
      </c>
      <c r="AM14" s="28">
        <v>3.4743007146352201E-2</v>
      </c>
      <c r="AN14" s="28">
        <v>4.6044777929221098E-2</v>
      </c>
      <c r="AO14" s="28">
        <v>1.0637810787378299</v>
      </c>
      <c r="AP14" s="28">
        <v>8.6231842117791592E-3</v>
      </c>
      <c r="AQ14" s="28">
        <v>8.0137716999289008</v>
      </c>
      <c r="AR14" s="28">
        <v>0</v>
      </c>
      <c r="AS14" s="28">
        <v>6696.78052777635</v>
      </c>
      <c r="AT14" s="28">
        <v>744.087309207933</v>
      </c>
      <c r="AU14" s="28">
        <v>7440.8678369842801</v>
      </c>
      <c r="AV14" s="28">
        <v>9.2252050630293E-2</v>
      </c>
      <c r="AW14" s="28">
        <v>72.854752201116099</v>
      </c>
      <c r="AX14" s="28">
        <v>1.8215353786713799</v>
      </c>
      <c r="AY14" s="28">
        <v>706.19250216653199</v>
      </c>
      <c r="AZ14" s="28">
        <v>2.2751716211136599</v>
      </c>
      <c r="BA14" s="28">
        <v>4.3525948012808797</v>
      </c>
      <c r="BB14" s="28">
        <v>10.614920869723299</v>
      </c>
      <c r="BC14" s="28">
        <v>2.45270073976091</v>
      </c>
      <c r="BD14" s="28">
        <v>5.7161957483865197E-2</v>
      </c>
      <c r="BE14" s="28">
        <v>0.625612384464028</v>
      </c>
      <c r="BF14" s="28">
        <v>175.32583761634899</v>
      </c>
      <c r="BG14" s="28">
        <v>174.89760350864199</v>
      </c>
      <c r="BH14" s="28">
        <v>0.42823410770680698</v>
      </c>
      <c r="BI14" s="28">
        <v>9.6791360086420698E-5</v>
      </c>
      <c r="BJ14" s="28">
        <v>5.6212106681658099E-5</v>
      </c>
      <c r="BK14" s="28">
        <v>15.391790583287801</v>
      </c>
      <c r="BL14" s="28">
        <v>9.7370977253812398E-4</v>
      </c>
      <c r="BM14" s="28">
        <v>29.417841854638301</v>
      </c>
      <c r="BN14" s="28">
        <v>6.9764623990696499</v>
      </c>
      <c r="BO14" s="28">
        <v>3.7445749836031199</v>
      </c>
      <c r="BP14" s="28">
        <v>73.548389876375694</v>
      </c>
      <c r="BQ14" s="28">
        <v>318.24304704462998</v>
      </c>
      <c r="BR14" s="28">
        <v>4.4294635358829799</v>
      </c>
      <c r="BS14" s="28">
        <v>15.051891436476501</v>
      </c>
      <c r="BT14" s="28">
        <v>4.1363643735711602</v>
      </c>
      <c r="BU14" s="28">
        <v>128.89627872982899</v>
      </c>
      <c r="BV14" s="28">
        <v>351.07907810968601</v>
      </c>
      <c r="BW14" s="28">
        <v>0</v>
      </c>
      <c r="BX14" s="28">
        <v>3.8647979209663702E-2</v>
      </c>
      <c r="BY14" s="28">
        <v>23.414150058333199</v>
      </c>
      <c r="BZ14" s="28">
        <v>36.668360527657804</v>
      </c>
      <c r="CA14" s="28">
        <v>1346.42482358394</v>
      </c>
      <c r="CB14" s="28">
        <v>14.797242092750899</v>
      </c>
      <c r="CD14" s="25">
        <f t="shared" si="0"/>
        <v>2.5358879466561143E-3</v>
      </c>
      <c r="CE14" s="25">
        <f t="shared" si="1"/>
        <v>2.7737181034051439E-3</v>
      </c>
      <c r="CF14" s="25">
        <f t="shared" si="2"/>
        <v>2.7090095451418523E-3</v>
      </c>
      <c r="CG14" s="25">
        <f t="shared" si="3"/>
        <v>2.6792412754542594E-3</v>
      </c>
      <c r="CH14" s="25">
        <f t="shared" si="4"/>
        <v>2.6799742372428962E-3</v>
      </c>
      <c r="CI14" s="25">
        <f t="shared" si="5"/>
        <v>2.73541968290061E-3</v>
      </c>
      <c r="CJ14" s="25">
        <f t="shared" si="6"/>
        <v>2.6470190712967988E-3</v>
      </c>
      <c r="CK14" s="78">
        <f t="shared" si="7"/>
        <v>-0.88131387061063537</v>
      </c>
      <c r="CL14" s="78">
        <f t="shared" si="8"/>
        <v>13.225708655253833</v>
      </c>
      <c r="CM14" s="25">
        <f t="shared" si="9"/>
        <v>0</v>
      </c>
      <c r="CN14" s="78">
        <f t="shared" si="10"/>
        <v>-0.22117558255534334</v>
      </c>
      <c r="CO14" s="25">
        <f t="shared" si="11"/>
        <v>0</v>
      </c>
      <c r="CP14" s="78">
        <f t="shared" si="12"/>
        <v>-0.7795861184519487</v>
      </c>
      <c r="CQ14" s="87">
        <f t="shared" si="14"/>
        <v>2.7279649965549248E-3</v>
      </c>
      <c r="CR14" s="87">
        <f t="shared" si="15"/>
        <v>2.7433720509458552E-3</v>
      </c>
      <c r="CS14" s="78">
        <f t="shared" si="13"/>
        <v>-0.93640467060274024</v>
      </c>
    </row>
    <row r="15" spans="1:97" x14ac:dyDescent="0.4">
      <c r="A15" s="30" t="s">
        <v>14</v>
      </c>
      <c r="B15" s="28">
        <v>1243.5575833</v>
      </c>
      <c r="C15" s="28">
        <v>0.79733390000000004</v>
      </c>
      <c r="D15" s="28">
        <v>4994.9408421999997</v>
      </c>
      <c r="E15" s="28">
        <v>62.780468470000002</v>
      </c>
      <c r="F15" s="28">
        <v>62.516013469999997</v>
      </c>
      <c r="G15" s="28">
        <v>87.074062740000002</v>
      </c>
      <c r="H15" s="28">
        <v>352.84434299999998</v>
      </c>
      <c r="I15" s="54">
        <v>16.358868936</v>
      </c>
      <c r="J15" s="54">
        <v>3.9502778345</v>
      </c>
      <c r="K15" s="28"/>
      <c r="L15" s="54">
        <v>114.07245666</v>
      </c>
      <c r="M15" s="28"/>
      <c r="N15" s="54">
        <v>5.8757159840000002</v>
      </c>
      <c r="O15" s="28">
        <v>15.500038468</v>
      </c>
      <c r="P15" s="28">
        <v>1.6598420468999999</v>
      </c>
      <c r="Q15" s="54">
        <v>0.1815233607</v>
      </c>
      <c r="R15" s="28"/>
      <c r="S15" s="30" t="s">
        <v>14</v>
      </c>
      <c r="T15" s="28">
        <v>3.0718998058830598E-3</v>
      </c>
      <c r="U15" s="101">
        <v>15.5426370242457</v>
      </c>
      <c r="V15" s="28">
        <v>0.92428694361429198</v>
      </c>
      <c r="W15" s="28">
        <v>0.924166088319198</v>
      </c>
      <c r="X15" s="28">
        <v>0.33020594176821699</v>
      </c>
      <c r="Y15" s="28">
        <v>9.7613497819007709</v>
      </c>
      <c r="Z15" s="101">
        <v>1.66440842093865</v>
      </c>
      <c r="AA15" s="101">
        <v>2091.55580208837</v>
      </c>
      <c r="AB15" s="28">
        <v>0</v>
      </c>
      <c r="AC15" s="28">
        <v>1246.96553226078</v>
      </c>
      <c r="AD15" s="28">
        <v>17.390245869884001</v>
      </c>
      <c r="AE15" s="28">
        <v>380.00841830069101</v>
      </c>
      <c r="AF15" s="28">
        <v>8.9741545147201691</v>
      </c>
      <c r="AG15" s="28">
        <v>1.2033758640876999</v>
      </c>
      <c r="AH15" s="28">
        <v>27.235102409124401</v>
      </c>
      <c r="AI15" s="28">
        <v>27.235102409124401</v>
      </c>
      <c r="AJ15" s="28">
        <v>0</v>
      </c>
      <c r="AK15" s="28">
        <v>0</v>
      </c>
      <c r="AL15" s="28">
        <v>12.6788784653472</v>
      </c>
      <c r="AM15" s="28">
        <v>1.50728098624867E-2</v>
      </c>
      <c r="AN15" s="28">
        <v>2.0091989351675799E-3</v>
      </c>
      <c r="AO15" s="28">
        <v>1.0210197419269399E-2</v>
      </c>
      <c r="AP15" s="28">
        <v>3.7618918062467703E-4</v>
      </c>
      <c r="AQ15" s="28">
        <v>0.79953381107492205</v>
      </c>
      <c r="AR15" s="28">
        <v>0</v>
      </c>
      <c r="AS15" s="28">
        <v>4507.7575675744101</v>
      </c>
      <c r="AT15" s="28">
        <v>500.86167691044199</v>
      </c>
      <c r="AU15" s="28">
        <v>5008.6192444848502</v>
      </c>
      <c r="AV15" s="28">
        <v>7.9434322042362204E-4</v>
      </c>
      <c r="AW15" s="28">
        <v>35.566790322999097</v>
      </c>
      <c r="AX15" s="28">
        <v>0.482923009198785</v>
      </c>
      <c r="AY15" s="28">
        <v>139.278991927379</v>
      </c>
      <c r="AZ15" s="28">
        <v>0.65374624822941196</v>
      </c>
      <c r="BA15" s="28">
        <v>1.7045675362798001</v>
      </c>
      <c r="BB15" s="28">
        <v>4.6329209550422501</v>
      </c>
      <c r="BC15" s="28">
        <v>0.96601970336810805</v>
      </c>
      <c r="BD15" s="28">
        <v>0</v>
      </c>
      <c r="BE15" s="28">
        <v>0.22728208524170901</v>
      </c>
      <c r="BF15" s="28">
        <v>62.952411415565699</v>
      </c>
      <c r="BG15" s="28">
        <v>62.6872314357379</v>
      </c>
      <c r="BH15" s="28">
        <v>0.26517997982770902</v>
      </c>
      <c r="BI15" s="28">
        <v>0</v>
      </c>
      <c r="BJ15" s="28">
        <v>0</v>
      </c>
      <c r="BK15" s="28">
        <v>3.5055403098596098</v>
      </c>
      <c r="BL15" s="28">
        <v>0</v>
      </c>
      <c r="BM15" s="28">
        <v>11.1080871162993</v>
      </c>
      <c r="BN15" s="28">
        <v>2.7554938617812201</v>
      </c>
      <c r="BO15" s="28">
        <v>1.4779194285619699</v>
      </c>
      <c r="BP15" s="28">
        <v>27.8133418409695</v>
      </c>
      <c r="BQ15" s="28">
        <v>83.760668468886806</v>
      </c>
      <c r="BR15" s="28">
        <v>1.50558311502064</v>
      </c>
      <c r="BS15" s="28">
        <v>5.8538036096275796</v>
      </c>
      <c r="BT15" s="28">
        <v>2.61625798486528E-6</v>
      </c>
      <c r="BU15" s="28">
        <v>87.314432056438505</v>
      </c>
      <c r="BV15" s="28">
        <v>63.7096729932641</v>
      </c>
      <c r="BW15" s="28">
        <v>0</v>
      </c>
      <c r="BX15" s="28">
        <v>1.38067152485986E-3</v>
      </c>
      <c r="BY15" s="28">
        <v>7.6700706921526098</v>
      </c>
      <c r="BZ15" s="28">
        <v>4.2140417625502797</v>
      </c>
      <c r="CA15" s="28">
        <v>353.81123100580402</v>
      </c>
      <c r="CB15" s="28">
        <v>5.83360888195394</v>
      </c>
      <c r="CD15" s="25">
        <f t="shared" si="0"/>
        <v>2.7404834376357616E-3</v>
      </c>
      <c r="CE15" s="25">
        <f t="shared" si="1"/>
        <v>2.7590838354195298E-3</v>
      </c>
      <c r="CF15" s="25">
        <f t="shared" si="2"/>
        <v>2.7384513084295048E-3</v>
      </c>
      <c r="CG15" s="25">
        <f t="shared" si="3"/>
        <v>2.738796790722585E-3</v>
      </c>
      <c r="CH15" s="25">
        <f t="shared" si="4"/>
        <v>2.7387857323958455E-3</v>
      </c>
      <c r="CI15" s="25">
        <f t="shared" si="5"/>
        <v>2.7605156906051038E-3</v>
      </c>
      <c r="CJ15" s="25">
        <f t="shared" si="6"/>
        <v>2.7402678404398772E-3</v>
      </c>
      <c r="CK15" s="78">
        <f t="shared" si="7"/>
        <v>-0.94350672458256324</v>
      </c>
      <c r="CL15" s="78">
        <f t="shared" si="8"/>
        <v>1.4710539842664758</v>
      </c>
      <c r="CM15" s="25">
        <f t="shared" si="9"/>
        <v>0</v>
      </c>
      <c r="CN15" s="78">
        <f t="shared" si="10"/>
        <v>-0.76124734044870868</v>
      </c>
      <c r="CO15" s="25">
        <f t="shared" si="11"/>
        <v>0</v>
      </c>
      <c r="CP15" s="78">
        <f t="shared" si="12"/>
        <v>-0.9982623058284178</v>
      </c>
      <c r="CQ15" s="87">
        <f t="shared" si="14"/>
        <v>2.7482871306187574E-3</v>
      </c>
      <c r="CR15" s="87">
        <f t="shared" si="15"/>
        <v>2.7510895070880391E-3</v>
      </c>
      <c r="CS15" s="78">
        <f t="shared" si="13"/>
        <v>-0.99792759907499506</v>
      </c>
    </row>
    <row r="16" spans="1:97" x14ac:dyDescent="0.4">
      <c r="A16" s="30" t="s">
        <v>15</v>
      </c>
      <c r="B16" s="28">
        <v>1141.1658315</v>
      </c>
      <c r="C16" s="28">
        <v>0.50540399999999996</v>
      </c>
      <c r="D16" s="28">
        <v>4873.9165542000001</v>
      </c>
      <c r="E16" s="28">
        <v>113.80516942</v>
      </c>
      <c r="F16" s="28">
        <v>113.80309342</v>
      </c>
      <c r="G16" s="28">
        <v>5.2814755978000001</v>
      </c>
      <c r="H16" s="28">
        <v>289.99529194000002</v>
      </c>
      <c r="I16" s="54">
        <v>18.619955693000001</v>
      </c>
      <c r="J16" s="54">
        <v>4.3975592854999999</v>
      </c>
      <c r="K16" s="28"/>
      <c r="L16" s="54">
        <v>128.79806547000001</v>
      </c>
      <c r="M16" s="28"/>
      <c r="N16" s="54">
        <v>5.9892447668999997</v>
      </c>
      <c r="O16" s="28">
        <v>17.78906095</v>
      </c>
      <c r="P16" s="28">
        <v>1.8194356957</v>
      </c>
      <c r="Q16" s="54">
        <v>0.22454134719999999</v>
      </c>
      <c r="R16" s="28"/>
      <c r="S16" s="30" t="s">
        <v>15</v>
      </c>
      <c r="T16" s="28">
        <v>4.6739271874865797E-3</v>
      </c>
      <c r="U16" s="101">
        <v>17.8380611948674</v>
      </c>
      <c r="V16" s="28">
        <v>0.925480792837449</v>
      </c>
      <c r="W16" s="28">
        <v>0.92529950989480803</v>
      </c>
      <c r="X16" s="28">
        <v>0.37781199681558802</v>
      </c>
      <c r="Y16" s="28">
        <v>3.5139078463323998</v>
      </c>
      <c r="Z16" s="101">
        <v>1.8244449493574899</v>
      </c>
      <c r="AA16" s="101">
        <v>2362.7346915200701</v>
      </c>
      <c r="AB16" s="28">
        <v>0</v>
      </c>
      <c r="AC16" s="28">
        <v>1144.2937000766101</v>
      </c>
      <c r="AD16" s="28">
        <v>19.412759507171302</v>
      </c>
      <c r="AE16" s="28">
        <v>429.91067956072698</v>
      </c>
      <c r="AF16" s="28">
        <v>9.8243585910623494</v>
      </c>
      <c r="AG16" s="28">
        <v>9.5111734399841597E-3</v>
      </c>
      <c r="AH16" s="28">
        <v>27.702044654314999</v>
      </c>
      <c r="AI16" s="28">
        <v>27.702044654314999</v>
      </c>
      <c r="AJ16" s="28">
        <v>0</v>
      </c>
      <c r="AK16" s="28">
        <v>0</v>
      </c>
      <c r="AL16" s="28">
        <v>9.6053087211480896</v>
      </c>
      <c r="AM16" s="28">
        <v>1.30539964375734E-3</v>
      </c>
      <c r="AN16" s="28">
        <v>3.0556567139006798E-3</v>
      </c>
      <c r="AO16" s="28">
        <v>2.2694574539085001E-2</v>
      </c>
      <c r="AP16" s="28">
        <v>5.7232465307957699E-4</v>
      </c>
      <c r="AQ16" s="28">
        <v>0.50683490070933701</v>
      </c>
      <c r="AR16" s="28">
        <v>0</v>
      </c>
      <c r="AS16" s="28">
        <v>4398.5495202984903</v>
      </c>
      <c r="AT16" s="28">
        <v>488.72753867843801</v>
      </c>
      <c r="AU16" s="28">
        <v>4887.2770589769298</v>
      </c>
      <c r="AV16" s="28">
        <v>5.6002493376984897E-3</v>
      </c>
      <c r="AW16" s="28">
        <v>36.946488163003501</v>
      </c>
      <c r="AX16" s="28">
        <v>0.88857704415306804</v>
      </c>
      <c r="AY16" s="28">
        <v>87.320266006109705</v>
      </c>
      <c r="AZ16" s="28">
        <v>1.20165189393563</v>
      </c>
      <c r="BA16" s="28">
        <v>3.13028471259996</v>
      </c>
      <c r="BB16" s="28">
        <v>7.5976086332996999</v>
      </c>
      <c r="BC16" s="28">
        <v>1.77377909290828</v>
      </c>
      <c r="BD16" s="28">
        <v>2.9562089320259799E-3</v>
      </c>
      <c r="BE16" s="28">
        <v>0.41748951691220598</v>
      </c>
      <c r="BF16" s="28">
        <v>114.11687737659599</v>
      </c>
      <c r="BG16" s="28">
        <v>114.11479583821099</v>
      </c>
      <c r="BH16" s="28">
        <v>2.0815383852246E-3</v>
      </c>
      <c r="BI16" s="28">
        <v>0</v>
      </c>
      <c r="BJ16" s="28">
        <v>1.03910889179164E-7</v>
      </c>
      <c r="BK16" s="28">
        <v>6.5447842545897501</v>
      </c>
      <c r="BL16" s="28">
        <v>0</v>
      </c>
      <c r="BM16" s="28">
        <v>20.355401961011101</v>
      </c>
      <c r="BN16" s="28">
        <v>5.0604094873702499</v>
      </c>
      <c r="BO16" s="28">
        <v>2.7131795840980502</v>
      </c>
      <c r="BP16" s="28">
        <v>50.889767368287501</v>
      </c>
      <c r="BQ16" s="28">
        <v>89.711501872627906</v>
      </c>
      <c r="BR16" s="28">
        <v>2.7666966843587502</v>
      </c>
      <c r="BS16" s="28">
        <v>10.7604449500377</v>
      </c>
      <c r="BT16" s="28">
        <v>1.1764341806114499E-2</v>
      </c>
      <c r="BU16" s="28">
        <v>5.2956739099521997</v>
      </c>
      <c r="BV16" s="28">
        <v>21.096224483213099</v>
      </c>
      <c r="BW16" s="28">
        <v>0</v>
      </c>
      <c r="BX16" s="28">
        <v>2.1004674758775699E-3</v>
      </c>
      <c r="BY16" s="28">
        <v>1.80090356772696</v>
      </c>
      <c r="BZ16" s="28">
        <v>0.46794909197520301</v>
      </c>
      <c r="CA16" s="28">
        <v>290.79054726433901</v>
      </c>
      <c r="CB16" s="28">
        <v>3.1168656107167401</v>
      </c>
      <c r="CD16" s="25">
        <f t="shared" si="0"/>
        <v>2.7409413165645825E-3</v>
      </c>
      <c r="CE16" s="25">
        <f t="shared" si="1"/>
        <v>2.8312017897306834E-3</v>
      </c>
      <c r="CF16" s="25">
        <f t="shared" si="2"/>
        <v>2.7412255889807048E-3</v>
      </c>
      <c r="CG16" s="25">
        <f t="shared" si="3"/>
        <v>2.7389613159454272E-3</v>
      </c>
      <c r="CH16" s="25">
        <f t="shared" si="4"/>
        <v>2.738962613789718E-3</v>
      </c>
      <c r="CI16" s="25">
        <f t="shared" si="5"/>
        <v>2.6883229675649526E-3</v>
      </c>
      <c r="CJ16" s="25">
        <f t="shared" si="6"/>
        <v>2.7423042595585792E-3</v>
      </c>
      <c r="CK16" s="78">
        <f t="shared" si="7"/>
        <v>-0.95030603052172335</v>
      </c>
      <c r="CL16" s="78">
        <f t="shared" si="8"/>
        <v>-0.20094133627288424</v>
      </c>
      <c r="CM16" s="25">
        <f t="shared" si="9"/>
        <v>0</v>
      </c>
      <c r="CN16" s="78">
        <f t="shared" si="10"/>
        <v>-0.78491878311039198</v>
      </c>
      <c r="CO16" s="25">
        <f t="shared" si="11"/>
        <v>0</v>
      </c>
      <c r="CP16" s="78">
        <f t="shared" si="12"/>
        <v>-0.99621077858355223</v>
      </c>
      <c r="CQ16" s="87">
        <f t="shared" si="14"/>
        <v>2.7545155421709044E-3</v>
      </c>
      <c r="CR16" s="87">
        <f t="shared" si="15"/>
        <v>2.7531908213786634E-3</v>
      </c>
      <c r="CS16" s="78">
        <f t="shared" si="13"/>
        <v>-0.99745113913220707</v>
      </c>
    </row>
    <row r="17" spans="1:97" x14ac:dyDescent="0.4">
      <c r="A17" s="30" t="s">
        <v>16</v>
      </c>
      <c r="B17" s="28">
        <v>7293.2381875000001</v>
      </c>
      <c r="C17" s="28">
        <v>8.9432093519000002</v>
      </c>
      <c r="D17" s="28">
        <v>21514.612960999999</v>
      </c>
      <c r="E17" s="28">
        <v>371.42749315999998</v>
      </c>
      <c r="F17" s="28">
        <v>370.07875948999998</v>
      </c>
      <c r="G17" s="28">
        <v>35.626537673999998</v>
      </c>
      <c r="H17" s="28">
        <v>2890.8351382000001</v>
      </c>
      <c r="I17" s="54">
        <v>86.651265479000003</v>
      </c>
      <c r="J17" s="54">
        <v>34.738700280000003</v>
      </c>
      <c r="K17" s="28"/>
      <c r="L17" s="54">
        <v>494.64473815999997</v>
      </c>
      <c r="M17" s="28"/>
      <c r="N17" s="54">
        <v>40.159571249000003</v>
      </c>
      <c r="O17" s="28">
        <v>69.167044477999994</v>
      </c>
      <c r="P17" s="28">
        <v>10.373828137</v>
      </c>
      <c r="Q17" s="54">
        <v>0.78786221639999998</v>
      </c>
      <c r="R17" s="28"/>
      <c r="S17" s="30" t="s">
        <v>16</v>
      </c>
      <c r="T17" s="28">
        <v>0.37092662942112198</v>
      </c>
      <c r="U17" s="101">
        <v>69.356442408514198</v>
      </c>
      <c r="V17" s="28">
        <v>8.3539044780017999</v>
      </c>
      <c r="W17" s="28">
        <v>8.3392952055654295</v>
      </c>
      <c r="X17" s="28">
        <v>2.4109867556291502</v>
      </c>
      <c r="Y17" s="28">
        <v>65.125371853685294</v>
      </c>
      <c r="Z17" s="101">
        <v>10.402242416494399</v>
      </c>
      <c r="AA17" s="101">
        <v>14191.7629317747</v>
      </c>
      <c r="AB17" s="28">
        <v>0</v>
      </c>
      <c r="AC17" s="28">
        <v>7312.9593412928998</v>
      </c>
      <c r="AD17" s="28">
        <v>109.34498591219401</v>
      </c>
      <c r="AE17" s="28">
        <v>2507.0673398786598</v>
      </c>
      <c r="AF17" s="28">
        <v>58.8890242082892</v>
      </c>
      <c r="AG17" s="28">
        <v>2.3732391958574102</v>
      </c>
      <c r="AH17" s="28">
        <v>251.06238099138301</v>
      </c>
      <c r="AI17" s="28">
        <v>251.06238099138301</v>
      </c>
      <c r="AJ17" s="28">
        <v>0</v>
      </c>
      <c r="AK17" s="28">
        <v>0</v>
      </c>
      <c r="AL17" s="28">
        <v>53.765488135413797</v>
      </c>
      <c r="AM17" s="28">
        <v>0.109239128357597</v>
      </c>
      <c r="AN17" s="28">
        <v>0.242457290947271</v>
      </c>
      <c r="AO17" s="28">
        <v>1.10396703728798</v>
      </c>
      <c r="AP17" s="28">
        <v>4.5405594567647999E-2</v>
      </c>
      <c r="AQ17" s="28">
        <v>8.9680859550146703</v>
      </c>
      <c r="AR17" s="28">
        <v>0</v>
      </c>
      <c r="AS17" s="28">
        <v>19416.155709422001</v>
      </c>
      <c r="AT17" s="28">
        <v>2157.3527350551399</v>
      </c>
      <c r="AU17" s="28">
        <v>21573.508444477098</v>
      </c>
      <c r="AV17" s="28">
        <v>0.16596955681998601</v>
      </c>
      <c r="AW17" s="28">
        <v>212.946207659214</v>
      </c>
      <c r="AX17" s="28">
        <v>2.7336809236832602</v>
      </c>
      <c r="AY17" s="28">
        <v>1233.0774462884799</v>
      </c>
      <c r="AZ17" s="28">
        <v>3.66830738142782</v>
      </c>
      <c r="BA17" s="28">
        <v>9.3895448244735107</v>
      </c>
      <c r="BB17" s="28">
        <v>23.154095918155601</v>
      </c>
      <c r="BC17" s="28">
        <v>5.32268231294234</v>
      </c>
      <c r="BD17" s="28">
        <v>0.64820833677805301</v>
      </c>
      <c r="BE17" s="28">
        <v>1.2579874987139099</v>
      </c>
      <c r="BF17" s="28">
        <v>372.41300284499698</v>
      </c>
      <c r="BG17" s="28">
        <v>371.06056631726398</v>
      </c>
      <c r="BH17" s="28">
        <v>1.3524365277333701</v>
      </c>
      <c r="BI17" s="28">
        <v>4.4600935862034298E-4</v>
      </c>
      <c r="BJ17" s="28">
        <v>1.34065450817639E-4</v>
      </c>
      <c r="BK17" s="28">
        <v>40.804855616058497</v>
      </c>
      <c r="BL17" s="28">
        <v>4.9886883050314799E-4</v>
      </c>
      <c r="BM17" s="28">
        <v>61.973360723742204</v>
      </c>
      <c r="BN17" s="28">
        <v>15.1764862713735</v>
      </c>
      <c r="BO17" s="28">
        <v>8.2163049126403092</v>
      </c>
      <c r="BP17" s="28">
        <v>154.94995960219799</v>
      </c>
      <c r="BQ17" s="28">
        <v>771.77233569263899</v>
      </c>
      <c r="BR17" s="28">
        <v>8.3770924465561105</v>
      </c>
      <c r="BS17" s="28">
        <v>34.9280297471078</v>
      </c>
      <c r="BT17" s="28">
        <v>0.45889085777327898</v>
      </c>
      <c r="BU17" s="28">
        <v>35.714599668140899</v>
      </c>
      <c r="BV17" s="28">
        <v>540.31931335533704</v>
      </c>
      <c r="BW17" s="28">
        <v>0</v>
      </c>
      <c r="BX17" s="28">
        <v>0.166659474697267</v>
      </c>
      <c r="BY17" s="28">
        <v>58.470109911671798</v>
      </c>
      <c r="BZ17" s="28">
        <v>43.999659028075698</v>
      </c>
      <c r="CA17" s="28">
        <v>2898.73992599745</v>
      </c>
      <c r="CB17" s="28">
        <v>29.295044011951699</v>
      </c>
      <c r="CD17" s="25">
        <f t="shared" si="0"/>
        <v>2.7040325964809596E-3</v>
      </c>
      <c r="CE17" s="25">
        <f t="shared" si="1"/>
        <v>2.78161923039239E-3</v>
      </c>
      <c r="CF17" s="25">
        <f t="shared" si="2"/>
        <v>2.7374642334426578E-3</v>
      </c>
      <c r="CG17" s="25">
        <f t="shared" si="3"/>
        <v>2.6533030083814224E-3</v>
      </c>
      <c r="CH17" s="25">
        <f t="shared" si="4"/>
        <v>2.6529672457209059E-3</v>
      </c>
      <c r="CI17" s="25">
        <f t="shared" si="5"/>
        <v>2.4718089348650884E-3</v>
      </c>
      <c r="CJ17" s="25">
        <f t="shared" si="6"/>
        <v>2.734430508677113E-3</v>
      </c>
      <c r="CK17" s="78">
        <f t="shared" si="7"/>
        <v>-0.90376026063247206</v>
      </c>
      <c r="CL17" s="78">
        <f t="shared" si="8"/>
        <v>0.87472102665797513</v>
      </c>
      <c r="CM17" s="25">
        <f t="shared" si="9"/>
        <v>0</v>
      </c>
      <c r="CN17" s="78">
        <f t="shared" si="10"/>
        <v>-0.49243899384173118</v>
      </c>
      <c r="CO17" s="25">
        <f t="shared" si="11"/>
        <v>0</v>
      </c>
      <c r="CP17" s="78">
        <f t="shared" si="12"/>
        <v>-0.97251048746404456</v>
      </c>
      <c r="CQ17" s="87">
        <f t="shared" si="14"/>
        <v>2.7382683754030557E-3</v>
      </c>
      <c r="CR17" s="87">
        <f t="shared" si="15"/>
        <v>2.7390351101976135E-3</v>
      </c>
      <c r="CS17" s="78">
        <f t="shared" si="13"/>
        <v>-0.94236861011672701</v>
      </c>
    </row>
    <row r="18" spans="1:97" x14ac:dyDescent="0.4">
      <c r="A18" s="30" t="s">
        <v>17</v>
      </c>
      <c r="B18" s="28">
        <v>1168.0203053</v>
      </c>
      <c r="C18" s="28">
        <v>4.2712317999999999E-2</v>
      </c>
      <c r="D18" s="28">
        <v>4002.8441096000001</v>
      </c>
      <c r="E18" s="28">
        <v>135.00225900000001</v>
      </c>
      <c r="F18" s="28">
        <v>131.96821790999999</v>
      </c>
      <c r="G18" s="28">
        <v>112.37923993</v>
      </c>
      <c r="H18" s="28">
        <v>1080.3481790999999</v>
      </c>
      <c r="I18" s="54">
        <v>21.220536550999999</v>
      </c>
      <c r="J18" s="54">
        <v>19.13318993</v>
      </c>
      <c r="K18" s="28"/>
      <c r="L18" s="54">
        <v>113.29432006</v>
      </c>
      <c r="M18" s="28"/>
      <c r="N18" s="54">
        <v>4.4890970508999999</v>
      </c>
      <c r="O18" s="28">
        <v>16.209769128000001</v>
      </c>
      <c r="P18" s="28">
        <v>0.67262710240000001</v>
      </c>
      <c r="Q18" s="54">
        <v>0.1082222622</v>
      </c>
      <c r="R18" s="28"/>
      <c r="S18" s="30" t="s">
        <v>17</v>
      </c>
      <c r="T18" s="28">
        <v>6.2825787191672804</v>
      </c>
      <c r="U18" s="101">
        <v>16.254376263232</v>
      </c>
      <c r="V18" s="28">
        <v>1.83164320855975</v>
      </c>
      <c r="W18" s="28">
        <v>1.8247664509767201</v>
      </c>
      <c r="X18" s="28">
        <v>0.742180908764694</v>
      </c>
      <c r="Y18" s="28">
        <v>18.672547265505901</v>
      </c>
      <c r="Z18" s="101">
        <v>0.67446901348425603</v>
      </c>
      <c r="AA18" s="101">
        <v>5159.7265429281097</v>
      </c>
      <c r="AB18" s="28">
        <v>0</v>
      </c>
      <c r="AC18" s="28">
        <v>1171.2166196442799</v>
      </c>
      <c r="AD18" s="28">
        <v>29.172630483914599</v>
      </c>
      <c r="AE18" s="28">
        <v>876.61272209730896</v>
      </c>
      <c r="AF18" s="28">
        <v>15.2952330572649</v>
      </c>
      <c r="AG18" s="28">
        <v>0.20841898178232601</v>
      </c>
      <c r="AH18" s="28">
        <v>83.0410076173672</v>
      </c>
      <c r="AI18" s="28">
        <v>83.0410076173672</v>
      </c>
      <c r="AJ18" s="28">
        <v>0</v>
      </c>
      <c r="AK18" s="28">
        <v>0</v>
      </c>
      <c r="AL18" s="28">
        <v>14.357543168200699</v>
      </c>
      <c r="AM18" s="28">
        <v>4.7839828632087397E-2</v>
      </c>
      <c r="AN18" s="28">
        <v>0.36653625486400299</v>
      </c>
      <c r="AO18" s="28">
        <v>3.20297773501628</v>
      </c>
      <c r="AP18" s="28">
        <v>2.1341173434448201E-2</v>
      </c>
      <c r="AQ18" s="28">
        <v>4.2836270881903997E-2</v>
      </c>
      <c r="AR18" s="28">
        <v>0</v>
      </c>
      <c r="AS18" s="28">
        <v>3612.4480385871302</v>
      </c>
      <c r="AT18" s="28">
        <v>401.38241593706198</v>
      </c>
      <c r="AU18" s="28">
        <v>4013.8304545241999</v>
      </c>
      <c r="AV18" s="28">
        <v>4.5091779349923297E-2</v>
      </c>
      <c r="AW18" s="28">
        <v>56.3837281138929</v>
      </c>
      <c r="AX18" s="28">
        <v>1.0348750983603101</v>
      </c>
      <c r="AY18" s="28">
        <v>474.02765945848398</v>
      </c>
      <c r="AZ18" s="28">
        <v>1.39707881060643</v>
      </c>
      <c r="BA18" s="28">
        <v>3.6278485036194299</v>
      </c>
      <c r="BB18" s="28">
        <v>8.8417222322789701</v>
      </c>
      <c r="BC18" s="28">
        <v>2.0579244360301301</v>
      </c>
      <c r="BD18" s="28">
        <v>6.27181291577795E-6</v>
      </c>
      <c r="BE18" s="28">
        <v>0.48429116017019702</v>
      </c>
      <c r="BF18" s="28">
        <v>135.37029611595199</v>
      </c>
      <c r="BG18" s="28">
        <v>132.32795519082299</v>
      </c>
      <c r="BH18" s="28">
        <v>3.0423409251292801</v>
      </c>
      <c r="BI18" s="28">
        <v>1.7938590254468401E-4</v>
      </c>
      <c r="BJ18" s="28">
        <v>4.3100613436068703E-5</v>
      </c>
      <c r="BK18" s="28">
        <v>7.5159477043822296</v>
      </c>
      <c r="BL18" s="28">
        <v>1.2817341556573301E-4</v>
      </c>
      <c r="BM18" s="28">
        <v>23.6064868907884</v>
      </c>
      <c r="BN18" s="28">
        <v>5.8739950619112804</v>
      </c>
      <c r="BO18" s="28">
        <v>3.1467628595490398</v>
      </c>
      <c r="BP18" s="28">
        <v>59.019245858275902</v>
      </c>
      <c r="BQ18" s="28">
        <v>335.63391398847699</v>
      </c>
      <c r="BR18" s="28">
        <v>3.2128966323186501</v>
      </c>
      <c r="BS18" s="28">
        <v>12.4767556635526</v>
      </c>
      <c r="BT18" s="28">
        <v>3.1767347235262901E-2</v>
      </c>
      <c r="BU18" s="28">
        <v>112.707109094228</v>
      </c>
      <c r="BV18" s="28">
        <v>238.07576625147701</v>
      </c>
      <c r="BW18" s="28">
        <v>0</v>
      </c>
      <c r="BX18" s="28">
        <v>7.8321780103904101E-2</v>
      </c>
      <c r="BY18" s="28">
        <v>26.0360760710516</v>
      </c>
      <c r="BZ18" s="28">
        <v>12.001328886306201</v>
      </c>
      <c r="CA18" s="28">
        <v>1083.31183069032</v>
      </c>
      <c r="CB18" s="28">
        <v>10.9360077778801</v>
      </c>
      <c r="CD18" s="25">
        <f t="shared" si="0"/>
        <v>2.7365229266788898E-3</v>
      </c>
      <c r="CE18" s="25">
        <f t="shared" si="1"/>
        <v>2.9020406221923578E-3</v>
      </c>
      <c r="CF18" s="25">
        <f t="shared" si="2"/>
        <v>2.744634720560636E-3</v>
      </c>
      <c r="CG18" s="25">
        <f t="shared" si="3"/>
        <v>2.7261552412391702E-3</v>
      </c>
      <c r="CH18" s="25">
        <f t="shared" si="4"/>
        <v>2.7259387640464483E-3</v>
      </c>
      <c r="CI18" s="25">
        <f t="shared" si="5"/>
        <v>2.9175243081571993E-3</v>
      </c>
      <c r="CJ18" s="25">
        <f t="shared" si="6"/>
        <v>2.7432374558996183E-3</v>
      </c>
      <c r="CK18" s="78">
        <f t="shared" si="7"/>
        <v>-0.91400941033742478</v>
      </c>
      <c r="CL18" s="78">
        <f t="shared" si="8"/>
        <v>-2.4075581028536772E-2</v>
      </c>
      <c r="CM18" s="25">
        <f t="shared" si="9"/>
        <v>0</v>
      </c>
      <c r="CN18" s="78">
        <f t="shared" si="10"/>
        <v>-0.26703291415324992</v>
      </c>
      <c r="CO18" s="25">
        <f t="shared" si="11"/>
        <v>0</v>
      </c>
      <c r="CP18" s="78">
        <f t="shared" si="12"/>
        <v>-0.28649844307239275</v>
      </c>
      <c r="CQ18" s="87">
        <f t="shared" si="14"/>
        <v>2.7518674004398192E-3</v>
      </c>
      <c r="CR18" s="87">
        <f t="shared" si="15"/>
        <v>2.7383836864198598E-3</v>
      </c>
      <c r="CS18" s="78">
        <f t="shared" si="13"/>
        <v>-0.80280237170602964</v>
      </c>
    </row>
    <row r="19" spans="1:97" x14ac:dyDescent="0.4">
      <c r="A19" s="30" t="s">
        <v>18</v>
      </c>
      <c r="B19" s="28">
        <v>16329.403571000001</v>
      </c>
      <c r="C19" s="28"/>
      <c r="D19" s="28">
        <v>29133.494817999999</v>
      </c>
      <c r="E19" s="28">
        <v>1332.8605894</v>
      </c>
      <c r="F19" s="28">
        <v>1281.9431809</v>
      </c>
      <c r="G19" s="28">
        <v>1380.4520431000001</v>
      </c>
      <c r="H19" s="28">
        <v>14882.354713000001</v>
      </c>
      <c r="I19" s="54">
        <v>83.240446122999998</v>
      </c>
      <c r="J19" s="54">
        <v>40.462853144</v>
      </c>
      <c r="K19" s="28">
        <v>1.6543201E-2</v>
      </c>
      <c r="L19" s="54">
        <v>627.94106586999999</v>
      </c>
      <c r="M19" s="28"/>
      <c r="N19" s="54">
        <v>48.030212272</v>
      </c>
      <c r="O19" s="28">
        <v>64.338343442999999</v>
      </c>
      <c r="P19" s="28">
        <v>23.933429612000001</v>
      </c>
      <c r="Q19" s="54">
        <v>0.85959797910000002</v>
      </c>
      <c r="R19" s="28"/>
      <c r="S19" s="30" t="s">
        <v>18</v>
      </c>
      <c r="T19" s="28">
        <v>374.32461668095198</v>
      </c>
      <c r="U19" s="101">
        <v>64.514407701530004</v>
      </c>
      <c r="V19" s="28">
        <v>35.531149913335298</v>
      </c>
      <c r="W19" s="28">
        <v>35.241304920923099</v>
      </c>
      <c r="X19" s="28">
        <v>13.5227415011309</v>
      </c>
      <c r="Y19" s="28">
        <v>229.6265916607</v>
      </c>
      <c r="Z19" s="101">
        <v>23.998920322280998</v>
      </c>
      <c r="AA19" s="101">
        <v>38669.239584418603</v>
      </c>
      <c r="AB19" s="28">
        <v>1.6587117498635999E-2</v>
      </c>
      <c r="AC19" s="28">
        <v>16371.493709353599</v>
      </c>
      <c r="AD19" s="28">
        <v>262.55890744194602</v>
      </c>
      <c r="AE19" s="28">
        <v>6671.8926572225901</v>
      </c>
      <c r="AF19" s="28">
        <v>145.01126700331599</v>
      </c>
      <c r="AG19" s="28">
        <v>19.902655258068201</v>
      </c>
      <c r="AH19" s="28">
        <v>501.96557395987702</v>
      </c>
      <c r="AI19" s="28">
        <v>501.96557395987702</v>
      </c>
      <c r="AJ19" s="28">
        <v>0</v>
      </c>
      <c r="AK19" s="28">
        <v>0</v>
      </c>
      <c r="AL19" s="28">
        <v>160.90074442771501</v>
      </c>
      <c r="AM19" s="28">
        <v>2.1863602608091601</v>
      </c>
      <c r="AN19" s="28">
        <v>22.567272240390199</v>
      </c>
      <c r="AO19" s="28">
        <v>193.60131340962201</v>
      </c>
      <c r="AP19" s="28">
        <v>0.90357924693125002</v>
      </c>
      <c r="AQ19" s="28">
        <v>0</v>
      </c>
      <c r="AR19" s="28">
        <v>0</v>
      </c>
      <c r="AS19" s="28">
        <v>26289.151621032099</v>
      </c>
      <c r="AT19" s="28">
        <v>2921.0196641081998</v>
      </c>
      <c r="AU19" s="28">
        <v>29210.171285140299</v>
      </c>
      <c r="AV19" s="28">
        <v>3.7933635548452198</v>
      </c>
      <c r="AW19" s="28">
        <v>462.21608007525998</v>
      </c>
      <c r="AX19" s="28">
        <v>14.2490201025369</v>
      </c>
      <c r="AY19" s="28">
        <v>7511.2149663048303</v>
      </c>
      <c r="AZ19" s="28">
        <v>16.677202002921099</v>
      </c>
      <c r="BA19" s="28">
        <v>26.793959085853501</v>
      </c>
      <c r="BB19" s="28">
        <v>77.593980275467501</v>
      </c>
      <c r="BC19" s="28">
        <v>15.8327118797158</v>
      </c>
      <c r="BD19" s="28">
        <v>5.6247054370497702</v>
      </c>
      <c r="BE19" s="28">
        <v>4.1480010446821698</v>
      </c>
      <c r="BF19" s="28">
        <v>1336.3466671044</v>
      </c>
      <c r="BG19" s="28">
        <v>1285.3066725349399</v>
      </c>
      <c r="BH19" s="28">
        <v>51.039994569458401</v>
      </c>
      <c r="BI19" s="28">
        <v>6.6565523180387401E-2</v>
      </c>
      <c r="BJ19" s="28">
        <v>1.7659985509460598E-2</v>
      </c>
      <c r="BK19" s="28">
        <v>192.99091220533799</v>
      </c>
      <c r="BL19" s="28">
        <v>0.16753445991853899</v>
      </c>
      <c r="BM19" s="28">
        <v>190.90397836846901</v>
      </c>
      <c r="BN19" s="28">
        <v>45.815107510155002</v>
      </c>
      <c r="BO19" s="28">
        <v>24.075581772957001</v>
      </c>
      <c r="BP19" s="28">
        <v>477.89120259616197</v>
      </c>
      <c r="BQ19" s="28">
        <v>3454.1243322604701</v>
      </c>
      <c r="BR19" s="28">
        <v>31.091593273147101</v>
      </c>
      <c r="BS19" s="28">
        <v>121.288213845687</v>
      </c>
      <c r="BT19" s="28">
        <v>40.0787431661902</v>
      </c>
      <c r="BU19" s="28">
        <v>1384.2685540755101</v>
      </c>
      <c r="BV19" s="28">
        <v>4305.9673104728199</v>
      </c>
      <c r="BW19" s="28">
        <v>0</v>
      </c>
      <c r="BX19" s="28">
        <v>3.3369004274598399</v>
      </c>
      <c r="BY19" s="28">
        <v>968.48637119805801</v>
      </c>
      <c r="BZ19" s="28">
        <v>443.18675042134902</v>
      </c>
      <c r="CA19" s="28">
        <v>14922.8354712655</v>
      </c>
      <c r="CB19" s="28">
        <v>386.57296176392299</v>
      </c>
      <c r="CD19" s="25">
        <f t="shared" si="0"/>
        <v>2.5775674029116305E-3</v>
      </c>
      <c r="CE19" s="25">
        <f t="shared" si="1"/>
        <v>0</v>
      </c>
      <c r="CF19" s="25">
        <f t="shared" si="2"/>
        <v>2.6319007595657757E-3</v>
      </c>
      <c r="CG19" s="25">
        <f t="shared" si="3"/>
        <v>2.6154856195195349E-3</v>
      </c>
      <c r="CH19" s="25">
        <f t="shared" si="4"/>
        <v>2.6237447065154238E-3</v>
      </c>
      <c r="CI19" s="25">
        <f t="shared" si="5"/>
        <v>2.7646820435279396E-3</v>
      </c>
      <c r="CJ19" s="25">
        <f t="shared" si="6"/>
        <v>2.7200506268096627E-3</v>
      </c>
      <c r="CK19" s="78">
        <f t="shared" si="7"/>
        <v>-0.57663243576507395</v>
      </c>
      <c r="CL19" s="78">
        <f t="shared" si="8"/>
        <v>4.6749975302903222</v>
      </c>
      <c r="CM19" s="25">
        <f t="shared" si="9"/>
        <v>2.654655446427723E-3</v>
      </c>
      <c r="CN19" s="78">
        <f t="shared" si="10"/>
        <v>-0.2006167437633441</v>
      </c>
      <c r="CO19" s="25">
        <f t="shared" si="11"/>
        <v>0</v>
      </c>
      <c r="CP19" s="78">
        <f t="shared" si="12"/>
        <v>3.0308236056346782</v>
      </c>
      <c r="CQ19" s="87">
        <f t="shared" si="14"/>
        <v>2.736537018333202E-3</v>
      </c>
      <c r="CR19" s="87">
        <f t="shared" si="15"/>
        <v>2.736369644581182E-3</v>
      </c>
      <c r="CS19" s="78">
        <f t="shared" si="13"/>
        <v>5.1164926978188613E-2</v>
      </c>
    </row>
    <row r="20" spans="1:97" x14ac:dyDescent="0.4">
      <c r="A20" s="30" t="s">
        <v>19</v>
      </c>
      <c r="B20" s="28">
        <v>41.508960524000003</v>
      </c>
      <c r="C20" s="28">
        <v>0</v>
      </c>
      <c r="D20" s="28">
        <v>20.405607506999999</v>
      </c>
      <c r="E20" s="28">
        <v>0.90460671260000003</v>
      </c>
      <c r="F20" s="28">
        <v>0.90460671260000003</v>
      </c>
      <c r="G20" s="28">
        <v>0.65406156000000004</v>
      </c>
      <c r="H20" s="28">
        <v>52.954324790000001</v>
      </c>
      <c r="I20" s="54"/>
      <c r="J20" s="54">
        <v>2.0313600000000001E-5</v>
      </c>
      <c r="K20" s="28"/>
      <c r="L20" s="54">
        <v>7.2552179999999997E-4</v>
      </c>
      <c r="M20" s="28"/>
      <c r="N20" s="54"/>
      <c r="O20" s="28"/>
      <c r="P20" s="28"/>
      <c r="Q20" s="54">
        <v>5.9004112000000003E-6</v>
      </c>
      <c r="R20" s="28"/>
      <c r="S20" s="30" t="s">
        <v>19</v>
      </c>
      <c r="T20" s="28">
        <v>0</v>
      </c>
      <c r="U20" s="101">
        <v>0</v>
      </c>
      <c r="V20" s="28">
        <v>4.5905390826048104E-3</v>
      </c>
      <c r="W20" s="28">
        <v>4.5905390826048104E-3</v>
      </c>
      <c r="X20" s="28">
        <v>1.8498481704889299E-3</v>
      </c>
      <c r="Y20" s="28">
        <v>9.8138879050667593E-2</v>
      </c>
      <c r="Z20" s="101">
        <v>0</v>
      </c>
      <c r="AA20" s="101">
        <v>37.056648120768998</v>
      </c>
      <c r="AB20" s="28">
        <v>0</v>
      </c>
      <c r="AC20" s="28">
        <v>41.620774285289002</v>
      </c>
      <c r="AD20" s="28">
        <v>9.6398108432281596E-2</v>
      </c>
      <c r="AE20" s="28">
        <v>6.5776620709337204</v>
      </c>
      <c r="AF20" s="28">
        <v>4.8965097618531801E-2</v>
      </c>
      <c r="AG20" s="28">
        <v>0</v>
      </c>
      <c r="AH20" s="28">
        <v>1.5838729712056501</v>
      </c>
      <c r="AI20" s="28">
        <v>1.5838729712056501</v>
      </c>
      <c r="AJ20" s="28">
        <v>0</v>
      </c>
      <c r="AK20" s="28">
        <v>0</v>
      </c>
      <c r="AL20" s="28">
        <v>4.7763091095718899E-2</v>
      </c>
      <c r="AM20" s="28">
        <v>0</v>
      </c>
      <c r="AN20" s="28">
        <v>0</v>
      </c>
      <c r="AO20" s="28">
        <v>0</v>
      </c>
      <c r="AP20" s="28">
        <v>0</v>
      </c>
      <c r="AQ20" s="28">
        <v>0</v>
      </c>
      <c r="AR20" s="28">
        <v>0</v>
      </c>
      <c r="AS20" s="28">
        <v>18.414645603708198</v>
      </c>
      <c r="AT20" s="28">
        <v>2.0460784382457802</v>
      </c>
      <c r="AU20" s="28">
        <v>20.460724041953899</v>
      </c>
      <c r="AV20" s="28">
        <v>0</v>
      </c>
      <c r="AW20" s="28">
        <v>0.234236705947519</v>
      </c>
      <c r="AX20" s="28">
        <v>7.0613743613485601E-3</v>
      </c>
      <c r="AY20" s="28">
        <v>41.043646730269899</v>
      </c>
      <c r="AZ20" s="28">
        <v>9.5536399962521702E-3</v>
      </c>
      <c r="BA20" s="28">
        <v>2.49223451666419E-2</v>
      </c>
      <c r="BB20" s="28">
        <v>6.0367876563214698E-2</v>
      </c>
      <c r="BC20" s="28">
        <v>1.4122789397972801E-2</v>
      </c>
      <c r="BD20" s="28">
        <v>0</v>
      </c>
      <c r="BE20" s="28">
        <v>3.3230110727139402E-3</v>
      </c>
      <c r="BF20" s="28">
        <v>0.90706061189283305</v>
      </c>
      <c r="BG20" s="28">
        <v>0.90706061189283305</v>
      </c>
      <c r="BH20" s="28">
        <v>0</v>
      </c>
      <c r="BI20" s="28">
        <v>0</v>
      </c>
      <c r="BJ20" s="28">
        <v>0</v>
      </c>
      <c r="BK20" s="28">
        <v>5.1219460859692298E-2</v>
      </c>
      <c r="BL20" s="28">
        <v>0</v>
      </c>
      <c r="BM20" s="28">
        <v>0.16200540352849599</v>
      </c>
      <c r="BN20" s="28">
        <v>4.0291413658735599E-2</v>
      </c>
      <c r="BO20" s="28">
        <v>2.1599524683498902E-2</v>
      </c>
      <c r="BP20" s="28">
        <v>0.40501170764507799</v>
      </c>
      <c r="BQ20" s="28">
        <v>9.24455713651348</v>
      </c>
      <c r="BR20" s="28">
        <v>2.2014666909175098E-2</v>
      </c>
      <c r="BS20" s="28">
        <v>8.5567398050011803E-2</v>
      </c>
      <c r="BT20" s="28">
        <v>0</v>
      </c>
      <c r="BU20" s="28">
        <v>0.65582302705622098</v>
      </c>
      <c r="BV20" s="28">
        <v>23.622850238964901</v>
      </c>
      <c r="BW20" s="28">
        <v>0</v>
      </c>
      <c r="BX20" s="28">
        <v>0</v>
      </c>
      <c r="BY20" s="28">
        <v>0.42647532048832298</v>
      </c>
      <c r="BZ20" s="28">
        <v>0.149646489293804</v>
      </c>
      <c r="CA20" s="28">
        <v>53.094258943875801</v>
      </c>
      <c r="CB20" s="28">
        <v>0.13016412846938499</v>
      </c>
      <c r="CD20" s="25">
        <f t="shared" si="0"/>
        <v>2.6937258817731689E-3</v>
      </c>
      <c r="CE20" s="25">
        <f t="shared" si="1"/>
        <v>0</v>
      </c>
      <c r="CF20" s="25">
        <f t="shared" si="2"/>
        <v>2.7010484708672581E-3</v>
      </c>
      <c r="CG20" s="25">
        <f t="shared" si="3"/>
        <v>2.7126697808598785E-3</v>
      </c>
      <c r="CH20" s="25">
        <f t="shared" si="4"/>
        <v>2.7126697808598785E-3</v>
      </c>
      <c r="CI20" s="25">
        <f t="shared" si="5"/>
        <v>2.6931212044030432E-3</v>
      </c>
      <c r="CJ20" s="25">
        <f t="shared" si="6"/>
        <v>2.6425443895420017E-3</v>
      </c>
      <c r="CK20" s="78">
        <f t="shared" si="7"/>
        <v>4.5905390826048106E+47</v>
      </c>
      <c r="CL20" s="78">
        <f t="shared" si="8"/>
        <v>4830.1908795421577</v>
      </c>
      <c r="CM20" s="25">
        <f t="shared" si="9"/>
        <v>0</v>
      </c>
      <c r="CN20" s="78">
        <f t="shared" si="10"/>
        <v>2182.0811578723756</v>
      </c>
      <c r="CO20" s="25">
        <f t="shared" si="11"/>
        <v>0</v>
      </c>
      <c r="CP20" s="78">
        <f t="shared" si="12"/>
        <v>0</v>
      </c>
      <c r="CQ20" s="87">
        <f t="shared" si="14"/>
        <v>0</v>
      </c>
      <c r="CR20" s="87">
        <f t="shared" si="15"/>
        <v>0</v>
      </c>
      <c r="CS20" s="78">
        <f t="shared" si="13"/>
        <v>-1</v>
      </c>
    </row>
    <row r="21" spans="1:97" x14ac:dyDescent="0.4">
      <c r="A21" s="30" t="s">
        <v>20</v>
      </c>
      <c r="B21" s="28">
        <v>51.394636662000003</v>
      </c>
      <c r="C21" s="28">
        <v>24.471045</v>
      </c>
      <c r="D21" s="28">
        <v>148.54021477000001</v>
      </c>
      <c r="E21" s="28">
        <v>10.9592122</v>
      </c>
      <c r="F21" s="28">
        <v>10.9289641</v>
      </c>
      <c r="G21" s="28">
        <v>0.30768069999999997</v>
      </c>
      <c r="H21" s="28">
        <v>38.993071999999998</v>
      </c>
      <c r="I21" s="54">
        <v>1.5390297465</v>
      </c>
      <c r="J21" s="54">
        <v>0.45371041699999998</v>
      </c>
      <c r="K21" s="28"/>
      <c r="L21" s="54">
        <v>7.0743802567999996</v>
      </c>
      <c r="M21" s="28"/>
      <c r="N21" s="54">
        <v>0.49151</v>
      </c>
      <c r="O21" s="28">
        <v>1.6880733445</v>
      </c>
      <c r="P21" s="28">
        <v>0.1207627</v>
      </c>
      <c r="Q21" s="54">
        <v>2.9068849000000001E-2</v>
      </c>
      <c r="R21" s="28"/>
      <c r="S21" s="30" t="s">
        <v>20</v>
      </c>
      <c r="T21" s="28">
        <v>0</v>
      </c>
      <c r="U21" s="101">
        <v>1.6926893511426699</v>
      </c>
      <c r="V21" s="28">
        <v>7.5988911914771695E-2</v>
      </c>
      <c r="W21" s="28">
        <v>7.5988911914771695E-2</v>
      </c>
      <c r="X21" s="28">
        <v>3.0626994147720799E-2</v>
      </c>
      <c r="Y21" s="28">
        <v>1.4422695816342701</v>
      </c>
      <c r="Z21" s="101">
        <v>0.121092815895103</v>
      </c>
      <c r="AA21" s="101">
        <v>217.27557918151101</v>
      </c>
      <c r="AB21" s="28">
        <v>0</v>
      </c>
      <c r="AC21" s="28">
        <v>51.512970254137798</v>
      </c>
      <c r="AD21" s="28">
        <v>1.6156214526203501</v>
      </c>
      <c r="AE21" s="28">
        <v>35.506786690135002</v>
      </c>
      <c r="AF21" s="28">
        <v>0.81835303050126496</v>
      </c>
      <c r="AG21" s="28">
        <v>0</v>
      </c>
      <c r="AH21" s="28">
        <v>11.2795227954542</v>
      </c>
      <c r="AI21" s="28">
        <v>11.2795227954542</v>
      </c>
      <c r="AJ21" s="28">
        <v>0</v>
      </c>
      <c r="AK21" s="28">
        <v>0</v>
      </c>
      <c r="AL21" s="28">
        <v>0.79643791226197302</v>
      </c>
      <c r="AM21" s="28">
        <v>0</v>
      </c>
      <c r="AN21" s="28">
        <v>0</v>
      </c>
      <c r="AO21" s="28">
        <v>0</v>
      </c>
      <c r="AP21" s="28">
        <v>0</v>
      </c>
      <c r="AQ21" s="28">
        <v>24.5230460159726</v>
      </c>
      <c r="AR21" s="28">
        <v>0</v>
      </c>
      <c r="AS21" s="28">
        <v>134.014886568892</v>
      </c>
      <c r="AT21" s="28">
        <v>14.8906064718882</v>
      </c>
      <c r="AU21" s="28">
        <v>148.90549304077999</v>
      </c>
      <c r="AV21" s="28">
        <v>0</v>
      </c>
      <c r="AW21" s="28">
        <v>3.38166658639966</v>
      </c>
      <c r="AX21" s="28">
        <v>8.5301225990288596E-2</v>
      </c>
      <c r="AY21" s="28">
        <v>10.4221847926122</v>
      </c>
      <c r="AZ21" s="28">
        <v>0.115401317371869</v>
      </c>
      <c r="BA21" s="28">
        <v>0.30102457051207798</v>
      </c>
      <c r="BB21" s="28">
        <v>0.72915123045464902</v>
      </c>
      <c r="BC21" s="28">
        <v>0.17057924403512001</v>
      </c>
      <c r="BD21" s="28">
        <v>0</v>
      </c>
      <c r="BE21" s="28">
        <v>4.0137486510469098E-2</v>
      </c>
      <c r="BF21" s="28">
        <v>10.9863869279143</v>
      </c>
      <c r="BG21" s="28">
        <v>10.9561428290811</v>
      </c>
      <c r="BH21" s="28">
        <v>3.0244098833203899E-2</v>
      </c>
      <c r="BI21" s="28">
        <v>0</v>
      </c>
      <c r="BJ21" s="28">
        <v>0</v>
      </c>
      <c r="BK21" s="28">
        <v>0.61873572424587997</v>
      </c>
      <c r="BL21" s="28">
        <v>0</v>
      </c>
      <c r="BM21" s="28">
        <v>1.9567913931557499</v>
      </c>
      <c r="BN21" s="28">
        <v>0.48665936495863399</v>
      </c>
      <c r="BO21" s="28">
        <v>0.26088728098458303</v>
      </c>
      <c r="BP21" s="28">
        <v>4.8919657401742702</v>
      </c>
      <c r="BQ21" s="28">
        <v>7.8763710477999496</v>
      </c>
      <c r="BR21" s="28">
        <v>0.265917777520572</v>
      </c>
      <c r="BS21" s="28">
        <v>1.0335270093751501</v>
      </c>
      <c r="BT21" s="28">
        <v>6.3463791839591603E-5</v>
      </c>
      <c r="BU21" s="28">
        <v>0.308328695910977</v>
      </c>
      <c r="BV21" s="28">
        <v>3.38192078318272</v>
      </c>
      <c r="BW21" s="28">
        <v>0</v>
      </c>
      <c r="BX21" s="28">
        <v>0</v>
      </c>
      <c r="BY21" s="28">
        <v>0.55955080615479902</v>
      </c>
      <c r="BZ21" s="28">
        <v>0.41268979515593701</v>
      </c>
      <c r="CA21" s="28">
        <v>39.097845422929097</v>
      </c>
      <c r="CB21" s="28">
        <v>0.41695299376449602</v>
      </c>
      <c r="CD21" s="25">
        <f t="shared" si="0"/>
        <v>2.3024502131617887E-3</v>
      </c>
      <c r="CE21" s="25">
        <f t="shared" si="1"/>
        <v>2.1250018531125204E-3</v>
      </c>
      <c r="CF21" s="25">
        <f t="shared" si="2"/>
        <v>2.4591203893543525E-3</v>
      </c>
      <c r="CG21" s="25">
        <f t="shared" si="3"/>
        <v>2.4796242118844984E-3</v>
      </c>
      <c r="CH21" s="25">
        <f t="shared" si="4"/>
        <v>2.4868531758742377E-3</v>
      </c>
      <c r="CI21" s="25">
        <f t="shared" si="5"/>
        <v>2.1060661620213045E-3</v>
      </c>
      <c r="CJ21" s="25">
        <f t="shared" si="6"/>
        <v>2.6869753408784907E-3</v>
      </c>
      <c r="CK21" s="78">
        <f t="shared" si="7"/>
        <v>-0.95062544301851049</v>
      </c>
      <c r="CL21" s="78">
        <f t="shared" si="8"/>
        <v>2.1788328581273686</v>
      </c>
      <c r="CM21" s="25">
        <f t="shared" si="9"/>
        <v>0</v>
      </c>
      <c r="CN21" s="78">
        <f t="shared" si="10"/>
        <v>0.59441850536831908</v>
      </c>
      <c r="CO21" s="25">
        <f t="shared" si="11"/>
        <v>0</v>
      </c>
      <c r="CP21" s="78">
        <f t="shared" si="12"/>
        <v>-1</v>
      </c>
      <c r="CQ21" s="87">
        <f t="shared" si="14"/>
        <v>2.7344822769162108E-3</v>
      </c>
      <c r="CR21" s="87">
        <f t="shared" si="15"/>
        <v>2.7335915402934645E-3</v>
      </c>
      <c r="CS21" s="78">
        <f t="shared" si="13"/>
        <v>-1</v>
      </c>
    </row>
    <row r="22" spans="1:97" x14ac:dyDescent="0.4">
      <c r="A22" s="30" t="s">
        <v>129</v>
      </c>
      <c r="B22" s="28">
        <v>143.38689600000001</v>
      </c>
      <c r="C22" s="28">
        <v>3.8254999999999999</v>
      </c>
      <c r="D22" s="28">
        <v>226.10452108000001</v>
      </c>
      <c r="E22" s="28">
        <v>14.415851657999999</v>
      </c>
      <c r="F22" s="28">
        <v>14.391551657999999</v>
      </c>
      <c r="G22" s="28">
        <v>2.164418</v>
      </c>
      <c r="H22" s="28">
        <v>78.141400000000004</v>
      </c>
      <c r="I22" s="54">
        <v>7.6914182999999999E-3</v>
      </c>
      <c r="J22" s="54">
        <v>3.4974864999999999E-3</v>
      </c>
      <c r="K22" s="28"/>
      <c r="L22" s="54">
        <v>0.15026927800000001</v>
      </c>
      <c r="M22" s="28"/>
      <c r="N22" s="54"/>
      <c r="O22" s="28">
        <v>1.2553597E-3</v>
      </c>
      <c r="P22" s="28"/>
      <c r="Q22" s="54">
        <v>9.2042969999999997E-4</v>
      </c>
      <c r="R22" s="28"/>
      <c r="S22" s="30" t="s">
        <v>129</v>
      </c>
      <c r="T22" s="28">
        <v>2.3478593482035102E-3</v>
      </c>
      <c r="U22" s="101">
        <v>1.2587711328202E-3</v>
      </c>
      <c r="V22" s="28">
        <v>0.180907267966503</v>
      </c>
      <c r="W22" s="28">
        <v>0.180907267966503</v>
      </c>
      <c r="X22" s="28">
        <v>7.2875016837620404E-2</v>
      </c>
      <c r="Y22" s="28">
        <v>1.3490272962932</v>
      </c>
      <c r="Z22" s="101">
        <v>0</v>
      </c>
      <c r="AA22" s="101">
        <v>468.17275307927702</v>
      </c>
      <c r="AB22" s="28">
        <v>0</v>
      </c>
      <c r="AC22" s="28">
        <v>143.77744696704599</v>
      </c>
      <c r="AD22" s="28">
        <v>3.80026072918489</v>
      </c>
      <c r="AE22" s="28">
        <v>89.246913293380999</v>
      </c>
      <c r="AF22" s="28">
        <v>1.9293966305919801</v>
      </c>
      <c r="AG22" s="28">
        <v>0</v>
      </c>
      <c r="AH22" s="28">
        <v>8.3174460255221501</v>
      </c>
      <c r="AI22" s="28">
        <v>8.3174460255221501</v>
      </c>
      <c r="AJ22" s="28">
        <v>0</v>
      </c>
      <c r="AK22" s="28">
        <v>0</v>
      </c>
      <c r="AL22" s="28">
        <v>1.8814138610961</v>
      </c>
      <c r="AM22" s="28">
        <v>0</v>
      </c>
      <c r="AN22" s="28">
        <v>9.6134587939615199E-4</v>
      </c>
      <c r="AO22" s="28">
        <v>0</v>
      </c>
      <c r="AP22" s="28">
        <v>0</v>
      </c>
      <c r="AQ22" s="28">
        <v>3.8358984619454599</v>
      </c>
      <c r="AR22" s="28">
        <v>0</v>
      </c>
      <c r="AS22" s="28">
        <v>204.023820150685</v>
      </c>
      <c r="AT22" s="28">
        <v>22.669309092831099</v>
      </c>
      <c r="AU22" s="28">
        <v>226.69312924351601</v>
      </c>
      <c r="AV22" s="28">
        <v>8.7072315216852494E-6</v>
      </c>
      <c r="AW22" s="28">
        <v>10.157033803548901</v>
      </c>
      <c r="AX22" s="28">
        <v>0.11215922190071401</v>
      </c>
      <c r="AY22" s="28">
        <v>26.760596991199002</v>
      </c>
      <c r="AZ22" s="28">
        <v>0.15175879770939699</v>
      </c>
      <c r="BA22" s="28">
        <v>0.39586099760247401</v>
      </c>
      <c r="BB22" s="28">
        <v>0.97710430011519001</v>
      </c>
      <c r="BC22" s="28">
        <v>0.224325182636396</v>
      </c>
      <c r="BD22" s="28">
        <v>0</v>
      </c>
      <c r="BE22" s="28">
        <v>5.2781860703163798E-2</v>
      </c>
      <c r="BF22" s="28">
        <v>14.4553444601453</v>
      </c>
      <c r="BG22" s="28">
        <v>14.430977229646601</v>
      </c>
      <c r="BH22" s="28">
        <v>2.4367230498740601E-2</v>
      </c>
      <c r="BI22" s="28">
        <v>0</v>
      </c>
      <c r="BJ22" s="28">
        <v>0</v>
      </c>
      <c r="BK22" s="28">
        <v>0.81364429085578205</v>
      </c>
      <c r="BL22" s="28">
        <v>0</v>
      </c>
      <c r="BM22" s="28">
        <v>2.5742414314610498</v>
      </c>
      <c r="BN22" s="28">
        <v>0.63996714067141802</v>
      </c>
      <c r="BO22" s="28">
        <v>0.34310355360813999</v>
      </c>
      <c r="BP22" s="28">
        <v>6.4371629917822899</v>
      </c>
      <c r="BQ22" s="28">
        <v>22.295515234195399</v>
      </c>
      <c r="BR22" s="28">
        <v>0.34967419010455503</v>
      </c>
      <c r="BS22" s="28">
        <v>1.35919317581308</v>
      </c>
      <c r="BT22" s="28">
        <v>9.4682927958465202E-8</v>
      </c>
      <c r="BU22" s="28">
        <v>2.1703524675385801</v>
      </c>
      <c r="BV22" s="28">
        <v>4.9988890592413604</v>
      </c>
      <c r="BW22" s="28">
        <v>0</v>
      </c>
      <c r="BX22" s="28">
        <v>0</v>
      </c>
      <c r="BY22" s="28">
        <v>0.58258897212358596</v>
      </c>
      <c r="BZ22" s="28">
        <v>0.29646990857053501</v>
      </c>
      <c r="CA22" s="28">
        <v>78.355241191598097</v>
      </c>
      <c r="CB22" s="28">
        <v>0.70259899241388801</v>
      </c>
      <c r="CD22" s="25">
        <f t="shared" si="0"/>
        <v>2.7237563399516098E-3</v>
      </c>
      <c r="CE22" s="25">
        <f t="shared" si="1"/>
        <v>2.7181968227578132E-3</v>
      </c>
      <c r="CF22" s="25">
        <f t="shared" si="2"/>
        <v>2.6032569393326685E-3</v>
      </c>
      <c r="CG22" s="25">
        <f t="shared" si="3"/>
        <v>2.7395399926569146E-3</v>
      </c>
      <c r="CH22" s="25">
        <f t="shared" si="4"/>
        <v>2.7394941548700693E-3</v>
      </c>
      <c r="CI22" s="25">
        <f t="shared" si="5"/>
        <v>2.741830616165722E-3</v>
      </c>
      <c r="CJ22" s="25">
        <f t="shared" si="6"/>
        <v>2.7365927868977578E-3</v>
      </c>
      <c r="CK22" s="78">
        <f t="shared" si="7"/>
        <v>22.520664318374546</v>
      </c>
      <c r="CL22" s="78">
        <f t="shared" si="8"/>
        <v>384.71336766938202</v>
      </c>
      <c r="CM22" s="25">
        <f t="shared" si="9"/>
        <v>0</v>
      </c>
      <c r="CN22" s="78">
        <f t="shared" si="10"/>
        <v>54.350276092510072</v>
      </c>
      <c r="CO22" s="25">
        <f t="shared" si="11"/>
        <v>0</v>
      </c>
      <c r="CP22" s="78">
        <f t="shared" si="12"/>
        <v>0</v>
      </c>
      <c r="CQ22" s="87">
        <f t="shared" si="14"/>
        <v>2.7174942928310311E-3</v>
      </c>
      <c r="CR22" s="87">
        <f t="shared" si="15"/>
        <v>0</v>
      </c>
      <c r="CS22" s="78">
        <f t="shared" si="13"/>
        <v>-1</v>
      </c>
    </row>
    <row r="23" spans="1:97" x14ac:dyDescent="0.4">
      <c r="A23" s="30" t="s">
        <v>22</v>
      </c>
      <c r="B23" s="28">
        <v>3595.9196029</v>
      </c>
      <c r="C23" s="28">
        <v>6.2968225733000001</v>
      </c>
      <c r="D23" s="28">
        <v>9216.7204870999994</v>
      </c>
      <c r="E23" s="28">
        <v>153.4298555</v>
      </c>
      <c r="F23" s="28">
        <v>153.42775435999999</v>
      </c>
      <c r="G23" s="28">
        <v>362.00671327999999</v>
      </c>
      <c r="H23" s="28">
        <v>1173.554322</v>
      </c>
      <c r="I23" s="54">
        <v>39.123045005000002</v>
      </c>
      <c r="J23" s="54">
        <v>6.9593876314000003</v>
      </c>
      <c r="K23" s="28"/>
      <c r="L23" s="54">
        <v>220.44884888000001</v>
      </c>
      <c r="M23" s="28"/>
      <c r="N23" s="54">
        <v>17.075071078000001</v>
      </c>
      <c r="O23" s="28">
        <v>32.033372376000003</v>
      </c>
      <c r="P23" s="28">
        <v>3.1382767550000001</v>
      </c>
      <c r="Q23" s="54">
        <v>0.4424174159</v>
      </c>
      <c r="R23" s="28"/>
      <c r="S23" s="30" t="s">
        <v>22</v>
      </c>
      <c r="T23" s="28">
        <v>0.22139484170316301</v>
      </c>
      <c r="U23" s="101">
        <v>32.120997126737002</v>
      </c>
      <c r="V23" s="28">
        <v>2.45642919322446</v>
      </c>
      <c r="W23" s="28">
        <v>2.4528915099173298</v>
      </c>
      <c r="X23" s="28">
        <v>1.06131888853247</v>
      </c>
      <c r="Y23" s="28">
        <v>18.616732529852001</v>
      </c>
      <c r="Z23" s="101">
        <v>3.1468977727522498</v>
      </c>
      <c r="AA23" s="101">
        <v>6897.6002708136602</v>
      </c>
      <c r="AB23" s="28">
        <v>0</v>
      </c>
      <c r="AC23" s="28">
        <v>3605.6434975472398</v>
      </c>
      <c r="AD23" s="28">
        <v>50.1678778199242</v>
      </c>
      <c r="AE23" s="28">
        <v>1226.8413996649899</v>
      </c>
      <c r="AF23" s="28">
        <v>25.411653693447501</v>
      </c>
      <c r="AG23" s="28">
        <v>0.16538317377949099</v>
      </c>
      <c r="AH23" s="28">
        <v>82.301606246674496</v>
      </c>
      <c r="AI23" s="28">
        <v>82.301606246674496</v>
      </c>
      <c r="AJ23" s="28">
        <v>0</v>
      </c>
      <c r="AK23" s="28">
        <v>0</v>
      </c>
      <c r="AL23" s="28">
        <v>26.495361789534702</v>
      </c>
      <c r="AM23" s="28">
        <v>3.0140670027047602E-2</v>
      </c>
      <c r="AN23" s="28">
        <v>6.02538412866616E-2</v>
      </c>
      <c r="AO23" s="28">
        <v>0.31811359523742999</v>
      </c>
      <c r="AP23" s="28">
        <v>1.1015250985963201E-2</v>
      </c>
      <c r="AQ23" s="28">
        <v>6.3141718777757498</v>
      </c>
      <c r="AR23" s="28">
        <v>0</v>
      </c>
      <c r="AS23" s="28">
        <v>8317.3704546766003</v>
      </c>
      <c r="AT23" s="28">
        <v>924.15150316610004</v>
      </c>
      <c r="AU23" s="28">
        <v>9241.5219578427095</v>
      </c>
      <c r="AV23" s="28">
        <v>3.57360436913308E-2</v>
      </c>
      <c r="AW23" s="28">
        <v>96.511288358764006</v>
      </c>
      <c r="AX23" s="28">
        <v>1.2069123638728501</v>
      </c>
      <c r="AY23" s="28">
        <v>496.74219148269901</v>
      </c>
      <c r="AZ23" s="28">
        <v>1.62778445304981</v>
      </c>
      <c r="BA23" s="28">
        <v>4.2106813468697197</v>
      </c>
      <c r="BB23" s="28">
        <v>10.278839800922601</v>
      </c>
      <c r="BC23" s="28">
        <v>2.3909802945595402</v>
      </c>
      <c r="BD23" s="28">
        <v>0</v>
      </c>
      <c r="BE23" s="28">
        <v>0.56243216703098098</v>
      </c>
      <c r="BF23" s="28">
        <v>153.83694548492301</v>
      </c>
      <c r="BG23" s="28">
        <v>153.83483856979601</v>
      </c>
      <c r="BH23" s="28">
        <v>2.10691512756494E-3</v>
      </c>
      <c r="BI23" s="28">
        <v>3.6959671952247597E-4</v>
      </c>
      <c r="BJ23" s="28">
        <v>8.1657434812082994E-5</v>
      </c>
      <c r="BK23" s="28">
        <v>8.7687956805943603</v>
      </c>
      <c r="BL23" s="28">
        <v>2.1830453545858801E-4</v>
      </c>
      <c r="BM23" s="28">
        <v>27.425833462854801</v>
      </c>
      <c r="BN23" s="28">
        <v>6.8307021490655098</v>
      </c>
      <c r="BO23" s="28">
        <v>3.6561095024498802</v>
      </c>
      <c r="BP23" s="28">
        <v>68.567298070514795</v>
      </c>
      <c r="BQ23" s="28">
        <v>348.03607488855698</v>
      </c>
      <c r="BR23" s="28">
        <v>3.73429298854147</v>
      </c>
      <c r="BS23" s="28">
        <v>14.5079827543444</v>
      </c>
      <c r="BT23" s="28">
        <v>6.5523976435236206E-2</v>
      </c>
      <c r="BU23" s="28">
        <v>362.97752488503698</v>
      </c>
      <c r="BV23" s="28">
        <v>234.38476826645001</v>
      </c>
      <c r="BW23" s="28">
        <v>0</v>
      </c>
      <c r="BX23" s="28">
        <v>0.13639473165694199</v>
      </c>
      <c r="BY23" s="28">
        <v>11.970946885839499</v>
      </c>
      <c r="BZ23" s="28">
        <v>8.5000825257161399</v>
      </c>
      <c r="CA23" s="28">
        <v>1176.76738400767</v>
      </c>
      <c r="CB23" s="28">
        <v>9.8115958827278895</v>
      </c>
      <c r="CD23" s="25">
        <f t="shared" si="0"/>
        <v>2.7041468444950231E-3</v>
      </c>
      <c r="CE23" s="25">
        <f t="shared" si="1"/>
        <v>2.7552474718463386E-3</v>
      </c>
      <c r="CF23" s="25">
        <f t="shared" si="2"/>
        <v>2.6909214375572059E-3</v>
      </c>
      <c r="CG23" s="25">
        <f t="shared" si="3"/>
        <v>2.6532644744816599E-3</v>
      </c>
      <c r="CH23" s="25">
        <f t="shared" si="4"/>
        <v>2.6532631693274755E-3</v>
      </c>
      <c r="CI23" s="25">
        <f t="shared" si="5"/>
        <v>2.6817502809294851E-3</v>
      </c>
      <c r="CJ23" s="25">
        <f t="shared" si="6"/>
        <v>2.7378894589167833E-3</v>
      </c>
      <c r="CK23" s="78">
        <f t="shared" si="7"/>
        <v>-0.93730315445528734</v>
      </c>
      <c r="CL23" s="78">
        <f t="shared" si="8"/>
        <v>1.675053254090249</v>
      </c>
      <c r="CM23" s="25">
        <f t="shared" si="9"/>
        <v>0</v>
      </c>
      <c r="CN23" s="78">
        <f t="shared" si="10"/>
        <v>-0.62666347923878307</v>
      </c>
      <c r="CO23" s="25">
        <f t="shared" si="11"/>
        <v>0</v>
      </c>
      <c r="CP23" s="78">
        <f t="shared" si="12"/>
        <v>-0.98136970594240758</v>
      </c>
      <c r="CQ23" s="87">
        <f t="shared" si="14"/>
        <v>2.7354207264998951E-3</v>
      </c>
      <c r="CR23" s="87">
        <f t="shared" si="15"/>
        <v>2.7470546498215578E-3</v>
      </c>
      <c r="CS23" s="78">
        <f t="shared" si="13"/>
        <v>-0.97510213072522223</v>
      </c>
    </row>
    <row r="24" spans="1:97" x14ac:dyDescent="0.4">
      <c r="A24" s="30" t="s">
        <v>23</v>
      </c>
      <c r="B24" s="28">
        <v>472.59537833000002</v>
      </c>
      <c r="C24" s="28">
        <v>52.48264665</v>
      </c>
      <c r="D24" s="28">
        <v>2684.8156715</v>
      </c>
      <c r="E24" s="28">
        <v>22.641186092000002</v>
      </c>
      <c r="F24" s="28">
        <v>7.3535712531000001</v>
      </c>
      <c r="G24" s="28">
        <v>151.49112521999999</v>
      </c>
      <c r="H24" s="28">
        <v>166.46047215999999</v>
      </c>
      <c r="I24" s="54">
        <v>5.1155668279000004</v>
      </c>
      <c r="J24" s="54">
        <v>1.1021770395999999</v>
      </c>
      <c r="K24" s="28"/>
      <c r="L24" s="54">
        <v>35.675509136000002</v>
      </c>
      <c r="M24" s="28"/>
      <c r="N24" s="54">
        <v>1.6166705125</v>
      </c>
      <c r="O24" s="28">
        <v>4.7813415578000003</v>
      </c>
      <c r="P24" s="28">
        <v>0.47453618749999998</v>
      </c>
      <c r="Q24" s="54">
        <v>6.0342785000000003E-2</v>
      </c>
      <c r="R24" s="28"/>
      <c r="S24" s="30" t="s">
        <v>23</v>
      </c>
      <c r="T24" s="28">
        <v>5.9458975247606302E-3</v>
      </c>
      <c r="U24" s="101">
        <v>4.7944577637775296</v>
      </c>
      <c r="V24" s="28">
        <v>0.25272138277196898</v>
      </c>
      <c r="W24" s="28">
        <v>0.25272138277196898</v>
      </c>
      <c r="X24" s="28">
        <v>0.10186598086700099</v>
      </c>
      <c r="Y24" s="28">
        <v>1.7850488838437699</v>
      </c>
      <c r="Z24" s="101">
        <v>0.47583622718400898</v>
      </c>
      <c r="AA24" s="101">
        <v>668.25064751468403</v>
      </c>
      <c r="AB24" s="28">
        <v>0</v>
      </c>
      <c r="AC24" s="28">
        <v>473.881301255643</v>
      </c>
      <c r="AD24" s="28">
        <v>5.3207457505486797</v>
      </c>
      <c r="AE24" s="28">
        <v>119.58279394915699</v>
      </c>
      <c r="AF24" s="28">
        <v>2.7004095445369201</v>
      </c>
      <c r="AG24" s="28">
        <v>3.8053188523355099</v>
      </c>
      <c r="AH24" s="28">
        <v>16.3724022545194</v>
      </c>
      <c r="AI24" s="28">
        <v>16.3724022545194</v>
      </c>
      <c r="AJ24" s="28">
        <v>0</v>
      </c>
      <c r="AK24" s="28">
        <v>0</v>
      </c>
      <c r="AL24" s="28">
        <v>5.5264998374047298</v>
      </c>
      <c r="AM24" s="28">
        <v>1.03534546722862E-2</v>
      </c>
      <c r="AN24" s="28">
        <v>3.2138675330831098E-3</v>
      </c>
      <c r="AO24" s="28">
        <v>0</v>
      </c>
      <c r="AP24" s="28">
        <v>0</v>
      </c>
      <c r="AQ24" s="28">
        <v>52.625121997718203</v>
      </c>
      <c r="AR24" s="28">
        <v>0</v>
      </c>
      <c r="AS24" s="28">
        <v>2422.93464174474</v>
      </c>
      <c r="AT24" s="28">
        <v>269.21491789127901</v>
      </c>
      <c r="AU24" s="28">
        <v>2692.1495596360201</v>
      </c>
      <c r="AV24" s="28">
        <v>3.02679669416933E-6</v>
      </c>
      <c r="AW24" s="28">
        <v>11.143352531771299</v>
      </c>
      <c r="AX24" s="28">
        <v>6.0179239637119103E-2</v>
      </c>
      <c r="AY24" s="28">
        <v>78.042842462776804</v>
      </c>
      <c r="AZ24" s="28">
        <v>8.1905479403539594E-2</v>
      </c>
      <c r="BA24" s="28">
        <v>0.19859423025049999</v>
      </c>
      <c r="BB24" s="28">
        <v>0.52374532886786995</v>
      </c>
      <c r="BC24" s="28">
        <v>0.11605192812789</v>
      </c>
      <c r="BD24" s="28">
        <v>1.6412176127250799E-4</v>
      </c>
      <c r="BE24" s="28">
        <v>2.78435035835028E-2</v>
      </c>
      <c r="BF24" s="28">
        <v>22.703161737036801</v>
      </c>
      <c r="BG24" s="28">
        <v>7.3736663708876904</v>
      </c>
      <c r="BH24" s="28">
        <v>15.3294953661491</v>
      </c>
      <c r="BI24" s="28">
        <v>5.8188991220092605E-4</v>
      </c>
      <c r="BJ24" s="28">
        <v>9.7028720712974103E-5</v>
      </c>
      <c r="BK24" s="28">
        <v>0.46042622915502202</v>
      </c>
      <c r="BL24" s="28">
        <v>5.7612063691529498E-5</v>
      </c>
      <c r="BM24" s="28">
        <v>1.29573119716926</v>
      </c>
      <c r="BN24" s="28">
        <v>0.320892304394363</v>
      </c>
      <c r="BO24" s="28">
        <v>0.172168935565954</v>
      </c>
      <c r="BP24" s="28">
        <v>3.2447126561175401</v>
      </c>
      <c r="BQ24" s="28">
        <v>31.406816234506799</v>
      </c>
      <c r="BR24" s="28">
        <v>0.18802810777724399</v>
      </c>
      <c r="BS24" s="28">
        <v>0.68218541741430905</v>
      </c>
      <c r="BT24" s="28">
        <v>3.0116096569057099E-4</v>
      </c>
      <c r="BU24" s="28">
        <v>151.89953819077601</v>
      </c>
      <c r="BV24" s="28">
        <v>40.070124101351396</v>
      </c>
      <c r="BW24" s="28">
        <v>0</v>
      </c>
      <c r="BX24" s="28">
        <v>0</v>
      </c>
      <c r="BY24" s="28">
        <v>3.9909570418031</v>
      </c>
      <c r="BZ24" s="28">
        <v>3.5652188112040601</v>
      </c>
      <c r="CA24" s="28">
        <v>166.91553356647199</v>
      </c>
      <c r="CB24" s="28">
        <v>3.6057378561614799</v>
      </c>
      <c r="CD24" s="25">
        <f t="shared" si="0"/>
        <v>2.7209807471816933E-3</v>
      </c>
      <c r="CE24" s="25">
        <f t="shared" si="1"/>
        <v>2.7147134684032499E-3</v>
      </c>
      <c r="CF24" s="25">
        <f t="shared" si="2"/>
        <v>2.7316170021916717E-3</v>
      </c>
      <c r="CG24" s="25">
        <f t="shared" si="3"/>
        <v>2.7372967469534554E-3</v>
      </c>
      <c r="CH24" s="25">
        <f t="shared" si="4"/>
        <v>2.7327018527520033E-3</v>
      </c>
      <c r="CI24" s="25">
        <f t="shared" si="5"/>
        <v>2.6959531139723021E-3</v>
      </c>
      <c r="CJ24" s="25">
        <f t="shared" si="6"/>
        <v>2.7337505449017223E-3</v>
      </c>
      <c r="CK24" s="78">
        <f t="shared" si="7"/>
        <v>-0.95059757964774472</v>
      </c>
      <c r="CL24" s="78">
        <f t="shared" si="8"/>
        <v>0.61956638517129392</v>
      </c>
      <c r="CM24" s="25">
        <f t="shared" si="9"/>
        <v>0</v>
      </c>
      <c r="CN24" s="78">
        <f t="shared" si="10"/>
        <v>-0.54107446113507374</v>
      </c>
      <c r="CO24" s="25">
        <f t="shared" si="11"/>
        <v>0</v>
      </c>
      <c r="CP24" s="78">
        <f t="shared" si="12"/>
        <v>-1</v>
      </c>
      <c r="CQ24" s="87">
        <f t="shared" si="14"/>
        <v>2.7432062359427915E-3</v>
      </c>
      <c r="CR24" s="87">
        <f t="shared" si="15"/>
        <v>2.7396007264651259E-3</v>
      </c>
      <c r="CS24" s="78">
        <f t="shared" si="13"/>
        <v>-1</v>
      </c>
    </row>
    <row r="25" spans="1:97" x14ac:dyDescent="0.4">
      <c r="A25" s="30" t="s">
        <v>24</v>
      </c>
      <c r="B25" s="28">
        <v>2283.8574781000002</v>
      </c>
      <c r="C25" s="28">
        <v>1.67</v>
      </c>
      <c r="D25" s="28">
        <v>10518.811395000001</v>
      </c>
      <c r="E25" s="28">
        <v>232.23814268999999</v>
      </c>
      <c r="F25" s="28">
        <v>229.82970723</v>
      </c>
      <c r="G25" s="28">
        <v>629.97063576000005</v>
      </c>
      <c r="H25" s="28">
        <v>1494.4080305</v>
      </c>
      <c r="I25" s="54">
        <v>30.539589029999998</v>
      </c>
      <c r="J25" s="54">
        <v>17.389631838</v>
      </c>
      <c r="K25" s="28"/>
      <c r="L25" s="54">
        <v>217.85625440999999</v>
      </c>
      <c r="M25" s="28"/>
      <c r="N25" s="54">
        <v>9.7150747155000001</v>
      </c>
      <c r="O25" s="28">
        <v>27.709023798</v>
      </c>
      <c r="P25" s="28">
        <v>8.0408932306000001</v>
      </c>
      <c r="Q25" s="54">
        <v>0.35362934080000002</v>
      </c>
      <c r="R25" s="28"/>
      <c r="S25" s="30" t="s">
        <v>24</v>
      </c>
      <c r="T25" s="28">
        <v>3.7327296570687398</v>
      </c>
      <c r="U25" s="101">
        <v>27.785004136546998</v>
      </c>
      <c r="V25" s="28">
        <v>4.2135901425148798</v>
      </c>
      <c r="W25" s="28">
        <v>4.2135545968398498</v>
      </c>
      <c r="X25" s="28">
        <v>0.877832099868053</v>
      </c>
      <c r="Y25" s="28">
        <v>15.788889646016701</v>
      </c>
      <c r="Z25" s="101">
        <v>8.0629282696266404</v>
      </c>
      <c r="AA25" s="101">
        <v>6234.1764928815401</v>
      </c>
      <c r="AB25" s="28">
        <v>0</v>
      </c>
      <c r="AC25" s="28">
        <v>2290.0722597044701</v>
      </c>
      <c r="AD25" s="28">
        <v>47.8239972069535</v>
      </c>
      <c r="AE25" s="28">
        <v>1100.90011125456</v>
      </c>
      <c r="AF25" s="28">
        <v>27.3669001916257</v>
      </c>
      <c r="AG25" s="28">
        <v>4.4758305684500597</v>
      </c>
      <c r="AH25" s="28">
        <v>147.955260580507</v>
      </c>
      <c r="AI25" s="28">
        <v>147.955260580507</v>
      </c>
      <c r="AJ25" s="28">
        <v>0</v>
      </c>
      <c r="AK25" s="28">
        <v>0</v>
      </c>
      <c r="AL25" s="28">
        <v>26.642296821891801</v>
      </c>
      <c r="AM25" s="28">
        <v>1.43224609195191E-2</v>
      </c>
      <c r="AN25" s="28">
        <v>9.0130036459861895E-2</v>
      </c>
      <c r="AO25" s="28">
        <v>1.13932621258314</v>
      </c>
      <c r="AP25" s="28">
        <v>4.63832210485951E-4</v>
      </c>
      <c r="AQ25" s="28">
        <v>1.6746496800542301</v>
      </c>
      <c r="AR25" s="28">
        <v>0</v>
      </c>
      <c r="AS25" s="28">
        <v>9492.9408185540997</v>
      </c>
      <c r="AT25" s="28">
        <v>1054.7716384287601</v>
      </c>
      <c r="AU25" s="28">
        <v>10547.712456982799</v>
      </c>
      <c r="AV25" s="28">
        <v>2.23773429190299E-4</v>
      </c>
      <c r="AW25" s="28">
        <v>91.015183179217999</v>
      </c>
      <c r="AX25" s="28">
        <v>1.9521975312642901</v>
      </c>
      <c r="AY25" s="28">
        <v>719.60613362762001</v>
      </c>
      <c r="AZ25" s="28">
        <v>2.5723647659518099</v>
      </c>
      <c r="BA25" s="28">
        <v>6.1579083774533201</v>
      </c>
      <c r="BB25" s="28">
        <v>15.000828166030001</v>
      </c>
      <c r="BC25" s="28">
        <v>3.4843984380253099</v>
      </c>
      <c r="BD25" s="28">
        <v>2.60121231060918E-2</v>
      </c>
      <c r="BE25" s="28">
        <v>0.83608523357418796</v>
      </c>
      <c r="BF25" s="28">
        <v>232.873299088419</v>
      </c>
      <c r="BG25" s="28">
        <v>230.45974547256299</v>
      </c>
      <c r="BH25" s="28">
        <v>2.4135536158556401</v>
      </c>
      <c r="BI25" s="28">
        <v>0</v>
      </c>
      <c r="BJ25" s="28">
        <v>0</v>
      </c>
      <c r="BK25" s="28">
        <v>15.291740647387201</v>
      </c>
      <c r="BL25" s="28">
        <v>0</v>
      </c>
      <c r="BM25" s="28">
        <v>40.44634537564</v>
      </c>
      <c r="BN25" s="28">
        <v>9.9325613659837799</v>
      </c>
      <c r="BO25" s="28">
        <v>5.3277985566339803</v>
      </c>
      <c r="BP25" s="28">
        <v>101.122586409607</v>
      </c>
      <c r="BQ25" s="28">
        <v>364.01993173476501</v>
      </c>
      <c r="BR25" s="28">
        <v>5.6453807479179998</v>
      </c>
      <c r="BS25" s="28">
        <v>21.202351752509099</v>
      </c>
      <c r="BT25" s="28">
        <v>1.46118598147842</v>
      </c>
      <c r="BU25" s="28">
        <v>631.69388721374298</v>
      </c>
      <c r="BV25" s="28">
        <v>378.33602465892199</v>
      </c>
      <c r="BW25" s="28">
        <v>0</v>
      </c>
      <c r="BX25" s="28">
        <v>1.3964459168835401E-3</v>
      </c>
      <c r="BY25" s="28">
        <v>20.678576192000602</v>
      </c>
      <c r="BZ25" s="28">
        <v>18.270814516136799</v>
      </c>
      <c r="CA25" s="28">
        <v>1498.4821467506599</v>
      </c>
      <c r="CB25" s="28">
        <v>14.6378822242333</v>
      </c>
      <c r="CD25" s="25">
        <f t="shared" si="0"/>
        <v>2.7211775095703867E-3</v>
      </c>
      <c r="CE25" s="25">
        <f t="shared" si="1"/>
        <v>2.784239553431237E-3</v>
      </c>
      <c r="CF25" s="25">
        <f t="shared" si="2"/>
        <v>2.7475596716694086E-3</v>
      </c>
      <c r="CG25" s="25">
        <f t="shared" si="3"/>
        <v>2.7349357476857011E-3</v>
      </c>
      <c r="CH25" s="25">
        <f t="shared" si="4"/>
        <v>2.7413263940352325E-3</v>
      </c>
      <c r="CI25" s="25">
        <f t="shared" si="5"/>
        <v>2.7354472667825104E-3</v>
      </c>
      <c r="CJ25" s="25">
        <f t="shared" si="6"/>
        <v>2.7262408709733755E-3</v>
      </c>
      <c r="CK25" s="78">
        <f t="shared" si="7"/>
        <v>-0.86202975447047625</v>
      </c>
      <c r="CL25" s="78">
        <f t="shared" si="8"/>
        <v>-9.2051528571487115E-2</v>
      </c>
      <c r="CM25" s="25">
        <f t="shared" si="9"/>
        <v>0</v>
      </c>
      <c r="CN25" s="78">
        <f t="shared" si="10"/>
        <v>-0.32085832935482805</v>
      </c>
      <c r="CO25" s="25">
        <f t="shared" si="11"/>
        <v>0</v>
      </c>
      <c r="CP25" s="78">
        <f t="shared" si="12"/>
        <v>-0.88272594437535379</v>
      </c>
      <c r="CQ25" s="87">
        <f t="shared" si="14"/>
        <v>2.7420792266410368E-3</v>
      </c>
      <c r="CR25" s="87">
        <f t="shared" si="15"/>
        <v>2.7403720450838729E-3</v>
      </c>
      <c r="CS25" s="78">
        <f t="shared" si="13"/>
        <v>-0.99868836615922008</v>
      </c>
    </row>
    <row r="26" spans="1:97" x14ac:dyDescent="0.4">
      <c r="A26" s="30" t="s">
        <v>25</v>
      </c>
      <c r="B26" s="28">
        <v>786.31072185999994</v>
      </c>
      <c r="C26" s="28">
        <v>3.3000000000000002E-2</v>
      </c>
      <c r="D26" s="28">
        <v>3773.5238688999998</v>
      </c>
      <c r="E26" s="28">
        <v>76.374099999999999</v>
      </c>
      <c r="F26" s="28">
        <v>76.320400000000006</v>
      </c>
      <c r="G26" s="28">
        <v>3.4881000000000002</v>
      </c>
      <c r="H26" s="28">
        <v>219.864</v>
      </c>
      <c r="I26" s="54">
        <v>11.662034197000001</v>
      </c>
      <c r="J26" s="54">
        <v>3.0388173344</v>
      </c>
      <c r="K26" s="28"/>
      <c r="L26" s="54">
        <v>84.237827985999999</v>
      </c>
      <c r="M26" s="28"/>
      <c r="N26" s="54">
        <v>3.8623408697000001</v>
      </c>
      <c r="O26" s="28">
        <v>11.637351309</v>
      </c>
      <c r="P26" s="28">
        <v>0.73579954349999999</v>
      </c>
      <c r="Q26" s="54">
        <v>0.141976248</v>
      </c>
      <c r="R26" s="28"/>
      <c r="S26" s="30" t="s">
        <v>25</v>
      </c>
      <c r="T26" s="28">
        <v>5.9816520400138703E-3</v>
      </c>
      <c r="U26" s="101">
        <v>11.669201184016201</v>
      </c>
      <c r="V26" s="28">
        <v>0.50963764048307703</v>
      </c>
      <c r="W26" s="28">
        <v>0.50940659359539597</v>
      </c>
      <c r="X26" s="28">
        <v>0.211125178787678</v>
      </c>
      <c r="Y26" s="28">
        <v>2.0786669299616598</v>
      </c>
      <c r="Z26" s="101">
        <v>0.73782445303900501</v>
      </c>
      <c r="AA26" s="101">
        <v>1355.01047733578</v>
      </c>
      <c r="AB26" s="28">
        <v>0</v>
      </c>
      <c r="AC26" s="28">
        <v>788.46637724389097</v>
      </c>
      <c r="AD26" s="28">
        <v>10.6520717038158</v>
      </c>
      <c r="AE26" s="28">
        <v>239.57243504565901</v>
      </c>
      <c r="AF26" s="28">
        <v>5.3864613612976298</v>
      </c>
      <c r="AG26" s="28">
        <v>1.61930330784304E-2</v>
      </c>
      <c r="AH26" s="28">
        <v>31.3332252327865</v>
      </c>
      <c r="AI26" s="28">
        <v>31.3332252327865</v>
      </c>
      <c r="AJ26" s="28">
        <v>0</v>
      </c>
      <c r="AK26" s="28">
        <v>0</v>
      </c>
      <c r="AL26" s="28">
        <v>5.7974002051356601</v>
      </c>
      <c r="AM26" s="28">
        <v>3.4245863591739201E-3</v>
      </c>
      <c r="AN26" s="28">
        <v>3.9094499882603596E-3</v>
      </c>
      <c r="AO26" s="28">
        <v>1.7494006962681101E-2</v>
      </c>
      <c r="AP26" s="28">
        <v>7.3205638901767303E-4</v>
      </c>
      <c r="AQ26" s="28">
        <v>3.3098443536874897E-2</v>
      </c>
      <c r="AR26" s="28">
        <v>0</v>
      </c>
      <c r="AS26" s="28">
        <v>3405.4877655031801</v>
      </c>
      <c r="AT26" s="28">
        <v>378.38672050772402</v>
      </c>
      <c r="AU26" s="28">
        <v>3783.8744860109</v>
      </c>
      <c r="AV26" s="28">
        <v>4.3867419752972201E-3</v>
      </c>
      <c r="AW26" s="28">
        <v>20.393810288171601</v>
      </c>
      <c r="AX26" s="28">
        <v>0.59577243018788795</v>
      </c>
      <c r="AY26" s="28">
        <v>83.605748879115097</v>
      </c>
      <c r="AZ26" s="28">
        <v>0.80604448708918297</v>
      </c>
      <c r="BA26" s="28">
        <v>2.1027263137066798</v>
      </c>
      <c r="BB26" s="28">
        <v>5.0932483586038098</v>
      </c>
      <c r="BC26" s="28">
        <v>1.1915416094842799</v>
      </c>
      <c r="BD26" s="28">
        <v>0</v>
      </c>
      <c r="BE26" s="28">
        <v>0.28036408073325703</v>
      </c>
      <c r="BF26" s="28">
        <v>76.583170638932501</v>
      </c>
      <c r="BG26" s="28">
        <v>76.529325104008507</v>
      </c>
      <c r="BH26" s="28">
        <v>5.3845534923968097E-2</v>
      </c>
      <c r="BI26" s="28">
        <v>0</v>
      </c>
      <c r="BJ26" s="28">
        <v>0</v>
      </c>
      <c r="BK26" s="28">
        <v>4.3213991637868796</v>
      </c>
      <c r="BL26" s="28">
        <v>0</v>
      </c>
      <c r="BM26" s="28">
        <v>13.6684772092792</v>
      </c>
      <c r="BN26" s="28">
        <v>3.3994087869618701</v>
      </c>
      <c r="BO26" s="28">
        <v>1.8223710071264301</v>
      </c>
      <c r="BP26" s="28">
        <v>34.171215315508903</v>
      </c>
      <c r="BQ26" s="28">
        <v>56.128958826859098</v>
      </c>
      <c r="BR26" s="28">
        <v>1.8573949989252401</v>
      </c>
      <c r="BS26" s="28">
        <v>7.2193613426147802</v>
      </c>
      <c r="BT26" s="28">
        <v>0</v>
      </c>
      <c r="BU26" s="28">
        <v>3.4975571513197199</v>
      </c>
      <c r="BV26" s="28">
        <v>36.844413123633103</v>
      </c>
      <c r="BW26" s="28">
        <v>0</v>
      </c>
      <c r="BX26" s="28">
        <v>2.6868681326741601E-3</v>
      </c>
      <c r="BY26" s="28">
        <v>1.7133856174101201</v>
      </c>
      <c r="BZ26" s="28">
        <v>1.00704658250963</v>
      </c>
      <c r="CA26" s="28">
        <v>220.464253487436</v>
      </c>
      <c r="CB26" s="28">
        <v>1.9837375917489199</v>
      </c>
      <c r="CD26" s="25">
        <f t="shared" si="0"/>
        <v>2.7414803384492549E-3</v>
      </c>
      <c r="CE26" s="25">
        <f t="shared" si="1"/>
        <v>2.9831374810574355E-3</v>
      </c>
      <c r="CF26" s="25">
        <f t="shared" si="2"/>
        <v>2.7429579010235482E-3</v>
      </c>
      <c r="CG26" s="25">
        <f t="shared" si="3"/>
        <v>2.7374546990734045E-3</v>
      </c>
      <c r="CH26" s="25">
        <f t="shared" si="4"/>
        <v>2.737473912721897E-3</v>
      </c>
      <c r="CI26" s="25">
        <f t="shared" si="5"/>
        <v>2.7112615233851355E-3</v>
      </c>
      <c r="CJ26" s="25">
        <f t="shared" si="6"/>
        <v>2.7301126488920077E-3</v>
      </c>
      <c r="CK26" s="78">
        <f t="shared" si="7"/>
        <v>-0.95631923342100666</v>
      </c>
      <c r="CL26" s="78">
        <f t="shared" si="8"/>
        <v>-0.31596186897094863</v>
      </c>
      <c r="CM26" s="25">
        <f t="shared" si="9"/>
        <v>0</v>
      </c>
      <c r="CN26" s="78">
        <f t="shared" si="10"/>
        <v>-0.6280385429928943</v>
      </c>
      <c r="CO26" s="25">
        <f t="shared" si="11"/>
        <v>0</v>
      </c>
      <c r="CP26" s="78">
        <f t="shared" si="12"/>
        <v>-0.99547062065393521</v>
      </c>
      <c r="CQ26" s="87">
        <f t="shared" si="14"/>
        <v>2.7368663341433433E-3</v>
      </c>
      <c r="CR26" s="87">
        <f t="shared" si="15"/>
        <v>2.751985315692203E-3</v>
      </c>
      <c r="CS26" s="78">
        <f t="shared" si="13"/>
        <v>-0.99484381085336426</v>
      </c>
    </row>
    <row r="27" spans="1:97" x14ac:dyDescent="0.4">
      <c r="A27" s="30" t="s">
        <v>26</v>
      </c>
      <c r="B27" s="28">
        <v>712.06423093000001</v>
      </c>
      <c r="C27" s="28"/>
      <c r="D27" s="28">
        <v>1145.6876032</v>
      </c>
      <c r="E27" s="28">
        <v>47.180998051000003</v>
      </c>
      <c r="F27" s="28">
        <v>40.391922762999997</v>
      </c>
      <c r="G27" s="28">
        <v>68.942841405999999</v>
      </c>
      <c r="H27" s="28">
        <v>941.80200034999996</v>
      </c>
      <c r="I27" s="54">
        <v>17.488153763</v>
      </c>
      <c r="J27" s="54">
        <v>9.6009866770999999</v>
      </c>
      <c r="K27" s="28"/>
      <c r="L27" s="54">
        <v>126.92239533999999</v>
      </c>
      <c r="M27" s="28"/>
      <c r="N27" s="54">
        <v>17.962325272000001</v>
      </c>
      <c r="O27" s="28">
        <v>15.98462368</v>
      </c>
      <c r="P27" s="28">
        <v>3.8416683419000002</v>
      </c>
      <c r="Q27" s="54">
        <v>1.35920203E-2</v>
      </c>
      <c r="R27" s="28"/>
      <c r="S27" s="30" t="s">
        <v>26</v>
      </c>
      <c r="T27" s="28">
        <v>1.0444158824863701</v>
      </c>
      <c r="U27" s="101">
        <v>16.028472318964798</v>
      </c>
      <c r="V27" s="28">
        <v>3.3942242958550399</v>
      </c>
      <c r="W27" s="28">
        <v>3.3530298157815701</v>
      </c>
      <c r="X27" s="28">
        <v>1.75770698788339</v>
      </c>
      <c r="Y27" s="28">
        <v>14.161178744063999</v>
      </c>
      <c r="Z27" s="101">
        <v>3.8522529410656698</v>
      </c>
      <c r="AA27" s="101">
        <v>4492.6942842338603</v>
      </c>
      <c r="AB27" s="28">
        <v>0</v>
      </c>
      <c r="AC27" s="28">
        <v>714.01522531346995</v>
      </c>
      <c r="AD27" s="28">
        <v>33.823092594261702</v>
      </c>
      <c r="AE27" s="28">
        <v>786.71099930649495</v>
      </c>
      <c r="AF27" s="28">
        <v>18.736319628736901</v>
      </c>
      <c r="AG27" s="28">
        <v>1.06842312049903</v>
      </c>
      <c r="AH27" s="28">
        <v>85.029137931757901</v>
      </c>
      <c r="AI27" s="28">
        <v>85.029137931757901</v>
      </c>
      <c r="AJ27" s="28">
        <v>0</v>
      </c>
      <c r="AK27" s="28">
        <v>0</v>
      </c>
      <c r="AL27" s="28">
        <v>19.069585155484202</v>
      </c>
      <c r="AM27" s="28">
        <v>0.294830056672228</v>
      </c>
      <c r="AN27" s="28">
        <v>0.68270038837062097</v>
      </c>
      <c r="AO27" s="28">
        <v>1.08094456822484</v>
      </c>
      <c r="AP27" s="28">
        <v>0.127854499110303</v>
      </c>
      <c r="AQ27" s="28">
        <v>0</v>
      </c>
      <c r="AR27" s="28">
        <v>0</v>
      </c>
      <c r="AS27" s="28">
        <v>1033.93902541598</v>
      </c>
      <c r="AT27" s="28">
        <v>114.881706929678</v>
      </c>
      <c r="AU27" s="28">
        <v>1148.82073234566</v>
      </c>
      <c r="AV27" s="28">
        <v>0.26998617778296702</v>
      </c>
      <c r="AW27" s="28">
        <v>62.396355829566097</v>
      </c>
      <c r="AX27" s="28">
        <v>0.53358716259638195</v>
      </c>
      <c r="AY27" s="28">
        <v>404.63665805216601</v>
      </c>
      <c r="AZ27" s="28">
        <v>0.60180473533479795</v>
      </c>
      <c r="BA27" s="28">
        <v>0.95641319683967396</v>
      </c>
      <c r="BB27" s="28">
        <v>2.44945780459111</v>
      </c>
      <c r="BC27" s="28">
        <v>0.59760550073226504</v>
      </c>
      <c r="BD27" s="28">
        <v>2.2725339925153201E-3</v>
      </c>
      <c r="BE27" s="28">
        <v>0.16428045749213099</v>
      </c>
      <c r="BF27" s="28">
        <v>47.308894839592497</v>
      </c>
      <c r="BG27" s="28">
        <v>40.501539120527497</v>
      </c>
      <c r="BH27" s="28">
        <v>6.8073557190650096</v>
      </c>
      <c r="BI27" s="28">
        <v>9.3949826110440796E-3</v>
      </c>
      <c r="BJ27" s="28">
        <v>2.1177200364313701E-3</v>
      </c>
      <c r="BK27" s="28">
        <v>4.4105333775360096</v>
      </c>
      <c r="BL27" s="28">
        <v>4.6029831070840002E-3</v>
      </c>
      <c r="BM27" s="28">
        <v>6.5095636414854496</v>
      </c>
      <c r="BN27" s="28">
        <v>1.52401548890248</v>
      </c>
      <c r="BO27" s="28">
        <v>0.81850614626564699</v>
      </c>
      <c r="BP27" s="28">
        <v>16.286023002758999</v>
      </c>
      <c r="BQ27" s="28">
        <v>251.29028337346</v>
      </c>
      <c r="BR27" s="28">
        <v>1.28490568825542</v>
      </c>
      <c r="BS27" s="28">
        <v>3.2452030461261998</v>
      </c>
      <c r="BT27" s="28">
        <v>1.1012516518637301</v>
      </c>
      <c r="BU27" s="28">
        <v>69.131100740158004</v>
      </c>
      <c r="BV27" s="28">
        <v>194.63604756785301</v>
      </c>
      <c r="BW27" s="28">
        <v>0</v>
      </c>
      <c r="BX27" s="28">
        <v>0.46925230157442799</v>
      </c>
      <c r="BY27" s="28">
        <v>15.040048590155999</v>
      </c>
      <c r="BZ27" s="28">
        <v>18.216536756749701</v>
      </c>
      <c r="CA27" s="28">
        <v>944.39317349823898</v>
      </c>
      <c r="CB27" s="28">
        <v>10.3268757267283</v>
      </c>
      <c r="CD27" s="25">
        <f t="shared" si="0"/>
        <v>2.7399134779201415E-3</v>
      </c>
      <c r="CE27" s="25">
        <f t="shared" si="1"/>
        <v>0</v>
      </c>
      <c r="CF27" s="25">
        <f t="shared" si="2"/>
        <v>2.7347150627351313E-3</v>
      </c>
      <c r="CG27" s="25">
        <f t="shared" si="3"/>
        <v>2.7107690357513203E-3</v>
      </c>
      <c r="CH27" s="25">
        <f t="shared" si="4"/>
        <v>2.7138187545731616E-3</v>
      </c>
      <c r="CI27" s="25">
        <f t="shared" si="5"/>
        <v>2.7306581846454161E-3</v>
      </c>
      <c r="CJ27" s="25">
        <f t="shared" si="6"/>
        <v>2.751292890943181E-3</v>
      </c>
      <c r="CK27" s="78">
        <f t="shared" si="7"/>
        <v>-0.80826850785840898</v>
      </c>
      <c r="CL27" s="78">
        <f t="shared" si="8"/>
        <v>0.47497118997580112</v>
      </c>
      <c r="CM27" s="25">
        <f t="shared" si="9"/>
        <v>0</v>
      </c>
      <c r="CN27" s="78">
        <f t="shared" si="10"/>
        <v>-0.33006986116215614</v>
      </c>
      <c r="CO27" s="25">
        <f t="shared" si="11"/>
        <v>0</v>
      </c>
      <c r="CP27" s="78">
        <f t="shared" si="12"/>
        <v>-0.93982156809564987</v>
      </c>
      <c r="CQ27" s="87">
        <f t="shared" si="14"/>
        <v>2.7431761824747614E-3</v>
      </c>
      <c r="CR27" s="87">
        <f t="shared" si="15"/>
        <v>2.7552089935058721E-3</v>
      </c>
      <c r="CS27" s="78">
        <f t="shared" si="13"/>
        <v>8.4065853558431627</v>
      </c>
    </row>
    <row r="28" spans="1:97" x14ac:dyDescent="0.4">
      <c r="A28" s="30" t="s">
        <v>27</v>
      </c>
      <c r="B28" s="28">
        <v>898.20115748000001</v>
      </c>
      <c r="C28" s="28">
        <v>1.0001299999999999E-2</v>
      </c>
      <c r="D28" s="28">
        <v>3220.8489420000001</v>
      </c>
      <c r="E28" s="28">
        <v>80.551343463999999</v>
      </c>
      <c r="F28" s="28">
        <v>80.324001764000002</v>
      </c>
      <c r="G28" s="28">
        <v>3.4471546000000002</v>
      </c>
      <c r="H28" s="28">
        <v>312.40530310000003</v>
      </c>
      <c r="I28" s="54">
        <v>20.700831585</v>
      </c>
      <c r="J28" s="54">
        <v>4.2279219799999996</v>
      </c>
      <c r="K28" s="28"/>
      <c r="L28" s="54">
        <v>126.8355768</v>
      </c>
      <c r="M28" s="28"/>
      <c r="N28" s="54">
        <v>8.5583781717999994</v>
      </c>
      <c r="O28" s="28">
        <v>17.071113932999999</v>
      </c>
      <c r="P28" s="28">
        <v>1.6403975071000001</v>
      </c>
      <c r="Q28" s="54">
        <v>0.1515221943</v>
      </c>
      <c r="R28" s="28"/>
      <c r="S28" s="30" t="s">
        <v>27</v>
      </c>
      <c r="T28" s="28">
        <v>14.9192075216812</v>
      </c>
      <c r="U28" s="101">
        <v>17.117738319133</v>
      </c>
      <c r="V28" s="28">
        <v>0.54402008115886702</v>
      </c>
      <c r="W28" s="28">
        <v>0.54402008115886702</v>
      </c>
      <c r="X28" s="28">
        <v>0.21925939378197301</v>
      </c>
      <c r="Y28" s="28">
        <v>7.4139063480212899</v>
      </c>
      <c r="Z28" s="101">
        <v>1.6448979518579101</v>
      </c>
      <c r="AA28" s="101">
        <v>1465.39657819591</v>
      </c>
      <c r="AB28" s="28">
        <v>0</v>
      </c>
      <c r="AC28" s="28">
        <v>900.67060618378503</v>
      </c>
      <c r="AD28" s="28">
        <v>11.4939867121004</v>
      </c>
      <c r="AE28" s="28">
        <v>254.613469205071</v>
      </c>
      <c r="AF28" s="28">
        <v>5.82799329689405</v>
      </c>
      <c r="AG28" s="28">
        <v>0</v>
      </c>
      <c r="AH28" s="28">
        <v>39.446299757101897</v>
      </c>
      <c r="AI28" s="28">
        <v>39.446299757101897</v>
      </c>
      <c r="AJ28" s="28">
        <v>0</v>
      </c>
      <c r="AK28" s="28">
        <v>0</v>
      </c>
      <c r="AL28" s="28">
        <v>5.6864166806437</v>
      </c>
      <c r="AM28" s="28">
        <v>0</v>
      </c>
      <c r="AN28" s="28">
        <v>0.62091712128805998</v>
      </c>
      <c r="AO28" s="28">
        <v>7.4056773862933403</v>
      </c>
      <c r="AP28" s="28">
        <v>0</v>
      </c>
      <c r="AQ28" s="28">
        <v>1.00285463743998E-2</v>
      </c>
      <c r="AR28" s="28">
        <v>0</v>
      </c>
      <c r="AS28" s="28">
        <v>2906.7333199857599</v>
      </c>
      <c r="AT28" s="28">
        <v>322.97035796291499</v>
      </c>
      <c r="AU28" s="28">
        <v>3229.7036779486798</v>
      </c>
      <c r="AV28" s="28">
        <v>0</v>
      </c>
      <c r="AW28" s="28">
        <v>23.415825120108799</v>
      </c>
      <c r="AX28" s="28">
        <v>0.60909025976888498</v>
      </c>
      <c r="AY28" s="28">
        <v>93.648561353382206</v>
      </c>
      <c r="AZ28" s="28">
        <v>0.81479226393554305</v>
      </c>
      <c r="BA28" s="28">
        <v>2.0503526044853202</v>
      </c>
      <c r="BB28" s="28">
        <v>5.11493809736284</v>
      </c>
      <c r="BC28" s="28">
        <v>1.16119635070761</v>
      </c>
      <c r="BD28" s="28">
        <v>0.12364279105143899</v>
      </c>
      <c r="BE28" s="28">
        <v>0.27542346834807702</v>
      </c>
      <c r="BF28" s="28">
        <v>80.772859109785898</v>
      </c>
      <c r="BG28" s="28">
        <v>80.544892034303402</v>
      </c>
      <c r="BH28" s="28">
        <v>0.22796707548253101</v>
      </c>
      <c r="BI28" s="28">
        <v>0</v>
      </c>
      <c r="BJ28" s="28">
        <v>0</v>
      </c>
      <c r="BK28" s="28">
        <v>8.3306430409867804</v>
      </c>
      <c r="BL28" s="28">
        <v>0</v>
      </c>
      <c r="BM28" s="28">
        <v>13.5337362966218</v>
      </c>
      <c r="BN28" s="28">
        <v>3.3116097742375099</v>
      </c>
      <c r="BO28" s="28">
        <v>1.79051476861582</v>
      </c>
      <c r="BP28" s="28">
        <v>33.843764844245797</v>
      </c>
      <c r="BQ28" s="28">
        <v>56.476299191261099</v>
      </c>
      <c r="BR28" s="28">
        <v>1.8390735508285201</v>
      </c>
      <c r="BS28" s="28">
        <v>7.5477377068434901</v>
      </c>
      <c r="BT28" s="28">
        <v>0.198376216263908</v>
      </c>
      <c r="BU28" s="28">
        <v>3.4565009359525098</v>
      </c>
      <c r="BV28" s="28">
        <v>34.152028517792502</v>
      </c>
      <c r="BW28" s="28">
        <v>0</v>
      </c>
      <c r="BX28" s="28">
        <v>0</v>
      </c>
      <c r="BY28" s="28">
        <v>34.166274817413303</v>
      </c>
      <c r="BZ28" s="28">
        <v>8.3755980324344392</v>
      </c>
      <c r="CA28" s="28">
        <v>313.262069895335</v>
      </c>
      <c r="CB28" s="28">
        <v>13.6465220241093</v>
      </c>
      <c r="CD28" s="25">
        <f t="shared" si="0"/>
        <v>2.7493270112380211E-3</v>
      </c>
      <c r="CE28" s="25">
        <f t="shared" si="1"/>
        <v>2.7242832831532861E-3</v>
      </c>
      <c r="CF28" s="25">
        <f t="shared" si="2"/>
        <v>2.7491931810938426E-3</v>
      </c>
      <c r="CG28" s="25">
        <f t="shared" si="3"/>
        <v>2.7499931876977237E-3</v>
      </c>
      <c r="CH28" s="25">
        <f t="shared" si="4"/>
        <v>2.7499908551916743E-3</v>
      </c>
      <c r="CI28" s="25">
        <f t="shared" si="5"/>
        <v>2.7113190549996409E-3</v>
      </c>
      <c r="CJ28" s="25">
        <f t="shared" si="6"/>
        <v>2.7424848004604084E-3</v>
      </c>
      <c r="CK28" s="78">
        <f t="shared" si="7"/>
        <v>-0.97371989241470536</v>
      </c>
      <c r="CL28" s="78">
        <f t="shared" si="8"/>
        <v>0.75355798500834459</v>
      </c>
      <c r="CM28" s="25">
        <f t="shared" si="9"/>
        <v>0</v>
      </c>
      <c r="CN28" s="78">
        <f t="shared" si="10"/>
        <v>-0.68899656742758708</v>
      </c>
      <c r="CO28" s="25">
        <f t="shared" si="11"/>
        <v>0</v>
      </c>
      <c r="CP28" s="78">
        <f t="shared" si="12"/>
        <v>-0.13468682528014803</v>
      </c>
      <c r="CQ28" s="87">
        <f t="shared" si="14"/>
        <v>2.7311859270572583E-3</v>
      </c>
      <c r="CR28" s="87">
        <f t="shared" si="15"/>
        <v>2.7435086547200256E-3</v>
      </c>
      <c r="CS28" s="78">
        <f t="shared" si="13"/>
        <v>-1</v>
      </c>
    </row>
    <row r="29" spans="1:97" x14ac:dyDescent="0.4">
      <c r="A29" s="30" t="s">
        <v>28</v>
      </c>
      <c r="B29" s="28">
        <v>86.378251763999998</v>
      </c>
      <c r="C29" s="28"/>
      <c r="D29" s="28">
        <v>181.98122162999999</v>
      </c>
      <c r="E29" s="28">
        <v>13.042825880000001</v>
      </c>
      <c r="F29" s="28">
        <v>13.004379039</v>
      </c>
      <c r="G29" s="28">
        <v>16.344068307000001</v>
      </c>
      <c r="H29" s="28">
        <v>68.748375952999993</v>
      </c>
      <c r="I29" s="54">
        <v>0.188026635</v>
      </c>
      <c r="J29" s="54">
        <v>8.5124504200000006E-2</v>
      </c>
      <c r="K29" s="28"/>
      <c r="L29" s="54">
        <v>2.9535975996000001</v>
      </c>
      <c r="M29" s="28"/>
      <c r="N29" s="54">
        <v>2.5998302000000001E-2</v>
      </c>
      <c r="O29" s="28">
        <v>6.7300838599999996E-2</v>
      </c>
      <c r="P29" s="28">
        <v>5.1073129999999996E-3</v>
      </c>
      <c r="Q29" s="54">
        <v>8.0908162999999995E-3</v>
      </c>
      <c r="R29" s="28"/>
      <c r="S29" s="30" t="s">
        <v>28</v>
      </c>
      <c r="T29" s="28">
        <v>0.46848159124277999</v>
      </c>
      <c r="U29" s="101">
        <v>6.7487572422471706E-2</v>
      </c>
      <c r="V29" s="28">
        <v>0.28556598037083197</v>
      </c>
      <c r="W29" s="28">
        <v>0.26739041035892003</v>
      </c>
      <c r="X29" s="28">
        <v>0.52243724511289602</v>
      </c>
      <c r="Y29" s="28">
        <v>1.2210438497485601</v>
      </c>
      <c r="Z29" s="101">
        <v>5.1211470634839502E-3</v>
      </c>
      <c r="AA29" s="101">
        <v>44.120487139209303</v>
      </c>
      <c r="AB29" s="28">
        <v>0</v>
      </c>
      <c r="AC29" s="28">
        <v>86.614060549678399</v>
      </c>
      <c r="AD29" s="28">
        <v>1.24205510066165</v>
      </c>
      <c r="AE29" s="28">
        <v>2.3420251655636402</v>
      </c>
      <c r="AF29" s="28">
        <v>0.41490645226959</v>
      </c>
      <c r="AG29" s="28">
        <v>0.49047426389537002</v>
      </c>
      <c r="AH29" s="28">
        <v>14.0887168313798</v>
      </c>
      <c r="AI29" s="28">
        <v>14.0887168313798</v>
      </c>
      <c r="AJ29" s="28">
        <v>0</v>
      </c>
      <c r="AK29" s="28">
        <v>0</v>
      </c>
      <c r="AL29" s="28">
        <v>2.4753928360615198</v>
      </c>
      <c r="AM29" s="28">
        <v>0.132080111156541</v>
      </c>
      <c r="AN29" s="28">
        <v>0.30129821656839501</v>
      </c>
      <c r="AO29" s="28">
        <v>0.43898249301238601</v>
      </c>
      <c r="AP29" s="28">
        <v>5.6470675753461902E-2</v>
      </c>
      <c r="AQ29" s="28">
        <v>0</v>
      </c>
      <c r="AR29" s="28">
        <v>0</v>
      </c>
      <c r="AS29" s="28">
        <v>164.233071783925</v>
      </c>
      <c r="AT29" s="28">
        <v>18.248121913546601</v>
      </c>
      <c r="AU29" s="28">
        <v>182.48119369747201</v>
      </c>
      <c r="AV29" s="28">
        <v>0.11915289526513299</v>
      </c>
      <c r="AW29" s="28">
        <v>2.0637778026343101</v>
      </c>
      <c r="AX29" s="28">
        <v>9.9723504171696203E-2</v>
      </c>
      <c r="AY29" s="28">
        <v>31.876854964311999</v>
      </c>
      <c r="AZ29" s="28">
        <v>0.13500929252798499</v>
      </c>
      <c r="BA29" s="28">
        <v>0.35257886532515298</v>
      </c>
      <c r="BB29" s="28">
        <v>0.88279538261766</v>
      </c>
      <c r="BC29" s="28">
        <v>0.19951370367014401</v>
      </c>
      <c r="BD29" s="28">
        <v>9.5778038658046897E-6</v>
      </c>
      <c r="BE29" s="28">
        <v>4.6930662843852E-2</v>
      </c>
      <c r="BF29" s="28">
        <v>13.0786435091096</v>
      </c>
      <c r="BG29" s="28">
        <v>13.040104753045499</v>
      </c>
      <c r="BH29" s="28">
        <v>3.8538756064088103E-2</v>
      </c>
      <c r="BI29" s="28">
        <v>0</v>
      </c>
      <c r="BJ29" s="28">
        <v>7.1328196564096504E-6</v>
      </c>
      <c r="BK29" s="28">
        <v>0.82649262201204599</v>
      </c>
      <c r="BL29" s="28">
        <v>0</v>
      </c>
      <c r="BM29" s="28">
        <v>2.2903176698909302</v>
      </c>
      <c r="BN29" s="28">
        <v>0.569013910878157</v>
      </c>
      <c r="BO29" s="28">
        <v>0.30508048111465802</v>
      </c>
      <c r="BP29" s="28">
        <v>5.7282135434338004</v>
      </c>
      <c r="BQ29" s="28">
        <v>1.2251589152808899</v>
      </c>
      <c r="BR29" s="28">
        <v>0.31090420988001199</v>
      </c>
      <c r="BS29" s="28">
        <v>1.2933901471695399</v>
      </c>
      <c r="BT29" s="28">
        <v>1.24046886423386E-4</v>
      </c>
      <c r="BU29" s="28">
        <v>16.388381076177399</v>
      </c>
      <c r="BV29" s="28">
        <v>26.405500723472201</v>
      </c>
      <c r="BW29" s="28">
        <v>0</v>
      </c>
      <c r="BX29" s="28">
        <v>0.20709550724033099</v>
      </c>
      <c r="BY29" s="28">
        <v>3.8188254167759901</v>
      </c>
      <c r="BZ29" s="28">
        <v>4.6013981459796804</v>
      </c>
      <c r="CA29" s="28">
        <v>68.936702636397399</v>
      </c>
      <c r="CB29" s="28">
        <v>2.0151447950541499</v>
      </c>
      <c r="CD29" s="25">
        <f t="shared" si="0"/>
        <v>2.7299555254101521E-3</v>
      </c>
      <c r="CE29" s="25">
        <f t="shared" si="1"/>
        <v>0</v>
      </c>
      <c r="CF29" s="25">
        <f t="shared" si="2"/>
        <v>2.7473827408882154E-3</v>
      </c>
      <c r="CG29" s="25">
        <f t="shared" si="3"/>
        <v>2.7461555830874691E-3</v>
      </c>
      <c r="CH29" s="25">
        <f t="shared" si="4"/>
        <v>2.7472064554838298E-3</v>
      </c>
      <c r="CI29" s="25">
        <f t="shared" si="5"/>
        <v>2.7112447369312619E-3</v>
      </c>
      <c r="CJ29" s="25">
        <f t="shared" si="6"/>
        <v>2.7393619236352031E-3</v>
      </c>
      <c r="CK29" s="78">
        <f t="shared" si="7"/>
        <v>0.42208794173719077</v>
      </c>
      <c r="CL29" s="78">
        <f t="shared" si="8"/>
        <v>13.344211002741559</v>
      </c>
      <c r="CM29" s="25">
        <f t="shared" si="9"/>
        <v>0</v>
      </c>
      <c r="CN29" s="78">
        <f t="shared" si="10"/>
        <v>3.7700190551643891</v>
      </c>
      <c r="CO29" s="25">
        <f t="shared" si="11"/>
        <v>0</v>
      </c>
      <c r="CP29" s="78">
        <f t="shared" si="12"/>
        <v>15.885044762245858</v>
      </c>
      <c r="CQ29" s="87">
        <f t="shared" si="14"/>
        <v>2.7746136059545361E-3</v>
      </c>
      <c r="CR29" s="87">
        <f t="shared" si="15"/>
        <v>2.7086774364427305E-3</v>
      </c>
      <c r="CS29" s="78">
        <f t="shared" si="13"/>
        <v>5.9796017681753453</v>
      </c>
    </row>
    <row r="30" spans="1:97" x14ac:dyDescent="0.4">
      <c r="B30" s="28"/>
      <c r="C30" s="28"/>
      <c r="D30" s="28"/>
      <c r="E30" s="28"/>
      <c r="F30" s="28"/>
      <c r="G30" s="28"/>
      <c r="H30" s="28"/>
      <c r="I30" s="54"/>
      <c r="J30" s="54"/>
      <c r="K30" s="28"/>
      <c r="L30" s="54"/>
      <c r="M30" s="28"/>
      <c r="N30" s="54"/>
      <c r="O30" s="28"/>
      <c r="P30" s="28"/>
      <c r="Q30" s="54"/>
      <c r="R30" s="28"/>
      <c r="AA30" s="101"/>
      <c r="CD30" s="25">
        <f t="shared" si="0"/>
        <v>0</v>
      </c>
      <c r="CE30" s="25">
        <f t="shared" si="1"/>
        <v>0</v>
      </c>
      <c r="CF30" s="25">
        <f t="shared" si="2"/>
        <v>0</v>
      </c>
      <c r="CG30" s="25">
        <f t="shared" si="3"/>
        <v>0</v>
      </c>
      <c r="CH30" s="25">
        <f t="shared" si="4"/>
        <v>0</v>
      </c>
      <c r="CI30" s="25">
        <f t="shared" si="5"/>
        <v>0</v>
      </c>
      <c r="CJ30" s="25">
        <f t="shared" si="6"/>
        <v>0</v>
      </c>
      <c r="CK30" s="78">
        <f t="shared" si="7"/>
        <v>0</v>
      </c>
      <c r="CL30" s="78">
        <f t="shared" si="8"/>
        <v>0</v>
      </c>
      <c r="CM30" s="25">
        <f t="shared" si="9"/>
        <v>0</v>
      </c>
      <c r="CN30" s="78">
        <f t="shared" si="10"/>
        <v>0</v>
      </c>
      <c r="CO30" s="25">
        <f t="shared" si="11"/>
        <v>0</v>
      </c>
      <c r="CP30" s="78">
        <f t="shared" si="12"/>
        <v>0</v>
      </c>
      <c r="CQ30" s="87">
        <f t="shared" si="14"/>
        <v>0</v>
      </c>
      <c r="CR30" s="87">
        <f t="shared" si="15"/>
        <v>0</v>
      </c>
      <c r="CS30" s="78">
        <f t="shared" si="13"/>
        <v>0</v>
      </c>
    </row>
    <row r="31" spans="1:97" x14ac:dyDescent="0.4">
      <c r="A31" s="30" t="s">
        <v>30</v>
      </c>
      <c r="B31" s="28">
        <v>94.367106363000005</v>
      </c>
      <c r="C31" s="28">
        <v>4.8997000000000002</v>
      </c>
      <c r="D31" s="28">
        <v>213.42718927000001</v>
      </c>
      <c r="E31" s="28">
        <v>20.320699999999999</v>
      </c>
      <c r="F31" s="28">
        <v>19.181100000000001</v>
      </c>
      <c r="G31" s="28">
        <v>6.2195999999999998</v>
      </c>
      <c r="H31" s="28">
        <v>124.83369999999999</v>
      </c>
      <c r="I31" s="54">
        <v>4.2485851103999996</v>
      </c>
      <c r="J31" s="54">
        <v>1.4769862221000001</v>
      </c>
      <c r="K31" s="28"/>
      <c r="L31" s="54">
        <v>28.391400132000001</v>
      </c>
      <c r="M31" s="28"/>
      <c r="N31" s="54">
        <v>0.88909097569999995</v>
      </c>
      <c r="O31" s="28">
        <v>1.6753728802000001</v>
      </c>
      <c r="P31" s="28">
        <v>0.50553526550000005</v>
      </c>
      <c r="Q31" s="54">
        <v>5.6887834999999999E-3</v>
      </c>
      <c r="R31" s="28"/>
      <c r="S31" s="30" t="s">
        <v>30</v>
      </c>
      <c r="T31" s="28">
        <v>6.6336867913358004</v>
      </c>
      <c r="U31" s="101">
        <v>1.6799824958173399</v>
      </c>
      <c r="V31" s="28">
        <v>0.20259716516551399</v>
      </c>
      <c r="W31" s="28">
        <v>0.20259716516551399</v>
      </c>
      <c r="X31" s="28">
        <v>8.1499921030771097E-2</v>
      </c>
      <c r="Y31" s="28">
        <v>0.79869310376841995</v>
      </c>
      <c r="Z31" s="101">
        <v>0.50692543488904995</v>
      </c>
      <c r="AA31" s="101">
        <v>572.17030320992797</v>
      </c>
      <c r="AB31" s="28">
        <v>0</v>
      </c>
      <c r="AC31" s="28">
        <v>94.627504114375995</v>
      </c>
      <c r="AD31" s="28">
        <v>4.2469510801097297</v>
      </c>
      <c r="AE31" s="28">
        <v>94.552998136335603</v>
      </c>
      <c r="AF31" s="28">
        <v>2.1577574625868698</v>
      </c>
      <c r="AG31" s="28">
        <v>0</v>
      </c>
      <c r="AH31" s="28">
        <v>28.5960399172167</v>
      </c>
      <c r="AI31" s="28">
        <v>28.5960399172167</v>
      </c>
      <c r="AJ31" s="28">
        <v>0</v>
      </c>
      <c r="AK31" s="28">
        <v>0</v>
      </c>
      <c r="AL31" s="28">
        <v>2.1067610854485102</v>
      </c>
      <c r="AM31" s="28">
        <v>0</v>
      </c>
      <c r="AN31" s="28">
        <v>0.276081142108832</v>
      </c>
      <c r="AO31" s="28">
        <v>3.2928502362062702</v>
      </c>
      <c r="AP31" s="28">
        <v>0</v>
      </c>
      <c r="AQ31" s="28">
        <v>4.91302277010751</v>
      </c>
      <c r="AR31" s="28">
        <v>0</v>
      </c>
      <c r="AS31" s="28">
        <v>192.607776715884</v>
      </c>
      <c r="AT31" s="28">
        <v>21.400839943341101</v>
      </c>
      <c r="AU31" s="28">
        <v>214.008616659225</v>
      </c>
      <c r="AV31" s="28">
        <v>0</v>
      </c>
      <c r="AW31" s="28">
        <v>8.19804133110671</v>
      </c>
      <c r="AX31" s="28">
        <v>0.14729553927809699</v>
      </c>
      <c r="AY31" s="28">
        <v>30.246883996097701</v>
      </c>
      <c r="AZ31" s="28">
        <v>0.199280665134454</v>
      </c>
      <c r="BA31" s="28">
        <v>0.51986346555553498</v>
      </c>
      <c r="BB31" s="28">
        <v>1.2620974409850201</v>
      </c>
      <c r="BC31" s="28">
        <v>0.294589970292718</v>
      </c>
      <c r="BD31" s="28">
        <v>7.4147936308470996E-3</v>
      </c>
      <c r="BE31" s="28">
        <v>6.9315239780198906E-2</v>
      </c>
      <c r="BF31" s="28">
        <v>20.376304874224999</v>
      </c>
      <c r="BG31" s="28">
        <v>19.233596662118298</v>
      </c>
      <c r="BH31" s="28">
        <v>1.1427082121066801</v>
      </c>
      <c r="BI31" s="28">
        <v>0</v>
      </c>
      <c r="BJ31" s="28">
        <v>0</v>
      </c>
      <c r="BK31" s="28">
        <v>1.3070404382788501</v>
      </c>
      <c r="BL31" s="28">
        <v>0</v>
      </c>
      <c r="BM31" s="28">
        <v>3.38851508347248</v>
      </c>
      <c r="BN31" s="28">
        <v>0.84044712930658905</v>
      </c>
      <c r="BO31" s="28">
        <v>0.45147859697856402</v>
      </c>
      <c r="BP31" s="28">
        <v>8.4713207669879793</v>
      </c>
      <c r="BQ31" s="28">
        <v>20.196179170447401</v>
      </c>
      <c r="BR31" s="28">
        <v>0.45921329607522199</v>
      </c>
      <c r="BS31" s="28">
        <v>1.81572423596069</v>
      </c>
      <c r="BT31" s="28">
        <v>4.0108842187646201E-10</v>
      </c>
      <c r="BU31" s="28">
        <v>6.2363402781130404</v>
      </c>
      <c r="BV31" s="28">
        <v>9.6877706247914208</v>
      </c>
      <c r="BW31" s="28">
        <v>0</v>
      </c>
      <c r="BX31" s="28">
        <v>0</v>
      </c>
      <c r="BY31" s="28">
        <v>14.0266585464817</v>
      </c>
      <c r="BZ31" s="28">
        <v>2.8876900494386399</v>
      </c>
      <c r="CA31" s="28">
        <v>125.175961352976</v>
      </c>
      <c r="CB31" s="28">
        <v>5.6301892288303996</v>
      </c>
      <c r="CD31" s="25">
        <f t="shared" si="0"/>
        <v>2.7594122720508503E-3</v>
      </c>
      <c r="CE31" s="25">
        <f t="shared" si="1"/>
        <v>2.7190991504601951E-3</v>
      </c>
      <c r="CF31" s="25">
        <f t="shared" si="2"/>
        <v>2.7242423573757462E-3</v>
      </c>
      <c r="CG31" s="25">
        <f t="shared" si="3"/>
        <v>2.7363660811389667E-3</v>
      </c>
      <c r="CH31" s="25">
        <f t="shared" si="4"/>
        <v>2.7368952832891556E-3</v>
      </c>
      <c r="CI31" s="25">
        <f t="shared" si="5"/>
        <v>2.6915361298219457E-3</v>
      </c>
      <c r="CJ31" s="25">
        <f t="shared" si="6"/>
        <v>2.7417384326188354E-3</v>
      </c>
      <c r="CK31" s="78">
        <f t="shared" si="7"/>
        <v>-0.95231420345809203</v>
      </c>
      <c r="CL31" s="78">
        <f t="shared" si="8"/>
        <v>-0.4592413308819992</v>
      </c>
      <c r="CM31" s="25">
        <f t="shared" si="9"/>
        <v>0</v>
      </c>
      <c r="CN31" s="78">
        <f t="shared" si="10"/>
        <v>7.2078088528662989E-3</v>
      </c>
      <c r="CO31" s="25">
        <f t="shared" si="11"/>
        <v>0</v>
      </c>
      <c r="CP31" s="78">
        <f t="shared" si="12"/>
        <v>2.7036145076309435</v>
      </c>
      <c r="CQ31" s="87">
        <f t="shared" si="14"/>
        <v>2.7513968214583837E-3</v>
      </c>
      <c r="CR31" s="87">
        <f t="shared" si="15"/>
        <v>2.7498959695224268E-3</v>
      </c>
      <c r="CS31" s="78">
        <f t="shared" si="13"/>
        <v>-1</v>
      </c>
    </row>
    <row r="32" spans="1:97" x14ac:dyDescent="0.4">
      <c r="A32" s="30" t="s">
        <v>31</v>
      </c>
      <c r="B32" s="28">
        <v>5355.9083676</v>
      </c>
      <c r="C32" s="28">
        <v>0.128</v>
      </c>
      <c r="D32" s="28">
        <v>9184.5810411000002</v>
      </c>
      <c r="E32" s="28">
        <v>238.30405292</v>
      </c>
      <c r="F32" s="28">
        <v>235.59852928999999</v>
      </c>
      <c r="G32" s="28">
        <v>642.83283657000004</v>
      </c>
      <c r="H32" s="28">
        <v>3454.9213534999999</v>
      </c>
      <c r="I32" s="54">
        <v>117.26713147</v>
      </c>
      <c r="J32" s="54">
        <v>28.473814490999999</v>
      </c>
      <c r="K32" s="28"/>
      <c r="L32" s="54">
        <v>351.66084840000002</v>
      </c>
      <c r="M32" s="28"/>
      <c r="N32" s="54">
        <v>44.315943048999998</v>
      </c>
      <c r="O32" s="28">
        <v>73.326880316</v>
      </c>
      <c r="P32" s="28">
        <v>7.2236664974</v>
      </c>
      <c r="Q32" s="54">
        <v>0.89821333410000004</v>
      </c>
      <c r="R32" s="28"/>
      <c r="S32" s="30" t="s">
        <v>31</v>
      </c>
      <c r="T32" s="28">
        <v>0</v>
      </c>
      <c r="U32" s="101">
        <v>73.528370573634902</v>
      </c>
      <c r="V32" s="28">
        <v>10.3507502564768</v>
      </c>
      <c r="W32" s="28">
        <v>10.3507502564768</v>
      </c>
      <c r="X32" s="28">
        <v>2.25743535567717</v>
      </c>
      <c r="Y32" s="28">
        <v>27.829876279497899</v>
      </c>
      <c r="Z32" s="101">
        <v>7.2434865166779199</v>
      </c>
      <c r="AA32" s="101">
        <v>15518.086441888399</v>
      </c>
      <c r="AB32" s="28">
        <v>0</v>
      </c>
      <c r="AC32" s="28">
        <v>5370.49670684589</v>
      </c>
      <c r="AD32" s="28">
        <v>121.629938465328</v>
      </c>
      <c r="AE32" s="28">
        <v>2783.1490949911399</v>
      </c>
      <c r="AF32" s="28">
        <v>66.8504265234955</v>
      </c>
      <c r="AG32" s="28">
        <v>0.43387957841445901</v>
      </c>
      <c r="AH32" s="28">
        <v>252.73902196862201</v>
      </c>
      <c r="AI32" s="28">
        <v>252.73902196862201</v>
      </c>
      <c r="AJ32" s="28">
        <v>0</v>
      </c>
      <c r="AK32" s="28">
        <v>0</v>
      </c>
      <c r="AL32" s="28">
        <v>64.7424654067582</v>
      </c>
      <c r="AM32" s="28">
        <v>2.8169707504467002E-2</v>
      </c>
      <c r="AN32" s="28">
        <v>0</v>
      </c>
      <c r="AO32" s="28">
        <v>1.59638721817402</v>
      </c>
      <c r="AP32" s="28">
        <v>0</v>
      </c>
      <c r="AQ32" s="28">
        <v>0.12837021125790199</v>
      </c>
      <c r="AR32" s="28">
        <v>0</v>
      </c>
      <c r="AS32" s="28">
        <v>8288.6576757772691</v>
      </c>
      <c r="AT32" s="28">
        <v>920.95949265695401</v>
      </c>
      <c r="AU32" s="28">
        <v>9209.6171684342298</v>
      </c>
      <c r="AV32" s="28">
        <v>0.30793257426875198</v>
      </c>
      <c r="AW32" s="28">
        <v>217.899645514751</v>
      </c>
      <c r="AX32" s="28">
        <v>1.83987995414386</v>
      </c>
      <c r="AY32" s="28">
        <v>1679.9865747847</v>
      </c>
      <c r="AZ32" s="28">
        <v>2.4468986807542001</v>
      </c>
      <c r="BA32" s="28">
        <v>6.04370545930544</v>
      </c>
      <c r="BB32" s="28">
        <v>14.642881757304201</v>
      </c>
      <c r="BC32" s="28">
        <v>3.4216286635030202</v>
      </c>
      <c r="BD32" s="28">
        <v>0.73731543180277004</v>
      </c>
      <c r="BE32" s="28">
        <v>0.81506369274183199</v>
      </c>
      <c r="BF32" s="28">
        <v>238.95569800404499</v>
      </c>
      <c r="BG32" s="28">
        <v>236.24269082072499</v>
      </c>
      <c r="BH32" s="28">
        <v>2.7130071833198199</v>
      </c>
      <c r="BI32" s="28">
        <v>0</v>
      </c>
      <c r="BJ32" s="28">
        <v>0</v>
      </c>
      <c r="BK32" s="28">
        <v>22.147511613397299</v>
      </c>
      <c r="BL32" s="28">
        <v>0</v>
      </c>
      <c r="BM32" s="28">
        <v>39.7054101500797</v>
      </c>
      <c r="BN32" s="28">
        <v>9.7565996307257894</v>
      </c>
      <c r="BO32" s="28">
        <v>5.2662787312400399</v>
      </c>
      <c r="BP32" s="28">
        <v>99.263848994417103</v>
      </c>
      <c r="BQ32" s="28">
        <v>953.04504786963696</v>
      </c>
      <c r="BR32" s="28">
        <v>5.4651557038531298</v>
      </c>
      <c r="BS32" s="28">
        <v>23.792493997365401</v>
      </c>
      <c r="BT32" s="28">
        <v>0.89801836009192804</v>
      </c>
      <c r="BU32" s="28">
        <v>644.59183948588304</v>
      </c>
      <c r="BV32" s="28">
        <v>847.03462155668399</v>
      </c>
      <c r="BW32" s="28">
        <v>0</v>
      </c>
      <c r="BX32" s="28">
        <v>0</v>
      </c>
      <c r="BY32" s="28">
        <v>25.548480828143202</v>
      </c>
      <c r="BZ32" s="28">
        <v>25.867992801375699</v>
      </c>
      <c r="CA32" s="28">
        <v>3464.3683938777699</v>
      </c>
      <c r="CB32" s="28">
        <v>25.0530390978196</v>
      </c>
      <c r="CD32" s="25">
        <f t="shared" si="0"/>
        <v>2.7237843227753103E-3</v>
      </c>
      <c r="CE32" s="25">
        <f t="shared" si="1"/>
        <v>2.8922754523592713E-3</v>
      </c>
      <c r="CF32" s="25">
        <f t="shared" si="2"/>
        <v>2.7258867031817414E-3</v>
      </c>
      <c r="CG32" s="25">
        <f t="shared" si="3"/>
        <v>2.7345111258504158E-3</v>
      </c>
      <c r="CH32" s="25">
        <f t="shared" si="4"/>
        <v>2.7341492014667764E-3</v>
      </c>
      <c r="CI32" s="25">
        <f t="shared" si="5"/>
        <v>2.7363302180837784E-3</v>
      </c>
      <c r="CJ32" s="25">
        <f t="shared" si="6"/>
        <v>2.7343720482087695E-3</v>
      </c>
      <c r="CK32" s="78">
        <f t="shared" si="7"/>
        <v>-0.91173357677701194</v>
      </c>
      <c r="CL32" s="78">
        <f t="shared" si="8"/>
        <v>-2.2615101735162166E-2</v>
      </c>
      <c r="CM32" s="25">
        <f t="shared" si="9"/>
        <v>0</v>
      </c>
      <c r="CN32" s="78">
        <f t="shared" si="10"/>
        <v>-0.28129894721421594</v>
      </c>
      <c r="CO32" s="25">
        <f t="shared" si="11"/>
        <v>0</v>
      </c>
      <c r="CP32" s="78">
        <f t="shared" si="12"/>
        <v>-0.96397713535264495</v>
      </c>
      <c r="CQ32" s="87">
        <f t="shared" si="14"/>
        <v>2.7478362200407998E-3</v>
      </c>
      <c r="CR32" s="87">
        <f t="shared" si="15"/>
        <v>2.7437616735287622E-3</v>
      </c>
      <c r="CS32" s="78">
        <f t="shared" si="13"/>
        <v>-1</v>
      </c>
    </row>
    <row r="33" spans="1:97" x14ac:dyDescent="0.4">
      <c r="A33" s="30" t="s">
        <v>32</v>
      </c>
      <c r="B33" s="28">
        <v>960.41848381</v>
      </c>
      <c r="C33" s="28">
        <v>9.6560000000000007E-2</v>
      </c>
      <c r="D33" s="28">
        <v>1208.8410171999999</v>
      </c>
      <c r="E33" s="28">
        <v>80.697270750000001</v>
      </c>
      <c r="F33" s="28">
        <v>71.972762709999998</v>
      </c>
      <c r="G33" s="28">
        <v>10.301028860000001</v>
      </c>
      <c r="H33" s="28">
        <v>447.25725246000002</v>
      </c>
      <c r="I33" s="54">
        <v>6.1884615346</v>
      </c>
      <c r="J33" s="54">
        <v>1.3930270701</v>
      </c>
      <c r="K33" s="28"/>
      <c r="L33" s="54">
        <v>96.325449464000002</v>
      </c>
      <c r="M33" s="28"/>
      <c r="N33" s="54">
        <v>1.8900294968</v>
      </c>
      <c r="O33" s="28">
        <v>4.8910963291999998</v>
      </c>
      <c r="P33" s="28">
        <v>0.41993020120000002</v>
      </c>
      <c r="Q33" s="54">
        <v>7.0901889400000001E-2</v>
      </c>
      <c r="R33" s="28"/>
      <c r="S33" s="30" t="s">
        <v>32</v>
      </c>
      <c r="T33" s="28">
        <v>0.523897730056885</v>
      </c>
      <c r="U33" s="101">
        <v>4.9020320234467096</v>
      </c>
      <c r="V33" s="28">
        <v>1.1933936428579099</v>
      </c>
      <c r="W33" s="28">
        <v>1.1926250404749299</v>
      </c>
      <c r="X33" s="28">
        <v>0.49824157022632798</v>
      </c>
      <c r="Y33" s="28">
        <v>5.4990378478550399</v>
      </c>
      <c r="Z33" s="101">
        <v>0.42082040729391501</v>
      </c>
      <c r="AA33" s="101">
        <v>3147.3728378849601</v>
      </c>
      <c r="AB33" s="28">
        <v>0</v>
      </c>
      <c r="AC33" s="28">
        <v>962.78443311033698</v>
      </c>
      <c r="AD33" s="28">
        <v>27.675716797334701</v>
      </c>
      <c r="AE33" s="28">
        <v>558.19246894294395</v>
      </c>
      <c r="AF33" s="28">
        <v>12.659457391450299</v>
      </c>
      <c r="AG33" s="28">
        <v>9.37613168622492E-2</v>
      </c>
      <c r="AH33" s="28">
        <v>67.555623674127403</v>
      </c>
      <c r="AI33" s="28">
        <v>67.555623674127403</v>
      </c>
      <c r="AJ33" s="28">
        <v>0</v>
      </c>
      <c r="AK33" s="28">
        <v>0</v>
      </c>
      <c r="AL33" s="28">
        <v>12.359616795197001</v>
      </c>
      <c r="AM33" s="28">
        <v>5.4913571675457504E-3</v>
      </c>
      <c r="AN33" s="28">
        <v>4.3952319546729603E-2</v>
      </c>
      <c r="AO33" s="28">
        <v>0.247267815720498</v>
      </c>
      <c r="AP33" s="28">
        <v>2.3855823586170499E-3</v>
      </c>
      <c r="AQ33" s="28">
        <v>9.6842991341346593E-2</v>
      </c>
      <c r="AR33" s="28">
        <v>0</v>
      </c>
      <c r="AS33" s="28">
        <v>1090.6193617963199</v>
      </c>
      <c r="AT33" s="28">
        <v>121.179562546117</v>
      </c>
      <c r="AU33" s="28">
        <v>1211.7989243424399</v>
      </c>
      <c r="AV33" s="28">
        <v>5.0491059723430402E-3</v>
      </c>
      <c r="AW33" s="28">
        <v>48.199478266695401</v>
      </c>
      <c r="AX33" s="28">
        <v>0.56226378560051005</v>
      </c>
      <c r="AY33" s="28">
        <v>138.54694532091099</v>
      </c>
      <c r="AZ33" s="28">
        <v>0.76034627639345898</v>
      </c>
      <c r="BA33" s="28">
        <v>1.98279992052337</v>
      </c>
      <c r="BB33" s="28">
        <v>4.7999413268517301</v>
      </c>
      <c r="BC33" s="28">
        <v>1.1229114399268001</v>
      </c>
      <c r="BD33" s="28">
        <v>1.2365614510821899E-4</v>
      </c>
      <c r="BE33" s="28">
        <v>0.264862800805788</v>
      </c>
      <c r="BF33" s="28">
        <v>80.893324339354095</v>
      </c>
      <c r="BG33" s="28">
        <v>72.144956196571698</v>
      </c>
      <c r="BH33" s="28">
        <v>8.7483681427823097</v>
      </c>
      <c r="BI33" s="28">
        <v>0</v>
      </c>
      <c r="BJ33" s="28">
        <v>7.1329221713321705E-7</v>
      </c>
      <c r="BK33" s="28">
        <v>4.0807865697735304</v>
      </c>
      <c r="BL33" s="28">
        <v>9.2159129615238498E-4</v>
      </c>
      <c r="BM33" s="28">
        <v>12.882499963844101</v>
      </c>
      <c r="BN33" s="28">
        <v>3.2035234157310799</v>
      </c>
      <c r="BO33" s="28">
        <v>1.7174252141514601</v>
      </c>
      <c r="BP33" s="28">
        <v>32.206284957643703</v>
      </c>
      <c r="BQ33" s="28">
        <v>122.89155989599</v>
      </c>
      <c r="BR33" s="28">
        <v>1.7514062150829199</v>
      </c>
      <c r="BS33" s="28">
        <v>6.8038739881060701</v>
      </c>
      <c r="BT33" s="28">
        <v>4.9843614036828004E-3</v>
      </c>
      <c r="BU33" s="28">
        <v>10.3276261610145</v>
      </c>
      <c r="BV33" s="28">
        <v>43.169541650601403</v>
      </c>
      <c r="BW33" s="28">
        <v>0</v>
      </c>
      <c r="BX33" s="28">
        <v>8.7534134971808605E-3</v>
      </c>
      <c r="BY33" s="28">
        <v>4.21606602152508</v>
      </c>
      <c r="BZ33" s="28">
        <v>2.3086727530750699</v>
      </c>
      <c r="CA33" s="28">
        <v>448.36447690140301</v>
      </c>
      <c r="CB33" s="28">
        <v>4.5900860575452</v>
      </c>
      <c r="CD33" s="25">
        <f t="shared" si="0"/>
        <v>2.4634566495963395E-3</v>
      </c>
      <c r="CE33" s="25">
        <f t="shared" si="1"/>
        <v>2.9307305441858555E-3</v>
      </c>
      <c r="CF33" s="25">
        <f t="shared" si="2"/>
        <v>2.4468950840957912E-3</v>
      </c>
      <c r="CG33" s="25">
        <f t="shared" si="3"/>
        <v>2.4294946722729599E-3</v>
      </c>
      <c r="CH33" s="25">
        <f t="shared" si="4"/>
        <v>2.3924812677473544E-3</v>
      </c>
      <c r="CI33" s="25">
        <f t="shared" si="5"/>
        <v>2.5820043197606678E-3</v>
      </c>
      <c r="CJ33" s="25">
        <f t="shared" si="6"/>
        <v>2.4755874506518249E-3</v>
      </c>
      <c r="CK33" s="78">
        <f t="shared" si="7"/>
        <v>-0.80728246692543804</v>
      </c>
      <c r="CL33" s="78">
        <f t="shared" si="8"/>
        <v>2.9475455760240794</v>
      </c>
      <c r="CM33" s="25">
        <f t="shared" si="9"/>
        <v>0</v>
      </c>
      <c r="CN33" s="78">
        <f t="shared" si="10"/>
        <v>-0.29867315387534038</v>
      </c>
      <c r="CO33" s="25">
        <f t="shared" si="11"/>
        <v>0</v>
      </c>
      <c r="CP33" s="78">
        <f t="shared" si="12"/>
        <v>-0.86917250966762905</v>
      </c>
      <c r="CQ33" s="87">
        <f t="shared" si="14"/>
        <v>2.2358370211241546E-3</v>
      </c>
      <c r="CR33" s="87">
        <f t="shared" si="15"/>
        <v>2.119890618419734E-3</v>
      </c>
      <c r="CS33" s="78">
        <f t="shared" si="13"/>
        <v>-0.96635375476161778</v>
      </c>
    </row>
    <row r="34" spans="1:97" x14ac:dyDescent="0.4">
      <c r="A34" s="30" t="s">
        <v>33</v>
      </c>
      <c r="B34" s="28">
        <v>292.80064091000003</v>
      </c>
      <c r="C34" s="28"/>
      <c r="D34" s="28">
        <v>506.08430797</v>
      </c>
      <c r="E34" s="28">
        <v>22.210799999999999</v>
      </c>
      <c r="F34" s="28">
        <v>22.210799999999999</v>
      </c>
      <c r="G34" s="28">
        <v>1.8003</v>
      </c>
      <c r="H34" s="28">
        <v>141.27364</v>
      </c>
      <c r="I34" s="54">
        <v>11.825387048</v>
      </c>
      <c r="J34" s="54">
        <v>2.1100516263000002</v>
      </c>
      <c r="K34" s="28"/>
      <c r="L34" s="54">
        <v>59.542120689999997</v>
      </c>
      <c r="M34" s="28"/>
      <c r="N34" s="54">
        <v>2.6902746549000001</v>
      </c>
      <c r="O34" s="28">
        <v>10.316704048</v>
      </c>
      <c r="P34" s="28">
        <v>0.91965956999999998</v>
      </c>
      <c r="Q34" s="54">
        <v>0.122503153</v>
      </c>
      <c r="R34" s="28"/>
      <c r="S34" s="30" t="s">
        <v>33</v>
      </c>
      <c r="T34" s="28">
        <v>0.31113293767205003</v>
      </c>
      <c r="U34" s="101">
        <v>10.3451604644311</v>
      </c>
      <c r="V34" s="28">
        <v>0.46163569601221299</v>
      </c>
      <c r="W34" s="28">
        <v>0.460230753206746</v>
      </c>
      <c r="X34" s="28">
        <v>0.217422481049619</v>
      </c>
      <c r="Y34" s="28">
        <v>1.7887697860984</v>
      </c>
      <c r="Z34" s="101">
        <v>0.92219674178546296</v>
      </c>
      <c r="AA34" s="101">
        <v>1126.9887615877501</v>
      </c>
      <c r="AB34" s="28">
        <v>0</v>
      </c>
      <c r="AC34" s="28">
        <v>293.60423228955301</v>
      </c>
      <c r="AD34" s="28">
        <v>9.3110177932845595</v>
      </c>
      <c r="AE34" s="28">
        <v>205.344510368248</v>
      </c>
      <c r="AF34" s="28">
        <v>4.7147691684723503</v>
      </c>
      <c r="AG34" s="28">
        <v>3.6310927171308897E-2</v>
      </c>
      <c r="AH34" s="28">
        <v>12.623755390236701</v>
      </c>
      <c r="AI34" s="28">
        <v>12.623755390236701</v>
      </c>
      <c r="AJ34" s="28">
        <v>0</v>
      </c>
      <c r="AK34" s="28">
        <v>0</v>
      </c>
      <c r="AL34" s="28">
        <v>4.6139415141531099</v>
      </c>
      <c r="AM34" s="28">
        <v>9.6771498022189192E-3</v>
      </c>
      <c r="AN34" s="28">
        <v>3.4674415349901101E-2</v>
      </c>
      <c r="AO34" s="28">
        <v>0.17062881011176301</v>
      </c>
      <c r="AP34" s="28">
        <v>4.3451272383108301E-3</v>
      </c>
      <c r="AQ34" s="28">
        <v>0</v>
      </c>
      <c r="AR34" s="28">
        <v>0</v>
      </c>
      <c r="AS34" s="28">
        <v>456.72619897176401</v>
      </c>
      <c r="AT34" s="28">
        <v>50.747113256722699</v>
      </c>
      <c r="AU34" s="28">
        <v>507.47331222848698</v>
      </c>
      <c r="AV34" s="28">
        <v>9.1758000094578508E-3</v>
      </c>
      <c r="AW34" s="28">
        <v>17.757257359882502</v>
      </c>
      <c r="AX34" s="28">
        <v>0.173229339737759</v>
      </c>
      <c r="AY34" s="28">
        <v>42.899270670315197</v>
      </c>
      <c r="AZ34" s="28">
        <v>0.234380259109222</v>
      </c>
      <c r="BA34" s="28">
        <v>0.61139837497312899</v>
      </c>
      <c r="BB34" s="28">
        <v>1.49640870395784</v>
      </c>
      <c r="BC34" s="28">
        <v>0.346464504704111</v>
      </c>
      <c r="BD34" s="28">
        <v>0</v>
      </c>
      <c r="BE34" s="28">
        <v>8.1518799263656003E-2</v>
      </c>
      <c r="BF34" s="28">
        <v>22.271979557863901</v>
      </c>
      <c r="BG34" s="28">
        <v>22.271979557863901</v>
      </c>
      <c r="BH34" s="28">
        <v>0</v>
      </c>
      <c r="BI34" s="28">
        <v>0</v>
      </c>
      <c r="BJ34" s="28">
        <v>0</v>
      </c>
      <c r="BK34" s="28">
        <v>1.2565810307710099</v>
      </c>
      <c r="BL34" s="28">
        <v>0</v>
      </c>
      <c r="BM34" s="28">
        <v>3.9751877424119599</v>
      </c>
      <c r="BN34" s="28">
        <v>0.98842251117467705</v>
      </c>
      <c r="BO34" s="28">
        <v>0.52990014892221504</v>
      </c>
      <c r="BP34" s="28">
        <v>9.9392314284296592</v>
      </c>
      <c r="BQ34" s="28">
        <v>42.807611370759098</v>
      </c>
      <c r="BR34" s="28">
        <v>0.54006873008261802</v>
      </c>
      <c r="BS34" s="28">
        <v>2.0991879041209902</v>
      </c>
      <c r="BT34" s="28">
        <v>8.0205029845069904E-8</v>
      </c>
      <c r="BU34" s="28">
        <v>1.8051968319581899</v>
      </c>
      <c r="BV34" s="28">
        <v>10.8293202645941</v>
      </c>
      <c r="BW34" s="28">
        <v>0</v>
      </c>
      <c r="BX34" s="28">
        <v>1.5945656851363298E-2</v>
      </c>
      <c r="BY34" s="28">
        <v>1.5684700739904101</v>
      </c>
      <c r="BZ34" s="28">
        <v>0.60642164990161895</v>
      </c>
      <c r="CA34" s="28">
        <v>141.663329603775</v>
      </c>
      <c r="CB34" s="28">
        <v>1.78626373450288</v>
      </c>
      <c r="CD34" s="25">
        <f t="shared" si="0"/>
        <v>2.7445000702713235E-3</v>
      </c>
      <c r="CE34" s="25">
        <f t="shared" si="1"/>
        <v>0</v>
      </c>
      <c r="CF34" s="25">
        <f t="shared" si="2"/>
        <v>2.7446104070259292E-3</v>
      </c>
      <c r="CG34" s="25">
        <f t="shared" si="3"/>
        <v>2.7544959147757773E-3</v>
      </c>
      <c r="CH34" s="25">
        <f t="shared" si="4"/>
        <v>2.7544959147757773E-3</v>
      </c>
      <c r="CI34" s="25">
        <f t="shared" si="5"/>
        <v>2.7200088641836954E-3</v>
      </c>
      <c r="CJ34" s="25">
        <f t="shared" si="6"/>
        <v>2.7584027974008234E-3</v>
      </c>
      <c r="CK34" s="78">
        <f t="shared" si="7"/>
        <v>-0.96108112560386905</v>
      </c>
      <c r="CL34" s="78">
        <f t="shared" si="8"/>
        <v>-0.15226254950215204</v>
      </c>
      <c r="CM34" s="25">
        <f t="shared" si="9"/>
        <v>0</v>
      </c>
      <c r="CN34" s="78">
        <f t="shared" si="10"/>
        <v>-0.78798613076008828</v>
      </c>
      <c r="CO34" s="25">
        <f t="shared" si="11"/>
        <v>0</v>
      </c>
      <c r="CP34" s="78">
        <f t="shared" si="12"/>
        <v>-0.93657569133285934</v>
      </c>
      <c r="CQ34" s="87">
        <f t="shared" si="14"/>
        <v>2.7582856209407512E-3</v>
      </c>
      <c r="CR34" s="87">
        <f t="shared" si="15"/>
        <v>2.7588162709631537E-3</v>
      </c>
      <c r="CS34" s="78">
        <f t="shared" si="13"/>
        <v>-0.96453048650665474</v>
      </c>
    </row>
    <row r="35" spans="1:97" x14ac:dyDescent="0.4">
      <c r="A35" s="30" t="s">
        <v>34</v>
      </c>
      <c r="B35" s="28">
        <v>3619.5205728000001</v>
      </c>
      <c r="C35" s="28">
        <v>4028.1</v>
      </c>
      <c r="D35" s="28">
        <v>5339.8357598000002</v>
      </c>
      <c r="E35" s="28">
        <v>559.05734984000003</v>
      </c>
      <c r="F35" s="28">
        <v>552.62289433000001</v>
      </c>
      <c r="G35" s="28">
        <v>4097.0090749999999</v>
      </c>
      <c r="H35" s="28">
        <v>1412.5503555</v>
      </c>
      <c r="I35" s="54">
        <v>4.7303261837999999</v>
      </c>
      <c r="J35" s="54">
        <v>7.5960699182999996</v>
      </c>
      <c r="K35" s="28"/>
      <c r="L35" s="54">
        <v>30.662306768000001</v>
      </c>
      <c r="M35" s="28"/>
      <c r="N35" s="54">
        <v>895.23648129000003</v>
      </c>
      <c r="O35" s="28">
        <v>8.4241882005999997</v>
      </c>
      <c r="P35" s="28">
        <v>0.44409048239999999</v>
      </c>
      <c r="Q35" s="54">
        <v>1.0554516094999999</v>
      </c>
      <c r="R35" s="28"/>
      <c r="S35" s="30" t="s">
        <v>34</v>
      </c>
      <c r="T35" s="28">
        <v>2.82399210225035</v>
      </c>
      <c r="U35" s="101">
        <v>8.4467322391014505</v>
      </c>
      <c r="V35" s="28">
        <v>12.1905497890018</v>
      </c>
      <c r="W35" s="28">
        <v>12.079247151273</v>
      </c>
      <c r="X35" s="28">
        <v>5.6894366399245797</v>
      </c>
      <c r="Y35" s="28">
        <v>64.900801330878096</v>
      </c>
      <c r="Z35" s="101">
        <v>0.44531087383322998</v>
      </c>
      <c r="AA35" s="101">
        <v>1800.5745581142701</v>
      </c>
      <c r="AB35" s="28">
        <v>0</v>
      </c>
      <c r="AC35" s="28">
        <v>3628.0376623952002</v>
      </c>
      <c r="AD35" s="28">
        <v>125.328223388266</v>
      </c>
      <c r="AE35" s="28">
        <v>310.14960991940899</v>
      </c>
      <c r="AF35" s="28">
        <v>24.572314286003301</v>
      </c>
      <c r="AG35" s="28">
        <v>9.63449510149945</v>
      </c>
      <c r="AH35" s="28">
        <v>101.217667381301</v>
      </c>
      <c r="AI35" s="28">
        <v>101.217667381301</v>
      </c>
      <c r="AJ35" s="28">
        <v>0</v>
      </c>
      <c r="AK35" s="28">
        <v>0</v>
      </c>
      <c r="AL35" s="28">
        <v>28.2006836493482</v>
      </c>
      <c r="AM35" s="28">
        <v>0.76838327697216802</v>
      </c>
      <c r="AN35" s="28">
        <v>1.84583524859868</v>
      </c>
      <c r="AO35" s="28">
        <v>29.148430095882699</v>
      </c>
      <c r="AP35" s="28">
        <v>0.34569070932124901</v>
      </c>
      <c r="AQ35" s="28">
        <v>4039.1333368607002</v>
      </c>
      <c r="AR35" s="28">
        <v>0</v>
      </c>
      <c r="AS35" s="28">
        <v>4817.6624383118997</v>
      </c>
      <c r="AT35" s="28">
        <v>535.29659785159595</v>
      </c>
      <c r="AU35" s="28">
        <v>5352.9590361635001</v>
      </c>
      <c r="AV35" s="28">
        <v>6.9944544287744597</v>
      </c>
      <c r="AW35" s="28">
        <v>98.090720640828295</v>
      </c>
      <c r="AX35" s="28">
        <v>4.48546493769188</v>
      </c>
      <c r="AY35" s="28">
        <v>524.56708094115197</v>
      </c>
      <c r="AZ35" s="28">
        <v>5.9103217579656002</v>
      </c>
      <c r="BA35" s="28">
        <v>14.140350583398201</v>
      </c>
      <c r="BB35" s="28">
        <v>35.6232618330327</v>
      </c>
      <c r="BC35" s="28">
        <v>7.9987206534499098</v>
      </c>
      <c r="BD35" s="28">
        <v>0.73364242133633695</v>
      </c>
      <c r="BE35" s="28">
        <v>1.9195001341512401</v>
      </c>
      <c r="BF35" s="28">
        <v>560.48197151793795</v>
      </c>
      <c r="BG35" s="28">
        <v>554.02990341716395</v>
      </c>
      <c r="BH35" s="28">
        <v>6.4520681007732801</v>
      </c>
      <c r="BI35" s="28">
        <v>0</v>
      </c>
      <c r="BJ35" s="28">
        <v>6.3070707738774301E-5</v>
      </c>
      <c r="BK35" s="28">
        <v>52.544234862789999</v>
      </c>
      <c r="BL35" s="28">
        <v>0</v>
      </c>
      <c r="BM35" s="28">
        <v>93.404886280086203</v>
      </c>
      <c r="BN35" s="28">
        <v>22.798575420669401</v>
      </c>
      <c r="BO35" s="28">
        <v>12.2926147996273</v>
      </c>
      <c r="BP35" s="28">
        <v>233.59742862811899</v>
      </c>
      <c r="BQ35" s="28">
        <v>175.95732244059599</v>
      </c>
      <c r="BR35" s="28">
        <v>12.962750962593001</v>
      </c>
      <c r="BS35" s="28">
        <v>52.231778611859902</v>
      </c>
      <c r="BT35" s="28">
        <v>3.3863084596856998</v>
      </c>
      <c r="BU35" s="28">
        <v>4108.10507492957</v>
      </c>
      <c r="BV35" s="28">
        <v>294.26447468489403</v>
      </c>
      <c r="BW35" s="28">
        <v>0</v>
      </c>
      <c r="BX35" s="28">
        <v>1.26876677865704</v>
      </c>
      <c r="BY35" s="28">
        <v>61.342319157138398</v>
      </c>
      <c r="BZ35" s="28">
        <v>112.848198681254</v>
      </c>
      <c r="CA35" s="28">
        <v>1416.2077208066701</v>
      </c>
      <c r="CB35" s="28">
        <v>16.396927077652801</v>
      </c>
      <c r="CD35" s="25">
        <f t="shared" ref="CD35:CD51" si="16">+(AC35-B35)/(B35+1E-50)</f>
        <v>2.3530988217623054E-3</v>
      </c>
      <c r="CE35" s="25">
        <f t="shared" ref="CE35:CE52" si="17">+(AQ35-C35)/(C35+1E-50)</f>
        <v>2.7390920932201966E-3</v>
      </c>
      <c r="CF35" s="25">
        <f t="shared" ref="CF35:CF52" si="18">+(AU35-D35)/(D35+1E-50)</f>
        <v>2.4576179781213626E-3</v>
      </c>
      <c r="CG35" s="25">
        <f t="shared" ref="CG35:CG52" si="19">+(BF35-E35)/(E35+1E-50)</f>
        <v>2.5482567724861181E-3</v>
      </c>
      <c r="CH35" s="25">
        <f t="shared" ref="CH35:CH52" si="20">+(BG35-F35)/(F35+1E-50)</f>
        <v>2.546056454772472E-3</v>
      </c>
      <c r="CI35" s="25">
        <f t="shared" ref="CI35:CI52" si="21">+(BU35-G35)/(G35+1E-50)</f>
        <v>2.708317147081276E-3</v>
      </c>
      <c r="CJ35" s="25">
        <f t="shared" ref="CJ35:CJ52" si="22">+(CA35-H35)/(H35+1E-50)</f>
        <v>2.5891928683671231E-3</v>
      </c>
      <c r="CK35" s="78">
        <f t="shared" ref="CK35:CK52" si="23">+(W35-I35)/(I35+1E-50)</f>
        <v>1.5535759442215487</v>
      </c>
      <c r="CL35" s="78">
        <f t="shared" ref="CL35:CL52" si="24">+(Y35-J35)/(J35+1E-50)</f>
        <v>7.5439973603353678</v>
      </c>
      <c r="CM35" s="25">
        <f t="shared" ref="CM35:CM52" si="25">+(AB35-K35)/(K35+1E-50)</f>
        <v>0</v>
      </c>
      <c r="CN35" s="78">
        <f t="shared" ref="CN35:CN52" si="26">+(AI35-L35)/(L35+1E-50)</f>
        <v>2.3010454218967777</v>
      </c>
      <c r="CO35" s="25">
        <f t="shared" ref="CO35:CO52" si="27">+(AJ35-M35)/(M35+1E-50)</f>
        <v>0</v>
      </c>
      <c r="CP35" s="78">
        <f t="shared" ref="CP35:CP52" si="28">+(AO35-N35)/(N35+1E-50)</f>
        <v>-0.96744052470484565</v>
      </c>
      <c r="CQ35" s="87">
        <f t="shared" si="14"/>
        <v>2.6761081263409038E-3</v>
      </c>
      <c r="CR35" s="87">
        <f t="shared" si="15"/>
        <v>2.7480693273015636E-3</v>
      </c>
      <c r="CS35" s="78">
        <f t="shared" ref="CS35:CS52" si="29">+(AP35-Q35)/(Q35+1E-50)</f>
        <v>-0.67247128507860876</v>
      </c>
    </row>
    <row r="36" spans="1:97" x14ac:dyDescent="0.4">
      <c r="A36" s="30" t="s">
        <v>35</v>
      </c>
      <c r="B36" s="28">
        <v>3006.9821363999999</v>
      </c>
      <c r="C36" s="28">
        <v>13.635941345999999</v>
      </c>
      <c r="D36" s="28">
        <v>10242.038515</v>
      </c>
      <c r="E36" s="28">
        <v>394.37663859999998</v>
      </c>
      <c r="F36" s="28">
        <v>345.27655852999999</v>
      </c>
      <c r="G36" s="28">
        <v>26.852966258999999</v>
      </c>
      <c r="H36" s="28">
        <v>2522.1489671999998</v>
      </c>
      <c r="I36" s="54">
        <v>27.608950482000001</v>
      </c>
      <c r="J36" s="54">
        <v>2.7434574283000002</v>
      </c>
      <c r="K36" s="28"/>
      <c r="L36" s="54">
        <v>189.12529850999999</v>
      </c>
      <c r="M36" s="28">
        <v>3.8420000000000001</v>
      </c>
      <c r="N36" s="54">
        <v>9.0438739307000002</v>
      </c>
      <c r="O36" s="28">
        <v>21.058682087000001</v>
      </c>
      <c r="P36" s="28">
        <v>1.3044069751</v>
      </c>
      <c r="Q36" s="54">
        <v>0.2337257838</v>
      </c>
      <c r="R36" s="28"/>
      <c r="S36" s="30" t="s">
        <v>35</v>
      </c>
      <c r="T36" s="28">
        <v>5.4865395846491999E-2</v>
      </c>
      <c r="U36" s="101">
        <v>21.1165640397004</v>
      </c>
      <c r="V36" s="28">
        <v>50.937801334668698</v>
      </c>
      <c r="W36" s="28">
        <v>50.935637515981199</v>
      </c>
      <c r="X36" s="28">
        <v>1.52773192816045</v>
      </c>
      <c r="Y36" s="28">
        <v>21.6551788264027</v>
      </c>
      <c r="Z36" s="101">
        <v>1.3079690352400699</v>
      </c>
      <c r="AA36" s="101">
        <v>12357.2661915101</v>
      </c>
      <c r="AB36" s="28">
        <v>0</v>
      </c>
      <c r="AC36" s="28">
        <v>3015.19446613425</v>
      </c>
      <c r="AD36" s="28">
        <v>123.74755786496701</v>
      </c>
      <c r="AE36" s="28">
        <v>2179.3778092454399</v>
      </c>
      <c r="AF36" s="28">
        <v>134.99351586261699</v>
      </c>
      <c r="AG36" s="28">
        <v>5.6124457059673102E-2</v>
      </c>
      <c r="AH36" s="28">
        <v>189.82649025765301</v>
      </c>
      <c r="AI36" s="28">
        <v>189.82649025765301</v>
      </c>
      <c r="AJ36" s="28">
        <v>3.85245334082903</v>
      </c>
      <c r="AK36" s="28">
        <v>0</v>
      </c>
      <c r="AL36" s="28">
        <v>45.389698532668397</v>
      </c>
      <c r="AM36" s="28">
        <v>4.0160289286595499E-2</v>
      </c>
      <c r="AN36" s="28">
        <v>3.5863270808048797E-2</v>
      </c>
      <c r="AO36" s="28">
        <v>3.1337356684190301</v>
      </c>
      <c r="AP36" s="28">
        <v>6.7171099055870296E-3</v>
      </c>
      <c r="AQ36" s="28">
        <v>13.6737362568826</v>
      </c>
      <c r="AR36" s="28">
        <v>0</v>
      </c>
      <c r="AS36" s="28">
        <v>9243.1269553619095</v>
      </c>
      <c r="AT36" s="28">
        <v>1027.0138456786599</v>
      </c>
      <c r="AU36" s="28">
        <v>10270.140801040499</v>
      </c>
      <c r="AV36" s="28">
        <v>1.41825388316604E-2</v>
      </c>
      <c r="AW36" s="28">
        <v>147.56520181259901</v>
      </c>
      <c r="AX36" s="28">
        <v>2.9588010008983701</v>
      </c>
      <c r="AY36" s="28">
        <v>1016.5826749351</v>
      </c>
      <c r="AZ36" s="28">
        <v>4.6629125503618303</v>
      </c>
      <c r="BA36" s="28">
        <v>9.2589375193593106</v>
      </c>
      <c r="BB36" s="28">
        <v>22.456143933155801</v>
      </c>
      <c r="BC36" s="28">
        <v>5.4731503012064797</v>
      </c>
      <c r="BD36" s="28">
        <v>4.9004083621311999E-2</v>
      </c>
      <c r="BE36" s="28">
        <v>1.31131765207758</v>
      </c>
      <c r="BF36" s="28">
        <v>395.45673093581098</v>
      </c>
      <c r="BG36" s="28">
        <v>346.22378880162597</v>
      </c>
      <c r="BH36" s="28">
        <v>49.232942134184398</v>
      </c>
      <c r="BI36" s="28">
        <v>5.2904187128314802E-2</v>
      </c>
      <c r="BJ36" s="28">
        <v>1.9497998754388401E-2</v>
      </c>
      <c r="BK36" s="28">
        <v>24.729831344213</v>
      </c>
      <c r="BL36" s="28">
        <v>2.51196599370581E-2</v>
      </c>
      <c r="BM36" s="28">
        <v>60.197103299326997</v>
      </c>
      <c r="BN36" s="28">
        <v>14.925653581132799</v>
      </c>
      <c r="BO36" s="28">
        <v>7.9982767815825797</v>
      </c>
      <c r="BP36" s="28">
        <v>150.49297986408499</v>
      </c>
      <c r="BQ36" s="28">
        <v>748.81566392001696</v>
      </c>
      <c r="BR36" s="28">
        <v>9.2725384910464896</v>
      </c>
      <c r="BS36" s="28">
        <v>31.866935134509401</v>
      </c>
      <c r="BT36" s="28">
        <v>0.47268141922944001</v>
      </c>
      <c r="BU36" s="28">
        <v>26.9264857139393</v>
      </c>
      <c r="BV36" s="28">
        <v>504.84415067265599</v>
      </c>
      <c r="BW36" s="28">
        <v>0</v>
      </c>
      <c r="BX36" s="28">
        <v>2.4650922726896798E-2</v>
      </c>
      <c r="BY36" s="28">
        <v>20.066012581947099</v>
      </c>
      <c r="BZ36" s="28">
        <v>13.3814407546024</v>
      </c>
      <c r="CA36" s="28">
        <v>2529.0557157691001</v>
      </c>
      <c r="CB36" s="28">
        <v>16.395884172790701</v>
      </c>
      <c r="CD36" s="25">
        <f t="shared" si="16"/>
        <v>2.731086970833138E-3</v>
      </c>
      <c r="CE36" s="25">
        <f t="shared" si="17"/>
        <v>2.7717126323433534E-3</v>
      </c>
      <c r="CF36" s="25">
        <f t="shared" si="18"/>
        <v>2.743817649127359E-3</v>
      </c>
      <c r="CG36" s="25">
        <f t="shared" si="19"/>
        <v>2.7387330538777067E-3</v>
      </c>
      <c r="CH36" s="25">
        <f t="shared" si="20"/>
        <v>2.7433958321954298E-3</v>
      </c>
      <c r="CI36" s="25">
        <f t="shared" si="21"/>
        <v>2.737852281576557E-3</v>
      </c>
      <c r="CJ36" s="25">
        <f t="shared" si="22"/>
        <v>2.7384379982788643E-3</v>
      </c>
      <c r="CK36" s="78">
        <f t="shared" si="23"/>
        <v>0.84489582641648486</v>
      </c>
      <c r="CL36" s="78">
        <f t="shared" si="24"/>
        <v>6.8933897799979569</v>
      </c>
      <c r="CM36" s="25">
        <f t="shared" si="25"/>
        <v>0</v>
      </c>
      <c r="CN36" s="78">
        <f t="shared" si="26"/>
        <v>3.7075513068704422E-3</v>
      </c>
      <c r="CO36" s="25">
        <f t="shared" si="27"/>
        <v>2.7208070872019609E-3</v>
      </c>
      <c r="CP36" s="78">
        <f t="shared" si="28"/>
        <v>-0.65349631226267246</v>
      </c>
      <c r="CQ36" s="87">
        <f t="shared" si="14"/>
        <v>2.748602807206557E-3</v>
      </c>
      <c r="CR36" s="87">
        <f t="shared" si="15"/>
        <v>2.7307889393927837E-3</v>
      </c>
      <c r="CS36" s="78">
        <f t="shared" si="29"/>
        <v>-0.97126072358651339</v>
      </c>
    </row>
    <row r="37" spans="1:97" x14ac:dyDescent="0.4">
      <c r="A37" s="30" t="s">
        <v>36</v>
      </c>
      <c r="B37" s="28">
        <v>34592.923755999997</v>
      </c>
      <c r="C37" s="28">
        <v>0.12</v>
      </c>
      <c r="D37" s="28">
        <v>40345.662887999999</v>
      </c>
      <c r="E37" s="28">
        <v>1004.8390868</v>
      </c>
      <c r="F37" s="28">
        <v>994.43692262000002</v>
      </c>
      <c r="G37" s="28">
        <v>294.92411842000001</v>
      </c>
      <c r="H37" s="28">
        <v>32335.366698000002</v>
      </c>
      <c r="I37" s="54">
        <v>658.57168079999997</v>
      </c>
      <c r="J37" s="54">
        <v>318.90601164999998</v>
      </c>
      <c r="K37" s="28"/>
      <c r="L37" s="54">
        <v>2378.7439853000001</v>
      </c>
      <c r="M37" s="28"/>
      <c r="N37" s="54">
        <v>464.70511882</v>
      </c>
      <c r="O37" s="28">
        <v>524.45936647999997</v>
      </c>
      <c r="P37" s="28">
        <v>30.558964149000001</v>
      </c>
      <c r="Q37" s="54">
        <v>4.7202967967999996</v>
      </c>
      <c r="R37" s="28"/>
      <c r="S37" s="30" t="s">
        <v>36</v>
      </c>
      <c r="T37" s="28">
        <v>4.58845323001369E-2</v>
      </c>
      <c r="U37" s="101">
        <v>525.89822014190895</v>
      </c>
      <c r="V37" s="28">
        <v>65.280622750566295</v>
      </c>
      <c r="W37" s="28">
        <v>65.278849934304105</v>
      </c>
      <c r="X37" s="28">
        <v>16.635147222472401</v>
      </c>
      <c r="Y37" s="28">
        <v>304.506318188259</v>
      </c>
      <c r="Z37" s="101">
        <v>30.6427398809092</v>
      </c>
      <c r="AA37" s="101">
        <v>132284.72302784101</v>
      </c>
      <c r="AB37" s="28">
        <v>0</v>
      </c>
      <c r="AC37" s="28">
        <v>34687.619936528899</v>
      </c>
      <c r="AD37" s="28">
        <v>890.37016361423798</v>
      </c>
      <c r="AE37" s="28">
        <v>23830.253267276399</v>
      </c>
      <c r="AF37" s="28">
        <v>488.55034005760399</v>
      </c>
      <c r="AG37" s="28">
        <v>2.5831480651972201</v>
      </c>
      <c r="AH37" s="28">
        <v>1343.39419992598</v>
      </c>
      <c r="AI37" s="28">
        <v>1343.39419992598</v>
      </c>
      <c r="AJ37" s="28">
        <v>0</v>
      </c>
      <c r="AK37" s="28">
        <v>0</v>
      </c>
      <c r="AL37" s="28">
        <v>505.86898425808698</v>
      </c>
      <c r="AM37" s="28">
        <v>0.27269413367056</v>
      </c>
      <c r="AN37" s="28">
        <v>2.9992598193312299E-2</v>
      </c>
      <c r="AO37" s="28">
        <v>40.649264554262103</v>
      </c>
      <c r="AP37" s="28">
        <v>5.6187186911092202E-3</v>
      </c>
      <c r="AQ37" s="28">
        <v>0.120348715201419</v>
      </c>
      <c r="AR37" s="28">
        <v>0</v>
      </c>
      <c r="AS37" s="28">
        <v>36410.538740653799</v>
      </c>
      <c r="AT37" s="28">
        <v>4045.6108164817501</v>
      </c>
      <c r="AU37" s="28">
        <v>40456.149557135497</v>
      </c>
      <c r="AV37" s="28">
        <v>1.18611444387197E-2</v>
      </c>
      <c r="AW37" s="28">
        <v>1697.0620218844001</v>
      </c>
      <c r="AX37" s="28">
        <v>7.8379343692852004</v>
      </c>
      <c r="AY37" s="28">
        <v>16541.972588581801</v>
      </c>
      <c r="AZ37" s="28">
        <v>10.4482146100299</v>
      </c>
      <c r="BA37" s="28">
        <v>26.005988948229898</v>
      </c>
      <c r="BB37" s="28">
        <v>64.964630539526098</v>
      </c>
      <c r="BC37" s="28">
        <v>14.7287595642564</v>
      </c>
      <c r="BD37" s="28">
        <v>0.50735906546073695</v>
      </c>
      <c r="BE37" s="28">
        <v>3.50149755143658</v>
      </c>
      <c r="BF37" s="28">
        <v>1007.59053851136</v>
      </c>
      <c r="BG37" s="28">
        <v>997.15997514005403</v>
      </c>
      <c r="BH37" s="28">
        <v>10.430563371307899</v>
      </c>
      <c r="BI37" s="28">
        <v>2.5176577037759601E-4</v>
      </c>
      <c r="BJ37" s="28">
        <v>5.7292548377673802E-5</v>
      </c>
      <c r="BK37" s="28">
        <v>86.948249105750094</v>
      </c>
      <c r="BL37" s="28">
        <v>1.5537641164701699E-4</v>
      </c>
      <c r="BM37" s="28">
        <v>171.29570858204201</v>
      </c>
      <c r="BN37" s="28">
        <v>42.008325436377298</v>
      </c>
      <c r="BO37" s="28">
        <v>22.5793104714033</v>
      </c>
      <c r="BP37" s="28">
        <v>428.25908143322499</v>
      </c>
      <c r="BQ37" s="28">
        <v>9860.6151244996508</v>
      </c>
      <c r="BR37" s="28">
        <v>23.438666997359899</v>
      </c>
      <c r="BS37" s="28">
        <v>91.350148517667193</v>
      </c>
      <c r="BT37" s="28">
        <v>3.2856355132742601</v>
      </c>
      <c r="BU37" s="28">
        <v>295.73025488525298</v>
      </c>
      <c r="BV37" s="28">
        <v>7761.8665698405302</v>
      </c>
      <c r="BW37" s="28">
        <v>0</v>
      </c>
      <c r="BX37" s="28">
        <v>2.0616605673153699E-2</v>
      </c>
      <c r="BY37" s="28">
        <v>288.89892328539298</v>
      </c>
      <c r="BZ37" s="28">
        <v>182.662654983907</v>
      </c>
      <c r="CA37" s="28">
        <v>32424.128927440299</v>
      </c>
      <c r="CB37" s="28">
        <v>233.628636447324</v>
      </c>
      <c r="CD37" s="25">
        <f t="shared" si="16"/>
        <v>2.7374436805873703E-3</v>
      </c>
      <c r="CE37" s="25">
        <f t="shared" si="17"/>
        <v>2.9059600118250496E-3</v>
      </c>
      <c r="CF37" s="25">
        <f t="shared" si="18"/>
        <v>2.7385017676425454E-3</v>
      </c>
      <c r="CG37" s="25">
        <f t="shared" si="19"/>
        <v>2.738201317508706E-3</v>
      </c>
      <c r="CH37" s="25">
        <f t="shared" si="20"/>
        <v>2.7382858159366234E-3</v>
      </c>
      <c r="CI37" s="25">
        <f t="shared" si="21"/>
        <v>2.7333690766685511E-3</v>
      </c>
      <c r="CJ37" s="25">
        <f t="shared" si="22"/>
        <v>2.7450509613607486E-3</v>
      </c>
      <c r="CK37" s="78">
        <f t="shared" si="23"/>
        <v>-0.90087814001506006</v>
      </c>
      <c r="CL37" s="78">
        <f t="shared" si="24"/>
        <v>-4.5153408639861808E-2</v>
      </c>
      <c r="CM37" s="25">
        <f t="shared" si="25"/>
        <v>0</v>
      </c>
      <c r="CN37" s="78">
        <f t="shared" si="26"/>
        <v>-0.4352506161958597</v>
      </c>
      <c r="CO37" s="25">
        <f t="shared" si="27"/>
        <v>0</v>
      </c>
      <c r="CP37" s="78">
        <f t="shared" si="28"/>
        <v>-0.91252675533792149</v>
      </c>
      <c r="CQ37" s="87">
        <f t="shared" si="14"/>
        <v>2.7434988368423949E-3</v>
      </c>
      <c r="CR37" s="87">
        <f t="shared" si="15"/>
        <v>2.7414454070080327E-3</v>
      </c>
      <c r="CS37" s="78">
        <f t="shared" si="29"/>
        <v>-0.99880966834650764</v>
      </c>
    </row>
    <row r="38" spans="1:97" x14ac:dyDescent="0.4">
      <c r="A38" s="30" t="s">
        <v>37</v>
      </c>
      <c r="B38" s="28">
        <v>210.22899545999999</v>
      </c>
      <c r="C38" s="28"/>
      <c r="D38" s="28">
        <v>374.65989414000001</v>
      </c>
      <c r="E38" s="28">
        <v>19.559455</v>
      </c>
      <c r="F38" s="28">
        <v>19.556232000000001</v>
      </c>
      <c r="G38" s="28">
        <v>13.062878</v>
      </c>
      <c r="H38" s="28">
        <v>29.113375000000001</v>
      </c>
      <c r="I38" s="54">
        <v>3.74729839E-2</v>
      </c>
      <c r="J38" s="54">
        <v>1.1241921300000001E-2</v>
      </c>
      <c r="K38" s="28"/>
      <c r="L38" s="54">
        <v>0.66514553200000004</v>
      </c>
      <c r="M38" s="28"/>
      <c r="N38" s="54"/>
      <c r="O38" s="28">
        <v>5.9956376999999996E-3</v>
      </c>
      <c r="P38" s="28"/>
      <c r="Q38" s="54">
        <v>1.2177773000000001E-3</v>
      </c>
      <c r="R38" s="28"/>
      <c r="S38" s="30" t="s">
        <v>37</v>
      </c>
      <c r="T38" s="28">
        <v>8.9298323113808694E-3</v>
      </c>
      <c r="U38" s="101">
        <v>5.9921422938944997E-3</v>
      </c>
      <c r="V38" s="28">
        <v>8.6013346736553406E-2</v>
      </c>
      <c r="W38" s="28">
        <v>8.6013346736553406E-2</v>
      </c>
      <c r="X38" s="28">
        <v>3.4195350865589599E-2</v>
      </c>
      <c r="Y38" s="28">
        <v>0.29771999777524899</v>
      </c>
      <c r="Z38" s="101">
        <v>0</v>
      </c>
      <c r="AA38" s="101">
        <v>214.40491926233301</v>
      </c>
      <c r="AB38" s="28">
        <v>0</v>
      </c>
      <c r="AC38" s="28">
        <v>210.501962620634</v>
      </c>
      <c r="AD38" s="28">
        <v>1.71677456101918</v>
      </c>
      <c r="AE38" s="28">
        <v>37.8904600403445</v>
      </c>
      <c r="AF38" s="28">
        <v>0.86796716577919297</v>
      </c>
      <c r="AG38" s="28">
        <v>3.6298660342929199E-3</v>
      </c>
      <c r="AH38" s="28">
        <v>5.13045587844287</v>
      </c>
      <c r="AI38" s="28">
        <v>5.13045587844287</v>
      </c>
      <c r="AJ38" s="28">
        <v>0</v>
      </c>
      <c r="AK38" s="28">
        <v>0</v>
      </c>
      <c r="AL38" s="28">
        <v>0.85559795694593499</v>
      </c>
      <c r="AM38" s="28">
        <v>2.4337633407959798E-3</v>
      </c>
      <c r="AN38" s="28">
        <v>5.6624993138114203E-4</v>
      </c>
      <c r="AO38" s="28">
        <v>0.131754135511499</v>
      </c>
      <c r="AP38" s="28">
        <v>3.13878807751452E-3</v>
      </c>
      <c r="AQ38" s="28">
        <v>0</v>
      </c>
      <c r="AR38" s="28">
        <v>0</v>
      </c>
      <c r="AS38" s="28">
        <v>337.69940086531398</v>
      </c>
      <c r="AT38" s="28">
        <v>37.522070364258603</v>
      </c>
      <c r="AU38" s="28">
        <v>375.22147122957301</v>
      </c>
      <c r="AV38" s="28">
        <v>2.3980796953653499E-3</v>
      </c>
      <c r="AW38" s="28">
        <v>3.2690313207339101</v>
      </c>
      <c r="AX38" s="28">
        <v>8.4032889873620106E-2</v>
      </c>
      <c r="AY38" s="28">
        <v>7.8642956798227699</v>
      </c>
      <c r="AZ38" s="28">
        <v>0.118333055661193</v>
      </c>
      <c r="BA38" s="28">
        <v>0.29216076786983802</v>
      </c>
      <c r="BB38" s="28">
        <v>6.9275950329866598</v>
      </c>
      <c r="BC38" s="28">
        <v>0.17036785429653201</v>
      </c>
      <c r="BD38" s="28">
        <v>1.3236250599381601E-3</v>
      </c>
      <c r="BE38" s="28">
        <v>3.93010829103215E-2</v>
      </c>
      <c r="BF38" s="28">
        <v>19.590215972821401</v>
      </c>
      <c r="BG38" s="28">
        <v>19.586994647733299</v>
      </c>
      <c r="BH38" s="28">
        <v>3.2213250880470902E-3</v>
      </c>
      <c r="BI38" s="28">
        <v>0</v>
      </c>
      <c r="BJ38" s="28">
        <v>3.0080920650142899E-4</v>
      </c>
      <c r="BK38" s="28">
        <v>0.94200492733014995</v>
      </c>
      <c r="BL38" s="28">
        <v>2.4065946857586701E-3</v>
      </c>
      <c r="BM38" s="28">
        <v>2.4171702243754001</v>
      </c>
      <c r="BN38" s="28">
        <v>0.46918294724890802</v>
      </c>
      <c r="BO38" s="28">
        <v>0.26618839773585301</v>
      </c>
      <c r="BP38" s="28">
        <v>6.5711419500983803</v>
      </c>
      <c r="BQ38" s="28">
        <v>7.8816585771237602</v>
      </c>
      <c r="BR38" s="28">
        <v>0.25936521657655198</v>
      </c>
      <c r="BS38" s="28">
        <v>1.0255857978251399</v>
      </c>
      <c r="BT38" s="28">
        <v>5.3347399262554005E-4</v>
      </c>
      <c r="BU38" s="28">
        <v>13.0893553310515</v>
      </c>
      <c r="BV38" s="28">
        <v>1.88319779115223</v>
      </c>
      <c r="BW38" s="28">
        <v>0</v>
      </c>
      <c r="BX38" s="28">
        <v>0.28252101003522001</v>
      </c>
      <c r="BY38" s="28">
        <v>0.23726612855702001</v>
      </c>
      <c r="BZ38" s="28">
        <v>0.13837579215926199</v>
      </c>
      <c r="CA38" s="28">
        <v>29.137415301178901</v>
      </c>
      <c r="CB38" s="28">
        <v>0.301226904677105</v>
      </c>
      <c r="CD38" s="25">
        <f t="shared" si="16"/>
        <v>1.298427745595862E-3</v>
      </c>
      <c r="CE38" s="25">
        <f t="shared" si="17"/>
        <v>0</v>
      </c>
      <c r="CF38" s="25">
        <f t="shared" si="18"/>
        <v>1.4988983298093838E-3</v>
      </c>
      <c r="CG38" s="25">
        <f t="shared" si="19"/>
        <v>1.5726906921180121E-3</v>
      </c>
      <c r="CH38" s="25">
        <f t="shared" si="20"/>
        <v>1.5730355281783012E-3</v>
      </c>
      <c r="CI38" s="25">
        <f t="shared" si="21"/>
        <v>2.0269140576449343E-3</v>
      </c>
      <c r="CJ38" s="25">
        <f t="shared" si="22"/>
        <v>8.257476564946483E-4</v>
      </c>
      <c r="CK38" s="78">
        <f t="shared" si="23"/>
        <v>1.2953428786479266</v>
      </c>
      <c r="CL38" s="78">
        <f t="shared" si="24"/>
        <v>25.483017433616883</v>
      </c>
      <c r="CM38" s="25">
        <f t="shared" si="25"/>
        <v>0</v>
      </c>
      <c r="CN38" s="78">
        <f t="shared" si="26"/>
        <v>6.7132832314400472</v>
      </c>
      <c r="CO38" s="25">
        <f t="shared" si="27"/>
        <v>0</v>
      </c>
      <c r="CP38" s="78">
        <f t="shared" si="28"/>
        <v>1.31754135511499E+49</v>
      </c>
      <c r="CQ38" s="87">
        <f t="shared" si="14"/>
        <v>-5.8299154825515616E-4</v>
      </c>
      <c r="CR38" s="87">
        <f t="shared" si="15"/>
        <v>0</v>
      </c>
      <c r="CS38" s="78">
        <f t="shared" si="29"/>
        <v>1.5774729726974872</v>
      </c>
    </row>
    <row r="39" spans="1:97" x14ac:dyDescent="0.4">
      <c r="A39" s="30" t="s">
        <v>130</v>
      </c>
      <c r="B39" s="28">
        <v>3098.4800092</v>
      </c>
      <c r="C39" s="28">
        <v>10.961537922</v>
      </c>
      <c r="D39" s="28">
        <v>5299.1878902999997</v>
      </c>
      <c r="E39" s="28">
        <v>543.89003169</v>
      </c>
      <c r="F39" s="28">
        <v>543.19882727000004</v>
      </c>
      <c r="G39" s="28">
        <v>37.976721386000001</v>
      </c>
      <c r="H39" s="28">
        <v>1350.4094057</v>
      </c>
      <c r="I39" s="54">
        <v>29.829811292999999</v>
      </c>
      <c r="J39" s="54">
        <v>6.2174842229999996</v>
      </c>
      <c r="K39" s="28"/>
      <c r="L39" s="54">
        <v>253.13495811999999</v>
      </c>
      <c r="M39" s="28">
        <v>0.44600000000000001</v>
      </c>
      <c r="N39" s="54">
        <v>9.3126581274000007</v>
      </c>
      <c r="O39" s="28">
        <v>26.788512807</v>
      </c>
      <c r="P39" s="28">
        <v>1.2525345821</v>
      </c>
      <c r="Q39" s="54">
        <v>0.14593962830000001</v>
      </c>
      <c r="R39" s="28"/>
      <c r="S39" s="30" t="s">
        <v>130</v>
      </c>
      <c r="T39" s="28">
        <v>2.82276123347232</v>
      </c>
      <c r="U39" s="101">
        <v>26.8616701553753</v>
      </c>
      <c r="V39" s="28">
        <v>5.8822733671980201</v>
      </c>
      <c r="W39" s="28">
        <v>5.8592436764051499</v>
      </c>
      <c r="X39" s="28">
        <v>1.7058211804052601</v>
      </c>
      <c r="Y39" s="28">
        <v>23.370994231092801</v>
      </c>
      <c r="Z39" s="101">
        <v>1.2559688827543301</v>
      </c>
      <c r="AA39" s="101">
        <v>7770.3075927106802</v>
      </c>
      <c r="AB39" s="28">
        <v>0</v>
      </c>
      <c r="AC39" s="28">
        <v>3106.9499337489001</v>
      </c>
      <c r="AD39" s="28">
        <v>58.636336874693697</v>
      </c>
      <c r="AE39" s="28">
        <v>1353.2447524362501</v>
      </c>
      <c r="AF39" s="28">
        <v>34.012369344334601</v>
      </c>
      <c r="AG39" s="28">
        <v>0.702258082101198</v>
      </c>
      <c r="AH39" s="28">
        <v>168.869163743607</v>
      </c>
      <c r="AI39" s="28">
        <v>168.869163743607</v>
      </c>
      <c r="AJ39" s="28">
        <v>0.44721702528150398</v>
      </c>
      <c r="AK39" s="28">
        <v>0</v>
      </c>
      <c r="AL39" s="28">
        <v>27.578870817123601</v>
      </c>
      <c r="AM39" s="28">
        <v>0.15906185145328999</v>
      </c>
      <c r="AN39" s="28">
        <v>0.47322999711952801</v>
      </c>
      <c r="AO39" s="28">
        <v>1.8469522342290901</v>
      </c>
      <c r="AP39" s="28">
        <v>7.1481316972416595E-2</v>
      </c>
      <c r="AQ39" s="28">
        <v>10.9918930962041</v>
      </c>
      <c r="AR39" s="28">
        <v>0</v>
      </c>
      <c r="AS39" s="28">
        <v>4781.9676428655603</v>
      </c>
      <c r="AT39" s="28">
        <v>531.32850472726102</v>
      </c>
      <c r="AU39" s="28">
        <v>5313.2961475928196</v>
      </c>
      <c r="AV39" s="28">
        <v>0.15224880790846401</v>
      </c>
      <c r="AW39" s="28">
        <v>108.38100365712</v>
      </c>
      <c r="AX39" s="28">
        <v>4.8523488786741398</v>
      </c>
      <c r="AY39" s="28">
        <v>499.68204885983499</v>
      </c>
      <c r="AZ39" s="28">
        <v>6.3112547065923597</v>
      </c>
      <c r="BA39" s="28">
        <v>14.4279710594862</v>
      </c>
      <c r="BB39" s="28">
        <v>35.201352416541198</v>
      </c>
      <c r="BC39" s="28">
        <v>8.1571391462601195</v>
      </c>
      <c r="BD39" s="28">
        <v>0</v>
      </c>
      <c r="BE39" s="28">
        <v>1.97912415438967</v>
      </c>
      <c r="BF39" s="28">
        <v>545.34342461100096</v>
      </c>
      <c r="BG39" s="28">
        <v>544.65047818607104</v>
      </c>
      <c r="BH39" s="28">
        <v>0.69294642492986402</v>
      </c>
      <c r="BI39" s="28">
        <v>0</v>
      </c>
      <c r="BJ39" s="28">
        <v>0</v>
      </c>
      <c r="BK39" s="28">
        <v>36.488100918776098</v>
      </c>
      <c r="BL39" s="28">
        <v>0</v>
      </c>
      <c r="BM39" s="28">
        <v>95.217287365862404</v>
      </c>
      <c r="BN39" s="28">
        <v>23.241459596884798</v>
      </c>
      <c r="BO39" s="28">
        <v>12.4596782794027</v>
      </c>
      <c r="BP39" s="28">
        <v>238.064946607362</v>
      </c>
      <c r="BQ39" s="28">
        <v>376.38969868855003</v>
      </c>
      <c r="BR39" s="28">
        <v>13.5035370095404</v>
      </c>
      <c r="BS39" s="28">
        <v>49.362213068999097</v>
      </c>
      <c r="BT39" s="28">
        <v>5.3840649772997899</v>
      </c>
      <c r="BU39" s="28">
        <v>38.079199417450603</v>
      </c>
      <c r="BV39" s="28">
        <v>223.49370511262001</v>
      </c>
      <c r="BW39" s="28">
        <v>0</v>
      </c>
      <c r="BX39" s="28">
        <v>0.30136920998197703</v>
      </c>
      <c r="BY39" s="28">
        <v>17.465902013485199</v>
      </c>
      <c r="BZ39" s="28">
        <v>14.611611627546001</v>
      </c>
      <c r="CA39" s="28">
        <v>1354.1148383593099</v>
      </c>
      <c r="CB39" s="28">
        <v>13.445568867427401</v>
      </c>
      <c r="CD39" s="25">
        <f t="shared" si="16"/>
        <v>2.7335740504218753E-3</v>
      </c>
      <c r="CE39" s="25">
        <f t="shared" si="17"/>
        <v>2.769244098784423E-3</v>
      </c>
      <c r="CF39" s="25">
        <f t="shared" si="18"/>
        <v>2.6623432844577188E-3</v>
      </c>
      <c r="CG39" s="25">
        <f t="shared" si="19"/>
        <v>2.6722183462066875E-3</v>
      </c>
      <c r="CH39" s="25">
        <f t="shared" si="20"/>
        <v>2.6724117269668769E-3</v>
      </c>
      <c r="CI39" s="25">
        <f t="shared" si="21"/>
        <v>2.6984433545224353E-3</v>
      </c>
      <c r="CJ39" s="25">
        <f t="shared" si="22"/>
        <v>2.743932798208859E-3</v>
      </c>
      <c r="CK39" s="78">
        <f t="shared" si="23"/>
        <v>-0.80357758153903891</v>
      </c>
      <c r="CL39" s="78">
        <f t="shared" si="24"/>
        <v>2.7589149232800239</v>
      </c>
      <c r="CM39" s="25">
        <f t="shared" si="25"/>
        <v>0</v>
      </c>
      <c r="CN39" s="78">
        <f t="shared" si="26"/>
        <v>-0.33288880762350626</v>
      </c>
      <c r="CO39" s="25">
        <f t="shared" si="27"/>
        <v>2.7287562365559855E-3</v>
      </c>
      <c r="CP39" s="78">
        <f t="shared" si="28"/>
        <v>-0.80167292635870224</v>
      </c>
      <c r="CQ39" s="87">
        <f t="shared" si="14"/>
        <v>2.7309223510229297E-3</v>
      </c>
      <c r="CR39" s="87">
        <f t="shared" si="15"/>
        <v>2.7418809056529887E-3</v>
      </c>
      <c r="CS39" s="78">
        <f t="shared" si="29"/>
        <v>-0.51019940365014216</v>
      </c>
    </row>
    <row r="40" spans="1:97" x14ac:dyDescent="0.4">
      <c r="A40" s="30" t="s">
        <v>39</v>
      </c>
      <c r="B40" s="28">
        <v>99.334500000000006</v>
      </c>
      <c r="C40" s="28">
        <v>7.0999999999999994E-2</v>
      </c>
      <c r="D40" s="28">
        <v>58.523445176999999</v>
      </c>
      <c r="E40" s="28">
        <v>6.0345000000000004</v>
      </c>
      <c r="F40" s="28">
        <v>6.0345000000000004</v>
      </c>
      <c r="G40" s="28">
        <v>1.7872300000000001</v>
      </c>
      <c r="H40" s="28">
        <v>32.608044999999997</v>
      </c>
      <c r="I40" s="54">
        <v>1.4261239999999999</v>
      </c>
      <c r="J40" s="54">
        <v>0.36059079049999998</v>
      </c>
      <c r="K40" s="28"/>
      <c r="L40" s="54">
        <v>11.106021819</v>
      </c>
      <c r="M40" s="28"/>
      <c r="N40" s="54">
        <v>0.42649999999999999</v>
      </c>
      <c r="O40" s="28">
        <v>1.3530197500000001</v>
      </c>
      <c r="P40" s="28">
        <v>0.14144999999999999</v>
      </c>
      <c r="Q40" s="54">
        <v>1.9396395300000001E-2</v>
      </c>
      <c r="R40" s="28"/>
      <c r="S40" s="30" t="s">
        <v>39</v>
      </c>
      <c r="T40" s="28">
        <v>1.2121233940376E-4</v>
      </c>
      <c r="U40" s="101">
        <v>1.3527953750675901</v>
      </c>
      <c r="V40" s="28">
        <v>8.8264538829874506E-2</v>
      </c>
      <c r="W40" s="28">
        <v>8.8259590599977095E-2</v>
      </c>
      <c r="X40" s="28">
        <v>3.5680716794259097E-2</v>
      </c>
      <c r="Y40" s="28">
        <v>0.36253265647271399</v>
      </c>
      <c r="Z40" s="101">
        <v>0.14142714475808099</v>
      </c>
      <c r="AA40" s="101">
        <v>237.16734282775801</v>
      </c>
      <c r="AB40" s="28">
        <v>0</v>
      </c>
      <c r="AC40" s="28">
        <v>99.3185341468388</v>
      </c>
      <c r="AD40" s="28">
        <v>1.8521909873509701</v>
      </c>
      <c r="AE40" s="28">
        <v>41.155652115610302</v>
      </c>
      <c r="AF40" s="28">
        <v>0.94075538253608804</v>
      </c>
      <c r="AG40" s="28">
        <v>1.23987897157029E-4</v>
      </c>
      <c r="AH40" s="28">
        <v>7.26409296954865</v>
      </c>
      <c r="AI40" s="28">
        <v>7.26409296954865</v>
      </c>
      <c r="AJ40" s="28">
        <v>0</v>
      </c>
      <c r="AK40" s="28">
        <v>0</v>
      </c>
      <c r="AL40" s="28">
        <v>0.917696883094408</v>
      </c>
      <c r="AM40" s="28">
        <v>3.2977823046015801E-5</v>
      </c>
      <c r="AN40" s="28">
        <v>7.9228481158749394E-5</v>
      </c>
      <c r="AO40" s="28">
        <v>1.1543999510573799E-4</v>
      </c>
      <c r="AP40" s="28">
        <v>1.48355568276593E-5</v>
      </c>
      <c r="AQ40" s="28">
        <v>7.1207656211247403E-2</v>
      </c>
      <c r="AR40" s="28">
        <v>0</v>
      </c>
      <c r="AS40" s="28">
        <v>52.675551072824099</v>
      </c>
      <c r="AT40" s="28">
        <v>5.8528240215612097</v>
      </c>
      <c r="AU40" s="28">
        <v>58.528375094385297</v>
      </c>
      <c r="AV40" s="28">
        <v>3.1330701003653901E-5</v>
      </c>
      <c r="AW40" s="28">
        <v>3.5352048259175302</v>
      </c>
      <c r="AX40" s="28">
        <v>4.6743420581248599E-2</v>
      </c>
      <c r="AY40" s="28">
        <v>8.5128736652391197</v>
      </c>
      <c r="AZ40" s="28">
        <v>6.3247452283712702E-2</v>
      </c>
      <c r="BA40" s="28">
        <v>0.16497706641974799</v>
      </c>
      <c r="BB40" s="28">
        <v>0.40256997194618399</v>
      </c>
      <c r="BC40" s="28">
        <v>9.3513704481445303E-2</v>
      </c>
      <c r="BD40" s="28">
        <v>0</v>
      </c>
      <c r="BE40" s="28">
        <v>2.2008814078716101E-2</v>
      </c>
      <c r="BF40" s="28">
        <v>6.0339863379575203</v>
      </c>
      <c r="BG40" s="28">
        <v>6.0339863379575203</v>
      </c>
      <c r="BH40" s="28">
        <v>0</v>
      </c>
      <c r="BI40" s="28">
        <v>0</v>
      </c>
      <c r="BJ40" s="28">
        <v>0</v>
      </c>
      <c r="BK40" s="28">
        <v>0.34942151821293299</v>
      </c>
      <c r="BL40" s="28">
        <v>0</v>
      </c>
      <c r="BM40" s="28">
        <v>1.0753678687368</v>
      </c>
      <c r="BN40" s="28">
        <v>0.26671382353103201</v>
      </c>
      <c r="BO40" s="28">
        <v>0.14298038437584301</v>
      </c>
      <c r="BP40" s="28">
        <v>2.6884249629347901</v>
      </c>
      <c r="BQ40" s="28">
        <v>8.59401503649201</v>
      </c>
      <c r="BR40" s="28">
        <v>0.14596666611551101</v>
      </c>
      <c r="BS40" s="28">
        <v>0.57205068425954797</v>
      </c>
      <c r="BT40" s="28">
        <v>0</v>
      </c>
      <c r="BU40" s="28">
        <v>1.78615806919206</v>
      </c>
      <c r="BV40" s="28">
        <v>2.1510282263198701</v>
      </c>
      <c r="BW40" s="28">
        <v>1.3988434993964701E-6</v>
      </c>
      <c r="BX40" s="28">
        <v>5.4457378456654799E-5</v>
      </c>
      <c r="BY40" s="28">
        <v>0.182759628417798</v>
      </c>
      <c r="BZ40" s="28">
        <v>3.6675580740422202E-2</v>
      </c>
      <c r="CA40" s="28">
        <v>32.621255752685499</v>
      </c>
      <c r="CB40" s="28">
        <v>0.297094581392991</v>
      </c>
      <c r="CD40" s="25">
        <f t="shared" si="16"/>
        <v>-1.6072817763420811E-4</v>
      </c>
      <c r="CE40" s="25">
        <f t="shared" si="17"/>
        <v>2.9247353696818168E-3</v>
      </c>
      <c r="CF40" s="25">
        <f t="shared" si="18"/>
        <v>8.4238331670103493E-5</v>
      </c>
      <c r="CG40" s="25">
        <f t="shared" si="19"/>
        <v>-8.5120895265582288E-5</v>
      </c>
      <c r="CH40" s="25">
        <f t="shared" si="20"/>
        <v>-8.5120895265582288E-5</v>
      </c>
      <c r="CI40" s="25">
        <f t="shared" si="21"/>
        <v>-5.9977216583209907E-4</v>
      </c>
      <c r="CJ40" s="25">
        <f t="shared" si="22"/>
        <v>4.0513783287229622E-4</v>
      </c>
      <c r="CK40" s="78">
        <f t="shared" si="23"/>
        <v>-0.93811226050471275</v>
      </c>
      <c r="CL40" s="78">
        <f t="shared" si="24"/>
        <v>5.3852345203308999E-3</v>
      </c>
      <c r="CM40" s="25">
        <f t="shared" si="25"/>
        <v>0</v>
      </c>
      <c r="CN40" s="78">
        <f t="shared" si="26"/>
        <v>-0.34593204588150922</v>
      </c>
      <c r="CO40" s="25">
        <f t="shared" si="27"/>
        <v>0</v>
      </c>
      <c r="CP40" s="78">
        <f t="shared" si="28"/>
        <v>-0.99972933178169821</v>
      </c>
      <c r="CQ40" s="87">
        <f t="shared" si="14"/>
        <v>-1.6583271043161765E-4</v>
      </c>
      <c r="CR40" s="87">
        <f t="shared" si="15"/>
        <v>-1.6157823908802334E-4</v>
      </c>
      <c r="CS40" s="78">
        <f t="shared" si="29"/>
        <v>-0.99923513845752265</v>
      </c>
    </row>
    <row r="41" spans="1:97" x14ac:dyDescent="0.4">
      <c r="A41" s="30" t="s">
        <v>40</v>
      </c>
      <c r="B41" s="28">
        <v>116.78201366</v>
      </c>
      <c r="C41" s="28">
        <v>0.1368887</v>
      </c>
      <c r="D41" s="28">
        <v>413.70048773000002</v>
      </c>
      <c r="E41" s="28">
        <v>22.988712502999999</v>
      </c>
      <c r="F41" s="28">
        <v>22.988712502999999</v>
      </c>
      <c r="G41" s="28">
        <v>1.8299157935000001</v>
      </c>
      <c r="H41" s="28">
        <v>74.435664459999998</v>
      </c>
      <c r="I41" s="54">
        <v>4.2993033606999997</v>
      </c>
      <c r="J41" s="54">
        <v>0.77755862760000005</v>
      </c>
      <c r="K41" s="28"/>
      <c r="L41" s="54">
        <v>22.321715293</v>
      </c>
      <c r="M41" s="28"/>
      <c r="N41" s="54">
        <v>0.21224409180000001</v>
      </c>
      <c r="O41" s="28">
        <v>0.66471935520000003</v>
      </c>
      <c r="P41" s="28">
        <v>7.0092870200000004E-2</v>
      </c>
      <c r="Q41" s="54">
        <v>3.8983798399999998E-2</v>
      </c>
      <c r="R41" s="28"/>
      <c r="S41" s="30" t="s">
        <v>40</v>
      </c>
      <c r="T41" s="28">
        <v>1.9115366348294001</v>
      </c>
      <c r="U41" s="101">
        <v>0.66654784642881404</v>
      </c>
      <c r="V41" s="28">
        <v>5.7839544979922997E-2</v>
      </c>
      <c r="W41" s="28">
        <v>5.6245321454930802E-2</v>
      </c>
      <c r="X41" s="28">
        <v>5.90094017885711E-2</v>
      </c>
      <c r="Y41" s="28">
        <v>2.34995931775949</v>
      </c>
      <c r="Z41" s="101">
        <v>7.0283867380252205E-2</v>
      </c>
      <c r="AA41" s="101">
        <v>145.91967602096199</v>
      </c>
      <c r="AB41" s="28">
        <v>0</v>
      </c>
      <c r="AC41" s="28">
        <v>117.10026087292</v>
      </c>
      <c r="AD41" s="28">
        <v>0.80733705387052501</v>
      </c>
      <c r="AE41" s="28">
        <v>24.305476492623701</v>
      </c>
      <c r="AF41" s="28">
        <v>0.37766559387896897</v>
      </c>
      <c r="AG41" s="28">
        <v>4.1321368981471103E-2</v>
      </c>
      <c r="AH41" s="28">
        <v>5.3437220616782604</v>
      </c>
      <c r="AI41" s="28">
        <v>5.3437220616782604</v>
      </c>
      <c r="AJ41" s="28">
        <v>0</v>
      </c>
      <c r="AK41" s="28">
        <v>0</v>
      </c>
      <c r="AL41" s="28">
        <v>0.38567246491773999</v>
      </c>
      <c r="AM41" s="28">
        <v>1.0989529751854301E-2</v>
      </c>
      <c r="AN41" s="28">
        <v>0.104279052558409</v>
      </c>
      <c r="AO41" s="28">
        <v>0.96727637278698397</v>
      </c>
      <c r="AP41" s="28">
        <v>4.94563376127914E-3</v>
      </c>
      <c r="AQ41" s="28">
        <v>0.13726679415995499</v>
      </c>
      <c r="AR41" s="28">
        <v>0</v>
      </c>
      <c r="AS41" s="28">
        <v>373.34592728054099</v>
      </c>
      <c r="AT41" s="28">
        <v>41.482797515390899</v>
      </c>
      <c r="AU41" s="28">
        <v>414.82872479593198</v>
      </c>
      <c r="AV41" s="28">
        <v>1.04421413500884E-2</v>
      </c>
      <c r="AW41" s="28">
        <v>2.7019196209703602</v>
      </c>
      <c r="AX41" s="28">
        <v>0.179440008267332</v>
      </c>
      <c r="AY41" s="28">
        <v>33.821293384811398</v>
      </c>
      <c r="AZ41" s="28">
        <v>0.24277240077823101</v>
      </c>
      <c r="BA41" s="28">
        <v>0.63331282042802395</v>
      </c>
      <c r="BB41" s="28">
        <v>1.5354822489348801</v>
      </c>
      <c r="BC41" s="28">
        <v>0.358878140621812</v>
      </c>
      <c r="BD41" s="28">
        <v>0</v>
      </c>
      <c r="BE41" s="28">
        <v>8.4442526496800799E-2</v>
      </c>
      <c r="BF41" s="28">
        <v>23.051576273996499</v>
      </c>
      <c r="BG41" s="28">
        <v>23.051576273996499</v>
      </c>
      <c r="BH41" s="28">
        <v>0</v>
      </c>
      <c r="BI41" s="28">
        <v>0</v>
      </c>
      <c r="BJ41" s="28">
        <v>0</v>
      </c>
      <c r="BK41" s="28">
        <v>1.3015740648269101</v>
      </c>
      <c r="BL41" s="28">
        <v>0</v>
      </c>
      <c r="BM41" s="28">
        <v>4.1168660890557103</v>
      </c>
      <c r="BN41" s="28">
        <v>1.0238480607593701</v>
      </c>
      <c r="BO41" s="28">
        <v>0.54887257020342906</v>
      </c>
      <c r="BP41" s="28">
        <v>10.292258194304299</v>
      </c>
      <c r="BQ41" s="28">
        <v>13.485268948565</v>
      </c>
      <c r="BR41" s="28">
        <v>0.55943986838407</v>
      </c>
      <c r="BS41" s="28">
        <v>2.1743892734117098</v>
      </c>
      <c r="BT41" s="28">
        <v>7.5238677888193E-9</v>
      </c>
      <c r="BU41" s="28">
        <v>1.8348626064143301</v>
      </c>
      <c r="BV41" s="28">
        <v>16.7189586637808</v>
      </c>
      <c r="BW41" s="28">
        <v>0</v>
      </c>
      <c r="BX41" s="28">
        <v>1.81493998764133E-2</v>
      </c>
      <c r="BY41" s="28">
        <v>7.2573974050825303</v>
      </c>
      <c r="BZ41" s="28">
        <v>4.0753125243472903</v>
      </c>
      <c r="CA41" s="28">
        <v>74.637806511351002</v>
      </c>
      <c r="CB41" s="28">
        <v>2.3445124078870299</v>
      </c>
      <c r="CD41" s="25">
        <f t="shared" si="16"/>
        <v>2.7251389400301538E-3</v>
      </c>
      <c r="CE41" s="25">
        <f t="shared" si="17"/>
        <v>2.7620553044552924E-3</v>
      </c>
      <c r="CF41" s="25">
        <f t="shared" si="18"/>
        <v>2.7271833111018589E-3</v>
      </c>
      <c r="CG41" s="25">
        <f t="shared" si="19"/>
        <v>2.7345494441368516E-3</v>
      </c>
      <c r="CH41" s="25">
        <f t="shared" si="20"/>
        <v>2.7345494441368516E-3</v>
      </c>
      <c r="CI41" s="25">
        <f t="shared" si="21"/>
        <v>2.7033008469031323E-3</v>
      </c>
      <c r="CJ41" s="25">
        <f t="shared" si="22"/>
        <v>2.7156612736308704E-3</v>
      </c>
      <c r="CK41" s="78">
        <f t="shared" si="23"/>
        <v>-0.98691757321219287</v>
      </c>
      <c r="CL41" s="78">
        <f t="shared" si="24"/>
        <v>2.0222278222451684</v>
      </c>
      <c r="CM41" s="25">
        <f t="shared" si="25"/>
        <v>0</v>
      </c>
      <c r="CN41" s="78">
        <f t="shared" si="26"/>
        <v>-0.76060432670449707</v>
      </c>
      <c r="CO41" s="25">
        <f t="shared" si="27"/>
        <v>0</v>
      </c>
      <c r="CP41" s="78">
        <f t="shared" si="28"/>
        <v>3.5573771433810246</v>
      </c>
      <c r="CQ41" s="87">
        <f t="shared" si="14"/>
        <v>2.7507717572987722E-3</v>
      </c>
      <c r="CR41" s="87">
        <f t="shared" si="15"/>
        <v>2.724915953751318E-3</v>
      </c>
      <c r="CS41" s="78">
        <f t="shared" si="29"/>
        <v>-0.87313617543027455</v>
      </c>
    </row>
    <row r="42" spans="1:97" x14ac:dyDescent="0.4">
      <c r="A42" s="30" t="s">
        <v>41</v>
      </c>
      <c r="B42" s="28">
        <v>135.19268106999999</v>
      </c>
      <c r="C42" s="28"/>
      <c r="D42" s="28">
        <v>406.69841746999998</v>
      </c>
      <c r="E42" s="28">
        <v>68.28</v>
      </c>
      <c r="F42" s="28">
        <v>68.28</v>
      </c>
      <c r="G42" s="28">
        <v>1.1000000000000001</v>
      </c>
      <c r="H42" s="28">
        <v>9.4</v>
      </c>
      <c r="I42" s="54"/>
      <c r="J42" s="54"/>
      <c r="K42" s="28"/>
      <c r="L42" s="54"/>
      <c r="M42" s="28"/>
      <c r="N42" s="54"/>
      <c r="O42" s="28"/>
      <c r="P42" s="28"/>
      <c r="Q42" s="54"/>
      <c r="R42" s="28"/>
      <c r="S42" s="30" t="s">
        <v>41</v>
      </c>
      <c r="T42" s="28">
        <v>0</v>
      </c>
      <c r="U42" s="101">
        <v>0</v>
      </c>
      <c r="V42" s="28">
        <v>3.2318302549975899E-4</v>
      </c>
      <c r="W42" s="28">
        <v>3.2318302549975899E-4</v>
      </c>
      <c r="X42" s="28">
        <v>1.30226962747399E-4</v>
      </c>
      <c r="Y42" s="28">
        <v>0.53916028801843197</v>
      </c>
      <c r="Z42" s="101">
        <v>0</v>
      </c>
      <c r="AA42" s="101">
        <v>16.311971766442301</v>
      </c>
      <c r="AB42" s="28">
        <v>0</v>
      </c>
      <c r="AC42" s="28">
        <v>135.586492519166</v>
      </c>
      <c r="AD42" s="28">
        <v>6.78585830718096E-3</v>
      </c>
      <c r="AE42" s="28">
        <v>0.15079262848261399</v>
      </c>
      <c r="AF42" s="28">
        <v>3.4466245017278898E-3</v>
      </c>
      <c r="AG42" s="28">
        <v>0</v>
      </c>
      <c r="AH42" s="28">
        <v>4.4938468827328499</v>
      </c>
      <c r="AI42" s="28">
        <v>4.4938468827328499</v>
      </c>
      <c r="AJ42" s="28">
        <v>0</v>
      </c>
      <c r="AK42" s="28">
        <v>0</v>
      </c>
      <c r="AL42" s="28">
        <v>3.3626106317895502E-3</v>
      </c>
      <c r="AM42" s="28">
        <v>0</v>
      </c>
      <c r="AN42" s="28">
        <v>0</v>
      </c>
      <c r="AO42" s="28">
        <v>0</v>
      </c>
      <c r="AP42" s="28">
        <v>0</v>
      </c>
      <c r="AQ42" s="28">
        <v>0</v>
      </c>
      <c r="AR42" s="28">
        <v>0</v>
      </c>
      <c r="AS42" s="28">
        <v>367.09005506043297</v>
      </c>
      <c r="AT42" s="28">
        <v>40.787348007297098</v>
      </c>
      <c r="AU42" s="28">
        <v>407.87740306772997</v>
      </c>
      <c r="AV42" s="28">
        <v>0</v>
      </c>
      <c r="AW42" s="28">
        <v>1.2951197396341299E-2</v>
      </c>
      <c r="AX42" s="28">
        <v>0.53298828353643501</v>
      </c>
      <c r="AY42" s="28">
        <v>3.5190925197176002</v>
      </c>
      <c r="AZ42" s="28">
        <v>0.72110224044709603</v>
      </c>
      <c r="BA42" s="28">
        <v>1.8811494006184</v>
      </c>
      <c r="BB42" s="28">
        <v>4.5565281723132403</v>
      </c>
      <c r="BC42" s="28">
        <v>1.06597257670706</v>
      </c>
      <c r="BD42" s="28">
        <v>0</v>
      </c>
      <c r="BE42" s="28">
        <v>0.25081789987709102</v>
      </c>
      <c r="BF42" s="28">
        <v>68.464486039231105</v>
      </c>
      <c r="BG42" s="28">
        <v>68.464486039231105</v>
      </c>
      <c r="BH42" s="28">
        <v>0</v>
      </c>
      <c r="BI42" s="28">
        <v>0</v>
      </c>
      <c r="BJ42" s="28">
        <v>0</v>
      </c>
      <c r="BK42" s="28">
        <v>3.86602487915918</v>
      </c>
      <c r="BL42" s="28">
        <v>0</v>
      </c>
      <c r="BM42" s="28">
        <v>12.2280442357401</v>
      </c>
      <c r="BN42" s="28">
        <v>3.0411652871244401</v>
      </c>
      <c r="BO42" s="28">
        <v>1.6303334942707399</v>
      </c>
      <c r="BP42" s="28">
        <v>30.570118432293199</v>
      </c>
      <c r="BQ42" s="28">
        <v>0.56931361127885105</v>
      </c>
      <c r="BR42" s="28">
        <v>1.66166788031107</v>
      </c>
      <c r="BS42" s="28">
        <v>6.4585732568329197</v>
      </c>
      <c r="BT42" s="28">
        <v>0</v>
      </c>
      <c r="BU42" s="28">
        <v>1.10296546790346</v>
      </c>
      <c r="BV42" s="28">
        <v>2.8732484643019802</v>
      </c>
      <c r="BW42" s="28">
        <v>0</v>
      </c>
      <c r="BX42" s="28">
        <v>0</v>
      </c>
      <c r="BY42" s="28">
        <v>0.26957842957191702</v>
      </c>
      <c r="BZ42" s="28">
        <v>7.6347637427867298E-3</v>
      </c>
      <c r="CA42" s="28">
        <v>9.4270574359143708</v>
      </c>
      <c r="CB42" s="28">
        <v>1.0874462278366601E-3</v>
      </c>
      <c r="CD42" s="25">
        <f t="shared" si="16"/>
        <v>2.9129642673637137E-3</v>
      </c>
      <c r="CE42" s="25">
        <f t="shared" si="17"/>
        <v>0</v>
      </c>
      <c r="CF42" s="25">
        <f t="shared" si="18"/>
        <v>2.8989185772205724E-3</v>
      </c>
      <c r="CG42" s="25">
        <f t="shared" si="19"/>
        <v>2.7019044995767925E-3</v>
      </c>
      <c r="CH42" s="25">
        <f t="shared" si="20"/>
        <v>2.7019044995767925E-3</v>
      </c>
      <c r="CI42" s="25">
        <f t="shared" si="21"/>
        <v>2.6958799122362379E-3</v>
      </c>
      <c r="CJ42" s="25">
        <f t="shared" si="22"/>
        <v>2.8784506291883497E-3</v>
      </c>
      <c r="CK42" s="78">
        <f t="shared" si="23"/>
        <v>3.2318302549975897E+46</v>
      </c>
      <c r="CL42" s="78">
        <f t="shared" si="24"/>
        <v>5.39160288018432E+49</v>
      </c>
      <c r="CM42" s="25">
        <f t="shared" si="25"/>
        <v>0</v>
      </c>
      <c r="CN42" s="78">
        <f t="shared" si="26"/>
        <v>4.4938468827328497E+50</v>
      </c>
      <c r="CO42" s="25">
        <f t="shared" si="27"/>
        <v>0</v>
      </c>
      <c r="CP42" s="78">
        <f t="shared" si="28"/>
        <v>0</v>
      </c>
      <c r="CQ42" s="87">
        <f t="shared" si="14"/>
        <v>0</v>
      </c>
      <c r="CR42" s="87">
        <f t="shared" si="15"/>
        <v>0</v>
      </c>
      <c r="CS42" s="78">
        <f t="shared" si="29"/>
        <v>0</v>
      </c>
    </row>
    <row r="43" spans="1:97" x14ac:dyDescent="0.4">
      <c r="A43" s="30" t="s">
        <v>42</v>
      </c>
      <c r="B43" s="28">
        <v>1083.3942336</v>
      </c>
      <c r="C43" s="28">
        <v>0</v>
      </c>
      <c r="D43" s="28">
        <v>3954.6227345000002</v>
      </c>
      <c r="E43" s="28">
        <v>124.09273681000001</v>
      </c>
      <c r="F43" s="28">
        <v>123.99273681</v>
      </c>
      <c r="G43" s="28">
        <v>4.0508707042000003</v>
      </c>
      <c r="H43" s="28">
        <v>340.40615473000003</v>
      </c>
      <c r="I43" s="54">
        <v>16.419319279</v>
      </c>
      <c r="J43" s="54">
        <v>3.4169090674999998</v>
      </c>
      <c r="K43" s="28"/>
      <c r="L43" s="54">
        <v>117.47670248</v>
      </c>
      <c r="M43" s="28"/>
      <c r="N43" s="54">
        <v>4.9151237262</v>
      </c>
      <c r="O43" s="28">
        <v>14.924518816999999</v>
      </c>
      <c r="P43" s="28">
        <v>1.4645631451000001</v>
      </c>
      <c r="Q43" s="54">
        <v>0.20144149250000001</v>
      </c>
      <c r="R43" s="28"/>
      <c r="S43" s="30" t="s">
        <v>42</v>
      </c>
      <c r="T43" s="28">
        <v>0</v>
      </c>
      <c r="U43" s="101">
        <v>14.965658916629801</v>
      </c>
      <c r="V43" s="28">
        <v>1.0068996936400301</v>
      </c>
      <c r="W43" s="28">
        <v>1.0068996936400301</v>
      </c>
      <c r="X43" s="28">
        <v>0.40581772137983102</v>
      </c>
      <c r="Y43" s="28">
        <v>4.0090675091141801</v>
      </c>
      <c r="Z43" s="101">
        <v>1.4686092745922401</v>
      </c>
      <c r="AA43" s="101">
        <v>2632.0668715010202</v>
      </c>
      <c r="AB43" s="28">
        <v>0</v>
      </c>
      <c r="AC43" s="28">
        <v>1086.3578475746299</v>
      </c>
      <c r="AD43" s="28">
        <v>21.149404350177601</v>
      </c>
      <c r="AE43" s="28">
        <v>469.97974578260499</v>
      </c>
      <c r="AF43" s="28">
        <v>10.740418933468</v>
      </c>
      <c r="AG43" s="28">
        <v>0</v>
      </c>
      <c r="AH43" s="28">
        <v>51.941057222923</v>
      </c>
      <c r="AI43" s="28">
        <v>51.941057222923</v>
      </c>
      <c r="AJ43" s="28">
        <v>0</v>
      </c>
      <c r="AK43" s="28">
        <v>0</v>
      </c>
      <c r="AL43" s="28">
        <v>10.4774098232387</v>
      </c>
      <c r="AM43" s="28">
        <v>0</v>
      </c>
      <c r="AN43" s="28">
        <v>0</v>
      </c>
      <c r="AO43" s="28">
        <v>0</v>
      </c>
      <c r="AP43" s="28">
        <v>0</v>
      </c>
      <c r="AQ43" s="28">
        <v>0</v>
      </c>
      <c r="AR43" s="28">
        <v>0</v>
      </c>
      <c r="AS43" s="28">
        <v>3568.9587481296498</v>
      </c>
      <c r="AT43" s="28">
        <v>396.55174988012197</v>
      </c>
      <c r="AU43" s="28">
        <v>3965.5104980097699</v>
      </c>
      <c r="AV43" s="28">
        <v>0</v>
      </c>
      <c r="AW43" s="28">
        <v>40.522437782346699</v>
      </c>
      <c r="AX43" s="28">
        <v>0.96780046844910295</v>
      </c>
      <c r="AY43" s="28">
        <v>96.420322839352593</v>
      </c>
      <c r="AZ43" s="28">
        <v>1.3093876648092599</v>
      </c>
      <c r="BA43" s="28">
        <v>3.4157879669747602</v>
      </c>
      <c r="BB43" s="28">
        <v>8.2870300327937496</v>
      </c>
      <c r="BC43" s="28">
        <v>1.93560353259809</v>
      </c>
      <c r="BD43" s="28">
        <v>0</v>
      </c>
      <c r="BE43" s="28">
        <v>0.455435007602638</v>
      </c>
      <c r="BF43" s="28">
        <v>124.435222573216</v>
      </c>
      <c r="BG43" s="28">
        <v>124.334949614558</v>
      </c>
      <c r="BH43" s="28">
        <v>0.100272958657825</v>
      </c>
      <c r="BI43" s="28">
        <v>0</v>
      </c>
      <c r="BJ43" s="28">
        <v>0</v>
      </c>
      <c r="BK43" s="28">
        <v>7.0199854782651796</v>
      </c>
      <c r="BL43" s="28">
        <v>0</v>
      </c>
      <c r="BM43" s="28">
        <v>22.204444116139499</v>
      </c>
      <c r="BN43" s="28">
        <v>5.5221336817738296</v>
      </c>
      <c r="BO43" s="28">
        <v>2.9603358798040098</v>
      </c>
      <c r="BP43" s="28">
        <v>55.512229797119502</v>
      </c>
      <c r="BQ43" s="28">
        <v>98.163760459055794</v>
      </c>
      <c r="BR43" s="28">
        <v>3.0172739424042399</v>
      </c>
      <c r="BS43" s="28">
        <v>11.7275019769947</v>
      </c>
      <c r="BT43" s="28">
        <v>6.8829511069958305E-8</v>
      </c>
      <c r="BU43" s="28">
        <v>4.0618896308558901</v>
      </c>
      <c r="BV43" s="28">
        <v>23.103091216589601</v>
      </c>
      <c r="BW43" s="28">
        <v>0</v>
      </c>
      <c r="BX43" s="28">
        <v>0</v>
      </c>
      <c r="BY43" s="28">
        <v>2.2964754926363402</v>
      </c>
      <c r="BZ43" s="28">
        <v>0.75101505204388097</v>
      </c>
      <c r="CA43" s="28">
        <v>341.34488340878602</v>
      </c>
      <c r="CB43" s="28">
        <v>3.4845638825948599</v>
      </c>
      <c r="CD43" s="25">
        <f t="shared" si="16"/>
        <v>2.7354898915994004E-3</v>
      </c>
      <c r="CE43" s="25">
        <f t="shared" si="17"/>
        <v>0</v>
      </c>
      <c r="CF43" s="25">
        <f t="shared" si="18"/>
        <v>2.7531737515149521E-3</v>
      </c>
      <c r="CG43" s="25">
        <f t="shared" si="19"/>
        <v>2.7599178809342749E-3</v>
      </c>
      <c r="CH43" s="25">
        <f t="shared" si="20"/>
        <v>2.7599423430937852E-3</v>
      </c>
      <c r="CI43" s="25">
        <f t="shared" si="21"/>
        <v>2.7201378322110337E-3</v>
      </c>
      <c r="CJ43" s="25">
        <f t="shared" si="22"/>
        <v>2.7576724619757936E-3</v>
      </c>
      <c r="CK43" s="78">
        <f t="shared" si="23"/>
        <v>-0.93867591728191591</v>
      </c>
      <c r="CL43" s="78">
        <f t="shared" si="24"/>
        <v>0.1733023706268649</v>
      </c>
      <c r="CM43" s="25">
        <f t="shared" si="25"/>
        <v>0</v>
      </c>
      <c r="CN43" s="78">
        <f t="shared" si="26"/>
        <v>-0.55786078323260913</v>
      </c>
      <c r="CO43" s="25">
        <f t="shared" si="27"/>
        <v>0</v>
      </c>
      <c r="CP43" s="78">
        <f t="shared" si="28"/>
        <v>-1</v>
      </c>
      <c r="CQ43" s="87">
        <f t="shared" si="14"/>
        <v>2.7565444577643899E-3</v>
      </c>
      <c r="CR43" s="87">
        <f t="shared" si="15"/>
        <v>2.7626869526091802E-3</v>
      </c>
      <c r="CS43" s="78">
        <f t="shared" si="29"/>
        <v>-1</v>
      </c>
    </row>
    <row r="44" spans="1:97" x14ac:dyDescent="0.4">
      <c r="A44" s="30" t="s">
        <v>43</v>
      </c>
      <c r="B44" s="28">
        <v>33552.480296000002</v>
      </c>
      <c r="C44" s="28">
        <v>69.575632095000003</v>
      </c>
      <c r="D44" s="28">
        <v>56279.052822999998</v>
      </c>
      <c r="E44" s="28">
        <v>3401.7566941</v>
      </c>
      <c r="F44" s="28">
        <v>3361.2932565999999</v>
      </c>
      <c r="G44" s="28">
        <v>15827.158966999999</v>
      </c>
      <c r="H44" s="28">
        <v>29900.426380000001</v>
      </c>
      <c r="I44" s="54">
        <v>929.29710431000001</v>
      </c>
      <c r="J44" s="54">
        <v>401.74902238999999</v>
      </c>
      <c r="K44" s="28">
        <v>3.3161</v>
      </c>
      <c r="L44" s="54">
        <v>2911.3877908999998</v>
      </c>
      <c r="M44" s="28">
        <v>0.30649999999999999</v>
      </c>
      <c r="N44" s="54">
        <v>440.25844532000002</v>
      </c>
      <c r="O44" s="28">
        <v>689.71283100000005</v>
      </c>
      <c r="P44" s="28">
        <v>72.949480743999999</v>
      </c>
      <c r="Q44" s="54">
        <v>6.3168435131000003</v>
      </c>
      <c r="R44" s="28"/>
      <c r="S44" s="30" t="s">
        <v>43</v>
      </c>
      <c r="T44" s="28">
        <v>6.1540616673799002</v>
      </c>
      <c r="U44" s="101">
        <v>691.599615899833</v>
      </c>
      <c r="V44" s="28">
        <v>79.242812643028998</v>
      </c>
      <c r="W44" s="28">
        <v>79.086679469749598</v>
      </c>
      <c r="X44" s="28">
        <v>19.656783279397501</v>
      </c>
      <c r="Y44" s="28">
        <v>454.14686787117</v>
      </c>
      <c r="Z44" s="101">
        <v>73.149378661181302</v>
      </c>
      <c r="AA44" s="101">
        <v>124320.26526914899</v>
      </c>
      <c r="AB44" s="28">
        <v>3.32514775244301</v>
      </c>
      <c r="AC44" s="28">
        <v>33643.209161171697</v>
      </c>
      <c r="AD44" s="28">
        <v>882.13403181702597</v>
      </c>
      <c r="AE44" s="28">
        <v>22084.3529832975</v>
      </c>
      <c r="AF44" s="28">
        <v>481.38910710465802</v>
      </c>
      <c r="AG44" s="28">
        <v>16.398169076055201</v>
      </c>
      <c r="AH44" s="28">
        <v>1683.4274750450199</v>
      </c>
      <c r="AI44" s="28">
        <v>1683.4274750450199</v>
      </c>
      <c r="AJ44" s="28">
        <v>0.30734310845086799</v>
      </c>
      <c r="AK44" s="28">
        <v>0</v>
      </c>
      <c r="AL44" s="28">
        <v>440.95356392175802</v>
      </c>
      <c r="AM44" s="28">
        <v>1.2434760180054401</v>
      </c>
      <c r="AN44" s="28">
        <v>2.8082877140239701</v>
      </c>
      <c r="AO44" s="28">
        <v>11.1627786171225</v>
      </c>
      <c r="AP44" s="28">
        <v>0.488014655365963</v>
      </c>
      <c r="AQ44" s="28">
        <v>69.607671645805397</v>
      </c>
      <c r="AR44" s="28">
        <v>0</v>
      </c>
      <c r="AS44" s="28">
        <v>50788.544762989499</v>
      </c>
      <c r="AT44" s="28">
        <v>5643.1730788278001</v>
      </c>
      <c r="AU44" s="28">
        <v>56431.717841817299</v>
      </c>
      <c r="AV44" s="28">
        <v>1.42889606752808</v>
      </c>
      <c r="AW44" s="28">
        <v>1601.6159361484399</v>
      </c>
      <c r="AX44" s="28">
        <v>24.608221904462599</v>
      </c>
      <c r="AY44" s="28">
        <v>14735.0531193222</v>
      </c>
      <c r="AZ44" s="28">
        <v>32.264814256229897</v>
      </c>
      <c r="BA44" s="28">
        <v>76.380157083687493</v>
      </c>
      <c r="BB44" s="28">
        <v>202.35960611239099</v>
      </c>
      <c r="BC44" s="28">
        <v>43.721363151090401</v>
      </c>
      <c r="BD44" s="28">
        <v>11.396023283522</v>
      </c>
      <c r="BE44" s="28">
        <v>10.3994599695517</v>
      </c>
      <c r="BF44" s="28">
        <v>3410.8668990323299</v>
      </c>
      <c r="BG44" s="28">
        <v>3370.2946963757599</v>
      </c>
      <c r="BH44" s="28">
        <v>40.572202656569502</v>
      </c>
      <c r="BI44" s="28">
        <v>3.6025507408080998E-2</v>
      </c>
      <c r="BJ44" s="28">
        <v>8.1034892143278404E-3</v>
      </c>
      <c r="BK44" s="28">
        <v>552.17616537652202</v>
      </c>
      <c r="BL44" s="28">
        <v>2.1384147451622301E-2</v>
      </c>
      <c r="BM44" s="28">
        <v>519.42718399627302</v>
      </c>
      <c r="BN44" s="28">
        <v>125.56240442290201</v>
      </c>
      <c r="BO44" s="28">
        <v>68.191799296209695</v>
      </c>
      <c r="BP44" s="28">
        <v>1299.3179916090901</v>
      </c>
      <c r="BQ44" s="28">
        <v>8746.6591139116699</v>
      </c>
      <c r="BR44" s="28">
        <v>70.534987144849097</v>
      </c>
      <c r="BS44" s="28">
        <v>316.11392213551801</v>
      </c>
      <c r="BT44" s="28">
        <v>17.7750834893824</v>
      </c>
      <c r="BU44" s="28">
        <v>15869.9192515135</v>
      </c>
      <c r="BV44" s="28">
        <v>7284.5123963255701</v>
      </c>
      <c r="BW44" s="28">
        <v>1.46990526077921E-5</v>
      </c>
      <c r="BX44" s="28">
        <v>1.9231614558143699</v>
      </c>
      <c r="BY44" s="28">
        <v>329.474069020478</v>
      </c>
      <c r="BZ44" s="28">
        <v>333.33122560632597</v>
      </c>
      <c r="CA44" s="28">
        <v>29982.0256750673</v>
      </c>
      <c r="CB44" s="28">
        <v>228.44188491101201</v>
      </c>
      <c r="CD44" s="25">
        <f t="shared" si="16"/>
        <v>2.7040881738484087E-3</v>
      </c>
      <c r="CE44" s="25">
        <f t="shared" si="17"/>
        <v>4.6049960080342471E-4</v>
      </c>
      <c r="CF44" s="25">
        <f t="shared" si="18"/>
        <v>2.7126437130603224E-3</v>
      </c>
      <c r="CG44" s="25">
        <f t="shared" si="19"/>
        <v>2.6780883383372561E-3</v>
      </c>
      <c r="CH44" s="25">
        <f t="shared" si="20"/>
        <v>2.6779691888190339E-3</v>
      </c>
      <c r="CI44" s="25">
        <f t="shared" si="21"/>
        <v>2.7017031043067722E-3</v>
      </c>
      <c r="CJ44" s="25">
        <f t="shared" si="22"/>
        <v>2.7290344970424783E-3</v>
      </c>
      <c r="CK44" s="78">
        <f t="shared" si="23"/>
        <v>-0.91489623813207599</v>
      </c>
      <c r="CL44" s="78">
        <f t="shared" si="24"/>
        <v>0.13042432603682735</v>
      </c>
      <c r="CM44" s="25">
        <f t="shared" si="25"/>
        <v>2.7284317249208186E-3</v>
      </c>
      <c r="CN44" s="78">
        <f t="shared" si="26"/>
        <v>-0.42177834216835108</v>
      </c>
      <c r="CO44" s="25">
        <f t="shared" si="27"/>
        <v>2.7507616667797421E-3</v>
      </c>
      <c r="CP44" s="78">
        <f t="shared" si="28"/>
        <v>-0.97464494154334991</v>
      </c>
      <c r="CQ44" s="87">
        <f t="shared" si="14"/>
        <v>2.7356093942711443E-3</v>
      </c>
      <c r="CR44" s="87">
        <f t="shared" si="15"/>
        <v>2.7402239898430625E-3</v>
      </c>
      <c r="CS44" s="78">
        <f t="shared" si="29"/>
        <v>-0.92274390613699575</v>
      </c>
    </row>
    <row r="45" spans="1:97" x14ac:dyDescent="0.4">
      <c r="A45" s="30" t="s">
        <v>44</v>
      </c>
      <c r="B45" s="28">
        <v>921.58055275000004</v>
      </c>
      <c r="C45" s="28">
        <v>12.03043589</v>
      </c>
      <c r="D45" s="28">
        <v>2153.6054785000001</v>
      </c>
      <c r="E45" s="28">
        <v>106.96678118</v>
      </c>
      <c r="F45" s="28">
        <v>104.07105117</v>
      </c>
      <c r="G45" s="28">
        <v>481.41128156000002</v>
      </c>
      <c r="H45" s="28">
        <v>467.32602355</v>
      </c>
      <c r="I45" s="54">
        <v>3.0408981312000001</v>
      </c>
      <c r="J45" s="54">
        <v>15.642258345</v>
      </c>
      <c r="K45" s="28"/>
      <c r="L45" s="54">
        <v>33.314554678999997</v>
      </c>
      <c r="M45" s="28"/>
      <c r="N45" s="54">
        <v>4.1556131117000001</v>
      </c>
      <c r="O45" s="28">
        <v>3.3831485449000001</v>
      </c>
      <c r="P45" s="28">
        <v>1.0116524374</v>
      </c>
      <c r="Q45" s="54">
        <v>2.06145535E-2</v>
      </c>
      <c r="R45" s="28"/>
      <c r="S45" s="30" t="s">
        <v>44</v>
      </c>
      <c r="T45" s="28">
        <v>0</v>
      </c>
      <c r="U45" s="101">
        <v>3.3924616641567198</v>
      </c>
      <c r="V45" s="28">
        <v>2.53699383803899</v>
      </c>
      <c r="W45" s="28">
        <v>2.53699383803899</v>
      </c>
      <c r="X45" s="28">
        <v>0.14000977311926399</v>
      </c>
      <c r="Y45" s="28">
        <v>17.3253188095259</v>
      </c>
      <c r="Z45" s="101">
        <v>1.0144283617210901</v>
      </c>
      <c r="AA45" s="101">
        <v>1657.4789497782499</v>
      </c>
      <c r="AB45" s="28">
        <v>0</v>
      </c>
      <c r="AC45" s="28">
        <v>924.21583134641799</v>
      </c>
      <c r="AD45" s="28">
        <v>9.4825568918798204</v>
      </c>
      <c r="AE45" s="28">
        <v>282.25776415324202</v>
      </c>
      <c r="AF45" s="28">
        <v>8.1532841821649509</v>
      </c>
      <c r="AG45" s="28">
        <v>0.43315132714036603</v>
      </c>
      <c r="AH45" s="28">
        <v>41.559444295553902</v>
      </c>
      <c r="AI45" s="28">
        <v>41.559444295553902</v>
      </c>
      <c r="AJ45" s="28">
        <v>0</v>
      </c>
      <c r="AK45" s="28">
        <v>0</v>
      </c>
      <c r="AL45" s="28">
        <v>5.8434752246377597</v>
      </c>
      <c r="AM45" s="28">
        <v>7.5513921894846603E-3</v>
      </c>
      <c r="AN45" s="28">
        <v>0</v>
      </c>
      <c r="AO45" s="28">
        <v>0.29672758392592602</v>
      </c>
      <c r="AP45" s="28">
        <v>0</v>
      </c>
      <c r="AQ45" s="28">
        <v>12.0631178057396</v>
      </c>
      <c r="AR45" s="28">
        <v>0</v>
      </c>
      <c r="AS45" s="28">
        <v>1943.5571536125401</v>
      </c>
      <c r="AT45" s="28">
        <v>215.950877891499</v>
      </c>
      <c r="AU45" s="28">
        <v>2159.50803150404</v>
      </c>
      <c r="AV45" s="28">
        <v>8.5551172360654403E-4</v>
      </c>
      <c r="AW45" s="28">
        <v>18.869736890358599</v>
      </c>
      <c r="AX45" s="28">
        <v>1.1208770063437901</v>
      </c>
      <c r="AY45" s="28">
        <v>207.12905158385499</v>
      </c>
      <c r="AZ45" s="28">
        <v>1.3842235674090699</v>
      </c>
      <c r="BA45" s="28">
        <v>2.6066673324625098</v>
      </c>
      <c r="BB45" s="28">
        <v>6.3360388895319</v>
      </c>
      <c r="BC45" s="28">
        <v>1.48064364820846</v>
      </c>
      <c r="BD45" s="28">
        <v>4.2936116668595601E-4</v>
      </c>
      <c r="BE45" s="28">
        <v>0.37855579181754601</v>
      </c>
      <c r="BF45" s="28">
        <v>107.213161707325</v>
      </c>
      <c r="BG45" s="28">
        <v>104.350194740278</v>
      </c>
      <c r="BH45" s="28">
        <v>2.8629669670464</v>
      </c>
      <c r="BI45" s="28">
        <v>1.8489568279898699E-3</v>
      </c>
      <c r="BJ45" s="28">
        <v>4.08952870693409E-4</v>
      </c>
      <c r="BK45" s="28">
        <v>8.7909707942702209</v>
      </c>
      <c r="BL45" s="28">
        <v>8.5624601376786496E-4</v>
      </c>
      <c r="BM45" s="28">
        <v>17.623991468112798</v>
      </c>
      <c r="BN45" s="28">
        <v>4.1802152469452203</v>
      </c>
      <c r="BO45" s="28">
        <v>2.2396332676355901</v>
      </c>
      <c r="BP45" s="28">
        <v>44.060905328020098</v>
      </c>
      <c r="BQ45" s="28">
        <v>137.121914942985</v>
      </c>
      <c r="BR45" s="28">
        <v>2.7151255587338801</v>
      </c>
      <c r="BS45" s="28">
        <v>8.8794811113499197</v>
      </c>
      <c r="BT45" s="28">
        <v>2.5493222125586201</v>
      </c>
      <c r="BU45" s="28">
        <v>482.75583868075398</v>
      </c>
      <c r="BV45" s="28">
        <v>106.034626957569</v>
      </c>
      <c r="BW45" s="28">
        <v>0</v>
      </c>
      <c r="BX45" s="28">
        <v>0</v>
      </c>
      <c r="BY45" s="28">
        <v>8.9823302315490494</v>
      </c>
      <c r="BZ45" s="28">
        <v>7.1741615849203697</v>
      </c>
      <c r="CA45" s="28">
        <v>468.61283762407902</v>
      </c>
      <c r="CB45" s="28">
        <v>4.7076159510916797</v>
      </c>
      <c r="CD45" s="25">
        <f t="shared" si="16"/>
        <v>2.8595206230798442E-3</v>
      </c>
      <c r="CE45" s="25">
        <f t="shared" si="17"/>
        <v>2.7166027929849089E-3</v>
      </c>
      <c r="CF45" s="25">
        <f t="shared" si="18"/>
        <v>2.7407772978693566E-3</v>
      </c>
      <c r="CG45" s="25">
        <f t="shared" si="19"/>
        <v>2.3033368360444641E-3</v>
      </c>
      <c r="CH45" s="25">
        <f t="shared" si="20"/>
        <v>2.6822403265824046E-3</v>
      </c>
      <c r="CI45" s="25">
        <f t="shared" si="21"/>
        <v>2.7929489238327802E-3</v>
      </c>
      <c r="CJ45" s="25">
        <f t="shared" si="22"/>
        <v>2.7535681927230394E-3</v>
      </c>
      <c r="CK45" s="78">
        <f t="shared" si="23"/>
        <v>-0.16570903444311014</v>
      </c>
      <c r="CL45" s="78">
        <f t="shared" si="24"/>
        <v>0.10759702514847448</v>
      </c>
      <c r="CM45" s="25">
        <f t="shared" si="25"/>
        <v>0</v>
      </c>
      <c r="CN45" s="78">
        <f t="shared" si="26"/>
        <v>0.24748611218120573</v>
      </c>
      <c r="CO45" s="25">
        <f t="shared" si="27"/>
        <v>0</v>
      </c>
      <c r="CP45" s="78">
        <f t="shared" si="28"/>
        <v>-0.92859595541016593</v>
      </c>
      <c r="CQ45" s="87">
        <f t="shared" si="14"/>
        <v>2.7527964359587457E-3</v>
      </c>
      <c r="CR45" s="87">
        <f t="shared" si="15"/>
        <v>2.7439506083970456E-3</v>
      </c>
      <c r="CS45" s="78">
        <f t="shared" si="29"/>
        <v>-1</v>
      </c>
    </row>
    <row r="46" spans="1:97" x14ac:dyDescent="0.4">
      <c r="B46" s="28"/>
      <c r="C46" s="28"/>
      <c r="D46" s="28"/>
      <c r="E46" s="28"/>
      <c r="F46" s="28"/>
      <c r="G46" s="28"/>
      <c r="H46" s="28"/>
      <c r="I46" s="54"/>
      <c r="J46" s="54"/>
      <c r="K46" s="28"/>
      <c r="L46" s="54"/>
      <c r="M46" s="28"/>
      <c r="N46" s="54"/>
      <c r="O46" s="28"/>
      <c r="P46" s="28"/>
      <c r="Q46" s="54"/>
      <c r="R46" s="28"/>
      <c r="AA46" s="101"/>
      <c r="CD46" s="25">
        <f t="shared" si="16"/>
        <v>0</v>
      </c>
      <c r="CE46" s="25">
        <f t="shared" si="17"/>
        <v>0</v>
      </c>
      <c r="CF46" s="25">
        <f t="shared" si="18"/>
        <v>0</v>
      </c>
      <c r="CG46" s="25">
        <f t="shared" si="19"/>
        <v>0</v>
      </c>
      <c r="CH46" s="25">
        <f t="shared" si="20"/>
        <v>0</v>
      </c>
      <c r="CI46" s="25">
        <f t="shared" si="21"/>
        <v>0</v>
      </c>
      <c r="CJ46" s="25">
        <f t="shared" si="22"/>
        <v>0</v>
      </c>
      <c r="CK46" s="78">
        <f t="shared" si="23"/>
        <v>0</v>
      </c>
      <c r="CL46" s="78">
        <f t="shared" si="24"/>
        <v>0</v>
      </c>
      <c r="CM46" s="25">
        <f t="shared" si="25"/>
        <v>0</v>
      </c>
      <c r="CN46" s="78">
        <f t="shared" si="26"/>
        <v>0</v>
      </c>
      <c r="CO46" s="25">
        <f t="shared" si="27"/>
        <v>0</v>
      </c>
      <c r="CP46" s="78">
        <f t="shared" si="28"/>
        <v>0</v>
      </c>
      <c r="CQ46" s="87">
        <f t="shared" si="14"/>
        <v>0</v>
      </c>
      <c r="CR46" s="87">
        <f t="shared" si="15"/>
        <v>0</v>
      </c>
      <c r="CS46" s="78">
        <f t="shared" si="29"/>
        <v>0</v>
      </c>
    </row>
    <row r="47" spans="1:97" x14ac:dyDescent="0.4">
      <c r="A47" s="30" t="s">
        <v>46</v>
      </c>
      <c r="B47" s="28">
        <v>336.85139907000001</v>
      </c>
      <c r="C47" s="28">
        <v>2.7071999999999999E-2</v>
      </c>
      <c r="D47" s="28">
        <v>705.28702325999996</v>
      </c>
      <c r="E47" s="28">
        <v>29.458470413000001</v>
      </c>
      <c r="F47" s="28">
        <v>29.361405141999999</v>
      </c>
      <c r="G47" s="28">
        <v>0.72384121160000003</v>
      </c>
      <c r="H47" s="28">
        <v>111.87229184</v>
      </c>
      <c r="I47" s="54">
        <v>0.8248401608</v>
      </c>
      <c r="J47" s="54">
        <v>0.17104361630000001</v>
      </c>
      <c r="K47" s="28"/>
      <c r="L47" s="54">
        <v>29.769087668000001</v>
      </c>
      <c r="M47" s="28"/>
      <c r="N47" s="54">
        <v>5.8706781100000001E-2</v>
      </c>
      <c r="O47" s="28">
        <v>1.5780021545</v>
      </c>
      <c r="P47" s="28">
        <v>1.8890017200000001E-2</v>
      </c>
      <c r="Q47" s="54">
        <v>3.5561219000000001E-3</v>
      </c>
      <c r="R47" s="28"/>
      <c r="S47" s="30" t="s">
        <v>46</v>
      </c>
      <c r="T47" s="28">
        <v>2.6176136253221598</v>
      </c>
      <c r="U47" s="101">
        <v>1.5823583312123499</v>
      </c>
      <c r="V47" s="28">
        <v>0.186355185412964</v>
      </c>
      <c r="W47" s="28">
        <v>0.18488003989931401</v>
      </c>
      <c r="X47" s="28">
        <v>0.108160289786474</v>
      </c>
      <c r="Y47" s="28">
        <v>3.8927028010701599</v>
      </c>
      <c r="Z47" s="101">
        <v>1.8942738481113299E-2</v>
      </c>
      <c r="AA47" s="101">
        <v>438.97638450378599</v>
      </c>
      <c r="AB47" s="28">
        <v>0</v>
      </c>
      <c r="AC47" s="28">
        <v>337.74689763206999</v>
      </c>
      <c r="AD47" s="28">
        <v>13.729313391618099</v>
      </c>
      <c r="AE47" s="28">
        <v>78.752967465183801</v>
      </c>
      <c r="AF47" s="28">
        <v>5.7909638726854098</v>
      </c>
      <c r="AG47" s="28">
        <v>3.8259494273383897E-2</v>
      </c>
      <c r="AH47" s="28">
        <v>7.4395895338194498</v>
      </c>
      <c r="AI47" s="28">
        <v>7.4395895338194498</v>
      </c>
      <c r="AJ47" s="28">
        <v>0</v>
      </c>
      <c r="AK47" s="28">
        <v>0</v>
      </c>
      <c r="AL47" s="28">
        <v>4.3207589712779599</v>
      </c>
      <c r="AM47" s="28">
        <v>1.01764065616164E-2</v>
      </c>
      <c r="AN47" s="28">
        <v>0.13183127429659899</v>
      </c>
      <c r="AO47" s="28">
        <v>1.31638605025916</v>
      </c>
      <c r="AP47" s="28">
        <v>4.5783903852245804E-3</v>
      </c>
      <c r="AQ47" s="28">
        <v>2.71526289566075E-2</v>
      </c>
      <c r="AR47" s="28">
        <v>0</v>
      </c>
      <c r="AS47" s="28">
        <v>636.47618553128802</v>
      </c>
      <c r="AT47" s="28">
        <v>70.720274937967503</v>
      </c>
      <c r="AU47" s="28">
        <v>707.19646046925504</v>
      </c>
      <c r="AV47" s="28">
        <v>9.6683355756544201E-3</v>
      </c>
      <c r="AW47" s="28">
        <v>13.206632469149</v>
      </c>
      <c r="AX47" s="28">
        <v>0.136140287359689</v>
      </c>
      <c r="AY47" s="28">
        <v>32.893573655698603</v>
      </c>
      <c r="AZ47" s="28">
        <v>0.18692543414353199</v>
      </c>
      <c r="BA47" s="28">
        <v>0.50458269791608101</v>
      </c>
      <c r="BB47" s="28">
        <v>1.3331876080402401</v>
      </c>
      <c r="BC47" s="28">
        <v>0.27455153245754599</v>
      </c>
      <c r="BD47" s="28">
        <v>9.9569783891928706E-2</v>
      </c>
      <c r="BE47" s="28">
        <v>6.4068621913710905E-2</v>
      </c>
      <c r="BF47" s="28">
        <v>29.536684367805599</v>
      </c>
      <c r="BG47" s="28">
        <v>29.439355481525499</v>
      </c>
      <c r="BH47" s="28">
        <v>9.7328886280085902E-2</v>
      </c>
      <c r="BI47" s="28">
        <v>0</v>
      </c>
      <c r="BJ47" s="28">
        <v>2.8411949770223202E-4</v>
      </c>
      <c r="BK47" s="28">
        <v>8.2740585342570707</v>
      </c>
      <c r="BL47" s="28">
        <v>0</v>
      </c>
      <c r="BM47" s="28">
        <v>3.2807642373936798</v>
      </c>
      <c r="BN47" s="28">
        <v>0.77680403473205295</v>
      </c>
      <c r="BO47" s="28">
        <v>0.42898967457883402</v>
      </c>
      <c r="BP47" s="28">
        <v>8.20698622497064</v>
      </c>
      <c r="BQ47" s="28">
        <v>17.987190685990601</v>
      </c>
      <c r="BR47" s="28">
        <v>0.42443740221961301</v>
      </c>
      <c r="BS47" s="28">
        <v>5.4430694561748796</v>
      </c>
      <c r="BT47" s="28">
        <v>4.9358319783219104E-3</v>
      </c>
      <c r="BU47" s="28">
        <v>0.72578169348038202</v>
      </c>
      <c r="BV47" s="28">
        <v>12.4882203914876</v>
      </c>
      <c r="BW47" s="28">
        <v>0</v>
      </c>
      <c r="BX47" s="28">
        <v>1.6802200841945201E-2</v>
      </c>
      <c r="BY47" s="28">
        <v>5.8849011687688897</v>
      </c>
      <c r="BZ47" s="28">
        <v>1.89621847900263</v>
      </c>
      <c r="CA47" s="28">
        <v>112.167897286661</v>
      </c>
      <c r="CB47" s="28">
        <v>2.6228161733943001</v>
      </c>
      <c r="CD47" s="25">
        <f t="shared" si="16"/>
        <v>2.6584380072112563E-3</v>
      </c>
      <c r="CE47" s="25">
        <f t="shared" si="17"/>
        <v>2.9783154775229318E-3</v>
      </c>
      <c r="CF47" s="25">
        <f t="shared" si="18"/>
        <v>2.7073193555004421E-3</v>
      </c>
      <c r="CG47" s="25">
        <f t="shared" si="19"/>
        <v>2.6550582467133885E-3</v>
      </c>
      <c r="CH47" s="25">
        <f t="shared" si="20"/>
        <v>2.6548572572910201E-3</v>
      </c>
      <c r="CI47" s="25">
        <f t="shared" si="21"/>
        <v>2.6808115499429561E-3</v>
      </c>
      <c r="CJ47" s="25">
        <f t="shared" si="22"/>
        <v>2.64234728545452E-3</v>
      </c>
      <c r="CK47" s="78">
        <f t="shared" si="23"/>
        <v>-0.77585955596536227</v>
      </c>
      <c r="CL47" s="78">
        <f t="shared" si="24"/>
        <v>21.758538934552213</v>
      </c>
      <c r="CM47" s="25">
        <f t="shared" si="25"/>
        <v>0</v>
      </c>
      <c r="CN47" s="78">
        <f t="shared" si="26"/>
        <v>-0.75009010632809658</v>
      </c>
      <c r="CO47" s="25">
        <f t="shared" si="27"/>
        <v>0</v>
      </c>
      <c r="CP47" s="78">
        <f t="shared" si="28"/>
        <v>21.423066391885008</v>
      </c>
      <c r="CQ47" s="87">
        <f t="shared" si="14"/>
        <v>2.7605644896791493E-3</v>
      </c>
      <c r="CR47" s="87">
        <f t="shared" si="15"/>
        <v>2.7909599316456911E-3</v>
      </c>
      <c r="CS47" s="78">
        <f t="shared" si="29"/>
        <v>0.28746722243255507</v>
      </c>
    </row>
    <row r="48" spans="1:97" x14ac:dyDescent="0.4">
      <c r="A48" s="30" t="s">
        <v>47</v>
      </c>
      <c r="B48" s="28">
        <v>534.26694823000003</v>
      </c>
      <c r="C48" s="28">
        <v>0</v>
      </c>
      <c r="D48" s="28">
        <v>630.73702734000005</v>
      </c>
      <c r="E48" s="28">
        <v>21.299800000000001</v>
      </c>
      <c r="F48" s="28">
        <v>20.799800000000001</v>
      </c>
      <c r="G48" s="28">
        <v>20.133600000000001</v>
      </c>
      <c r="H48" s="28">
        <v>43.457999999999998</v>
      </c>
      <c r="I48" s="54">
        <v>1.1083475810000001</v>
      </c>
      <c r="J48" s="54">
        <v>0.36142214499999997</v>
      </c>
      <c r="K48" s="28"/>
      <c r="L48" s="54">
        <v>10.930263259</v>
      </c>
      <c r="M48" s="28"/>
      <c r="N48" s="54">
        <v>2.8649460000000002E-3</v>
      </c>
      <c r="O48" s="28">
        <v>0.95655277900000002</v>
      </c>
      <c r="P48" s="28">
        <v>6.2073900000000003E-4</v>
      </c>
      <c r="Q48" s="54">
        <v>1.6960600000000001E-3</v>
      </c>
      <c r="R48" s="28"/>
      <c r="S48" s="30" t="s">
        <v>47</v>
      </c>
      <c r="T48" s="28">
        <v>1.7316048486251199E-3</v>
      </c>
      <c r="U48" s="101">
        <v>0.959099209930804</v>
      </c>
      <c r="V48" s="28">
        <v>8.2300168896008399E-2</v>
      </c>
      <c r="W48" s="28">
        <v>8.2231743471579993E-2</v>
      </c>
      <c r="X48" s="28">
        <v>3.4700915949800799E-2</v>
      </c>
      <c r="Y48" s="28">
        <v>0.330612411322801</v>
      </c>
      <c r="Z48" s="101">
        <v>6.2237901213975497E-4</v>
      </c>
      <c r="AA48" s="101">
        <v>249.95307597612401</v>
      </c>
      <c r="AB48" s="28">
        <v>0</v>
      </c>
      <c r="AC48" s="28">
        <v>535.70046149351901</v>
      </c>
      <c r="AD48" s="28">
        <v>1.7094532680916601</v>
      </c>
      <c r="AE48" s="28">
        <v>37.9151401104819</v>
      </c>
      <c r="AF48" s="28">
        <v>0.86759817761847802</v>
      </c>
      <c r="AG48" s="28">
        <v>1.7712556736718601E-3</v>
      </c>
      <c r="AH48" s="28">
        <v>20.191664881456301</v>
      </c>
      <c r="AI48" s="28">
        <v>20.191664881456301</v>
      </c>
      <c r="AJ48" s="28">
        <v>0</v>
      </c>
      <c r="AK48" s="28">
        <v>0</v>
      </c>
      <c r="AL48" s="28">
        <v>0.84679022115180103</v>
      </c>
      <c r="AM48" s="28">
        <v>4.7103323917393097E-4</v>
      </c>
      <c r="AN48" s="28">
        <v>1.1318022242431201E-3</v>
      </c>
      <c r="AO48" s="28">
        <v>1.6495121361133601E-3</v>
      </c>
      <c r="AP48" s="28">
        <v>2.1195868747499199E-4</v>
      </c>
      <c r="AQ48" s="28">
        <v>0</v>
      </c>
      <c r="AR48" s="28">
        <v>0</v>
      </c>
      <c r="AS48" s="28">
        <v>569.14530187337698</v>
      </c>
      <c r="AT48" s="28">
        <v>63.238134217386403</v>
      </c>
      <c r="AU48" s="28">
        <v>632.38343609076298</v>
      </c>
      <c r="AV48" s="28">
        <v>4.47587206997472E-4</v>
      </c>
      <c r="AW48" s="28">
        <v>3.2613492849198198</v>
      </c>
      <c r="AX48" s="28">
        <v>0.162294083676427</v>
      </c>
      <c r="AY48" s="28">
        <v>7.8270363361232498</v>
      </c>
      <c r="AZ48" s="28">
        <v>0.219574601762595</v>
      </c>
      <c r="BA48" s="28">
        <v>0.57280436779708499</v>
      </c>
      <c r="BB48" s="28">
        <v>1.38745362081603</v>
      </c>
      <c r="BC48" s="28">
        <v>0.32458499016187398</v>
      </c>
      <c r="BD48" s="28">
        <v>0</v>
      </c>
      <c r="BE48" s="28">
        <v>7.6373758604914896E-2</v>
      </c>
      <c r="BF48" s="28">
        <v>21.348732507812599</v>
      </c>
      <c r="BG48" s="28">
        <v>20.847343706189999</v>
      </c>
      <c r="BH48" s="28">
        <v>0.50138880162260102</v>
      </c>
      <c r="BI48" s="28">
        <v>0</v>
      </c>
      <c r="BJ48" s="28">
        <v>0</v>
      </c>
      <c r="BK48" s="28">
        <v>1.17719581452515</v>
      </c>
      <c r="BL48" s="28">
        <v>0</v>
      </c>
      <c r="BM48" s="28">
        <v>3.7234616533562699</v>
      </c>
      <c r="BN48" s="28">
        <v>0.92603003356537095</v>
      </c>
      <c r="BO48" s="28">
        <v>0.49642837458732197</v>
      </c>
      <c r="BP48" s="28">
        <v>9.3085400001102006</v>
      </c>
      <c r="BQ48" s="28">
        <v>7.9130338956838902</v>
      </c>
      <c r="BR48" s="28">
        <v>0.50597635300407195</v>
      </c>
      <c r="BS48" s="28">
        <v>1.9666260542226599</v>
      </c>
      <c r="BT48" s="28">
        <v>0</v>
      </c>
      <c r="BU48" s="28">
        <v>20.186997504588302</v>
      </c>
      <c r="BV48" s="28">
        <v>1.96682015520912</v>
      </c>
      <c r="BW48" s="28">
        <v>0</v>
      </c>
      <c r="BX48" s="28">
        <v>7.7772699350187405E-4</v>
      </c>
      <c r="BY48" s="28">
        <v>0.17151036721714699</v>
      </c>
      <c r="BZ48" s="28">
        <v>4.69835550905272E-2</v>
      </c>
      <c r="CA48" s="28">
        <v>43.5741942382204</v>
      </c>
      <c r="CB48" s="28">
        <v>0.27781785880482901</v>
      </c>
      <c r="CD48" s="25">
        <f t="shared" si="16"/>
        <v>2.6831404567850357E-3</v>
      </c>
      <c r="CE48" s="25">
        <f t="shared" si="17"/>
        <v>0</v>
      </c>
      <c r="CF48" s="25">
        <f t="shared" si="18"/>
        <v>2.6102934811141668E-3</v>
      </c>
      <c r="CG48" s="25">
        <f t="shared" si="19"/>
        <v>2.2973224073746207E-3</v>
      </c>
      <c r="CH48" s="25">
        <f t="shared" si="20"/>
        <v>2.2857770839141791E-3</v>
      </c>
      <c r="CI48" s="25">
        <f t="shared" si="21"/>
        <v>2.652158808573747E-3</v>
      </c>
      <c r="CJ48" s="25">
        <f t="shared" si="22"/>
        <v>2.6737134295274005E-3</v>
      </c>
      <c r="CK48" s="78">
        <f t="shared" si="23"/>
        <v>-0.92580689949502404</v>
      </c>
      <c r="CL48" s="78">
        <f t="shared" si="24"/>
        <v>-8.5245838151945474E-2</v>
      </c>
      <c r="CM48" s="25">
        <f t="shared" si="25"/>
        <v>0</v>
      </c>
      <c r="CN48" s="78">
        <f t="shared" si="26"/>
        <v>0.84731734295882077</v>
      </c>
      <c r="CO48" s="25">
        <f t="shared" si="27"/>
        <v>0</v>
      </c>
      <c r="CP48" s="78">
        <f t="shared" si="28"/>
        <v>-0.42424320175201907</v>
      </c>
      <c r="CQ48" s="87">
        <f t="shared" si="14"/>
        <v>2.6620914043719254E-3</v>
      </c>
      <c r="CR48" s="87">
        <f t="shared" si="15"/>
        <v>2.6420317391930123E-3</v>
      </c>
      <c r="CS48" s="78">
        <f t="shared" si="29"/>
        <v>-0.8750287799517753</v>
      </c>
    </row>
    <row r="49" spans="1:97" x14ac:dyDescent="0.4">
      <c r="A49" s="30" t="s">
        <v>48</v>
      </c>
      <c r="B49" s="28">
        <v>2922.1109762000001</v>
      </c>
      <c r="C49" s="28">
        <v>0.35999807859999999</v>
      </c>
      <c r="D49" s="28">
        <v>9792.6724735000007</v>
      </c>
      <c r="E49" s="28">
        <v>178.40711507</v>
      </c>
      <c r="F49" s="28">
        <v>162.68896751</v>
      </c>
      <c r="G49" s="28">
        <v>8.6117644986999995</v>
      </c>
      <c r="H49" s="28">
        <v>3317.6185979000002</v>
      </c>
      <c r="I49" s="54">
        <v>13.559919268</v>
      </c>
      <c r="J49" s="54">
        <v>13.453748239999999</v>
      </c>
      <c r="K49" s="28"/>
      <c r="L49" s="54">
        <v>178.67273659</v>
      </c>
      <c r="M49" s="28"/>
      <c r="N49" s="54">
        <v>2.8402076364000002</v>
      </c>
      <c r="O49" s="28">
        <v>13.332746615</v>
      </c>
      <c r="P49" s="28">
        <v>0.70998993509999997</v>
      </c>
      <c r="Q49" s="54">
        <v>8.4845320799999999E-2</v>
      </c>
      <c r="R49" s="28"/>
      <c r="S49" s="30" t="s">
        <v>48</v>
      </c>
      <c r="T49" s="28">
        <v>4.0944237162266102E-4</v>
      </c>
      <c r="U49" s="101">
        <v>13.3687433919289</v>
      </c>
      <c r="V49" s="28">
        <v>15.3867775581354</v>
      </c>
      <c r="W49" s="28">
        <v>15.3867615625817</v>
      </c>
      <c r="X49" s="28">
        <v>1.39010739117244</v>
      </c>
      <c r="Y49" s="28">
        <v>28.5201420310614</v>
      </c>
      <c r="Z49" s="101">
        <v>0.71192569107285897</v>
      </c>
      <c r="AA49" s="101">
        <v>12051.5856541916</v>
      </c>
      <c r="AB49" s="28">
        <v>0</v>
      </c>
      <c r="AC49" s="28">
        <v>2930.1004705765599</v>
      </c>
      <c r="AD49" s="28">
        <v>84.351965268670497</v>
      </c>
      <c r="AE49" s="28">
        <v>2089.4709256644801</v>
      </c>
      <c r="AF49" s="28">
        <v>61.070854559117997</v>
      </c>
      <c r="AG49" s="28">
        <v>4.7378488759239401</v>
      </c>
      <c r="AH49" s="28">
        <v>143.81113987166901</v>
      </c>
      <c r="AI49" s="28">
        <v>143.81113987166901</v>
      </c>
      <c r="AJ49" s="28">
        <v>0</v>
      </c>
      <c r="AK49" s="28">
        <v>0</v>
      </c>
      <c r="AL49" s="28">
        <v>39.2418773489348</v>
      </c>
      <c r="AM49" s="28">
        <v>1.22145325096597E-2</v>
      </c>
      <c r="AN49" s="28">
        <v>2.6766534028985803E-4</v>
      </c>
      <c r="AO49" s="28">
        <v>0.77869716036931202</v>
      </c>
      <c r="AP49" s="28">
        <v>5.0147806938184098E-5</v>
      </c>
      <c r="AQ49" s="28">
        <v>0.36109688784536798</v>
      </c>
      <c r="AR49" s="28">
        <v>0</v>
      </c>
      <c r="AS49" s="28">
        <v>8837.4003432596401</v>
      </c>
      <c r="AT49" s="28">
        <v>981.93369143008101</v>
      </c>
      <c r="AU49" s="28">
        <v>9819.3340346897203</v>
      </c>
      <c r="AV49" s="28">
        <v>1.05834422063856E-4</v>
      </c>
      <c r="AW49" s="28">
        <v>139.19769734165899</v>
      </c>
      <c r="AX49" s="28">
        <v>1.3810830035770001</v>
      </c>
      <c r="AY49" s="28">
        <v>1896.8327267314501</v>
      </c>
      <c r="AZ49" s="28">
        <v>1.82259110787766</v>
      </c>
      <c r="BA49" s="28">
        <v>4.3861302395872901</v>
      </c>
      <c r="BB49" s="28">
        <v>10.6474991738179</v>
      </c>
      <c r="BC49" s="28">
        <v>2.4820770889068799</v>
      </c>
      <c r="BD49" s="28">
        <v>0</v>
      </c>
      <c r="BE49" s="28">
        <v>0.594841115318264</v>
      </c>
      <c r="BF49" s="28">
        <v>178.89970003766501</v>
      </c>
      <c r="BG49" s="28">
        <v>163.138995231038</v>
      </c>
      <c r="BH49" s="28">
        <v>15.7607048066271</v>
      </c>
      <c r="BI49" s="28">
        <v>0</v>
      </c>
      <c r="BJ49" s="28">
        <v>0</v>
      </c>
      <c r="BK49" s="28">
        <v>10.2502202031559</v>
      </c>
      <c r="BL49" s="28">
        <v>0</v>
      </c>
      <c r="BM49" s="28">
        <v>28.768703549992399</v>
      </c>
      <c r="BN49" s="28">
        <v>7.0757739832558997</v>
      </c>
      <c r="BO49" s="28">
        <v>3.7932059910602498</v>
      </c>
      <c r="BP49" s="28">
        <v>71.9238029949789</v>
      </c>
      <c r="BQ49" s="28">
        <v>856.68259965800996</v>
      </c>
      <c r="BR49" s="28">
        <v>4.0117152477168396</v>
      </c>
      <c r="BS49" s="28">
        <v>15.026949806268799</v>
      </c>
      <c r="BT49" s="28">
        <v>0.97440172552390303</v>
      </c>
      <c r="BU49" s="28">
        <v>8.6357274214189896</v>
      </c>
      <c r="BV49" s="28">
        <v>1297.72166026937</v>
      </c>
      <c r="BW49" s="28">
        <v>0</v>
      </c>
      <c r="BX49" s="28">
        <v>1.8396128955835801E-4</v>
      </c>
      <c r="BY49" s="28">
        <v>16.523516383744202</v>
      </c>
      <c r="BZ49" s="28">
        <v>56.163121255741501</v>
      </c>
      <c r="CA49" s="28">
        <v>3326.6616271212501</v>
      </c>
      <c r="CB49" s="28">
        <v>15.0077732561956</v>
      </c>
      <c r="CD49" s="25">
        <f t="shared" si="16"/>
        <v>2.7341515916515973E-3</v>
      </c>
      <c r="CE49" s="25">
        <f t="shared" si="17"/>
        <v>3.0522641944122366E-3</v>
      </c>
      <c r="CF49" s="25">
        <f t="shared" si="18"/>
        <v>2.7226031772091389E-3</v>
      </c>
      <c r="CG49" s="25">
        <f t="shared" si="19"/>
        <v>2.7610163836332374E-3</v>
      </c>
      <c r="CH49" s="25">
        <f t="shared" si="20"/>
        <v>2.7661846277949723E-3</v>
      </c>
      <c r="CI49" s="25">
        <f t="shared" si="21"/>
        <v>2.7825798908699254E-3</v>
      </c>
      <c r="CJ49" s="25">
        <f t="shared" si="22"/>
        <v>2.7257591415041122E-3</v>
      </c>
      <c r="CK49" s="78">
        <f t="shared" si="23"/>
        <v>0.13472368518394195</v>
      </c>
      <c r="CL49" s="78">
        <f t="shared" si="24"/>
        <v>1.1198658933030101</v>
      </c>
      <c r="CM49" s="25">
        <f t="shared" si="25"/>
        <v>0</v>
      </c>
      <c r="CN49" s="78">
        <f t="shared" si="26"/>
        <v>-0.19511424845038239</v>
      </c>
      <c r="CO49" s="25">
        <f t="shared" si="27"/>
        <v>0</v>
      </c>
      <c r="CP49" s="78">
        <f t="shared" si="28"/>
        <v>-0.72583090391365856</v>
      </c>
      <c r="CQ49" s="87">
        <f t="shared" si="14"/>
        <v>2.699877074720863E-3</v>
      </c>
      <c r="CR49" s="87">
        <f t="shared" si="15"/>
        <v>2.7264555131846389E-3</v>
      </c>
      <c r="CS49" s="78">
        <f t="shared" si="29"/>
        <v>-0.99940895023478793</v>
      </c>
    </row>
    <row r="50" spans="1:97" x14ac:dyDescent="0.4">
      <c r="A50" s="30" t="s">
        <v>49</v>
      </c>
      <c r="B50" s="28">
        <v>79.897131946000002</v>
      </c>
      <c r="C50" s="28">
        <v>8.141E-4</v>
      </c>
      <c r="D50" s="28">
        <v>471.57724583999999</v>
      </c>
      <c r="E50" s="28">
        <v>0.54484502499999998</v>
      </c>
      <c r="F50" s="28">
        <v>0.54484502440000004</v>
      </c>
      <c r="G50" s="28">
        <v>4.3014024999999997E-2</v>
      </c>
      <c r="H50" s="28">
        <v>224.74388694999999</v>
      </c>
      <c r="I50" s="54">
        <v>1.454015925</v>
      </c>
      <c r="J50" s="54">
        <v>1.1968721963</v>
      </c>
      <c r="K50" s="28"/>
      <c r="L50" s="54">
        <v>10.882638281</v>
      </c>
      <c r="M50" s="28"/>
      <c r="N50" s="54">
        <v>0.2221291091</v>
      </c>
      <c r="O50" s="28">
        <v>1.3745869500000001</v>
      </c>
      <c r="P50" s="28">
        <v>0.13283324499999999</v>
      </c>
      <c r="Q50" s="54">
        <v>9.1033304999999995E-3</v>
      </c>
      <c r="R50" s="28"/>
      <c r="S50" s="30" t="s">
        <v>49</v>
      </c>
      <c r="T50" s="28">
        <v>0</v>
      </c>
      <c r="U50" s="101">
        <v>1.3783636289352801</v>
      </c>
      <c r="V50" s="28">
        <v>6.9060089542353695E-2</v>
      </c>
      <c r="W50" s="28">
        <v>6.9060089542353695E-2</v>
      </c>
      <c r="X50" s="28">
        <v>2.6770277451677399E-2</v>
      </c>
      <c r="Y50" s="28">
        <v>4.3514906443847696</v>
      </c>
      <c r="Z50" s="101">
        <v>0.13319893589854301</v>
      </c>
      <c r="AA50" s="101">
        <v>179.83556053182099</v>
      </c>
      <c r="AB50" s="28">
        <v>0</v>
      </c>
      <c r="AC50" s="28">
        <v>80.116760175708393</v>
      </c>
      <c r="AD50" s="28">
        <v>1.45519057234842</v>
      </c>
      <c r="AE50" s="28">
        <v>31.790907416068301</v>
      </c>
      <c r="AF50" s="28">
        <v>0.72241493858033201</v>
      </c>
      <c r="AG50" s="28">
        <v>0</v>
      </c>
      <c r="AH50" s="28">
        <v>4.20574106040113</v>
      </c>
      <c r="AI50" s="28">
        <v>4.20574106040113</v>
      </c>
      <c r="AJ50" s="28">
        <v>0</v>
      </c>
      <c r="AK50" s="28">
        <v>0</v>
      </c>
      <c r="AL50" s="28">
        <v>13.384605952655701</v>
      </c>
      <c r="AM50" s="28">
        <v>4.2651505521475702E-2</v>
      </c>
      <c r="AN50" s="28">
        <v>0</v>
      </c>
      <c r="AO50" s="28">
        <v>1.71929081984379E-4</v>
      </c>
      <c r="AP50" s="28">
        <v>0</v>
      </c>
      <c r="AQ50" s="28">
        <v>8.1396154036938496E-4</v>
      </c>
      <c r="AR50" s="28">
        <v>0</v>
      </c>
      <c r="AS50" s="28">
        <v>425.58211632687897</v>
      </c>
      <c r="AT50" s="28">
        <v>47.287046620039</v>
      </c>
      <c r="AU50" s="28">
        <v>472.86916294691798</v>
      </c>
      <c r="AV50" s="28">
        <v>0</v>
      </c>
      <c r="AW50" s="28">
        <v>6.6494283933265796</v>
      </c>
      <c r="AX50" s="28">
        <v>4.2537429520990997E-3</v>
      </c>
      <c r="AY50" s="28">
        <v>156.695909622843</v>
      </c>
      <c r="AZ50" s="28">
        <v>5.7551337378814798E-3</v>
      </c>
      <c r="BA50" s="28">
        <v>1.50134063063211E-2</v>
      </c>
      <c r="BB50" s="28">
        <v>3.6365919850967703E-2</v>
      </c>
      <c r="BC50" s="28">
        <v>8.5076075993320097E-3</v>
      </c>
      <c r="BD50" s="28">
        <v>0</v>
      </c>
      <c r="BE50" s="28">
        <v>2.0018076798006801E-3</v>
      </c>
      <c r="BF50" s="28">
        <v>0.54641881229302403</v>
      </c>
      <c r="BG50" s="28">
        <v>0.54641881170884499</v>
      </c>
      <c r="BH50" s="28">
        <v>5.84179632599746E-10</v>
      </c>
      <c r="BI50" s="28">
        <v>0</v>
      </c>
      <c r="BJ50" s="28">
        <v>0</v>
      </c>
      <c r="BK50" s="28">
        <v>3.0854823437336198E-2</v>
      </c>
      <c r="BL50" s="28">
        <v>0</v>
      </c>
      <c r="BM50" s="28">
        <v>9.7592541763807106E-2</v>
      </c>
      <c r="BN50" s="28">
        <v>2.4271779185061602E-2</v>
      </c>
      <c r="BO50" s="28">
        <v>1.30115985162893E-2</v>
      </c>
      <c r="BP50" s="28">
        <v>0.24398235200096999</v>
      </c>
      <c r="BQ50" s="28">
        <v>10.8073532851094</v>
      </c>
      <c r="BR50" s="28">
        <v>1.3261887046192199E-2</v>
      </c>
      <c r="BS50" s="28">
        <v>5.1546211632687799E-2</v>
      </c>
      <c r="BT50" s="28">
        <v>9.7652849198344096E-14</v>
      </c>
      <c r="BU50" s="28">
        <v>4.3138286457558503E-2</v>
      </c>
      <c r="BV50" s="28">
        <v>127.764460356642</v>
      </c>
      <c r="BW50" s="28">
        <v>0</v>
      </c>
      <c r="BX50" s="28">
        <v>0</v>
      </c>
      <c r="BY50" s="28">
        <v>16.260020198681701</v>
      </c>
      <c r="BZ50" s="28">
        <v>7.2618219440533096</v>
      </c>
      <c r="CA50" s="28">
        <v>225.348999377193</v>
      </c>
      <c r="CB50" s="28">
        <v>6.2051851110423799</v>
      </c>
      <c r="CD50" s="25">
        <f t="shared" si="16"/>
        <v>2.7488875302411489E-3</v>
      </c>
      <c r="CE50" s="25">
        <f t="shared" si="17"/>
        <v>-1.7007693233637126E-4</v>
      </c>
      <c r="CF50" s="25">
        <f t="shared" si="18"/>
        <v>2.7395662498871354E-3</v>
      </c>
      <c r="CG50" s="25">
        <f t="shared" si="19"/>
        <v>2.8885044752387022E-3</v>
      </c>
      <c r="CH50" s="25">
        <f t="shared" si="20"/>
        <v>2.888504507457043E-3</v>
      </c>
      <c r="CI50" s="25">
        <f t="shared" si="21"/>
        <v>2.8888591002238337E-3</v>
      </c>
      <c r="CJ50" s="25">
        <f t="shared" si="22"/>
        <v>2.6924533316789573E-3</v>
      </c>
      <c r="CK50" s="78">
        <f t="shared" si="23"/>
        <v>-0.95250389740927099</v>
      </c>
      <c r="CL50" s="78">
        <f t="shared" si="24"/>
        <v>2.6357187156965702</v>
      </c>
      <c r="CM50" s="25">
        <f t="shared" si="25"/>
        <v>0</v>
      </c>
      <c r="CN50" s="78">
        <f t="shared" si="26"/>
        <v>-0.61353663038273232</v>
      </c>
      <c r="CO50" s="25">
        <f t="shared" si="27"/>
        <v>0</v>
      </c>
      <c r="CP50" s="78">
        <f t="shared" si="28"/>
        <v>-0.99922599481589336</v>
      </c>
      <c r="CQ50" s="87">
        <f t="shared" si="14"/>
        <v>2.7475009385764921E-3</v>
      </c>
      <c r="CR50" s="87">
        <f t="shared" si="15"/>
        <v>2.7530073404667607E-3</v>
      </c>
      <c r="CS50" s="78">
        <f t="shared" si="29"/>
        <v>-1</v>
      </c>
    </row>
    <row r="51" spans="1:97" x14ac:dyDescent="0.4">
      <c r="A51" s="30" t="s">
        <v>50</v>
      </c>
      <c r="B51" s="28">
        <v>5971.4662080999997</v>
      </c>
      <c r="C51" s="28">
        <v>17.09084288</v>
      </c>
      <c r="D51" s="28">
        <v>8164.8804221</v>
      </c>
      <c r="E51" s="28">
        <v>423.58964501999998</v>
      </c>
      <c r="F51" s="28">
        <v>368.61563469999999</v>
      </c>
      <c r="G51" s="28">
        <v>4962.113566</v>
      </c>
      <c r="H51" s="28">
        <v>9392.3942836999995</v>
      </c>
      <c r="I51" s="54">
        <v>62.861782255000001</v>
      </c>
      <c r="J51" s="54">
        <v>37.599545433000003</v>
      </c>
      <c r="K51" s="28"/>
      <c r="L51" s="54">
        <v>279.51940636</v>
      </c>
      <c r="M51" s="28"/>
      <c r="N51" s="54">
        <v>41.377836047000002</v>
      </c>
      <c r="O51" s="28">
        <v>48.371072511999998</v>
      </c>
      <c r="P51" s="28">
        <v>2.6608874943999998</v>
      </c>
      <c r="Q51" s="54">
        <v>0.4157810643</v>
      </c>
      <c r="R51" s="28"/>
      <c r="S51" s="30" t="s">
        <v>50</v>
      </c>
      <c r="T51" s="28">
        <v>0.41163897864140198</v>
      </c>
      <c r="U51" s="101">
        <v>48.503571229075298</v>
      </c>
      <c r="V51" s="28">
        <v>60.367036045358198</v>
      </c>
      <c r="W51" s="28">
        <v>60.359970818002097</v>
      </c>
      <c r="X51" s="28">
        <v>2.8044478518664899</v>
      </c>
      <c r="Y51" s="28">
        <v>275.23891283431402</v>
      </c>
      <c r="Z51" s="101">
        <v>2.66818977660256</v>
      </c>
      <c r="AA51" s="101">
        <v>22309.574068466802</v>
      </c>
      <c r="AB51" s="28">
        <v>0</v>
      </c>
      <c r="AC51" s="28">
        <v>5987.7581683083399</v>
      </c>
      <c r="AD51" s="28">
        <v>181.03249836424101</v>
      </c>
      <c r="AE51" s="28">
        <v>3891.8645522113102</v>
      </c>
      <c r="AF51" s="28">
        <v>172.872885140059</v>
      </c>
      <c r="AG51" s="28">
        <v>4.0731112214089098</v>
      </c>
      <c r="AH51" s="28">
        <v>393.32103509831501</v>
      </c>
      <c r="AI51" s="28">
        <v>393.32103509831501</v>
      </c>
      <c r="AJ51" s="28">
        <v>0</v>
      </c>
      <c r="AK51" s="28">
        <v>0</v>
      </c>
      <c r="AL51" s="28">
        <v>63.293268103125897</v>
      </c>
      <c r="AM51" s="28">
        <v>5.9460774129609102E-2</v>
      </c>
      <c r="AN51" s="28">
        <v>0.37546375200648102</v>
      </c>
      <c r="AO51" s="28">
        <v>3.96747341498435</v>
      </c>
      <c r="AP51" s="28">
        <v>2.7190250099902401E-2</v>
      </c>
      <c r="AQ51" s="28">
        <v>17.135550536329401</v>
      </c>
      <c r="AR51" s="28">
        <v>0</v>
      </c>
      <c r="AS51" s="28">
        <v>7368.4555900296</v>
      </c>
      <c r="AT51" s="28">
        <v>818.71664849793694</v>
      </c>
      <c r="AU51" s="28">
        <v>8187.1722385275398</v>
      </c>
      <c r="AV51" s="28">
        <v>6.2071912242508499E-2</v>
      </c>
      <c r="AW51" s="28">
        <v>367.00665769075499</v>
      </c>
      <c r="AX51" s="28">
        <v>2.9214136023082302</v>
      </c>
      <c r="AY51" s="28">
        <v>4968.46840195408</v>
      </c>
      <c r="AZ51" s="28">
        <v>3.9252611440665399</v>
      </c>
      <c r="BA51" s="28">
        <v>10.0447178778749</v>
      </c>
      <c r="BB51" s="28">
        <v>24.971140984473902</v>
      </c>
      <c r="BC51" s="28">
        <v>5.7148451443531298</v>
      </c>
      <c r="BD51" s="28">
        <v>1.55282684347735E-2</v>
      </c>
      <c r="BE51" s="28">
        <v>1.3448091539542599</v>
      </c>
      <c r="BF51" s="28">
        <v>424.72715905950298</v>
      </c>
      <c r="BG51" s="28">
        <v>369.61782053163898</v>
      </c>
      <c r="BH51" s="28">
        <v>55.109338527863699</v>
      </c>
      <c r="BI51" s="28">
        <v>1.7587166454471699E-3</v>
      </c>
      <c r="BJ51" s="28">
        <v>3.9337564443856502E-4</v>
      </c>
      <c r="BK51" s="28">
        <v>21.882351241918599</v>
      </c>
      <c r="BL51" s="28">
        <v>1.09993315145201E-3</v>
      </c>
      <c r="BM51" s="28">
        <v>65.584435995634706</v>
      </c>
      <c r="BN51" s="28">
        <v>16.348182732188</v>
      </c>
      <c r="BO51" s="28">
        <v>8.7392312984892797</v>
      </c>
      <c r="BP51" s="28">
        <v>163.99671428297401</v>
      </c>
      <c r="BQ51" s="28">
        <v>2141.0410012349098</v>
      </c>
      <c r="BR51" s="28">
        <v>8.9524754762810108</v>
      </c>
      <c r="BS51" s="28">
        <v>34.794704687797903</v>
      </c>
      <c r="BT51" s="28">
        <v>0.37875661544844802</v>
      </c>
      <c r="BU51" s="28">
        <v>4975.5846205252501</v>
      </c>
      <c r="BV51" s="28">
        <v>2650.8243434364799</v>
      </c>
      <c r="BW51" s="28">
        <v>0</v>
      </c>
      <c r="BX51" s="28">
        <v>8.8060773986562799E-2</v>
      </c>
      <c r="BY51" s="28">
        <v>372.515127001667</v>
      </c>
      <c r="BZ51" s="28">
        <v>362.29704159398102</v>
      </c>
      <c r="CA51" s="28">
        <v>9418.0563164514406</v>
      </c>
      <c r="CB51" s="28">
        <v>106.700212717992</v>
      </c>
      <c r="CD51" s="25">
        <f t="shared" si="16"/>
        <v>2.7283014992600984E-3</v>
      </c>
      <c r="CE51" s="25">
        <f t="shared" si="17"/>
        <v>2.615883642679678E-3</v>
      </c>
      <c r="CF51" s="25">
        <f t="shared" si="18"/>
        <v>2.7302073361910066E-3</v>
      </c>
      <c r="CG51" s="25">
        <f t="shared" si="19"/>
        <v>2.6854151249360563E-3</v>
      </c>
      <c r="CH51" s="25">
        <f t="shared" si="20"/>
        <v>2.7187827571519899E-3</v>
      </c>
      <c r="CI51" s="25">
        <f t="shared" si="21"/>
        <v>2.7147815837091447E-3</v>
      </c>
      <c r="CJ51" s="25">
        <f t="shared" si="22"/>
        <v>2.7322141699242936E-3</v>
      </c>
      <c r="CK51" s="78">
        <f t="shared" si="23"/>
        <v>-3.9798608108966106E-2</v>
      </c>
      <c r="CL51" s="78">
        <f t="shared" si="24"/>
        <v>6.3202723507594589</v>
      </c>
      <c r="CM51" s="25">
        <f t="shared" si="25"/>
        <v>0</v>
      </c>
      <c r="CN51" s="78">
        <f t="shared" si="26"/>
        <v>0.40713319415020172</v>
      </c>
      <c r="CO51" s="25">
        <f t="shared" si="27"/>
        <v>0</v>
      </c>
      <c r="CP51" s="78">
        <f t="shared" si="28"/>
        <v>-0.90411597623235307</v>
      </c>
      <c r="CQ51" s="87">
        <f t="shared" si="14"/>
        <v>2.7392139597985947E-3</v>
      </c>
      <c r="CR51" s="87">
        <f t="shared" si="15"/>
        <v>2.7443032514257847E-3</v>
      </c>
      <c r="CS51" s="78">
        <f t="shared" si="29"/>
        <v>-0.93460440497529795</v>
      </c>
    </row>
    <row r="52" spans="1:97" x14ac:dyDescent="0.4">
      <c r="B52" s="28"/>
      <c r="C52" s="28"/>
      <c r="D52" s="28"/>
      <c r="E52" s="28"/>
      <c r="F52" s="28"/>
      <c r="G52" s="28"/>
      <c r="H52" s="28"/>
      <c r="I52" s="54"/>
      <c r="J52" s="54"/>
      <c r="K52" s="28"/>
      <c r="L52" s="54"/>
      <c r="M52" s="28"/>
      <c r="N52" s="54"/>
      <c r="O52" s="28"/>
      <c r="P52" s="28"/>
      <c r="Q52" s="54"/>
      <c r="AA52" s="101"/>
      <c r="CD52" s="25"/>
      <c r="CE52" s="25">
        <f t="shared" si="17"/>
        <v>0</v>
      </c>
      <c r="CF52" s="25">
        <f t="shared" si="18"/>
        <v>0</v>
      </c>
      <c r="CG52" s="25">
        <f t="shared" si="19"/>
        <v>0</v>
      </c>
      <c r="CH52" s="25">
        <f t="shared" si="20"/>
        <v>0</v>
      </c>
      <c r="CI52" s="25">
        <f t="shared" si="21"/>
        <v>0</v>
      </c>
      <c r="CJ52" s="25">
        <f t="shared" si="22"/>
        <v>0</v>
      </c>
      <c r="CK52" s="78">
        <f t="shared" si="23"/>
        <v>0</v>
      </c>
      <c r="CL52" s="78">
        <f t="shared" si="24"/>
        <v>0</v>
      </c>
      <c r="CM52" s="25">
        <f t="shared" si="25"/>
        <v>0</v>
      </c>
      <c r="CN52" s="78">
        <f t="shared" si="26"/>
        <v>0</v>
      </c>
      <c r="CO52" s="25">
        <f t="shared" si="27"/>
        <v>0</v>
      </c>
      <c r="CP52" s="78">
        <f t="shared" si="28"/>
        <v>0</v>
      </c>
      <c r="CQ52" s="87">
        <f t="shared" si="14"/>
        <v>0</v>
      </c>
      <c r="CR52" s="87">
        <f t="shared" si="15"/>
        <v>0</v>
      </c>
      <c r="CS52" s="78">
        <f t="shared" si="29"/>
        <v>0</v>
      </c>
    </row>
    <row r="53" spans="1:97" x14ac:dyDescent="0.4">
      <c r="B53" s="28"/>
      <c r="C53" s="28"/>
      <c r="D53" s="28"/>
      <c r="E53" s="28"/>
      <c r="F53" s="28"/>
      <c r="G53" s="28"/>
      <c r="H53" s="28"/>
      <c r="I53" s="54"/>
      <c r="J53" s="54"/>
      <c r="K53" s="28"/>
      <c r="L53" s="54"/>
      <c r="M53" s="28"/>
      <c r="N53" s="54"/>
      <c r="O53" s="28"/>
      <c r="P53" s="28"/>
      <c r="Q53" s="54"/>
      <c r="AA53" s="101"/>
      <c r="CD53" s="25"/>
      <c r="CE53" s="25"/>
      <c r="CF53" s="25"/>
      <c r="CG53" s="25"/>
      <c r="CH53" s="25"/>
      <c r="CI53" s="25"/>
      <c r="CJ53" s="25"/>
      <c r="CK53" s="78"/>
      <c r="CL53" s="78"/>
      <c r="CM53" s="25"/>
      <c r="CN53" s="78"/>
      <c r="CO53" s="25"/>
      <c r="CP53" s="78"/>
      <c r="CQ53" s="25"/>
      <c r="CR53" s="25"/>
      <c r="CS53" s="78"/>
    </row>
    <row r="54" spans="1:97" x14ac:dyDescent="0.4">
      <c r="A54" s="30" t="s">
        <v>51</v>
      </c>
      <c r="B54" s="28">
        <v>4103.8503000000001</v>
      </c>
      <c r="C54" s="28">
        <v>4.9787999999999997</v>
      </c>
      <c r="D54" s="28">
        <v>6287.0095199999996</v>
      </c>
      <c r="E54" s="28">
        <v>358.97722317</v>
      </c>
      <c r="F54" s="28">
        <v>145.27622072</v>
      </c>
      <c r="G54" s="28">
        <v>176.80981996</v>
      </c>
      <c r="H54" s="28">
        <v>1551.2965832</v>
      </c>
      <c r="I54" s="54">
        <v>19.371540038999999</v>
      </c>
      <c r="J54" s="54">
        <v>10.717684738999999</v>
      </c>
      <c r="K54" s="28"/>
      <c r="L54" s="54">
        <v>196.69019528999999</v>
      </c>
      <c r="M54" s="28"/>
      <c r="N54" s="54">
        <v>5.9892229255</v>
      </c>
      <c r="O54" s="28">
        <v>11.314649201</v>
      </c>
      <c r="P54" s="28">
        <v>0.4988030121</v>
      </c>
      <c r="Q54" s="54">
        <v>0.1110476</v>
      </c>
      <c r="R54" s="28"/>
      <c r="S54" s="30" t="s">
        <v>51</v>
      </c>
      <c r="T54" s="28">
        <v>8.4846294409629507E-3</v>
      </c>
      <c r="U54" s="101">
        <v>11.344886571520799</v>
      </c>
      <c r="V54" s="28">
        <v>14.6042943991347</v>
      </c>
      <c r="W54" s="28">
        <v>14.6039389423843</v>
      </c>
      <c r="X54" s="28">
        <v>1.0803513329454699</v>
      </c>
      <c r="Y54" s="28">
        <v>15.1615760806609</v>
      </c>
      <c r="Z54" s="101">
        <v>0.50017583147559197</v>
      </c>
      <c r="AA54" s="101">
        <v>8131.5590015158004</v>
      </c>
      <c r="AB54" s="28">
        <v>0</v>
      </c>
      <c r="AC54" s="28">
        <v>4114.3288896531503</v>
      </c>
      <c r="AD54" s="28">
        <v>67.5208029826576</v>
      </c>
      <c r="AE54" s="28">
        <v>1420.12458615274</v>
      </c>
      <c r="AF54" s="28">
        <v>51.850888180772699</v>
      </c>
      <c r="AG54" s="28">
        <v>0.111159768448023</v>
      </c>
      <c r="AH54" s="28">
        <v>191.61013224422899</v>
      </c>
      <c r="AI54" s="28">
        <v>191.61013224422899</v>
      </c>
      <c r="AJ54" s="28">
        <v>0</v>
      </c>
      <c r="AK54" s="28">
        <v>0</v>
      </c>
      <c r="AL54" s="28">
        <v>27.6767773444898</v>
      </c>
      <c r="AM54" s="28">
        <v>2.3084476132211001E-3</v>
      </c>
      <c r="AN54" s="28">
        <v>5.5462262272855199E-3</v>
      </c>
      <c r="AO54" s="28">
        <v>1.1842949532154901</v>
      </c>
      <c r="AP54" s="28">
        <v>1.0388509469071801E-3</v>
      </c>
      <c r="AQ54" s="28">
        <v>4.9922262383086196</v>
      </c>
      <c r="AR54" s="28">
        <v>0</v>
      </c>
      <c r="AS54" s="28">
        <v>5673.1999007038303</v>
      </c>
      <c r="AT54" s="28">
        <v>630.35546370806401</v>
      </c>
      <c r="AU54" s="28">
        <v>6303.55536441189</v>
      </c>
      <c r="AV54" s="28">
        <v>9.7361212520048895E-2</v>
      </c>
      <c r="AW54" s="28">
        <v>105.019093152915</v>
      </c>
      <c r="AX54" s="28">
        <v>2.3564919177455499</v>
      </c>
      <c r="AY54" s="28">
        <v>578.000653959033</v>
      </c>
      <c r="AZ54" s="28">
        <v>2.6505029404145701</v>
      </c>
      <c r="BA54" s="28">
        <v>2.6679232229368699</v>
      </c>
      <c r="BB54" s="28">
        <v>6.5199256854996497</v>
      </c>
      <c r="BC54" s="28">
        <v>1.47973198763207</v>
      </c>
      <c r="BD54" s="28">
        <v>0.47338490605554701</v>
      </c>
      <c r="BE54" s="28">
        <v>0.47175221437744003</v>
      </c>
      <c r="BF54" s="28">
        <v>359.92521204033397</v>
      </c>
      <c r="BG54" s="28">
        <v>145.639946885201</v>
      </c>
      <c r="BH54" s="28">
        <v>214.28526515513201</v>
      </c>
      <c r="BI54" s="28">
        <v>1.0538004927330099E-5</v>
      </c>
      <c r="BJ54" s="28">
        <v>6.8042628570798801E-5</v>
      </c>
      <c r="BK54" s="28">
        <v>25.307467206799</v>
      </c>
      <c r="BL54" s="28">
        <v>6.2251690669488704E-6</v>
      </c>
      <c r="BM54" s="28">
        <v>20.4023833727409</v>
      </c>
      <c r="BN54" s="28">
        <v>4.1408390715234598</v>
      </c>
      <c r="BO54" s="28">
        <v>2.2424572950390398</v>
      </c>
      <c r="BP54" s="28">
        <v>51.010482205944498</v>
      </c>
      <c r="BQ54" s="28">
        <v>452.44268278943599</v>
      </c>
      <c r="BR54" s="28">
        <v>3.9524080744280301</v>
      </c>
      <c r="BS54" s="28">
        <v>10.788208937537499</v>
      </c>
      <c r="BT54" s="28">
        <v>11.175903040724799</v>
      </c>
      <c r="BU54" s="28">
        <v>177.27869879329899</v>
      </c>
      <c r="BV54" s="28">
        <v>251.089931758635</v>
      </c>
      <c r="BW54" s="28">
        <v>0</v>
      </c>
      <c r="BX54" s="28">
        <v>3.8122363441194301E-3</v>
      </c>
      <c r="BY54" s="28">
        <v>15.1881547241956</v>
      </c>
      <c r="BZ54" s="28">
        <v>6.2004727895330802</v>
      </c>
      <c r="CA54" s="28">
        <v>1555.2646712081801</v>
      </c>
      <c r="CB54" s="28">
        <v>29.1449463702324</v>
      </c>
      <c r="CD54" s="25">
        <f>+(AC54-B54)/(B54+1E-50)</f>
        <v>2.5533557238065592E-3</v>
      </c>
      <c r="CE54" s="25">
        <f>+(AQ54-C54)/(C54+1E-50)</f>
        <v>2.6966815916726694E-3</v>
      </c>
      <c r="CF54" s="25">
        <f>+(AU54-D54)/(D54+1E-50)</f>
        <v>2.631751130526419E-3</v>
      </c>
      <c r="CG54" s="25">
        <f>+(BF54-E54)/(E54+1E-50)</f>
        <v>2.6408050682509058E-3</v>
      </c>
      <c r="CH54" s="25">
        <f>+(BG54-F54)/(F54+1E-50)</f>
        <v>2.5036868621605558E-3</v>
      </c>
      <c r="CI54" s="25">
        <f>+(BU54-G54)/(G54+1E-50)</f>
        <v>2.6518823072443744E-3</v>
      </c>
      <c r="CJ54" s="25">
        <f>+(CA54-H54)/(H54+1E-50)</f>
        <v>2.5579170683111673E-3</v>
      </c>
      <c r="CK54" s="78">
        <f>+(W54-I54)/(I54+1E-50)</f>
        <v>-0.24611368466406211</v>
      </c>
      <c r="CL54" s="78">
        <f>+(Y54-J54)/(J54+1E-50)</f>
        <v>0.41463165318627698</v>
      </c>
      <c r="CM54" s="25">
        <f>+(AB54-K54)/(K54+1E-50)</f>
        <v>0</v>
      </c>
      <c r="CN54" s="78">
        <f>+(AI54-L54)/(L54+1E-50)</f>
        <v>-2.5827739091320513E-2</v>
      </c>
      <c r="CO54" s="25">
        <f>+(AJ54-M54)/(M54+1E-50)</f>
        <v>0</v>
      </c>
      <c r="CP54" s="78">
        <f>+(AO54-N54)/(N54+1E-50)</f>
        <v>-0.80226233554052906</v>
      </c>
      <c r="CQ54" s="87">
        <f t="shared" ref="CQ54:CQ55" si="30">+(U54-O54)/(O54+1E-50)</f>
        <v>2.6724090145125346E-3</v>
      </c>
      <c r="CR54" s="87">
        <f t="shared" ref="CR54:CR55" si="31">+(Z54-P54)/(P54+1E-50)</f>
        <v>2.7522275172563487E-3</v>
      </c>
      <c r="CS54" s="78">
        <f>+(AP54-Q54)/(Q54+1E-50)</f>
        <v>-0.99064499415649521</v>
      </c>
    </row>
    <row r="55" spans="1:97" x14ac:dyDescent="0.4">
      <c r="A55" s="30" t="s">
        <v>1</v>
      </c>
      <c r="B55" s="28">
        <v>10159.615121000001</v>
      </c>
      <c r="C55" s="28">
        <v>5.0213968999999997E-2</v>
      </c>
      <c r="D55" s="28">
        <v>40585.897379000002</v>
      </c>
      <c r="E55" s="28">
        <v>1095.2431251999999</v>
      </c>
      <c r="F55" s="28">
        <v>502.52583463000002</v>
      </c>
      <c r="G55" s="28">
        <v>1653.4631039000001</v>
      </c>
      <c r="H55" s="28">
        <v>1688.5958352</v>
      </c>
      <c r="I55" s="54">
        <v>8.3777446875999999</v>
      </c>
      <c r="J55" s="54">
        <v>2.5333773519</v>
      </c>
      <c r="K55" s="28"/>
      <c r="L55" s="54">
        <v>72.621469579999996</v>
      </c>
      <c r="M55" s="28"/>
      <c r="N55" s="54">
        <v>2.8940743335999999</v>
      </c>
      <c r="O55" s="28">
        <v>7.3701021548999996</v>
      </c>
      <c r="P55" s="28">
        <v>0.85201685989999998</v>
      </c>
      <c r="Q55" s="54">
        <v>0.23980288299999999</v>
      </c>
      <c r="R55" s="28"/>
      <c r="S55" s="30" t="s">
        <v>1</v>
      </c>
      <c r="T55" s="28">
        <v>0</v>
      </c>
      <c r="U55" s="101">
        <v>0</v>
      </c>
      <c r="V55" s="28">
        <v>0</v>
      </c>
      <c r="W55" s="28">
        <v>0</v>
      </c>
      <c r="X55" s="28">
        <v>0</v>
      </c>
      <c r="Y55" s="28">
        <v>0</v>
      </c>
      <c r="Z55" s="101">
        <v>0</v>
      </c>
      <c r="AA55" s="101">
        <v>0</v>
      </c>
      <c r="AB55" s="28">
        <v>0</v>
      </c>
      <c r="AC55" s="28">
        <v>0</v>
      </c>
      <c r="AD55" s="28">
        <v>0</v>
      </c>
      <c r="AE55" s="28">
        <v>0</v>
      </c>
      <c r="AF55" s="28">
        <v>0</v>
      </c>
      <c r="AG55" s="28">
        <v>0</v>
      </c>
      <c r="AH55" s="28">
        <v>0</v>
      </c>
      <c r="AI55" s="28">
        <v>0</v>
      </c>
      <c r="AJ55" s="28">
        <v>0</v>
      </c>
      <c r="AK55" s="28">
        <v>0</v>
      </c>
      <c r="AL55" s="28">
        <v>0</v>
      </c>
      <c r="AM55" s="28">
        <v>0</v>
      </c>
      <c r="AN55" s="28">
        <v>0</v>
      </c>
      <c r="AO55" s="28">
        <v>0</v>
      </c>
      <c r="AP55" s="28">
        <v>0</v>
      </c>
      <c r="AQ55" s="28">
        <v>0</v>
      </c>
      <c r="AR55" s="28">
        <v>0</v>
      </c>
      <c r="AS55" s="28">
        <v>0</v>
      </c>
      <c r="AT55" s="28">
        <v>0</v>
      </c>
      <c r="AU55" s="28">
        <v>0</v>
      </c>
      <c r="AV55" s="28">
        <v>0</v>
      </c>
      <c r="AW55" s="28">
        <v>0</v>
      </c>
      <c r="AX55" s="28">
        <v>0</v>
      </c>
      <c r="AY55" s="28">
        <v>0</v>
      </c>
      <c r="AZ55" s="28">
        <v>0</v>
      </c>
      <c r="BA55" s="28">
        <v>0</v>
      </c>
      <c r="BB55" s="28">
        <v>0</v>
      </c>
      <c r="BC55" s="28">
        <v>0</v>
      </c>
      <c r="BD55" s="28">
        <v>0</v>
      </c>
      <c r="BE55" s="28">
        <v>0</v>
      </c>
      <c r="BF55" s="28">
        <v>0</v>
      </c>
      <c r="BG55" s="28">
        <v>0</v>
      </c>
      <c r="BH55" s="28">
        <v>0</v>
      </c>
      <c r="BI55" s="28">
        <v>0</v>
      </c>
      <c r="BJ55" s="28">
        <v>0</v>
      </c>
      <c r="BK55" s="28">
        <v>0</v>
      </c>
      <c r="BL55" s="28">
        <v>0</v>
      </c>
      <c r="BM55" s="28">
        <v>0</v>
      </c>
      <c r="BN55" s="28">
        <v>0</v>
      </c>
      <c r="BO55" s="28">
        <v>0</v>
      </c>
      <c r="BP55" s="28">
        <v>0</v>
      </c>
      <c r="BQ55" s="28">
        <v>0</v>
      </c>
      <c r="BR55" s="28">
        <v>0</v>
      </c>
      <c r="BS55" s="28">
        <v>0</v>
      </c>
      <c r="BT55" s="28">
        <v>0</v>
      </c>
      <c r="BU55" s="28">
        <v>0</v>
      </c>
      <c r="BV55" s="28">
        <v>0</v>
      </c>
      <c r="BW55" s="28">
        <v>0</v>
      </c>
      <c r="BX55" s="28">
        <v>0</v>
      </c>
      <c r="BY55" s="28">
        <v>0</v>
      </c>
      <c r="BZ55" s="28">
        <v>0</v>
      </c>
      <c r="CA55" s="28">
        <v>0</v>
      </c>
      <c r="CB55" s="28">
        <v>0</v>
      </c>
      <c r="CE55" s="25">
        <f>+(AQ55-C55)/(C55+1E-50)</f>
        <v>-1</v>
      </c>
      <c r="CF55" s="25">
        <f>+(AU55-D55)/(D55+1E-50)</f>
        <v>-1</v>
      </c>
      <c r="CG55" s="25">
        <f>+(BF55-E55)/(E55+1E-50)</f>
        <v>-1</v>
      </c>
      <c r="CH55" s="25">
        <f>+(BG55-F55)/(F55+1E-50)</f>
        <v>-1</v>
      </c>
      <c r="CI55" s="25">
        <f>+(BU55-G55)/(G55+1E-50)</f>
        <v>-1</v>
      </c>
      <c r="CJ55" s="25">
        <f>+(CA55-H55)/(H55+1E-50)</f>
        <v>-1</v>
      </c>
      <c r="CK55" s="78">
        <f>+(W55-I55)/(I55+1E-50)</f>
        <v>-1</v>
      </c>
      <c r="CL55" s="78">
        <f>+(Y55-J55)/(J55+1E-50)</f>
        <v>-1</v>
      </c>
      <c r="CM55" s="25">
        <f>+(AB55-K55)/(K55+1E-50)</f>
        <v>0</v>
      </c>
      <c r="CN55" s="78">
        <f>+(AI55-L55)/(L55+1E-50)</f>
        <v>-1</v>
      </c>
      <c r="CO55" s="25">
        <f>+(AJ55-M55)/(M55+1E-50)</f>
        <v>0</v>
      </c>
      <c r="CP55" s="78">
        <f>+(AO55-N55)/(N55+1E-50)</f>
        <v>-1</v>
      </c>
      <c r="CQ55" s="87">
        <f t="shared" si="30"/>
        <v>-1</v>
      </c>
      <c r="CR55" s="87">
        <f t="shared" si="31"/>
        <v>-1</v>
      </c>
      <c r="CS55" s="78">
        <f>+(AP55-Q55)/(Q55+1E-50)</f>
        <v>-1</v>
      </c>
    </row>
    <row r="56" spans="1:97" x14ac:dyDescent="0.4">
      <c r="A56" s="30" t="s">
        <v>11</v>
      </c>
      <c r="B56" s="28"/>
      <c r="C56" s="28"/>
      <c r="D56" s="28"/>
      <c r="E56" s="28"/>
      <c r="F56" s="28"/>
      <c r="G56" s="28"/>
      <c r="H56" s="28"/>
      <c r="I56" s="54"/>
      <c r="J56" s="54"/>
      <c r="K56" s="28"/>
      <c r="L56" s="54"/>
      <c r="M56" s="28"/>
      <c r="N56" s="54"/>
      <c r="O56" s="28"/>
      <c r="P56" s="28"/>
      <c r="Q56" s="54"/>
      <c r="R56" s="28"/>
      <c r="AA56" s="101"/>
      <c r="CE56" s="25"/>
      <c r="CF56" s="25"/>
      <c r="CG56" s="25"/>
      <c r="CH56" s="25"/>
      <c r="CI56" s="25"/>
      <c r="CJ56" s="25"/>
      <c r="CK56" s="78"/>
      <c r="CL56" s="78"/>
      <c r="CM56" s="25"/>
      <c r="CN56" s="78"/>
      <c r="CO56" s="25"/>
      <c r="CP56" s="78"/>
      <c r="CQ56" s="25"/>
      <c r="CR56" s="25"/>
      <c r="CS56" s="78"/>
    </row>
    <row r="57" spans="1:97" x14ac:dyDescent="0.4">
      <c r="A57" s="30" t="s">
        <v>58</v>
      </c>
      <c r="B57" s="28"/>
      <c r="C57" s="28"/>
      <c r="D57" s="28"/>
      <c r="E57" s="28"/>
      <c r="F57" s="28"/>
      <c r="G57" s="28"/>
      <c r="H57" s="28"/>
      <c r="I57" s="54"/>
      <c r="J57" s="54"/>
      <c r="K57" s="28"/>
      <c r="L57" s="54"/>
      <c r="M57" s="28"/>
      <c r="N57" s="54"/>
      <c r="O57" s="28"/>
      <c r="P57" s="28"/>
      <c r="Q57" s="54"/>
      <c r="R57" s="28"/>
      <c r="AA57" s="101"/>
      <c r="CE57" s="25"/>
      <c r="CF57" s="25"/>
      <c r="CG57" s="25"/>
      <c r="CH57" s="25"/>
      <c r="CI57" s="25"/>
      <c r="CJ57" s="25"/>
      <c r="CK57" s="78"/>
      <c r="CL57" s="78"/>
      <c r="CM57" s="25"/>
      <c r="CN57" s="78"/>
      <c r="CO57" s="25"/>
      <c r="CP57" s="78"/>
      <c r="CQ57" s="25"/>
      <c r="CR57" s="25"/>
      <c r="CS57" s="78"/>
    </row>
    <row r="58" spans="1:97" x14ac:dyDescent="0.4">
      <c r="A58" s="30" t="s">
        <v>75</v>
      </c>
      <c r="B58" s="28"/>
      <c r="C58" s="28"/>
      <c r="D58" s="28"/>
      <c r="E58" s="28"/>
      <c r="F58" s="28"/>
      <c r="G58" s="28"/>
      <c r="H58" s="28"/>
      <c r="I58" s="54"/>
      <c r="J58" s="54"/>
      <c r="K58" s="28"/>
      <c r="L58" s="54"/>
      <c r="M58" s="28"/>
      <c r="N58" s="54"/>
      <c r="O58" s="28"/>
      <c r="P58" s="28"/>
      <c r="Q58" s="54"/>
      <c r="R58" s="28"/>
      <c r="AA58" s="101"/>
      <c r="CE58" s="25"/>
      <c r="CF58" s="25"/>
      <c r="CG58" s="25"/>
      <c r="CH58" s="25"/>
      <c r="CI58" s="25"/>
      <c r="CJ58" s="25"/>
      <c r="CK58" s="78"/>
      <c r="CL58" s="78"/>
      <c r="CM58" s="25"/>
      <c r="CN58" s="78"/>
      <c r="CO58" s="25"/>
      <c r="CP58" s="78"/>
      <c r="CQ58" s="25"/>
      <c r="CR58" s="25"/>
      <c r="CS58" s="78"/>
    </row>
    <row r="59" spans="1:97" x14ac:dyDescent="0.4">
      <c r="A59" s="30" t="s">
        <v>236</v>
      </c>
      <c r="B59" s="28">
        <v>50051.887477999997</v>
      </c>
      <c r="C59" s="28">
        <v>14.822471386</v>
      </c>
      <c r="D59" s="28">
        <v>48691.175812000001</v>
      </c>
      <c r="E59" s="28">
        <v>667.61019500999998</v>
      </c>
      <c r="F59" s="28">
        <v>666.51847902999998</v>
      </c>
      <c r="G59" s="28">
        <v>501.91039482999997</v>
      </c>
      <c r="H59" s="28">
        <v>48209.665652000003</v>
      </c>
      <c r="I59" s="54"/>
      <c r="J59" s="54"/>
      <c r="K59" s="28"/>
      <c r="L59" s="54"/>
      <c r="M59" s="28"/>
      <c r="N59" s="54"/>
      <c r="O59" s="28"/>
      <c r="P59" s="28"/>
      <c r="Q59" s="54"/>
      <c r="R59" s="28"/>
      <c r="S59" s="30" t="s">
        <v>69</v>
      </c>
      <c r="T59" s="28">
        <v>0</v>
      </c>
      <c r="U59" s="101">
        <v>0</v>
      </c>
      <c r="V59" s="28">
        <v>4.2342008092991099</v>
      </c>
      <c r="W59" s="28">
        <v>4.2342008092991099</v>
      </c>
      <c r="X59" s="28">
        <v>1.162410347724</v>
      </c>
      <c r="Y59" s="28">
        <v>157.55487198238399</v>
      </c>
      <c r="Z59" s="101">
        <v>0</v>
      </c>
      <c r="AA59" s="101">
        <v>64488.076330172997</v>
      </c>
      <c r="AB59" s="28">
        <v>0</v>
      </c>
      <c r="AC59" s="28">
        <v>50182.6588601002</v>
      </c>
      <c r="AD59" s="28">
        <v>166.67955649266599</v>
      </c>
      <c r="AE59" s="28">
        <v>10599.641845882299</v>
      </c>
      <c r="AF59" s="28">
        <v>74.758388072554496</v>
      </c>
      <c r="AG59" s="28">
        <v>0</v>
      </c>
      <c r="AH59" s="28">
        <v>165.74386752889299</v>
      </c>
      <c r="AI59" s="28">
        <v>165.74386752889299</v>
      </c>
      <c r="AJ59" s="28">
        <v>0</v>
      </c>
      <c r="AK59" s="28">
        <v>0</v>
      </c>
      <c r="AL59" s="28">
        <v>56.551131348070903</v>
      </c>
      <c r="AM59" s="28">
        <v>0</v>
      </c>
      <c r="AN59" s="28">
        <v>0</v>
      </c>
      <c r="AO59" s="28">
        <v>8.8018794924518903E-2</v>
      </c>
      <c r="AP59" s="28">
        <v>0</v>
      </c>
      <c r="AQ59" s="28">
        <v>14.864260983151199</v>
      </c>
      <c r="AR59" s="28">
        <v>0</v>
      </c>
      <c r="AS59" s="28">
        <v>43938.259012660099</v>
      </c>
      <c r="AT59" s="28">
        <v>4882.2221403572803</v>
      </c>
      <c r="AU59" s="28">
        <v>48820.481153017397</v>
      </c>
      <c r="AV59" s="28">
        <v>0</v>
      </c>
      <c r="AW59" s="28">
        <v>183.321628951094</v>
      </c>
      <c r="AX59" s="28">
        <v>4.0438202792153799</v>
      </c>
      <c r="AY59" s="28">
        <v>35831.2747335108</v>
      </c>
      <c r="AZ59" s="28">
        <v>6.6953260911501102</v>
      </c>
      <c r="BA59" s="28">
        <v>10.9263335482839</v>
      </c>
      <c r="BB59" s="28">
        <v>216.52874948329199</v>
      </c>
      <c r="BC59" s="28">
        <v>7.1410912878850699</v>
      </c>
      <c r="BD59" s="28">
        <v>7.0352882818829204E-2</v>
      </c>
      <c r="BE59" s="28">
        <v>1.8486907301156901</v>
      </c>
      <c r="BF59" s="28">
        <v>669.38720535723201</v>
      </c>
      <c r="BG59" s="28">
        <v>668.29251585068198</v>
      </c>
      <c r="BH59" s="28">
        <v>1.09468950655048</v>
      </c>
      <c r="BI59" s="28">
        <v>0</v>
      </c>
      <c r="BJ59" s="28">
        <v>2.7471433059409099E-2</v>
      </c>
      <c r="BK59" s="28">
        <v>39.6931198156934</v>
      </c>
      <c r="BL59" s="28">
        <v>0</v>
      </c>
      <c r="BM59" s="28">
        <v>81.935960691589997</v>
      </c>
      <c r="BN59" s="28">
        <v>17.5819728059877</v>
      </c>
      <c r="BO59" s="28">
        <v>9.7055049411090693</v>
      </c>
      <c r="BP59" s="28">
        <v>221.083768360368</v>
      </c>
      <c r="BQ59" s="28">
        <v>11071.1865478411</v>
      </c>
      <c r="BR59" s="28">
        <v>12.614639792324599</v>
      </c>
      <c r="BS59" s="28">
        <v>38.301699653323197</v>
      </c>
      <c r="BT59" s="28">
        <v>9.4014054465186694E-2</v>
      </c>
      <c r="BU59" s="28">
        <v>503.22738228696301</v>
      </c>
      <c r="BV59" s="28">
        <v>27986.837440237501</v>
      </c>
      <c r="BW59" s="28">
        <v>4.1185397024862499E-4</v>
      </c>
      <c r="BX59" s="28">
        <v>0</v>
      </c>
      <c r="BY59" s="28">
        <v>53.050407224546397</v>
      </c>
      <c r="BZ59" s="28">
        <v>1311.9485687527899</v>
      </c>
      <c r="CA59" s="28">
        <v>48298.567026571203</v>
      </c>
      <c r="CB59" s="28">
        <v>22.2720684996446</v>
      </c>
      <c r="CD59" s="25">
        <f>+(AC59-B59)/(B59+1E-50)</f>
        <v>2.6127162968166435E-3</v>
      </c>
      <c r="CE59" s="25">
        <f>+(AQ59-C59)/(C59+1E-50)</f>
        <v>2.8193407201089287E-3</v>
      </c>
      <c r="CF59" s="25">
        <f>+(AU59-D59)/(D59+1E-50)</f>
        <v>2.6556216575392018E-3</v>
      </c>
      <c r="CG59" s="25">
        <f>+(BF59-E59)/(E59+1E-50)</f>
        <v>2.661748368305556E-3</v>
      </c>
      <c r="CH59" s="25">
        <f>+(BG59-F59)/(F59+1E-50)</f>
        <v>2.6616468657610168E-3</v>
      </c>
      <c r="CI59" s="25">
        <f>+(BU59-G59)/(G59+1E-50)</f>
        <v>2.6239493553607417E-3</v>
      </c>
      <c r="CJ59" s="25">
        <f>+(CA59-H59)/(H59+1E-50)</f>
        <v>1.8440570655049104E-3</v>
      </c>
      <c r="CK59" s="78">
        <f>+(W59-I59)/(I59+1E-50)</f>
        <v>4.23420080929911E+50</v>
      </c>
      <c r="CL59" s="78">
        <f>+(Y59-J59)/(J59+1E-50)</f>
        <v>1.5755487198238397E+52</v>
      </c>
      <c r="CM59" s="25">
        <f>+(AB59-K59)/(K59+1E-50)</f>
        <v>0</v>
      </c>
      <c r="CN59" s="78">
        <f>+(AI59-L59)/(L59+1E-50)</f>
        <v>1.6574386752889299E+52</v>
      </c>
      <c r="CO59" s="25">
        <f>+(AJ59-M59)/(M59+1E-50)</f>
        <v>0</v>
      </c>
      <c r="CP59" s="78">
        <f>+(AO59-N59)/(N59+1E-50)</f>
        <v>8.8018794924518899E+48</v>
      </c>
      <c r="CQ59" s="87">
        <f t="shared" ref="CQ59" si="32">+(U59-O59)/(O59+1E-50)</f>
        <v>0</v>
      </c>
      <c r="CR59" s="87">
        <f t="shared" ref="CR59" si="33">+(Z59-P59)/(P59+1E-50)</f>
        <v>0</v>
      </c>
      <c r="CS59" s="78">
        <f>+(AP59-Q59)/(Q59+1E-50)</f>
        <v>0</v>
      </c>
    </row>
    <row r="60" spans="1:97" x14ac:dyDescent="0.4">
      <c r="B60" s="28"/>
      <c r="C60" s="28"/>
      <c r="D60" s="28"/>
      <c r="E60" s="28"/>
      <c r="F60" s="28"/>
      <c r="G60" s="28"/>
      <c r="H60" s="28"/>
      <c r="I60" s="54"/>
      <c r="J60" s="54"/>
      <c r="K60" s="28"/>
      <c r="L60" s="54"/>
      <c r="M60" s="28"/>
      <c r="N60" s="54"/>
      <c r="O60" s="28"/>
      <c r="P60" s="28"/>
      <c r="Q60" s="54"/>
      <c r="R60" s="28"/>
      <c r="CE60" s="25"/>
      <c r="CF60" s="25"/>
      <c r="CG60" s="25"/>
      <c r="CH60" s="25"/>
      <c r="CI60" s="25"/>
      <c r="CJ60" s="25"/>
      <c r="CK60" s="78"/>
      <c r="CL60" s="78"/>
      <c r="CM60" s="25"/>
      <c r="CN60" s="78"/>
      <c r="CO60" s="25"/>
      <c r="CP60" s="78"/>
      <c r="CQ60" s="25"/>
      <c r="CR60" s="25"/>
      <c r="CS60" s="78"/>
    </row>
    <row r="61" spans="1:97" x14ac:dyDescent="0.4">
      <c r="A61" s="2" t="s">
        <v>55</v>
      </c>
      <c r="B61" s="1">
        <f>SUM(B3:B55)</f>
        <v>180179.96499625724</v>
      </c>
      <c r="C61" s="1">
        <f t="shared" ref="C61:Q61" si="34">SUM(C3:C55)</f>
        <v>4344.2345733146012</v>
      </c>
      <c r="D61" s="1">
        <f t="shared" si="34"/>
        <v>357304.90269979811</v>
      </c>
      <c r="E61" s="1">
        <f t="shared" si="34"/>
        <v>13751.6022265926</v>
      </c>
      <c r="F61" s="1">
        <f t="shared" si="34"/>
        <v>12588.933605253098</v>
      </c>
      <c r="G61" s="1">
        <f t="shared" si="34"/>
        <v>42018.92569327051</v>
      </c>
      <c r="H61" s="1">
        <f t="shared" si="34"/>
        <v>147976.99921338202</v>
      </c>
      <c r="I61" s="55">
        <f t="shared" si="34"/>
        <v>2719.9537940076002</v>
      </c>
      <c r="J61" s="55">
        <f t="shared" si="34"/>
        <v>1593.9883319135004</v>
      </c>
      <c r="K61" s="1">
        <f t="shared" si="34"/>
        <v>3.4049188615000001</v>
      </c>
      <c r="L61" s="55">
        <f t="shared" si="34"/>
        <v>11811.471417926301</v>
      </c>
      <c r="M61" s="1">
        <f t="shared" si="34"/>
        <v>5.1202173939</v>
      </c>
      <c r="N61" s="55">
        <f t="shared" si="34"/>
        <v>3018.7200514532005</v>
      </c>
      <c r="O61" s="1">
        <f t="shared" si="34"/>
        <v>2093.3627059547002</v>
      </c>
      <c r="P61" s="1">
        <f t="shared" si="34"/>
        <v>221.84408291579996</v>
      </c>
      <c r="Q61" s="1">
        <f t="shared" si="34"/>
        <v>23.0513458893112</v>
      </c>
      <c r="T61" s="1">
        <f>SUM(T3:T59)</f>
        <v>441.94714826455493</v>
      </c>
      <c r="U61" s="1"/>
      <c r="V61" s="1">
        <f t="shared" ref="V61:CB61" si="35">SUM(V3:V59)</f>
        <v>599.50834791972329</v>
      </c>
      <c r="W61" s="1">
        <f t="shared" si="35"/>
        <v>598.70229331258986</v>
      </c>
      <c r="X61" s="1">
        <f t="shared" si="35"/>
        <v>94.095384829899544</v>
      </c>
      <c r="Y61" s="1">
        <f t="shared" si="35"/>
        <v>2256.6905577748958</v>
      </c>
      <c r="Z61" s="1"/>
      <c r="AA61" s="1">
        <f t="shared" si="35"/>
        <v>602181.71197211987</v>
      </c>
      <c r="AB61" s="1">
        <f t="shared" si="35"/>
        <v>3.4142099445513017</v>
      </c>
      <c r="AC61" s="1">
        <f t="shared" si="35"/>
        <v>220658.74242639451</v>
      </c>
      <c r="AD61" s="1">
        <f t="shared" si="35"/>
        <v>4292.8563432158726</v>
      </c>
      <c r="AE61" s="1">
        <f t="shared" si="35"/>
        <v>105905.45517372493</v>
      </c>
      <c r="AF61" s="1">
        <f t="shared" si="35"/>
        <v>2677.3916524658011</v>
      </c>
      <c r="AG61" s="1">
        <f t="shared" si="35"/>
        <v>109.0131325673608</v>
      </c>
      <c r="AH61" s="1">
        <f t="shared" si="35"/>
        <v>7991.8169894831262</v>
      </c>
      <c r="AI61" s="1">
        <f t="shared" si="35"/>
        <v>7991.8169894831262</v>
      </c>
      <c r="AJ61" s="1">
        <f t="shared" si="35"/>
        <v>5.1341650405647608</v>
      </c>
      <c r="AK61" s="1">
        <f t="shared" si="35"/>
        <v>0</v>
      </c>
      <c r="AL61" s="1">
        <f t="shared" si="35"/>
        <v>2101.5878250724149</v>
      </c>
      <c r="AM61" s="1">
        <f t="shared" si="35"/>
        <v>6.5990335521040064</v>
      </c>
      <c r="AN61" s="1">
        <f t="shared" si="35"/>
        <v>34.630034135930536</v>
      </c>
      <c r="AO61" s="1">
        <f t="shared" si="35"/>
        <v>335.27238816845147</v>
      </c>
      <c r="AP61" s="1">
        <f t="shared" si="35"/>
        <v>2.5196773506880703</v>
      </c>
      <c r="AQ61" s="1">
        <f t="shared" si="35"/>
        <v>4370.7579092017259</v>
      </c>
      <c r="AR61" s="1">
        <f t="shared" si="35"/>
        <v>0</v>
      </c>
      <c r="AS61" s="1">
        <f t="shared" si="35"/>
        <v>329755.54169220093</v>
      </c>
      <c r="AT61" s="1">
        <f t="shared" si="35"/>
        <v>36639.694203881074</v>
      </c>
      <c r="AU61" s="1">
        <f t="shared" si="35"/>
        <v>366395.23589608178</v>
      </c>
      <c r="AV61" s="1">
        <f t="shared" si="35"/>
        <v>15.889666807257775</v>
      </c>
      <c r="AW61" s="1">
        <f t="shared" si="35"/>
        <v>7290.0055799034717</v>
      </c>
      <c r="AX61" s="1">
        <f t="shared" si="35"/>
        <v>104.98869583348096</v>
      </c>
      <c r="AY61" s="1">
        <f t="shared" si="35"/>
        <v>109358.95105005837</v>
      </c>
      <c r="AZ61" s="1">
        <f t="shared" si="35"/>
        <v>138.09523052801234</v>
      </c>
      <c r="BA61" s="1">
        <f t="shared" si="35"/>
        <v>308.74878070624266</v>
      </c>
      <c r="BB61" s="1">
        <f t="shared" si="35"/>
        <v>1007.9073614275301</v>
      </c>
      <c r="BC61" s="1">
        <f t="shared" si="35"/>
        <v>177.40257179496001</v>
      </c>
      <c r="BD61" s="1">
        <f t="shared" si="35"/>
        <v>20.899290576904828</v>
      </c>
      <c r="BE61" s="1">
        <f t="shared" si="35"/>
        <v>42.967644261869161</v>
      </c>
      <c r="BF61" s="1">
        <f t="shared" si="35"/>
        <v>13359.416788403183</v>
      </c>
      <c r="BG61" s="1">
        <f t="shared" si="35"/>
        <v>12786.989052641789</v>
      </c>
      <c r="BH61" s="1">
        <f t="shared" si="35"/>
        <v>572.42773576139325</v>
      </c>
      <c r="BI61" s="1">
        <f t="shared" si="35"/>
        <v>0.18758556829841758</v>
      </c>
      <c r="BJ61" s="1">
        <f t="shared" si="35"/>
        <v>8.208696436512164E-2</v>
      </c>
      <c r="BK61" s="1">
        <f t="shared" si="35"/>
        <v>1364.5107324154017</v>
      </c>
      <c r="BL61" s="1">
        <f t="shared" si="35"/>
        <v>0.2571118241319022</v>
      </c>
      <c r="BM61" s="1">
        <f t="shared" si="35"/>
        <v>2075.8427313059196</v>
      </c>
      <c r="BN61" s="1">
        <f t="shared" si="35"/>
        <v>503.50618365672688</v>
      </c>
      <c r="BO61" s="1">
        <f t="shared" si="35"/>
        <v>270.8639479174127</v>
      </c>
      <c r="BP61" s="1">
        <f t="shared" si="35"/>
        <v>5210.2766013795135</v>
      </c>
      <c r="BQ61" s="1">
        <f t="shared" si="35"/>
        <v>50890.091046799869</v>
      </c>
      <c r="BR61" s="1">
        <f t="shared" si="35"/>
        <v>294.47292980178605</v>
      </c>
      <c r="BS61" s="1">
        <f t="shared" si="35"/>
        <v>1164.0060036115749</v>
      </c>
      <c r="BT61" s="1">
        <f t="shared" si="35"/>
        <v>101.97356306765167</v>
      </c>
      <c r="BU61" s="1">
        <f t="shared" si="35"/>
        <v>40979.201219138944</v>
      </c>
      <c r="BV61" s="1">
        <f t="shared" si="35"/>
        <v>65695.618477806041</v>
      </c>
      <c r="BW61" s="1">
        <f t="shared" si="35"/>
        <v>0.25796914139928417</v>
      </c>
      <c r="BX61" s="1">
        <f t="shared" si="35"/>
        <v>11.987322009681295</v>
      </c>
      <c r="BY61" s="1">
        <f t="shared" si="35"/>
        <v>2939.2376238160864</v>
      </c>
      <c r="BZ61" s="1">
        <f t="shared" si="35"/>
        <v>3439.9593944768421</v>
      </c>
      <c r="CA61" s="1">
        <f t="shared" si="35"/>
        <v>194985.52533803348</v>
      </c>
      <c r="CB61" s="1">
        <f t="shared" si="35"/>
        <v>1557.2299656717396</v>
      </c>
      <c r="CD61" s="25">
        <f>+(AC61-B61)/(B61+1E-50)</f>
        <v>0.22465748303912761</v>
      </c>
      <c r="CE61" s="25">
        <f>+(AQ61-C61)/(C61+1E-50)</f>
        <v>6.1054106171084654E-3</v>
      </c>
      <c r="CF61" s="25">
        <f>+(AU61-D61)/(D61+1E-50)</f>
        <v>2.5441389490032329E-2</v>
      </c>
      <c r="CG61" s="25">
        <f>+(BF61-E61)/(E61+1E-50)</f>
        <v>-2.8519254100516093E-2</v>
      </c>
      <c r="CH61" s="25">
        <f>+(BG61-F61)/(F61+1E-50)</f>
        <v>1.5732503927580254E-2</v>
      </c>
      <c r="CI61" s="25">
        <f>+(BU61-G61)/(G61+1E-50)</f>
        <v>-2.4744194597485437E-2</v>
      </c>
      <c r="CJ61" s="25">
        <f>+(CA61-H61)/(H61+1E-50)</f>
        <v>0.31767454654804439</v>
      </c>
      <c r="CK61" s="78">
        <f>+(W61-I61)/(I61+1E-50)</f>
        <v>-0.77988512355187567</v>
      </c>
      <c r="CL61" s="78">
        <f>+(Y61-J61)/(J61+1E-50)</f>
        <v>0.41575098925966147</v>
      </c>
      <c r="CM61" s="25">
        <f>+(AB61-K61)/(K61+1E-50)</f>
        <v>2.7287237755816789E-3</v>
      </c>
      <c r="CN61" s="78">
        <f>+(AI61-L61)/(L61+1E-50)</f>
        <v>-0.32338514764943471</v>
      </c>
      <c r="CO61" s="25">
        <f>+(AJ61-M61)/(M61+1E-50)</f>
        <v>2.7240340774158127E-3</v>
      </c>
      <c r="CP61" s="78">
        <f>+(AO61-N61)/(N61+1E-50)</f>
        <v>-0.88893558115564486</v>
      </c>
      <c r="CQ61" s="87">
        <f t="shared" ref="CQ61:CQ62" si="36">+(U61-O61)/(O61+1E-50)</f>
        <v>-1</v>
      </c>
      <c r="CR61" s="87">
        <f t="shared" ref="CR61:CR62" si="37">+(Z61-P61)/(P61+1E-50)</f>
        <v>-1</v>
      </c>
      <c r="CS61" s="78">
        <f>+(AP61-Q61)/(Q61+1E-50)</f>
        <v>-0.89069283143868694</v>
      </c>
    </row>
    <row r="62" spans="1:97" x14ac:dyDescent="0.4">
      <c r="A62" s="2" t="s">
        <v>56</v>
      </c>
      <c r="B62" s="1">
        <f>SUM(B2:B54)</f>
        <v>170020.34987525723</v>
      </c>
      <c r="C62" s="1">
        <f t="shared" ref="C62:Q62" si="38">SUM(C2:C54)</f>
        <v>4344.1843593456015</v>
      </c>
      <c r="D62" s="1">
        <f t="shared" si="38"/>
        <v>316719.00532079808</v>
      </c>
      <c r="E62" s="1">
        <f t="shared" si="38"/>
        <v>12656.3591013926</v>
      </c>
      <c r="F62" s="1">
        <f t="shared" si="38"/>
        <v>12086.407770623098</v>
      </c>
      <c r="G62" s="1">
        <f t="shared" si="38"/>
        <v>40365.462589370509</v>
      </c>
      <c r="H62" s="1">
        <f t="shared" si="38"/>
        <v>146288.40337818203</v>
      </c>
      <c r="I62" s="55">
        <f t="shared" si="38"/>
        <v>2711.57604932</v>
      </c>
      <c r="J62" s="55">
        <f t="shared" si="38"/>
        <v>1591.4549545616003</v>
      </c>
      <c r="K62" s="1">
        <f t="shared" si="38"/>
        <v>3.4049188615000001</v>
      </c>
      <c r="L62" s="55">
        <f t="shared" si="38"/>
        <v>11738.8499483463</v>
      </c>
      <c r="M62" s="1">
        <f t="shared" si="38"/>
        <v>5.1202173939</v>
      </c>
      <c r="N62" s="55">
        <f t="shared" si="38"/>
        <v>3015.8259771196003</v>
      </c>
      <c r="O62" s="1">
        <f t="shared" si="38"/>
        <v>2085.9926037998002</v>
      </c>
      <c r="P62" s="1">
        <f t="shared" si="38"/>
        <v>220.99206605589995</v>
      </c>
      <c r="Q62" s="1">
        <f t="shared" si="38"/>
        <v>22.811543006311201</v>
      </c>
      <c r="T62" s="1">
        <f t="shared" ref="T62:CB62" si="39">SUM(T2:T54)</f>
        <v>441.94714826455493</v>
      </c>
      <c r="U62" s="1"/>
      <c r="V62" s="1">
        <f t="shared" si="39"/>
        <v>595.27414711042422</v>
      </c>
      <c r="W62" s="1">
        <f t="shared" si="39"/>
        <v>594.46809250329079</v>
      </c>
      <c r="X62" s="1">
        <f t="shared" si="39"/>
        <v>92.932974482175538</v>
      </c>
      <c r="Y62" s="1">
        <f t="shared" si="39"/>
        <v>2099.1356857925116</v>
      </c>
      <c r="Z62" s="1"/>
      <c r="AA62" s="1">
        <f t="shared" si="39"/>
        <v>537693.63564194692</v>
      </c>
      <c r="AB62" s="1">
        <f t="shared" si="39"/>
        <v>3.4142099445513017</v>
      </c>
      <c r="AC62" s="1">
        <f t="shared" si="39"/>
        <v>170476.08356629431</v>
      </c>
      <c r="AD62" s="1">
        <f t="shared" si="39"/>
        <v>4126.1767867232065</v>
      </c>
      <c r="AE62" s="1">
        <f t="shared" si="39"/>
        <v>95305.813327842625</v>
      </c>
      <c r="AF62" s="1">
        <f t="shared" si="39"/>
        <v>2602.6332643932465</v>
      </c>
      <c r="AG62" s="1">
        <f t="shared" si="39"/>
        <v>109.0131325673608</v>
      </c>
      <c r="AH62" s="1">
        <f t="shared" si="39"/>
        <v>7826.0731219542331</v>
      </c>
      <c r="AI62" s="1">
        <f t="shared" si="39"/>
        <v>7826.0731219542331</v>
      </c>
      <c r="AJ62" s="1">
        <f t="shared" si="39"/>
        <v>5.1341650405647608</v>
      </c>
      <c r="AK62" s="1">
        <f t="shared" si="39"/>
        <v>0</v>
      </c>
      <c r="AL62" s="1">
        <f t="shared" si="39"/>
        <v>2045.0366937243441</v>
      </c>
      <c r="AM62" s="1">
        <f t="shared" si="39"/>
        <v>6.5990335521040064</v>
      </c>
      <c r="AN62" s="1">
        <f t="shared" si="39"/>
        <v>34.630034135930536</v>
      </c>
      <c r="AO62" s="1">
        <f t="shared" si="39"/>
        <v>335.18436937352698</v>
      </c>
      <c r="AP62" s="1">
        <f t="shared" si="39"/>
        <v>2.5196773506880703</v>
      </c>
      <c r="AQ62" s="1">
        <f t="shared" si="39"/>
        <v>4355.8936482185745</v>
      </c>
      <c r="AR62" s="1">
        <f t="shared" si="39"/>
        <v>0</v>
      </c>
      <c r="AS62" s="1">
        <f t="shared" si="39"/>
        <v>285817.28267954086</v>
      </c>
      <c r="AT62" s="1">
        <f t="shared" si="39"/>
        <v>31757.472063523794</v>
      </c>
      <c r="AU62" s="1">
        <f t="shared" si="39"/>
        <v>317574.7547430644</v>
      </c>
      <c r="AV62" s="1">
        <f t="shared" si="39"/>
        <v>15.889666807257775</v>
      </c>
      <c r="AW62" s="1">
        <f t="shared" si="39"/>
        <v>7106.6839509523779</v>
      </c>
      <c r="AX62" s="1">
        <f t="shared" si="39"/>
        <v>100.94487555426558</v>
      </c>
      <c r="AY62" s="1">
        <f t="shared" si="39"/>
        <v>73527.676316547571</v>
      </c>
      <c r="AZ62" s="1">
        <f t="shared" si="39"/>
        <v>131.39990443686222</v>
      </c>
      <c r="BA62" s="1">
        <f t="shared" si="39"/>
        <v>297.82244715795878</v>
      </c>
      <c r="BB62" s="1">
        <f t="shared" si="39"/>
        <v>791.37861194423806</v>
      </c>
      <c r="BC62" s="1">
        <f t="shared" si="39"/>
        <v>170.26148050707494</v>
      </c>
      <c r="BD62" s="1">
        <f t="shared" si="39"/>
        <v>20.828937694086001</v>
      </c>
      <c r="BE62" s="1">
        <f t="shared" si="39"/>
        <v>41.118953531753469</v>
      </c>
      <c r="BF62" s="1">
        <f t="shared" si="39"/>
        <v>12690.029583045951</v>
      </c>
      <c r="BG62" s="1">
        <f t="shared" si="39"/>
        <v>12118.696536791107</v>
      </c>
      <c r="BH62" s="1">
        <f t="shared" si="39"/>
        <v>571.33304625484277</v>
      </c>
      <c r="BI62" s="1">
        <f t="shared" si="39"/>
        <v>0.18758556829841758</v>
      </c>
      <c r="BJ62" s="1">
        <f t="shared" si="39"/>
        <v>5.4615531305712547E-2</v>
      </c>
      <c r="BK62" s="1">
        <f t="shared" si="39"/>
        <v>1324.8176125997084</v>
      </c>
      <c r="BL62" s="1">
        <f t="shared" si="39"/>
        <v>0.2571118241319022</v>
      </c>
      <c r="BM62" s="1">
        <f t="shared" si="39"/>
        <v>1993.9067706143296</v>
      </c>
      <c r="BN62" s="1">
        <f t="shared" si="39"/>
        <v>485.9242108507392</v>
      </c>
      <c r="BO62" s="1">
        <f t="shared" si="39"/>
        <v>261.1584429763036</v>
      </c>
      <c r="BP62" s="1">
        <f t="shared" si="39"/>
        <v>4989.1928330191458</v>
      </c>
      <c r="BQ62" s="1">
        <f t="shared" si="39"/>
        <v>39818.904498958771</v>
      </c>
      <c r="BR62" s="1">
        <f t="shared" si="39"/>
        <v>281.85829000946143</v>
      </c>
      <c r="BS62" s="1">
        <f t="shared" si="39"/>
        <v>1125.7043039582518</v>
      </c>
      <c r="BT62" s="1">
        <f t="shared" si="39"/>
        <v>101.87954901318648</v>
      </c>
      <c r="BU62" s="1">
        <f t="shared" si="39"/>
        <v>40475.973836851983</v>
      </c>
      <c r="BV62" s="1">
        <f t="shared" ref="BV62" si="40">SUM(BV2:BV54)</f>
        <v>37708.781037568537</v>
      </c>
      <c r="BW62" s="1">
        <f t="shared" si="39"/>
        <v>0.25755728742903555</v>
      </c>
      <c r="BX62" s="1">
        <f t="shared" si="39"/>
        <v>11.987322009681295</v>
      </c>
      <c r="BY62" s="1">
        <f t="shared" si="39"/>
        <v>2886.1872165915402</v>
      </c>
      <c r="BZ62" s="1">
        <f t="shared" si="39"/>
        <v>2128.0108257240522</v>
      </c>
      <c r="CA62" s="1">
        <f t="shared" si="39"/>
        <v>146686.95831146228</v>
      </c>
      <c r="CB62" s="1">
        <f t="shared" si="39"/>
        <v>1534.957897172095</v>
      </c>
      <c r="CD62" s="25">
        <f>+(AC62-B62)/(B62+1E-50)</f>
        <v>2.6804655523379891E-3</v>
      </c>
      <c r="CE62" s="25">
        <f>+(AQ62-C62)/(C62+1E-50)</f>
        <v>2.695394095736975E-3</v>
      </c>
      <c r="CF62" s="25">
        <f>+(AU62-D62)/(D62+1E-50)</f>
        <v>2.7019200233959813E-3</v>
      </c>
      <c r="CG62" s="25">
        <f>+(BF62-E62)/(E62+1E-50)</f>
        <v>2.6603608023136978E-3</v>
      </c>
      <c r="CH62" s="25">
        <f>+(BG62-F62)/(F62+1E-50)</f>
        <v>2.6714940270746966E-3</v>
      </c>
      <c r="CI62" s="25">
        <f>+(BU62-G62)/(G62+1E-50)</f>
        <v>2.7377673979778745E-3</v>
      </c>
      <c r="CJ62" s="25">
        <f>+(CA62-H62)/(H62+1E-50)</f>
        <v>2.724446532169134E-3</v>
      </c>
      <c r="CK62" s="78">
        <f>+(W62-I62)/(I62+1E-50)</f>
        <v>-0.78076657940227434</v>
      </c>
      <c r="CL62" s="78">
        <f>+(Y62-J62)/(J62+1E-50)</f>
        <v>0.31900414760451867</v>
      </c>
      <c r="CM62" s="25">
        <f>+(AB62-K62)/(K62+1E-50)</f>
        <v>2.7287237755816789E-3</v>
      </c>
      <c r="CN62" s="78">
        <f>+(AI62-L62)/(L62+1E-50)</f>
        <v>-0.33331858262173936</v>
      </c>
      <c r="CO62" s="25">
        <f>+(AJ62-M62)/(M62+1E-50)</f>
        <v>2.7240340774158127E-3</v>
      </c>
      <c r="CP62" s="78">
        <f>+(AO62-N62)/(N62+1E-50)</f>
        <v>-0.88885818614320056</v>
      </c>
      <c r="CQ62" s="87">
        <f t="shared" si="36"/>
        <v>-1</v>
      </c>
      <c r="CR62" s="87">
        <f t="shared" si="37"/>
        <v>-1</v>
      </c>
      <c r="CS62" s="78">
        <f>+(AP62-Q62)/(Q62+1E-50)</f>
        <v>-0.88954375642230954</v>
      </c>
    </row>
    <row r="63" spans="1:97" x14ac:dyDescent="0.4">
      <c r="A63" s="30" t="s">
        <v>239</v>
      </c>
      <c r="B63" s="28">
        <f>+B3+B5+B8+B9+B11+B12+B14+B15+B16+B17+B18+B19+B20+B21+B22+B23+B24+B25+B26+B28+B30+B31+B33+B34+B35+B36+B37+B39+B40+B41+B42+B43+B44+B46+B47+B49+B50+B10</f>
        <v>129339.64346287318</v>
      </c>
      <c r="C63" s="28">
        <f t="shared" ref="C63:Q63" si="41">+C3+C5+C8+C9+C11+C12+C14+C15+C16+C17+C18+C19+C20+C21+C22+C23+C24+C25+C26+C28+C30+C31+C33+C34+C35+C36+C37+C39+C40+C41+C42+C43+C44+C46+C47+C49+C50+C10</f>
        <v>4240.7185104946011</v>
      </c>
      <c r="D63" s="28">
        <f t="shared" si="41"/>
        <v>259636.44296048794</v>
      </c>
      <c r="E63" s="28">
        <f t="shared" si="41"/>
        <v>9845.7642973946004</v>
      </c>
      <c r="F63" s="28">
        <f t="shared" si="41"/>
        <v>9633.8505060040989</v>
      </c>
      <c r="G63" s="28">
        <f t="shared" si="41"/>
        <v>32925.187313932503</v>
      </c>
      <c r="H63" s="28">
        <f t="shared" si="41"/>
        <v>99880.586860209005</v>
      </c>
      <c r="I63" s="28">
        <f t="shared" si="41"/>
        <v>2175.4389699134999</v>
      </c>
      <c r="J63" s="28">
        <f t="shared" si="41"/>
        <v>943.59548662560019</v>
      </c>
      <c r="K63" s="28">
        <f t="shared" si="41"/>
        <v>3.3326432010000002</v>
      </c>
      <c r="L63" s="28">
        <f t="shared" si="41"/>
        <v>9349.4591776106026</v>
      </c>
      <c r="M63" s="28">
        <f t="shared" si="41"/>
        <v>4.5945</v>
      </c>
      <c r="N63" s="28">
        <f t="shared" si="41"/>
        <v>2028.0236111576</v>
      </c>
      <c r="O63" s="28">
        <f t="shared" si="41"/>
        <v>1709.0814431335</v>
      </c>
      <c r="P63" s="28">
        <f t="shared" si="41"/>
        <v>173.7729558529</v>
      </c>
      <c r="Q63" s="28">
        <f t="shared" si="41"/>
        <v>17.602270624111203</v>
      </c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CP64"/>
  <sheetViews>
    <sheetView zoomScale="85" zoomScaleNormal="85" workbookViewId="0">
      <pane xSplit="1" ySplit="2" topLeftCell="R3" activePane="bottomRight" state="frozen"/>
      <selection pane="topRight" activeCell="B1" sqref="B1"/>
      <selection pane="bottomLeft" activeCell="A3" sqref="A3"/>
      <selection pane="bottomRight" activeCell="R2" sqref="R2"/>
    </sheetView>
  </sheetViews>
  <sheetFormatPr defaultRowHeight="14.6" x14ac:dyDescent="0.4"/>
  <cols>
    <col min="1" max="1" width="19.53515625" bestFit="1" customWidth="1"/>
    <col min="8" max="16" width="9.07421875" style="30"/>
    <col min="18" max="18" width="14.69140625" customWidth="1"/>
    <col min="19" max="19" width="5.4609375" style="28" bestFit="1" customWidth="1"/>
    <col min="20" max="20" width="9.84375" style="28" bestFit="1" customWidth="1"/>
    <col min="21" max="21" width="5.69140625" style="28" bestFit="1" customWidth="1"/>
    <col min="22" max="22" width="14.53515625" style="28" bestFit="1" customWidth="1"/>
    <col min="23" max="23" width="5.53515625" style="28" bestFit="1" customWidth="1"/>
    <col min="24" max="24" width="6.69140625" style="28" bestFit="1" customWidth="1"/>
    <col min="25" max="25" width="13.4609375" style="28" bestFit="1" customWidth="1"/>
    <col min="26" max="26" width="10.3046875" style="28" bestFit="1" customWidth="1"/>
    <col min="27" max="27" width="4" style="28" bestFit="1" customWidth="1"/>
    <col min="28" max="28" width="7.69140625" style="28" bestFit="1" customWidth="1"/>
    <col min="29" max="29" width="6.69140625" style="28" bestFit="1" customWidth="1"/>
    <col min="30" max="30" width="7.69140625" style="28" bestFit="1" customWidth="1"/>
    <col min="31" max="31" width="6.69140625" style="28" bestFit="1" customWidth="1"/>
    <col min="32" max="32" width="5.84375" style="28" bestFit="1" customWidth="1"/>
    <col min="33" max="33" width="6.69140625" style="28" bestFit="1" customWidth="1"/>
    <col min="34" max="34" width="15.4609375" style="28" bestFit="1" customWidth="1"/>
    <col min="35" max="35" width="6.53515625" style="28" bestFit="1" customWidth="1"/>
    <col min="36" max="36" width="5.69140625" style="28" bestFit="1" customWidth="1"/>
    <col min="37" max="37" width="5.07421875" style="28" bestFit="1" customWidth="1"/>
    <col min="38" max="38" width="4.07421875" style="28" bestFit="1" customWidth="1"/>
    <col min="39" max="39" width="6.53515625" style="28" bestFit="1" customWidth="1"/>
    <col min="40" max="40" width="6.07421875" style="28" bestFit="1" customWidth="1"/>
    <col min="41" max="41" width="4.84375" style="28" bestFit="1" customWidth="1"/>
    <col min="42" max="42" width="10" style="28" bestFit="1" customWidth="1"/>
    <col min="43" max="43" width="7.69140625" style="28" bestFit="1" customWidth="1"/>
    <col min="44" max="44" width="6.69140625" style="28" bestFit="1" customWidth="1"/>
    <col min="45" max="45" width="7.69140625" style="28" bestFit="1" customWidth="1"/>
    <col min="46" max="46" width="6" style="28" bestFit="1" customWidth="1"/>
    <col min="47" max="47" width="6.69140625" style="28" bestFit="1" customWidth="1"/>
    <col min="48" max="48" width="4.3046875" style="28" bestFit="1" customWidth="1"/>
    <col min="49" max="49" width="9.3046875" style="28" bestFit="1" customWidth="1"/>
    <col min="50" max="50" width="4.53515625" style="28" bestFit="1" customWidth="1"/>
    <col min="51" max="51" width="4.07421875" style="28" bestFit="1" customWidth="1"/>
    <col min="52" max="52" width="4.3046875" style="28" bestFit="1" customWidth="1"/>
    <col min="53" max="53" width="4.07421875" style="28" bestFit="1" customWidth="1"/>
    <col min="54" max="54" width="5.84375" style="28" bestFit="1" customWidth="1"/>
    <col min="55" max="55" width="3.3046875" style="28" bestFit="1" customWidth="1"/>
    <col min="56" max="56" width="6.69140625" style="28" bestFit="1" customWidth="1"/>
    <col min="57" max="57" width="6.84375" style="28" bestFit="1" customWidth="1"/>
    <col min="58" max="58" width="5" style="28" bestFit="1" customWidth="1"/>
    <col min="59" max="59" width="5.07421875" style="28" bestFit="1" customWidth="1"/>
    <col min="60" max="60" width="5.3046875" style="28" bestFit="1" customWidth="1"/>
    <col min="61" max="61" width="8.69140625" style="28" bestFit="1" customWidth="1"/>
    <col min="62" max="62" width="4.84375" style="28" bestFit="1" customWidth="1"/>
    <col min="63" max="63" width="7.84375" style="28" bestFit="1" customWidth="1"/>
    <col min="64" max="64" width="5.84375" style="28" bestFit="1" customWidth="1"/>
    <col min="65" max="65" width="6" style="28" bestFit="1" customWidth="1"/>
    <col min="66" max="66" width="4.69140625" style="28" bestFit="1" customWidth="1"/>
    <col min="67" max="67" width="7.69140625" style="28" bestFit="1" customWidth="1"/>
    <col min="68" max="68" width="3.84375" style="28" bestFit="1" customWidth="1"/>
    <col min="69" max="69" width="5.69140625" style="28" bestFit="1" customWidth="1"/>
    <col min="70" max="70" width="3.84375" style="28" bestFit="1" customWidth="1"/>
    <col min="71" max="71" width="6.69140625" style="28" bestFit="1" customWidth="1"/>
    <col min="72" max="72" width="9.3046875" style="28" bestFit="1" customWidth="1"/>
    <col min="73" max="74" width="5.3046875" style="28" bestFit="1" customWidth="1"/>
    <col min="75" max="75" width="6.69140625" style="28" bestFit="1" customWidth="1"/>
    <col min="76" max="76" width="6.69140625" style="28" customWidth="1"/>
    <col min="77" max="77" width="9.3046875" style="28" bestFit="1" customWidth="1"/>
    <col min="78" max="78" width="7.07421875" style="28" bestFit="1" customWidth="1"/>
    <col min="80" max="85" width="9.07421875" style="30"/>
    <col min="86" max="86" width="9.07421875" style="30" customWidth="1"/>
    <col min="87" max="91" width="9.07421875" style="30"/>
  </cols>
  <sheetData>
    <row r="1" spans="1:94" s="30" customFormat="1" x14ac:dyDescent="0.4">
      <c r="B1" s="30" t="s">
        <v>503</v>
      </c>
      <c r="R1" s="30" t="s">
        <v>500</v>
      </c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B1" s="30" t="s">
        <v>315</v>
      </c>
    </row>
    <row r="2" spans="1:94" x14ac:dyDescent="0.4">
      <c r="A2" s="28" t="s">
        <v>52</v>
      </c>
      <c r="B2" s="28" t="s">
        <v>59</v>
      </c>
      <c r="C2" s="28" t="s">
        <v>57</v>
      </c>
      <c r="D2" s="28" t="s">
        <v>60</v>
      </c>
      <c r="E2" s="28" t="s">
        <v>54</v>
      </c>
      <c r="F2" s="28" t="s">
        <v>53</v>
      </c>
      <c r="G2" s="28" t="s">
        <v>61</v>
      </c>
      <c r="H2" s="28" t="s">
        <v>62</v>
      </c>
      <c r="I2" s="28" t="s">
        <v>63</v>
      </c>
      <c r="J2" s="28" t="s">
        <v>64</v>
      </c>
      <c r="K2" s="28" t="s">
        <v>225</v>
      </c>
      <c r="L2" s="28" t="s">
        <v>65</v>
      </c>
      <c r="M2" s="28" t="s">
        <v>68</v>
      </c>
      <c r="N2" s="28" t="s">
        <v>316</v>
      </c>
      <c r="O2" s="28" t="s">
        <v>319</v>
      </c>
      <c r="P2" s="28" t="s">
        <v>326</v>
      </c>
      <c r="R2" s="30" t="s">
        <v>226</v>
      </c>
      <c r="S2" s="28" t="s">
        <v>390</v>
      </c>
      <c r="T2" s="28" t="s">
        <v>178</v>
      </c>
      <c r="U2" s="28" t="s">
        <v>131</v>
      </c>
      <c r="V2" s="28" t="s">
        <v>132</v>
      </c>
      <c r="W2" s="28" t="s">
        <v>133</v>
      </c>
      <c r="X2" s="28" t="s">
        <v>391</v>
      </c>
      <c r="Y2" s="28" t="s">
        <v>179</v>
      </c>
      <c r="Z2" s="28" t="s">
        <v>134</v>
      </c>
      <c r="AA2" s="28" t="s">
        <v>135</v>
      </c>
      <c r="AB2" s="28" t="s">
        <v>59</v>
      </c>
      <c r="AC2" s="28" t="s">
        <v>136</v>
      </c>
      <c r="AD2" s="28" t="s">
        <v>137</v>
      </c>
      <c r="AE2" s="28" t="s">
        <v>392</v>
      </c>
      <c r="AF2" s="28" t="s">
        <v>138</v>
      </c>
      <c r="AG2" s="28" t="s">
        <v>139</v>
      </c>
      <c r="AH2" s="28" t="s">
        <v>140</v>
      </c>
      <c r="AI2" s="28" t="s">
        <v>141</v>
      </c>
      <c r="AJ2" s="28" t="s">
        <v>142</v>
      </c>
      <c r="AK2" s="28" t="s">
        <v>143</v>
      </c>
      <c r="AL2" s="28" t="s">
        <v>393</v>
      </c>
      <c r="AM2" s="28" t="s">
        <v>144</v>
      </c>
      <c r="AN2" s="28" t="s">
        <v>399</v>
      </c>
      <c r="AO2" s="28" t="s">
        <v>57</v>
      </c>
      <c r="AP2" s="28" t="s">
        <v>128</v>
      </c>
      <c r="AQ2" s="28" t="s">
        <v>145</v>
      </c>
      <c r="AR2" s="28" t="s">
        <v>146</v>
      </c>
      <c r="AS2" s="28" t="s">
        <v>60</v>
      </c>
      <c r="AT2" s="28" t="s">
        <v>147</v>
      </c>
      <c r="AU2" s="28" t="s">
        <v>148</v>
      </c>
      <c r="AV2" s="28" t="s">
        <v>149</v>
      </c>
      <c r="AW2" s="28" t="s">
        <v>150</v>
      </c>
      <c r="AX2" s="28" t="s">
        <v>151</v>
      </c>
      <c r="AY2" s="28" t="s">
        <v>152</v>
      </c>
      <c r="AZ2" s="28" t="s">
        <v>153</v>
      </c>
      <c r="BA2" s="28" t="s">
        <v>154</v>
      </c>
      <c r="BB2" s="28" t="s">
        <v>155</v>
      </c>
      <c r="BC2" s="28" t="s">
        <v>156</v>
      </c>
      <c r="BD2" s="28" t="s">
        <v>54</v>
      </c>
      <c r="BE2" s="28" t="s">
        <v>53</v>
      </c>
      <c r="BF2" s="28" t="s">
        <v>157</v>
      </c>
      <c r="BG2" s="28" t="s">
        <v>158</v>
      </c>
      <c r="BH2" s="28" t="s">
        <v>159</v>
      </c>
      <c r="BI2" s="28" t="s">
        <v>160</v>
      </c>
      <c r="BJ2" s="28" t="s">
        <v>161</v>
      </c>
      <c r="BK2" s="28" t="s">
        <v>162</v>
      </c>
      <c r="BL2" s="28" t="s">
        <v>163</v>
      </c>
      <c r="BM2" s="28" t="s">
        <v>164</v>
      </c>
      <c r="BN2" s="28" t="s">
        <v>165</v>
      </c>
      <c r="BO2" s="28" t="s">
        <v>394</v>
      </c>
      <c r="BP2" s="28" t="s">
        <v>166</v>
      </c>
      <c r="BQ2" s="28" t="s">
        <v>167</v>
      </c>
      <c r="BR2" s="28" t="s">
        <v>168</v>
      </c>
      <c r="BS2" s="28" t="s">
        <v>61</v>
      </c>
      <c r="BT2" s="28" t="s">
        <v>400</v>
      </c>
      <c r="BU2" s="28" t="s">
        <v>169</v>
      </c>
      <c r="BV2" s="28" t="s">
        <v>170</v>
      </c>
      <c r="BW2" s="28" t="s">
        <v>171</v>
      </c>
      <c r="BX2" s="28" t="s">
        <v>173</v>
      </c>
      <c r="BY2" s="28" t="s">
        <v>174</v>
      </c>
      <c r="BZ2" s="28" t="s">
        <v>401</v>
      </c>
      <c r="CB2" s="28" t="s">
        <v>59</v>
      </c>
      <c r="CC2" s="28" t="s">
        <v>57</v>
      </c>
      <c r="CD2" s="28" t="s">
        <v>60</v>
      </c>
      <c r="CE2" s="28" t="s">
        <v>54</v>
      </c>
      <c r="CF2" s="28" t="s">
        <v>53</v>
      </c>
      <c r="CG2" s="28" t="s">
        <v>61</v>
      </c>
      <c r="CH2" s="28" t="s">
        <v>62</v>
      </c>
      <c r="CI2" s="28" t="s">
        <v>63</v>
      </c>
      <c r="CJ2" s="28" t="s">
        <v>64</v>
      </c>
      <c r="CK2" s="28" t="s">
        <v>66</v>
      </c>
      <c r="CL2" s="28" t="s">
        <v>139</v>
      </c>
      <c r="CM2" s="28" t="s">
        <v>68</v>
      </c>
      <c r="CN2" s="28" t="s">
        <v>316</v>
      </c>
      <c r="CO2" s="28" t="s">
        <v>319</v>
      </c>
      <c r="CP2" s="28" t="s">
        <v>326</v>
      </c>
    </row>
    <row r="3" spans="1:94" x14ac:dyDescent="0.4">
      <c r="A3" s="30" t="s">
        <v>0</v>
      </c>
      <c r="B3" s="28">
        <v>9440.9009886999993</v>
      </c>
      <c r="C3" s="28">
        <v>4.6508160000000003E-3</v>
      </c>
      <c r="D3" s="28">
        <v>6709.1633873999999</v>
      </c>
      <c r="E3" s="28">
        <v>175.59306853999999</v>
      </c>
      <c r="F3" s="28">
        <v>175.52221154</v>
      </c>
      <c r="G3" s="28">
        <v>238.21873404999999</v>
      </c>
      <c r="H3" s="28">
        <v>13713.461561</v>
      </c>
      <c r="I3" s="28">
        <v>17.448990867999999</v>
      </c>
      <c r="J3" s="28">
        <v>141.39088171</v>
      </c>
      <c r="K3" s="28">
        <v>8.1248599999999996E-4</v>
      </c>
      <c r="L3" s="28">
        <v>126.46049897</v>
      </c>
      <c r="M3" s="28">
        <v>11.017375413</v>
      </c>
      <c r="N3" s="68">
        <v>13.064179311</v>
      </c>
      <c r="O3" s="68">
        <v>2.0859215121000001</v>
      </c>
      <c r="P3" s="68">
        <v>0.38926698910000002</v>
      </c>
      <c r="R3" s="30" t="s">
        <v>0</v>
      </c>
      <c r="S3" s="28">
        <v>0</v>
      </c>
      <c r="T3" s="28">
        <v>13.101682442874999</v>
      </c>
      <c r="U3" s="28">
        <v>17.4987422546148</v>
      </c>
      <c r="V3" s="28">
        <v>17.4987422546148</v>
      </c>
      <c r="W3" s="28">
        <v>9.3547510946535101E-2</v>
      </c>
      <c r="X3" s="28">
        <v>147.46468551860701</v>
      </c>
      <c r="Y3" s="28">
        <v>2.0921740328319598</v>
      </c>
      <c r="Z3" s="28">
        <v>312242.52707973</v>
      </c>
      <c r="AA3" s="28">
        <v>8.1471762109856295E-4</v>
      </c>
      <c r="AB3" s="28">
        <v>9466.6541542243594</v>
      </c>
      <c r="AC3" s="28">
        <v>8.9762639914591897</v>
      </c>
      <c r="AD3" s="28">
        <v>23626.8801289271</v>
      </c>
      <c r="AE3" s="28">
        <v>9.1486093798476098</v>
      </c>
      <c r="AF3" s="28">
        <v>0</v>
      </c>
      <c r="AG3" s="28">
        <v>126.80924080026099</v>
      </c>
      <c r="AH3" s="28">
        <v>126.80924080026099</v>
      </c>
      <c r="AI3" s="28">
        <v>0</v>
      </c>
      <c r="AJ3" s="28">
        <v>3.0868833722155902</v>
      </c>
      <c r="AK3" s="28">
        <v>0</v>
      </c>
      <c r="AL3" s="28">
        <v>0</v>
      </c>
      <c r="AM3" s="28">
        <v>11.0501170451933</v>
      </c>
      <c r="AN3" s="28">
        <v>0.39039748817577302</v>
      </c>
      <c r="AO3" s="28">
        <v>4.6683339671621501E-3</v>
      </c>
      <c r="AP3" s="28">
        <v>0</v>
      </c>
      <c r="AQ3" s="28">
        <v>6054.6389584131002</v>
      </c>
      <c r="AR3" s="28">
        <v>672.73661805320796</v>
      </c>
      <c r="AS3" s="28">
        <v>6727.3755764663101</v>
      </c>
      <c r="AT3" s="28">
        <v>0</v>
      </c>
      <c r="AU3" s="28">
        <v>31.8647383896779</v>
      </c>
      <c r="AV3" s="28">
        <v>0</v>
      </c>
      <c r="AW3" s="28">
        <v>6528.8745722521899</v>
      </c>
      <c r="AX3" s="28">
        <v>0</v>
      </c>
      <c r="AY3" s="28">
        <v>0</v>
      </c>
      <c r="AZ3" s="28">
        <v>0</v>
      </c>
      <c r="BA3" s="28">
        <v>0</v>
      </c>
      <c r="BB3" s="28">
        <v>9.9147383532576292</v>
      </c>
      <c r="BC3" s="28">
        <v>0</v>
      </c>
      <c r="BD3" s="28">
        <v>175.87300190876101</v>
      </c>
      <c r="BE3" s="28">
        <v>175.80194891449901</v>
      </c>
      <c r="BF3" s="28">
        <v>7.1052994262471497E-2</v>
      </c>
      <c r="BG3" s="28">
        <v>0</v>
      </c>
      <c r="BH3" s="28">
        <v>0</v>
      </c>
      <c r="BI3" s="28">
        <v>115.478532863748</v>
      </c>
      <c r="BJ3" s="28">
        <v>0</v>
      </c>
      <c r="BK3" s="28">
        <v>2.46110876072686</v>
      </c>
      <c r="BL3" s="28">
        <v>0</v>
      </c>
      <c r="BM3" s="28">
        <v>0.48343170036982402</v>
      </c>
      <c r="BN3" s="28">
        <v>6.1527585925693096</v>
      </c>
      <c r="BO3" s="28">
        <v>6454.1027998126001</v>
      </c>
      <c r="BP3" s="28">
        <v>0</v>
      </c>
      <c r="BQ3" s="28">
        <v>41.311378643826799</v>
      </c>
      <c r="BR3" s="28">
        <v>0</v>
      </c>
      <c r="BS3" s="28">
        <v>238.76599649385699</v>
      </c>
      <c r="BT3" s="28">
        <v>3176.8557632020402</v>
      </c>
      <c r="BU3" s="28">
        <v>0</v>
      </c>
      <c r="BV3" s="28">
        <v>0</v>
      </c>
      <c r="BW3" s="28">
        <v>121.743280044285</v>
      </c>
      <c r="BX3" s="28">
        <v>241.41079747961399</v>
      </c>
      <c r="BY3" s="28">
        <v>13745.6137800999</v>
      </c>
      <c r="BZ3" s="28">
        <v>65.084759325525894</v>
      </c>
      <c r="CB3" s="25">
        <f t="shared" ref="CB3:CB34" si="0">IF(B3=0,"",(AB3-B3)/B3)</f>
        <v>2.7278292140956281E-3</v>
      </c>
      <c r="CC3" s="25">
        <f>IF(C3=0,"",(AO3-C3)/C3)</f>
        <v>3.7666437808224892E-3</v>
      </c>
      <c r="CD3" s="25">
        <f t="shared" ref="CD3:CD34" si="1">IF(D3=0,"",(AS3-D3)/D3)</f>
        <v>2.7145246008635311E-3</v>
      </c>
      <c r="CE3" s="25">
        <f t="shared" ref="CE3:CE34" si="2">IF(E3=0,"",(BD3-E3)/E3)</f>
        <v>1.594216509162791E-3</v>
      </c>
      <c r="CF3" s="25">
        <f t="shared" ref="CF3:CF34" si="3">IF(F3=0,"",(BE3-F3)/F3)</f>
        <v>1.5937434473087019E-3</v>
      </c>
      <c r="CG3" s="25">
        <f t="shared" ref="CG3:CG34" si="4">IF(G3=0,"",(BS3-G3)/G3)</f>
        <v>2.2973106881767251E-3</v>
      </c>
      <c r="CH3" s="25">
        <f t="shared" ref="CH3:CH34" si="5">IF(H3=0,"",(BY3-H3)/H3)</f>
        <v>2.344573538700009E-3</v>
      </c>
      <c r="CI3" s="25">
        <f t="shared" ref="CI3:CI34" si="6">IF(I3=0,"",(V3-I3)/I3)</f>
        <v>2.8512472148771121E-3</v>
      </c>
      <c r="CJ3" s="25">
        <f t="shared" ref="CJ3:CJ34" si="7">IF(J3=0,"",(X3-J3)/J3)</f>
        <v>4.2957535416355178E-2</v>
      </c>
      <c r="CK3" s="25">
        <f t="shared" ref="CK3:CK34" si="8">IF(K3=0,"",(AA3-K3)/K3)</f>
        <v>2.7466579098753556E-3</v>
      </c>
      <c r="CL3" s="25">
        <f t="shared" ref="CL3:CL34" si="9">IF(L3=0,"",(AH3-L3)/L3)</f>
        <v>2.7577135398123205E-3</v>
      </c>
      <c r="CM3" s="25">
        <f t="shared" ref="CM3:CM34" si="10">IF(M3=0,"",(AM3-M3)/M3)</f>
        <v>2.9718177847208901E-3</v>
      </c>
      <c r="CN3" s="25">
        <f t="shared" ref="CN3:CN34" si="11">IF(N3=0,"",(T3-N3)/N3)</f>
        <v>2.8706841036253584E-3</v>
      </c>
      <c r="CO3" s="25">
        <f t="shared" ref="CO3:CO34" si="12">IF(O3=0,"",(Y3-O3)/O3)</f>
        <v>2.9974860970032268E-3</v>
      </c>
      <c r="CP3" s="25">
        <f t="shared" ref="CP3:CP34" si="13">IF(P3=0,"",(AN3-P3)/P3)</f>
        <v>2.9041740179067393E-3</v>
      </c>
    </row>
    <row r="4" spans="1:94" x14ac:dyDescent="0.4">
      <c r="A4" s="30" t="s">
        <v>2</v>
      </c>
      <c r="B4" s="28">
        <v>14.399974783999999</v>
      </c>
      <c r="C4" s="28"/>
      <c r="D4" s="28">
        <v>10.386091970000001</v>
      </c>
      <c r="E4" s="28">
        <v>0.32842904919999999</v>
      </c>
      <c r="F4" s="28">
        <v>0.32595509719999999</v>
      </c>
      <c r="G4" s="28">
        <v>0.16101615959999999</v>
      </c>
      <c r="H4" s="28">
        <v>55.364289575999997</v>
      </c>
      <c r="I4" s="28">
        <v>3.05908924E-2</v>
      </c>
      <c r="J4" s="28">
        <v>0.1962594128</v>
      </c>
      <c r="K4" s="28">
        <v>2.8367599999999999E-5</v>
      </c>
      <c r="L4" s="28">
        <v>0.165242113</v>
      </c>
      <c r="M4" s="28">
        <v>1.3997975899999999E-2</v>
      </c>
      <c r="N4" s="68">
        <v>1.4436694999999999E-2</v>
      </c>
      <c r="O4" s="68">
        <v>3.0601870999999998E-3</v>
      </c>
      <c r="P4" s="68">
        <v>1.7313767E-3</v>
      </c>
      <c r="R4" s="30" t="s">
        <v>2</v>
      </c>
      <c r="S4" s="28">
        <v>0</v>
      </c>
      <c r="T4" s="28">
        <v>1.4494753288248801E-2</v>
      </c>
      <c r="U4" s="28">
        <v>3.0681659243730799E-2</v>
      </c>
      <c r="V4" s="28">
        <v>3.0681659243730799E-2</v>
      </c>
      <c r="W4" s="28">
        <v>6.3225125746127004E-5</v>
      </c>
      <c r="X4" s="28">
        <v>0.19775349366823899</v>
      </c>
      <c r="Y4" s="28">
        <v>3.07304574147852E-3</v>
      </c>
      <c r="Z4" s="28">
        <v>80.514830625638297</v>
      </c>
      <c r="AA4" s="28">
        <v>2.84160632767296E-5</v>
      </c>
      <c r="AB4" s="28">
        <v>14.461353745487299</v>
      </c>
      <c r="AC4" s="28">
        <v>3.8466051819309198E-2</v>
      </c>
      <c r="AD4" s="28">
        <v>13.341560262081</v>
      </c>
      <c r="AE4" s="28">
        <v>1.5953742420840199E-2</v>
      </c>
      <c r="AF4" s="28">
        <v>0</v>
      </c>
      <c r="AG4" s="28">
        <v>0.16578563388239401</v>
      </c>
      <c r="AH4" s="28">
        <v>0.16578563388239401</v>
      </c>
      <c r="AI4" s="28">
        <v>0</v>
      </c>
      <c r="AJ4" s="28">
        <v>1.0815997358421901E-2</v>
      </c>
      <c r="AK4" s="28">
        <v>0</v>
      </c>
      <c r="AL4" s="28">
        <v>0</v>
      </c>
      <c r="AM4" s="28">
        <v>1.40574041152142E-2</v>
      </c>
      <c r="AN4" s="28">
        <v>1.7355424588319801E-3</v>
      </c>
      <c r="AO4" s="28">
        <v>0</v>
      </c>
      <c r="AP4" s="28">
        <v>0</v>
      </c>
      <c r="AQ4" s="28">
        <v>9.3849490547132</v>
      </c>
      <c r="AR4" s="28">
        <v>1.0427754519750601</v>
      </c>
      <c r="AS4" s="28">
        <v>10.4277245066882</v>
      </c>
      <c r="AT4" s="28">
        <v>0</v>
      </c>
      <c r="AU4" s="28">
        <v>4.7546079702596299E-2</v>
      </c>
      <c r="AV4" s="28">
        <v>0</v>
      </c>
      <c r="AW4" s="28">
        <v>40.1593660993071</v>
      </c>
      <c r="AX4" s="28">
        <v>0</v>
      </c>
      <c r="AY4" s="28">
        <v>0</v>
      </c>
      <c r="AZ4" s="28">
        <v>0</v>
      </c>
      <c r="BA4" s="28">
        <v>0</v>
      </c>
      <c r="BB4" s="28">
        <v>1.8436540948097602E-2</v>
      </c>
      <c r="BC4" s="28">
        <v>0</v>
      </c>
      <c r="BD4" s="28">
        <v>0.32938330826678103</v>
      </c>
      <c r="BE4" s="28">
        <v>0.32690504639075801</v>
      </c>
      <c r="BF4" s="28">
        <v>2.4782618760230799E-3</v>
      </c>
      <c r="BG4" s="28">
        <v>0</v>
      </c>
      <c r="BH4" s="28">
        <v>0</v>
      </c>
      <c r="BI4" s="28">
        <v>0.21473333983696699</v>
      </c>
      <c r="BJ4" s="28">
        <v>0</v>
      </c>
      <c r="BK4" s="28">
        <v>4.5764407480282099E-3</v>
      </c>
      <c r="BL4" s="28">
        <v>0</v>
      </c>
      <c r="BM4" s="28">
        <v>8.9893771391722996E-4</v>
      </c>
      <c r="BN4" s="28">
        <v>1.1441065163114401E-2</v>
      </c>
      <c r="BO4" s="28">
        <v>13.996423339098399</v>
      </c>
      <c r="BP4" s="28">
        <v>0</v>
      </c>
      <c r="BQ4" s="28">
        <v>7.6818721980632498E-2</v>
      </c>
      <c r="BR4" s="28">
        <v>0</v>
      </c>
      <c r="BS4" s="28">
        <v>0.16105689161968001</v>
      </c>
      <c r="BT4" s="28">
        <v>30.111066415828201</v>
      </c>
      <c r="BU4" s="28">
        <v>0</v>
      </c>
      <c r="BV4" s="28">
        <v>0</v>
      </c>
      <c r="BW4" s="28">
        <v>0.137627898219877</v>
      </c>
      <c r="BX4" s="28">
        <v>1.4671777502405701</v>
      </c>
      <c r="BY4" s="28">
        <v>55.543826672618998</v>
      </c>
      <c r="BZ4" s="28">
        <v>5.3166209303504797E-2</v>
      </c>
      <c r="CB4" s="25">
        <f t="shared" si="0"/>
        <v>4.2624353450603884E-3</v>
      </c>
      <c r="CC4" s="25" t="str">
        <f t="shared" ref="CC4:CC51" si="14">IF(C4=0,"",(AO4-C4)/C4)</f>
        <v/>
      </c>
      <c r="CD4" s="25">
        <f t="shared" si="1"/>
        <v>4.0084891226126462E-3</v>
      </c>
      <c r="CE4" s="25">
        <f t="shared" si="2"/>
        <v>2.9055257721734987E-3</v>
      </c>
      <c r="CF4" s="25">
        <f t="shared" si="3"/>
        <v>2.9143559923382784E-3</v>
      </c>
      <c r="CG4" s="25">
        <f t="shared" si="4"/>
        <v>2.5296852055849904E-4</v>
      </c>
      <c r="CH4" s="25">
        <f t="shared" si="5"/>
        <v>3.2428321214624349E-3</v>
      </c>
      <c r="CI4" s="25">
        <f t="shared" si="6"/>
        <v>2.9671198389361001E-3</v>
      </c>
      <c r="CJ4" s="25">
        <f t="shared" si="7"/>
        <v>7.6127857865423585E-3</v>
      </c>
      <c r="CK4" s="25">
        <f t="shared" si="8"/>
        <v>1.708402428460672E-3</v>
      </c>
      <c r="CL4" s="25">
        <f t="shared" si="9"/>
        <v>3.2892394833634857E-3</v>
      </c>
      <c r="CM4" s="25">
        <f t="shared" si="10"/>
        <v>4.245486321647467E-3</v>
      </c>
      <c r="CN4" s="25">
        <f t="shared" si="11"/>
        <v>4.021577532032178E-3</v>
      </c>
      <c r="CO4" s="25">
        <f t="shared" si="12"/>
        <v>4.2019134968970303E-3</v>
      </c>
      <c r="CP4" s="25">
        <f t="shared" si="13"/>
        <v>2.4060384039938233E-3</v>
      </c>
    </row>
    <row r="5" spans="1:94" x14ac:dyDescent="0.4">
      <c r="A5" s="30" t="s">
        <v>3</v>
      </c>
      <c r="B5" s="28">
        <v>4602.7668882999997</v>
      </c>
      <c r="C5" s="28">
        <v>0.38357335999999997</v>
      </c>
      <c r="D5" s="28">
        <v>5078.9517314000004</v>
      </c>
      <c r="E5" s="28">
        <v>134.83651756</v>
      </c>
      <c r="F5" s="28">
        <v>134.1350171</v>
      </c>
      <c r="G5" s="28">
        <v>17.339867678000001</v>
      </c>
      <c r="H5" s="28">
        <v>11862.906062</v>
      </c>
      <c r="I5" s="28">
        <v>26.452605642000002</v>
      </c>
      <c r="J5" s="28">
        <v>93.743536848999995</v>
      </c>
      <c r="K5" s="28">
        <v>8.0438552999999996E-3</v>
      </c>
      <c r="L5" s="28">
        <v>157.76930469999999</v>
      </c>
      <c r="M5" s="28">
        <v>9.1397232141</v>
      </c>
      <c r="N5" s="68">
        <v>15.27460539</v>
      </c>
      <c r="O5" s="68">
        <v>1.4197452143</v>
      </c>
      <c r="P5" s="68">
        <v>0.70852456819999998</v>
      </c>
      <c r="R5" s="30" t="s">
        <v>3</v>
      </c>
      <c r="S5" s="28">
        <v>0</v>
      </c>
      <c r="T5" s="28">
        <v>15.3171619432902</v>
      </c>
      <c r="U5" s="28">
        <v>26.529171992761398</v>
      </c>
      <c r="V5" s="28">
        <v>26.529171992761398</v>
      </c>
      <c r="W5" s="28">
        <v>0.18187804832784699</v>
      </c>
      <c r="X5" s="28">
        <v>129.98884966993899</v>
      </c>
      <c r="Y5" s="28">
        <v>1.42369538355633</v>
      </c>
      <c r="Z5" s="28">
        <v>38094.5947001147</v>
      </c>
      <c r="AA5" s="28">
        <v>8.0745240723038708E-3</v>
      </c>
      <c r="AB5" s="28">
        <v>4615.21699841598</v>
      </c>
      <c r="AC5" s="28">
        <v>32.040199992113699</v>
      </c>
      <c r="AD5" s="28">
        <v>6110.7400086438902</v>
      </c>
      <c r="AE5" s="28">
        <v>30.509941268787799</v>
      </c>
      <c r="AF5" s="28">
        <v>0</v>
      </c>
      <c r="AG5" s="28">
        <v>158.21305097352999</v>
      </c>
      <c r="AH5" s="28">
        <v>158.21305097352999</v>
      </c>
      <c r="AI5" s="28">
        <v>0</v>
      </c>
      <c r="AJ5" s="28">
        <v>7.9079755717326199</v>
      </c>
      <c r="AK5" s="28">
        <v>0</v>
      </c>
      <c r="AL5" s="28">
        <v>0</v>
      </c>
      <c r="AM5" s="28">
        <v>9.1646969496928392</v>
      </c>
      <c r="AN5" s="28">
        <v>0.71092204110706103</v>
      </c>
      <c r="AO5" s="28">
        <v>0.38542810559037</v>
      </c>
      <c r="AP5" s="28">
        <v>0</v>
      </c>
      <c r="AQ5" s="28">
        <v>4583.9828066678701</v>
      </c>
      <c r="AR5" s="28">
        <v>509.33186247127099</v>
      </c>
      <c r="AS5" s="28">
        <v>5093.3146691391503</v>
      </c>
      <c r="AT5" s="28">
        <v>0</v>
      </c>
      <c r="AU5" s="28">
        <v>31.3736993884709</v>
      </c>
      <c r="AV5" s="28">
        <v>0</v>
      </c>
      <c r="AW5" s="28">
        <v>6596.4034661750302</v>
      </c>
      <c r="AX5" s="28">
        <v>0</v>
      </c>
      <c r="AY5" s="28">
        <v>0</v>
      </c>
      <c r="AZ5" s="28">
        <v>0</v>
      </c>
      <c r="BA5" s="28">
        <v>0</v>
      </c>
      <c r="BB5" s="28">
        <v>7.5863538578128997</v>
      </c>
      <c r="BC5" s="28">
        <v>0</v>
      </c>
      <c r="BD5" s="28">
        <v>135.220617742863</v>
      </c>
      <c r="BE5" s="28">
        <v>134.51644023089</v>
      </c>
      <c r="BF5" s="28">
        <v>0.70417751197385203</v>
      </c>
      <c r="BG5" s="28">
        <v>0</v>
      </c>
      <c r="BH5" s="28">
        <v>0</v>
      </c>
      <c r="BI5" s="28">
        <v>88.359423422455194</v>
      </c>
      <c r="BJ5" s="28">
        <v>0</v>
      </c>
      <c r="BK5" s="28">
        <v>1.88313762892905</v>
      </c>
      <c r="BL5" s="28">
        <v>0</v>
      </c>
      <c r="BM5" s="28">
        <v>0.36990180201392198</v>
      </c>
      <c r="BN5" s="28">
        <v>4.7078276849815497</v>
      </c>
      <c r="BO5" s="28">
        <v>4698.2303400749797</v>
      </c>
      <c r="BP5" s="28">
        <v>0</v>
      </c>
      <c r="BQ5" s="28">
        <v>31.609795834697401</v>
      </c>
      <c r="BR5" s="28">
        <v>0</v>
      </c>
      <c r="BS5" s="28">
        <v>17.388786804931701</v>
      </c>
      <c r="BT5" s="28">
        <v>3681.7944808054899</v>
      </c>
      <c r="BU5" s="28">
        <v>0</v>
      </c>
      <c r="BV5" s="28">
        <v>0</v>
      </c>
      <c r="BW5" s="28">
        <v>66.7118457340448</v>
      </c>
      <c r="BX5" s="28">
        <v>129.830821679525</v>
      </c>
      <c r="BY5" s="28">
        <v>11911.2536934583</v>
      </c>
      <c r="BZ5" s="28">
        <v>23.883842549082502</v>
      </c>
      <c r="CB5" s="25">
        <f t="shared" si="0"/>
        <v>2.7049186756835115E-3</v>
      </c>
      <c r="CC5" s="25">
        <f t="shared" si="14"/>
        <v>4.8354390158117906E-3</v>
      </c>
      <c r="CD5" s="25">
        <f t="shared" si="1"/>
        <v>2.8279334986297945E-3</v>
      </c>
      <c r="CE5" s="25">
        <f t="shared" si="2"/>
        <v>2.848636184126277E-3</v>
      </c>
      <c r="CF5" s="25">
        <f t="shared" si="3"/>
        <v>2.8435761155913637E-3</v>
      </c>
      <c r="CG5" s="25">
        <f t="shared" si="4"/>
        <v>2.8211937853347452E-3</v>
      </c>
      <c r="CH5" s="25">
        <f t="shared" si="5"/>
        <v>4.0755301614644433E-3</v>
      </c>
      <c r="CI5" s="25">
        <f t="shared" si="6"/>
        <v>2.8944729225399497E-3</v>
      </c>
      <c r="CJ5" s="25">
        <f t="shared" si="7"/>
        <v>0.38664332538809726</v>
      </c>
      <c r="CK5" s="25">
        <f t="shared" si="8"/>
        <v>3.8126956739103972E-3</v>
      </c>
      <c r="CL5" s="25">
        <f t="shared" si="9"/>
        <v>2.8126274269496478E-3</v>
      </c>
      <c r="CM5" s="25">
        <f t="shared" si="10"/>
        <v>2.7324389380098328E-3</v>
      </c>
      <c r="CN5" s="25">
        <f t="shared" si="11"/>
        <v>2.7860983772491806E-3</v>
      </c>
      <c r="CO5" s="25">
        <f t="shared" si="12"/>
        <v>2.7823085554668178E-3</v>
      </c>
      <c r="CP5" s="25">
        <f t="shared" si="13"/>
        <v>3.3837540921859725E-3</v>
      </c>
    </row>
    <row r="6" spans="1:94" x14ac:dyDescent="0.4">
      <c r="A6" s="30" t="s">
        <v>4</v>
      </c>
      <c r="B6" s="28">
        <v>314.22656143</v>
      </c>
      <c r="C6" s="28"/>
      <c r="D6" s="28">
        <v>1432.5112564000001</v>
      </c>
      <c r="E6" s="28">
        <v>3.3254362559000001</v>
      </c>
      <c r="F6" s="28">
        <v>3.3197870514000001</v>
      </c>
      <c r="G6" s="28">
        <v>77.578288392000005</v>
      </c>
      <c r="H6" s="28">
        <v>5481.1515460999999</v>
      </c>
      <c r="I6" s="28"/>
      <c r="J6" s="28"/>
      <c r="K6" s="28"/>
      <c r="L6" s="28"/>
      <c r="M6" s="28"/>
      <c r="N6" s="68"/>
      <c r="O6" s="68"/>
      <c r="P6" s="68"/>
      <c r="R6" s="30" t="s">
        <v>4</v>
      </c>
      <c r="S6" s="28">
        <v>0</v>
      </c>
      <c r="T6" s="28">
        <v>0</v>
      </c>
      <c r="U6" s="28">
        <v>0.88311504048731304</v>
      </c>
      <c r="V6" s="28">
        <v>0.88311504048731304</v>
      </c>
      <c r="W6" s="28">
        <v>3.83943656097853E-3</v>
      </c>
      <c r="X6" s="28">
        <v>33.423899288042499</v>
      </c>
      <c r="Y6" s="28">
        <v>0</v>
      </c>
      <c r="Z6" s="28">
        <v>104415.95197951399</v>
      </c>
      <c r="AA6" s="28">
        <v>0</v>
      </c>
      <c r="AB6" s="28">
        <v>315.05940156611899</v>
      </c>
      <c r="AC6" s="28">
        <v>1.44570962651452</v>
      </c>
      <c r="AD6" s="28">
        <v>3479.8068931400098</v>
      </c>
      <c r="AE6" s="28">
        <v>2.0255124190332601</v>
      </c>
      <c r="AF6" s="28">
        <v>0</v>
      </c>
      <c r="AG6" s="28">
        <v>5.8555100715361403</v>
      </c>
      <c r="AH6" s="28">
        <v>5.8555100715361403</v>
      </c>
      <c r="AI6" s="28">
        <v>0</v>
      </c>
      <c r="AJ6" s="28">
        <v>0.27353319819516903</v>
      </c>
      <c r="AK6" s="28">
        <v>0</v>
      </c>
      <c r="AL6" s="28">
        <v>0</v>
      </c>
      <c r="AM6" s="28">
        <v>5.6951830034218699E-2</v>
      </c>
      <c r="AN6" s="28">
        <v>0</v>
      </c>
      <c r="AO6" s="28">
        <v>0</v>
      </c>
      <c r="AP6" s="28">
        <v>0</v>
      </c>
      <c r="AQ6" s="28">
        <v>1292.62168349838</v>
      </c>
      <c r="AR6" s="28">
        <v>143.62479201979801</v>
      </c>
      <c r="AS6" s="28">
        <v>1436.24647551818</v>
      </c>
      <c r="AT6" s="28">
        <v>0</v>
      </c>
      <c r="AU6" s="28">
        <v>5.1635182575557703</v>
      </c>
      <c r="AV6" s="28">
        <v>0</v>
      </c>
      <c r="AW6" s="28">
        <v>3169.6877464417298</v>
      </c>
      <c r="AX6" s="28">
        <v>0</v>
      </c>
      <c r="AY6" s="28">
        <v>0</v>
      </c>
      <c r="AZ6" s="28">
        <v>0</v>
      </c>
      <c r="BA6" s="28">
        <v>0</v>
      </c>
      <c r="BB6" s="28">
        <v>0.18774066563049399</v>
      </c>
      <c r="BC6" s="28">
        <v>0</v>
      </c>
      <c r="BD6" s="28">
        <v>3.33771803806831</v>
      </c>
      <c r="BE6" s="28">
        <v>3.3289018153849499</v>
      </c>
      <c r="BF6" s="28">
        <v>8.8162226833556605E-3</v>
      </c>
      <c r="BG6" s="28">
        <v>0</v>
      </c>
      <c r="BH6" s="28">
        <v>0</v>
      </c>
      <c r="BI6" s="28">
        <v>2.1866467841730199</v>
      </c>
      <c r="BJ6" s="28">
        <v>0</v>
      </c>
      <c r="BK6" s="28">
        <v>4.66023786989423E-2</v>
      </c>
      <c r="BL6" s="28">
        <v>0</v>
      </c>
      <c r="BM6" s="28">
        <v>9.1540118718894201E-3</v>
      </c>
      <c r="BN6" s="28">
        <v>0.11650565470108</v>
      </c>
      <c r="BO6" s="28">
        <v>2151.5859327269</v>
      </c>
      <c r="BP6" s="28">
        <v>0</v>
      </c>
      <c r="BQ6" s="28">
        <v>0.78225232030952896</v>
      </c>
      <c r="BR6" s="28">
        <v>0</v>
      </c>
      <c r="BS6" s="28">
        <v>77.779561072742496</v>
      </c>
      <c r="BT6" s="28">
        <v>1562.70227209993</v>
      </c>
      <c r="BU6" s="28">
        <v>0</v>
      </c>
      <c r="BV6" s="28">
        <v>0</v>
      </c>
      <c r="BW6" s="28">
        <v>39.516181299459397</v>
      </c>
      <c r="BX6" s="28">
        <v>68.664292373526294</v>
      </c>
      <c r="BY6" s="28">
        <v>5495.8413864757504</v>
      </c>
      <c r="BZ6" s="28">
        <v>33.343616276914702</v>
      </c>
      <c r="CB6" s="25">
        <f t="shared" si="0"/>
        <v>2.6504447374813035E-3</v>
      </c>
      <c r="CC6" s="25" t="str">
        <f t="shared" si="14"/>
        <v/>
      </c>
      <c r="CD6" s="25">
        <f t="shared" si="1"/>
        <v>2.6074623159099974E-3</v>
      </c>
      <c r="CE6" s="25">
        <f t="shared" si="2"/>
        <v>3.6932844965888328E-3</v>
      </c>
      <c r="CF6" s="25">
        <f t="shared" si="3"/>
        <v>2.7455869439294285E-3</v>
      </c>
      <c r="CG6" s="25">
        <f t="shared" si="4"/>
        <v>2.5944460095003426E-3</v>
      </c>
      <c r="CH6" s="25">
        <f t="shared" si="5"/>
        <v>2.6800646273323196E-3</v>
      </c>
      <c r="CI6" s="25" t="str">
        <f t="shared" si="6"/>
        <v/>
      </c>
      <c r="CJ6" s="25" t="str">
        <f t="shared" si="7"/>
        <v/>
      </c>
      <c r="CK6" s="25" t="str">
        <f t="shared" si="8"/>
        <v/>
      </c>
      <c r="CL6" s="25" t="str">
        <f t="shared" si="9"/>
        <v/>
      </c>
      <c r="CM6" s="25" t="str">
        <f t="shared" si="10"/>
        <v/>
      </c>
      <c r="CN6" s="25" t="str">
        <f t="shared" si="11"/>
        <v/>
      </c>
      <c r="CO6" s="25" t="str">
        <f t="shared" si="12"/>
        <v/>
      </c>
      <c r="CP6" s="25" t="str">
        <f t="shared" si="13"/>
        <v/>
      </c>
    </row>
    <row r="7" spans="1:94" x14ac:dyDescent="0.4">
      <c r="A7" s="30" t="s">
        <v>5</v>
      </c>
      <c r="B7" s="28">
        <v>29554.415846</v>
      </c>
      <c r="C7" s="28">
        <v>4.2680036099999999E-2</v>
      </c>
      <c r="D7" s="28">
        <v>25641.818791000002</v>
      </c>
      <c r="E7" s="28">
        <v>941.39235173999998</v>
      </c>
      <c r="F7" s="28">
        <v>930.20979075000002</v>
      </c>
      <c r="G7" s="28">
        <v>159.56780941</v>
      </c>
      <c r="H7" s="28">
        <v>80614.132813999997</v>
      </c>
      <c r="I7" s="28">
        <v>166.56814858000001</v>
      </c>
      <c r="J7" s="28">
        <v>310.36630345999998</v>
      </c>
      <c r="K7" s="28">
        <v>7.3083125400000004E-2</v>
      </c>
      <c r="L7" s="28">
        <v>1289.585548</v>
      </c>
      <c r="M7" s="28">
        <v>137.02814079000001</v>
      </c>
      <c r="N7" s="68">
        <v>123.82710743</v>
      </c>
      <c r="O7" s="68">
        <v>30.289314113</v>
      </c>
      <c r="P7" s="68">
        <v>8.0508505904999996</v>
      </c>
      <c r="R7" s="30" t="s">
        <v>5</v>
      </c>
      <c r="S7" s="28">
        <v>0</v>
      </c>
      <c r="T7" s="28">
        <v>124.14989684522099</v>
      </c>
      <c r="U7" s="28">
        <v>167.10077420148301</v>
      </c>
      <c r="V7" s="28">
        <v>167.10077420148301</v>
      </c>
      <c r="W7" s="28">
        <v>0</v>
      </c>
      <c r="X7" s="28">
        <v>323.54438738407799</v>
      </c>
      <c r="Y7" s="28">
        <v>30.368093966778002</v>
      </c>
      <c r="Z7" s="28">
        <v>471029.377409079</v>
      </c>
      <c r="AA7" s="28">
        <v>7.3279940260637194E-2</v>
      </c>
      <c r="AB7" s="28">
        <v>29633.0279475649</v>
      </c>
      <c r="AC7" s="28">
        <v>144.968699434195</v>
      </c>
      <c r="AD7" s="28">
        <v>36394.110703672399</v>
      </c>
      <c r="AE7" s="28">
        <v>89.578417921639996</v>
      </c>
      <c r="AF7" s="28">
        <v>0</v>
      </c>
      <c r="AG7" s="28">
        <v>1293.28059905593</v>
      </c>
      <c r="AH7" s="28">
        <v>1293.28059905593</v>
      </c>
      <c r="AI7" s="28">
        <v>0</v>
      </c>
      <c r="AJ7" s="28">
        <v>47.887806833602198</v>
      </c>
      <c r="AK7" s="28">
        <v>0.99108574934531901</v>
      </c>
      <c r="AL7" s="28">
        <v>0</v>
      </c>
      <c r="AM7" s="28">
        <v>137.39113545615501</v>
      </c>
      <c r="AN7" s="28">
        <v>8.0721371150121399</v>
      </c>
      <c r="AO7" s="28">
        <v>4.2822517178524602E-2</v>
      </c>
      <c r="AP7" s="28">
        <v>0</v>
      </c>
      <c r="AQ7" s="28">
        <v>23138.330556470999</v>
      </c>
      <c r="AR7" s="28">
        <v>2570.9293479001899</v>
      </c>
      <c r="AS7" s="28">
        <v>25709.2599043712</v>
      </c>
      <c r="AT7" s="28">
        <v>0</v>
      </c>
      <c r="AU7" s="28">
        <v>167.237516541627</v>
      </c>
      <c r="AV7" s="28">
        <v>0</v>
      </c>
      <c r="AW7" s="28">
        <v>49567.113122797702</v>
      </c>
      <c r="AX7" s="28">
        <v>0</v>
      </c>
      <c r="AY7" s="28">
        <v>0</v>
      </c>
      <c r="AZ7" s="28">
        <v>0</v>
      </c>
      <c r="BA7" s="28">
        <v>0</v>
      </c>
      <c r="BB7" s="28">
        <v>52.602415484107397</v>
      </c>
      <c r="BC7" s="28">
        <v>0</v>
      </c>
      <c r="BD7" s="28">
        <v>943.92548741397798</v>
      </c>
      <c r="BE7" s="28">
        <v>932.71323418988402</v>
      </c>
      <c r="BF7" s="28">
        <v>11.212253224094299</v>
      </c>
      <c r="BG7" s="28">
        <v>0</v>
      </c>
      <c r="BH7" s="28">
        <v>0</v>
      </c>
      <c r="BI7" s="28">
        <v>612.66867152940199</v>
      </c>
      <c r="BJ7" s="28">
        <v>0</v>
      </c>
      <c r="BK7" s="28">
        <v>13.057340266637899</v>
      </c>
      <c r="BL7" s="28">
        <v>0</v>
      </c>
      <c r="BM7" s="28">
        <v>2.5648271572380499</v>
      </c>
      <c r="BN7" s="28">
        <v>32.643323509173896</v>
      </c>
      <c r="BO7" s="28">
        <v>26695.155167372301</v>
      </c>
      <c r="BP7" s="28">
        <v>0</v>
      </c>
      <c r="BQ7" s="28">
        <v>219.176656243324</v>
      </c>
      <c r="BR7" s="28">
        <v>0</v>
      </c>
      <c r="BS7" s="28">
        <v>161.699834447245</v>
      </c>
      <c r="BT7" s="28">
        <v>32683.605208377201</v>
      </c>
      <c r="BU7" s="28">
        <v>0</v>
      </c>
      <c r="BV7" s="28">
        <v>0</v>
      </c>
      <c r="BW7" s="28">
        <v>1338.0763063615</v>
      </c>
      <c r="BX7" s="28">
        <v>703.98692393733302</v>
      </c>
      <c r="BY7" s="28">
        <v>80840.796001488095</v>
      </c>
      <c r="BZ7" s="28">
        <v>310.68813753817898</v>
      </c>
      <c r="CB7" s="25">
        <f t="shared" si="0"/>
        <v>2.6599105180940383E-3</v>
      </c>
      <c r="CC7" s="25">
        <f t="shared" si="14"/>
        <v>3.3383542176667314E-3</v>
      </c>
      <c r="CD7" s="25">
        <f t="shared" si="1"/>
        <v>2.6301220643080666E-3</v>
      </c>
      <c r="CE7" s="25">
        <f t="shared" si="2"/>
        <v>2.6908394457379374E-3</v>
      </c>
      <c r="CF7" s="25">
        <f t="shared" si="3"/>
        <v>2.6912675664976008E-3</v>
      </c>
      <c r="CG7" s="25">
        <f t="shared" si="4"/>
        <v>1.3361247767504841E-2</v>
      </c>
      <c r="CH7" s="25">
        <f t="shared" si="5"/>
        <v>2.8117053372151983E-3</v>
      </c>
      <c r="CI7" s="25">
        <f t="shared" si="6"/>
        <v>3.197643883441383E-3</v>
      </c>
      <c r="CJ7" s="25">
        <f t="shared" si="7"/>
        <v>4.2459776648325488E-2</v>
      </c>
      <c r="CK7" s="25">
        <f t="shared" si="8"/>
        <v>2.693027419941047E-3</v>
      </c>
      <c r="CL7" s="25">
        <f t="shared" si="9"/>
        <v>2.8653012292674824E-3</v>
      </c>
      <c r="CM7" s="25">
        <f t="shared" si="10"/>
        <v>2.6490519689039973E-3</v>
      </c>
      <c r="CN7" s="25">
        <f t="shared" si="11"/>
        <v>2.6067750585506478E-3</v>
      </c>
      <c r="CO7" s="25">
        <f t="shared" si="12"/>
        <v>2.6009124367788227E-3</v>
      </c>
      <c r="CP7" s="25">
        <f t="shared" si="13"/>
        <v>2.6440093842082218E-3</v>
      </c>
    </row>
    <row r="8" spans="1:94" x14ac:dyDescent="0.4">
      <c r="A8" s="30" t="s">
        <v>6</v>
      </c>
      <c r="B8" s="28"/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68"/>
      <c r="O8" s="68"/>
      <c r="P8" s="68"/>
      <c r="CB8" s="25" t="str">
        <f t="shared" si="0"/>
        <v/>
      </c>
      <c r="CC8" s="25" t="str">
        <f t="shared" si="14"/>
        <v/>
      </c>
      <c r="CD8" s="25" t="str">
        <f t="shared" si="1"/>
        <v/>
      </c>
      <c r="CE8" s="25" t="str">
        <f t="shared" si="2"/>
        <v/>
      </c>
      <c r="CF8" s="25" t="str">
        <f t="shared" si="3"/>
        <v/>
      </c>
      <c r="CG8" s="25" t="str">
        <f t="shared" si="4"/>
        <v/>
      </c>
      <c r="CH8" s="25" t="str">
        <f t="shared" si="5"/>
        <v/>
      </c>
      <c r="CI8" s="25" t="str">
        <f t="shared" si="6"/>
        <v/>
      </c>
      <c r="CJ8" s="25" t="str">
        <f t="shared" si="7"/>
        <v/>
      </c>
      <c r="CK8" s="25" t="str">
        <f t="shared" si="8"/>
        <v/>
      </c>
      <c r="CL8" s="25" t="str">
        <f t="shared" si="9"/>
        <v/>
      </c>
      <c r="CM8" s="25" t="str">
        <f t="shared" si="10"/>
        <v/>
      </c>
      <c r="CN8" s="25" t="str">
        <f t="shared" si="11"/>
        <v/>
      </c>
      <c r="CO8" s="25" t="str">
        <f t="shared" si="12"/>
        <v/>
      </c>
      <c r="CP8" s="25" t="str">
        <f t="shared" si="13"/>
        <v/>
      </c>
    </row>
    <row r="9" spans="1:94" x14ac:dyDescent="0.4">
      <c r="A9" s="30" t="s">
        <v>7</v>
      </c>
      <c r="B9" s="28"/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68"/>
      <c r="O9" s="68"/>
      <c r="P9" s="68"/>
      <c r="CB9" s="25" t="str">
        <f t="shared" si="0"/>
        <v/>
      </c>
      <c r="CC9" s="25" t="str">
        <f t="shared" si="14"/>
        <v/>
      </c>
      <c r="CD9" s="25" t="str">
        <f t="shared" si="1"/>
        <v/>
      </c>
      <c r="CE9" s="25" t="str">
        <f t="shared" si="2"/>
        <v/>
      </c>
      <c r="CF9" s="25" t="str">
        <f t="shared" si="3"/>
        <v/>
      </c>
      <c r="CG9" s="25" t="str">
        <f t="shared" si="4"/>
        <v/>
      </c>
      <c r="CH9" s="25" t="str">
        <f t="shared" si="5"/>
        <v/>
      </c>
      <c r="CI9" s="25" t="str">
        <f t="shared" si="6"/>
        <v/>
      </c>
      <c r="CJ9" s="25" t="str">
        <f t="shared" si="7"/>
        <v/>
      </c>
      <c r="CK9" s="25" t="str">
        <f t="shared" si="8"/>
        <v/>
      </c>
      <c r="CL9" s="25" t="str">
        <f t="shared" si="9"/>
        <v/>
      </c>
      <c r="CM9" s="25" t="str">
        <f t="shared" si="10"/>
        <v/>
      </c>
      <c r="CN9" s="25" t="str">
        <f t="shared" si="11"/>
        <v/>
      </c>
      <c r="CO9" s="25" t="str">
        <f t="shared" si="12"/>
        <v/>
      </c>
      <c r="CP9" s="25" t="str">
        <f t="shared" si="13"/>
        <v/>
      </c>
    </row>
    <row r="10" spans="1:94" x14ac:dyDescent="0.4">
      <c r="A10" s="30" t="s">
        <v>8</v>
      </c>
      <c r="B10" s="28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68"/>
      <c r="O10" s="68"/>
      <c r="P10" s="68"/>
      <c r="CB10" s="25" t="str">
        <f t="shared" si="0"/>
        <v/>
      </c>
      <c r="CC10" s="25" t="str">
        <f t="shared" si="14"/>
        <v/>
      </c>
      <c r="CD10" s="25" t="str">
        <f t="shared" si="1"/>
        <v/>
      </c>
      <c r="CE10" s="25" t="str">
        <f t="shared" si="2"/>
        <v/>
      </c>
      <c r="CF10" s="25" t="str">
        <f t="shared" si="3"/>
        <v/>
      </c>
      <c r="CG10" s="25" t="str">
        <f t="shared" si="4"/>
        <v/>
      </c>
      <c r="CH10" s="25" t="str">
        <f t="shared" si="5"/>
        <v/>
      </c>
      <c r="CI10" s="25" t="str">
        <f t="shared" si="6"/>
        <v/>
      </c>
      <c r="CJ10" s="25" t="str">
        <f t="shared" si="7"/>
        <v/>
      </c>
      <c r="CK10" s="25" t="str">
        <f t="shared" si="8"/>
        <v/>
      </c>
      <c r="CL10" s="25" t="str">
        <f t="shared" si="9"/>
        <v/>
      </c>
      <c r="CM10" s="25" t="str">
        <f t="shared" si="10"/>
        <v/>
      </c>
      <c r="CN10" s="25" t="str">
        <f t="shared" si="11"/>
        <v/>
      </c>
      <c r="CO10" s="25" t="str">
        <f t="shared" si="12"/>
        <v/>
      </c>
      <c r="CP10" s="25" t="str">
        <f t="shared" si="13"/>
        <v/>
      </c>
    </row>
    <row r="11" spans="1:94" x14ac:dyDescent="0.4">
      <c r="A11" s="30" t="s">
        <v>9</v>
      </c>
      <c r="B11" s="28">
        <v>39.517722282000001</v>
      </c>
      <c r="C11" s="28"/>
      <c r="D11" s="28">
        <v>23.184016504999999</v>
      </c>
      <c r="E11" s="28">
        <v>0.593480326</v>
      </c>
      <c r="F11" s="28">
        <v>0.593480326</v>
      </c>
      <c r="G11" s="28">
        <v>19.606264446000001</v>
      </c>
      <c r="H11" s="28">
        <v>1039.5897299999999</v>
      </c>
      <c r="I11" s="28">
        <v>4.3152776900000002E-2</v>
      </c>
      <c r="J11" s="28">
        <v>12.729974018</v>
      </c>
      <c r="K11" s="28"/>
      <c r="L11" s="28">
        <v>1.2113308786999999</v>
      </c>
      <c r="M11" s="28">
        <v>3.5604428299999998E-2</v>
      </c>
      <c r="N11" s="68">
        <v>3.6356215900000002E-2</v>
      </c>
      <c r="O11" s="68">
        <v>7.2664327000000004E-3</v>
      </c>
      <c r="P11" s="68">
        <v>1.1509154999999999E-3</v>
      </c>
      <c r="R11" s="30" t="s">
        <v>9</v>
      </c>
      <c r="S11" s="28">
        <v>0</v>
      </c>
      <c r="T11" s="28">
        <v>3.63978466321047E-2</v>
      </c>
      <c r="U11" s="28">
        <v>4.3208558234534303E-2</v>
      </c>
      <c r="V11" s="28">
        <v>4.3208558234534303E-2</v>
      </c>
      <c r="W11" s="28">
        <v>1.5071951051273899E-4</v>
      </c>
      <c r="X11" s="28">
        <v>12.749726923349</v>
      </c>
      <c r="Y11" s="28">
        <v>7.2732303964637597E-3</v>
      </c>
      <c r="Z11" s="28">
        <v>296.43410307006002</v>
      </c>
      <c r="AA11" s="28">
        <v>0</v>
      </c>
      <c r="AB11" s="28">
        <v>39.580244034017298</v>
      </c>
      <c r="AC11" s="28">
        <v>1.9633559765422699</v>
      </c>
      <c r="AD11" s="28">
        <v>76.143484004163298</v>
      </c>
      <c r="AE11" s="28">
        <v>3.97805898023908</v>
      </c>
      <c r="AF11" s="28">
        <v>0</v>
      </c>
      <c r="AG11" s="28">
        <v>1.21413987660531</v>
      </c>
      <c r="AH11" s="28">
        <v>1.21413987660531</v>
      </c>
      <c r="AI11" s="28">
        <v>0</v>
      </c>
      <c r="AJ11" s="28">
        <v>9.8094528786234203E-2</v>
      </c>
      <c r="AK11" s="28">
        <v>0</v>
      </c>
      <c r="AL11" s="28">
        <v>0</v>
      </c>
      <c r="AM11" s="28">
        <v>3.5642852752812301E-2</v>
      </c>
      <c r="AN11" s="28">
        <v>1.15211319958945E-3</v>
      </c>
      <c r="AO11" s="28">
        <v>0</v>
      </c>
      <c r="AP11" s="28">
        <v>0</v>
      </c>
      <c r="AQ11" s="28">
        <v>20.898651232108001</v>
      </c>
      <c r="AR11" s="28">
        <v>2.3220780275247099</v>
      </c>
      <c r="AS11" s="28">
        <v>23.220729259632702</v>
      </c>
      <c r="AT11" s="28">
        <v>0</v>
      </c>
      <c r="AU11" s="28">
        <v>4.5580410499677502</v>
      </c>
      <c r="AV11" s="28">
        <v>0</v>
      </c>
      <c r="AW11" s="28">
        <v>742.282659948743</v>
      </c>
      <c r="AX11" s="28">
        <v>0</v>
      </c>
      <c r="AY11" s="28">
        <v>0</v>
      </c>
      <c r="AZ11" s="28">
        <v>0</v>
      </c>
      <c r="BA11" s="28">
        <v>0</v>
      </c>
      <c r="BB11" s="28">
        <v>3.3471201904793302E-2</v>
      </c>
      <c r="BC11" s="28">
        <v>0</v>
      </c>
      <c r="BD11" s="28">
        <v>0.59348722541708498</v>
      </c>
      <c r="BE11" s="28">
        <v>0.59348722541708498</v>
      </c>
      <c r="BF11" s="28">
        <v>0</v>
      </c>
      <c r="BG11" s="28">
        <v>0</v>
      </c>
      <c r="BH11" s="28">
        <v>0</v>
      </c>
      <c r="BI11" s="28">
        <v>0.38984126049262102</v>
      </c>
      <c r="BJ11" s="28">
        <v>0</v>
      </c>
      <c r="BK11" s="28">
        <v>8.3084636540507305E-3</v>
      </c>
      <c r="BL11" s="28">
        <v>0</v>
      </c>
      <c r="BM11" s="28">
        <v>1.6320209108395701E-3</v>
      </c>
      <c r="BN11" s="28">
        <v>2.07709822142121E-2</v>
      </c>
      <c r="BO11" s="28">
        <v>191.540493762767</v>
      </c>
      <c r="BP11" s="28">
        <v>0</v>
      </c>
      <c r="BQ11" s="28">
        <v>0.139463296240567</v>
      </c>
      <c r="BR11" s="28">
        <v>0</v>
      </c>
      <c r="BS11" s="28">
        <v>19.658538121331301</v>
      </c>
      <c r="BT11" s="28">
        <v>424.34979828289698</v>
      </c>
      <c r="BU11" s="28">
        <v>0</v>
      </c>
      <c r="BV11" s="28">
        <v>0</v>
      </c>
      <c r="BW11" s="28">
        <v>21.243139005333202</v>
      </c>
      <c r="BX11" s="28">
        <v>50.468179986441498</v>
      </c>
      <c r="BY11" s="28">
        <v>1042.26276735175</v>
      </c>
      <c r="BZ11" s="28">
        <v>18.158226481362099</v>
      </c>
      <c r="CB11" s="25">
        <f t="shared" si="0"/>
        <v>1.5821193228480897E-3</v>
      </c>
      <c r="CC11" s="25" t="str">
        <f t="shared" si="14"/>
        <v/>
      </c>
      <c r="CD11" s="25">
        <f t="shared" si="1"/>
        <v>1.5835372884929124E-3</v>
      </c>
      <c r="CE11" s="25">
        <f t="shared" si="2"/>
        <v>1.1625350972430243E-5</v>
      </c>
      <c r="CF11" s="25">
        <f t="shared" si="3"/>
        <v>1.1625350972430243E-5</v>
      </c>
      <c r="CG11" s="25">
        <f t="shared" si="4"/>
        <v>2.6661721040881132E-3</v>
      </c>
      <c r="CH11" s="25">
        <f t="shared" si="5"/>
        <v>2.5712425533003813E-3</v>
      </c>
      <c r="CI11" s="25">
        <f t="shared" si="6"/>
        <v>1.2926476241277728E-3</v>
      </c>
      <c r="CJ11" s="25">
        <f t="shared" si="7"/>
        <v>1.5516846555279247E-3</v>
      </c>
      <c r="CK11" s="25" t="str">
        <f t="shared" si="8"/>
        <v/>
      </c>
      <c r="CL11" s="25">
        <f t="shared" si="9"/>
        <v>2.3189352758221605E-3</v>
      </c>
      <c r="CM11" s="25">
        <f t="shared" si="10"/>
        <v>1.079204319433033E-3</v>
      </c>
      <c r="CN11" s="25">
        <f t="shared" si="11"/>
        <v>1.145078800808231E-3</v>
      </c>
      <c r="CO11" s="25">
        <f t="shared" si="12"/>
        <v>9.3549293641146454E-4</v>
      </c>
      <c r="CP11" s="25">
        <f t="shared" si="13"/>
        <v>1.0406494564110451E-3</v>
      </c>
    </row>
    <row r="12" spans="1:94" x14ac:dyDescent="0.4">
      <c r="A12" s="30" t="s">
        <v>10</v>
      </c>
      <c r="B12" s="28"/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68"/>
      <c r="O12" s="68"/>
      <c r="P12" s="68"/>
      <c r="R12" s="30"/>
      <c r="CB12" s="25" t="str">
        <f t="shared" si="0"/>
        <v/>
      </c>
      <c r="CC12" s="25" t="str">
        <f t="shared" si="14"/>
        <v/>
      </c>
      <c r="CD12" s="25" t="str">
        <f t="shared" si="1"/>
        <v/>
      </c>
      <c r="CE12" s="25" t="str">
        <f t="shared" si="2"/>
        <v/>
      </c>
      <c r="CF12" s="25" t="str">
        <f t="shared" si="3"/>
        <v/>
      </c>
      <c r="CG12" s="25" t="str">
        <f t="shared" si="4"/>
        <v/>
      </c>
      <c r="CH12" s="25" t="str">
        <f t="shared" si="5"/>
        <v/>
      </c>
      <c r="CI12" s="25" t="str">
        <f t="shared" si="6"/>
        <v/>
      </c>
      <c r="CJ12" s="25" t="str">
        <f t="shared" si="7"/>
        <v/>
      </c>
      <c r="CK12" s="25" t="str">
        <f t="shared" si="8"/>
        <v/>
      </c>
      <c r="CL12" s="25" t="str">
        <f t="shared" si="9"/>
        <v/>
      </c>
      <c r="CM12" s="25" t="str">
        <f t="shared" si="10"/>
        <v/>
      </c>
      <c r="CN12" s="25" t="str">
        <f t="shared" si="11"/>
        <v/>
      </c>
      <c r="CO12" s="25" t="str">
        <f t="shared" si="12"/>
        <v/>
      </c>
      <c r="CP12" s="25" t="str">
        <f t="shared" si="13"/>
        <v/>
      </c>
    </row>
    <row r="13" spans="1:94" x14ac:dyDescent="0.4">
      <c r="A13" s="30" t="s">
        <v>12</v>
      </c>
      <c r="B13" s="28">
        <v>19.618805433999999</v>
      </c>
      <c r="C13" s="28"/>
      <c r="D13" s="28">
        <v>10.413261497000001</v>
      </c>
      <c r="E13" s="28">
        <v>0.29345163019999998</v>
      </c>
      <c r="F13" s="28">
        <v>0.2916443802</v>
      </c>
      <c r="G13" s="28">
        <v>0.86304713200000005</v>
      </c>
      <c r="H13" s="28">
        <v>449.78760463999998</v>
      </c>
      <c r="I13" s="28">
        <v>2.8832848899999999E-2</v>
      </c>
      <c r="J13" s="28">
        <v>4.9934190828</v>
      </c>
      <c r="K13" s="28">
        <v>2.0722900000000001E-5</v>
      </c>
      <c r="L13" s="28">
        <v>2.1135665799000001</v>
      </c>
      <c r="M13" s="28">
        <v>1.2169366399999999E-2</v>
      </c>
      <c r="N13" s="68">
        <v>1.45895366E-2</v>
      </c>
      <c r="O13" s="68">
        <v>2.4475179000000001E-3</v>
      </c>
      <c r="P13" s="68">
        <v>1.3258842999999999E-3</v>
      </c>
      <c r="R13" t="s">
        <v>12</v>
      </c>
      <c r="S13" s="28">
        <v>0</v>
      </c>
      <c r="T13" s="28">
        <v>1.46328003233518E-2</v>
      </c>
      <c r="U13" s="28">
        <v>2.8912813219795299E-2</v>
      </c>
      <c r="V13" s="28">
        <v>2.8912813219795299E-2</v>
      </c>
      <c r="W13" s="28">
        <v>1.05670592933084E-4</v>
      </c>
      <c r="X13" s="28">
        <v>4.9955336869590896</v>
      </c>
      <c r="Y13" s="28">
        <v>2.4549118107817002E-3</v>
      </c>
      <c r="Z13" s="28">
        <v>198.36450014693699</v>
      </c>
      <c r="AA13" s="28">
        <v>2.0772072597099698E-5</v>
      </c>
      <c r="AB13" s="28">
        <v>19.569257516383001</v>
      </c>
      <c r="AC13" s="28">
        <v>4.41640177025414</v>
      </c>
      <c r="AD13" s="28">
        <v>48.321947132723999</v>
      </c>
      <c r="AE13" s="28">
        <v>8.9251179221977903</v>
      </c>
      <c r="AF13" s="28">
        <v>0</v>
      </c>
      <c r="AG13" s="28">
        <v>2.09557573321869</v>
      </c>
      <c r="AH13" s="28">
        <v>2.09557573321869</v>
      </c>
      <c r="AI13" s="28">
        <v>0</v>
      </c>
      <c r="AJ13" s="28">
        <v>5.3461158469331103E-2</v>
      </c>
      <c r="AK13" s="28">
        <v>0</v>
      </c>
      <c r="AL13" s="28">
        <v>0</v>
      </c>
      <c r="AM13" s="28">
        <v>1.22058479946206E-2</v>
      </c>
      <c r="AN13" s="28">
        <v>1.3291763404652799E-3</v>
      </c>
      <c r="AO13" s="28">
        <v>0</v>
      </c>
      <c r="AP13" s="28">
        <v>0</v>
      </c>
      <c r="AQ13" s="28">
        <v>9.3807142313860901</v>
      </c>
      <c r="AR13" s="28">
        <v>1.0423093393299001</v>
      </c>
      <c r="AS13" s="28">
        <v>10.4230235707159</v>
      </c>
      <c r="AT13" s="28">
        <v>0</v>
      </c>
      <c r="AU13" s="28">
        <v>2.5299190590287499</v>
      </c>
      <c r="AV13" s="28">
        <v>0</v>
      </c>
      <c r="AW13" s="28">
        <v>299.635521784422</v>
      </c>
      <c r="AX13" s="28">
        <v>0</v>
      </c>
      <c r="AY13" s="28">
        <v>0</v>
      </c>
      <c r="AZ13" s="28">
        <v>0</v>
      </c>
      <c r="BA13" s="28">
        <v>0</v>
      </c>
      <c r="BB13" s="28">
        <v>1.6495973809090701E-2</v>
      </c>
      <c r="BC13" s="28">
        <v>0</v>
      </c>
      <c r="BD13" s="28">
        <v>0.294307587427039</v>
      </c>
      <c r="BE13" s="28">
        <v>0.29249610862172398</v>
      </c>
      <c r="BF13" s="28">
        <v>1.8114788053153301E-3</v>
      </c>
      <c r="BG13" s="28">
        <v>0</v>
      </c>
      <c r="BH13" s="28">
        <v>0</v>
      </c>
      <c r="BI13" s="28">
        <v>0.19213136240127299</v>
      </c>
      <c r="BJ13" s="28">
        <v>0</v>
      </c>
      <c r="BK13" s="28">
        <v>4.0947423072471298E-3</v>
      </c>
      <c r="BL13" s="28">
        <v>0</v>
      </c>
      <c r="BM13" s="28">
        <v>8.0432601949987899E-4</v>
      </c>
      <c r="BN13" s="28">
        <v>1.0236821596477E-2</v>
      </c>
      <c r="BO13" s="28">
        <v>90.492524705148199</v>
      </c>
      <c r="BP13" s="28">
        <v>0</v>
      </c>
      <c r="BQ13" s="28">
        <v>6.8732882488136096E-2</v>
      </c>
      <c r="BR13" s="28">
        <v>0</v>
      </c>
      <c r="BS13" s="28">
        <v>0.86563561787286902</v>
      </c>
      <c r="BT13" s="28">
        <v>145.21111046156199</v>
      </c>
      <c r="BU13" s="28">
        <v>0</v>
      </c>
      <c r="BV13" s="28">
        <v>0</v>
      </c>
      <c r="BW13" s="28">
        <v>8.1736020218949594</v>
      </c>
      <c r="BX13" s="28">
        <v>21.998367498205798</v>
      </c>
      <c r="BY13" s="28">
        <v>445.97688167242302</v>
      </c>
      <c r="BZ13" s="28">
        <v>4.1106388764590402</v>
      </c>
      <c r="CB13" s="25">
        <f t="shared" si="0"/>
        <v>-2.5255318313687882E-3</v>
      </c>
      <c r="CC13" s="25" t="str">
        <f t="shared" si="14"/>
        <v/>
      </c>
      <c r="CD13" s="25">
        <f t="shared" si="1"/>
        <v>9.3746553072846862E-4</v>
      </c>
      <c r="CE13" s="25">
        <f t="shared" si="2"/>
        <v>2.9168596761777917E-3</v>
      </c>
      <c r="CF13" s="25">
        <f t="shared" si="3"/>
        <v>2.9204348842240611E-3</v>
      </c>
      <c r="CG13" s="25">
        <f t="shared" si="4"/>
        <v>2.9992404550032996E-3</v>
      </c>
      <c r="CH13" s="25">
        <f t="shared" si="5"/>
        <v>-8.4722720863483619E-3</v>
      </c>
      <c r="CI13" s="25">
        <f t="shared" si="6"/>
        <v>2.773375606158006E-3</v>
      </c>
      <c r="CJ13" s="25">
        <f t="shared" si="7"/>
        <v>4.2347820682093757E-4</v>
      </c>
      <c r="CK13" s="25">
        <f t="shared" si="8"/>
        <v>2.3728627315528893E-3</v>
      </c>
      <c r="CL13" s="25">
        <f t="shared" si="9"/>
        <v>-8.5120794643532508E-3</v>
      </c>
      <c r="CM13" s="25">
        <f t="shared" si="10"/>
        <v>2.9978220247030025E-3</v>
      </c>
      <c r="CN13" s="25">
        <f t="shared" si="11"/>
        <v>2.9653939352535922E-3</v>
      </c>
      <c r="CO13" s="25">
        <f t="shared" si="12"/>
        <v>3.0209833324202156E-3</v>
      </c>
      <c r="CP13" s="25">
        <f t="shared" si="13"/>
        <v>2.482901762453939E-3</v>
      </c>
    </row>
    <row r="14" spans="1:94" x14ac:dyDescent="0.4">
      <c r="A14" s="30" t="s">
        <v>13</v>
      </c>
      <c r="B14" s="28">
        <v>34080.17194</v>
      </c>
      <c r="C14" s="28"/>
      <c r="D14" s="28">
        <v>22570.879227000001</v>
      </c>
      <c r="E14" s="28">
        <v>479.84395886999999</v>
      </c>
      <c r="F14" s="28">
        <v>479.53368205999999</v>
      </c>
      <c r="G14" s="28">
        <v>225.06403982</v>
      </c>
      <c r="H14" s="28">
        <v>114171.84067000001</v>
      </c>
      <c r="I14" s="28">
        <v>29.913411039</v>
      </c>
      <c r="J14" s="28">
        <v>132.33482645000001</v>
      </c>
      <c r="K14" s="28">
        <v>3.5577426999999998E-3</v>
      </c>
      <c r="L14" s="28">
        <v>217.96857152000001</v>
      </c>
      <c r="M14" s="28">
        <v>27.809908172</v>
      </c>
      <c r="N14" s="68">
        <v>25.66909596</v>
      </c>
      <c r="O14" s="68">
        <v>5.9566341511000003</v>
      </c>
      <c r="P14" s="68">
        <v>1.0719566464000001</v>
      </c>
      <c r="R14" s="30" t="s">
        <v>13</v>
      </c>
      <c r="S14" s="28">
        <v>0</v>
      </c>
      <c r="T14" s="28">
        <v>25.739368399619401</v>
      </c>
      <c r="U14" s="28">
        <v>29.995276901735501</v>
      </c>
      <c r="V14" s="28">
        <v>29.995276901735501</v>
      </c>
      <c r="W14" s="28">
        <v>4.7901273290103803E-2</v>
      </c>
      <c r="X14" s="28">
        <v>555.88500377058995</v>
      </c>
      <c r="Y14" s="28">
        <v>5.9729631767619198</v>
      </c>
      <c r="Z14" s="28">
        <v>321676.174964479</v>
      </c>
      <c r="AA14" s="28">
        <v>3.5673184399529199E-3</v>
      </c>
      <c r="AB14" s="28">
        <v>34173.459162711901</v>
      </c>
      <c r="AC14" s="28">
        <v>18.021237092465601</v>
      </c>
      <c r="AD14" s="28">
        <v>51727.8119676797</v>
      </c>
      <c r="AE14" s="28">
        <v>25.249818399255201</v>
      </c>
      <c r="AF14" s="28">
        <v>0</v>
      </c>
      <c r="AG14" s="28">
        <v>218.560665874195</v>
      </c>
      <c r="AH14" s="28">
        <v>218.560665874195</v>
      </c>
      <c r="AI14" s="28">
        <v>0</v>
      </c>
      <c r="AJ14" s="28">
        <v>2.9264210101128301</v>
      </c>
      <c r="AK14" s="28">
        <v>0</v>
      </c>
      <c r="AL14" s="28">
        <v>0</v>
      </c>
      <c r="AM14" s="28">
        <v>27.8863326074516</v>
      </c>
      <c r="AN14" s="28">
        <v>1.07489389956931</v>
      </c>
      <c r="AO14" s="28">
        <v>0</v>
      </c>
      <c r="AP14" s="28">
        <v>0</v>
      </c>
      <c r="AQ14" s="28">
        <v>20369.407147808</v>
      </c>
      <c r="AR14" s="28">
        <v>2263.26821013773</v>
      </c>
      <c r="AS14" s="28">
        <v>22632.6753579457</v>
      </c>
      <c r="AT14" s="28">
        <v>0</v>
      </c>
      <c r="AU14" s="28">
        <v>37.204330154588099</v>
      </c>
      <c r="AV14" s="28">
        <v>0</v>
      </c>
      <c r="AW14" s="28">
        <v>69620.091013146797</v>
      </c>
      <c r="AX14" s="28">
        <v>0</v>
      </c>
      <c r="AY14" s="28">
        <v>0</v>
      </c>
      <c r="AZ14" s="28">
        <v>0</v>
      </c>
      <c r="BA14" s="28">
        <v>0</v>
      </c>
      <c r="BB14" s="28">
        <v>27.119787673848201</v>
      </c>
      <c r="BC14" s="28">
        <v>0</v>
      </c>
      <c r="BD14" s="28">
        <v>481.18270548436101</v>
      </c>
      <c r="BE14" s="28">
        <v>480.87158037007902</v>
      </c>
      <c r="BF14" s="28">
        <v>0.311125114282091</v>
      </c>
      <c r="BG14" s="28">
        <v>0</v>
      </c>
      <c r="BH14" s="28">
        <v>0</v>
      </c>
      <c r="BI14" s="28">
        <v>315.86868356784998</v>
      </c>
      <c r="BJ14" s="28">
        <v>0</v>
      </c>
      <c r="BK14" s="28">
        <v>6.7318593972563301</v>
      </c>
      <c r="BL14" s="28">
        <v>0</v>
      </c>
      <c r="BM14" s="28">
        <v>1.32233165608999</v>
      </c>
      <c r="BN14" s="28">
        <v>16.8296896049868</v>
      </c>
      <c r="BO14" s="28">
        <v>42361.8133936386</v>
      </c>
      <c r="BP14" s="28">
        <v>0</v>
      </c>
      <c r="BQ14" s="28">
        <v>112.999228470047</v>
      </c>
      <c r="BR14" s="28">
        <v>0</v>
      </c>
      <c r="BS14" s="28">
        <v>225.61104417273199</v>
      </c>
      <c r="BT14" s="28">
        <v>43590.915012285797</v>
      </c>
      <c r="BU14" s="28">
        <v>0</v>
      </c>
      <c r="BV14" s="28">
        <v>0</v>
      </c>
      <c r="BW14" s="28">
        <v>481.391252086235</v>
      </c>
      <c r="BX14" s="28">
        <v>1601.9156006948899</v>
      </c>
      <c r="BY14" s="28">
        <v>114433.511931414</v>
      </c>
      <c r="BZ14" s="28">
        <v>119.651707962035</v>
      </c>
      <c r="CB14" s="25">
        <f t="shared" si="0"/>
        <v>2.7372873257839716E-3</v>
      </c>
      <c r="CC14" s="25" t="str">
        <f t="shared" si="14"/>
        <v/>
      </c>
      <c r="CD14" s="25">
        <f t="shared" si="1"/>
        <v>2.7378699041451689E-3</v>
      </c>
      <c r="CE14" s="25">
        <f t="shared" si="2"/>
        <v>2.7899624234379683E-3</v>
      </c>
      <c r="CF14" s="25">
        <f t="shared" si="3"/>
        <v>2.7899986176813051E-3</v>
      </c>
      <c r="CG14" s="25">
        <f t="shared" si="4"/>
        <v>2.4304387016667243E-3</v>
      </c>
      <c r="CH14" s="25">
        <f t="shared" si="5"/>
        <v>2.2919071802505768E-3</v>
      </c>
      <c r="CI14" s="25">
        <f t="shared" si="6"/>
        <v>2.7367612014814243E-3</v>
      </c>
      <c r="CJ14" s="25">
        <f t="shared" si="7"/>
        <v>3.2005949505712286</v>
      </c>
      <c r="CK14" s="25">
        <f t="shared" si="8"/>
        <v>2.6915212145386643E-3</v>
      </c>
      <c r="CL14" s="25">
        <f t="shared" si="9"/>
        <v>2.716420766838193E-3</v>
      </c>
      <c r="CM14" s="25">
        <f t="shared" si="10"/>
        <v>2.7481009638336859E-3</v>
      </c>
      <c r="CN14" s="25">
        <f t="shared" si="11"/>
        <v>2.7376281474387164E-3</v>
      </c>
      <c r="CO14" s="25">
        <f t="shared" si="12"/>
        <v>2.7413175373384425E-3</v>
      </c>
      <c r="CP14" s="25">
        <f t="shared" si="13"/>
        <v>2.7400857853479769E-3</v>
      </c>
    </row>
    <row r="15" spans="1:94" x14ac:dyDescent="0.4">
      <c r="A15" s="30" t="s">
        <v>14</v>
      </c>
      <c r="B15" s="28">
        <v>4662.2419290999997</v>
      </c>
      <c r="C15" s="28"/>
      <c r="D15" s="28">
        <v>3221.7567267999998</v>
      </c>
      <c r="E15" s="28">
        <v>91.584974056999997</v>
      </c>
      <c r="F15" s="28">
        <v>91.517803127999997</v>
      </c>
      <c r="G15" s="28">
        <v>54.329661000000002</v>
      </c>
      <c r="H15" s="28">
        <v>13115.084681</v>
      </c>
      <c r="I15" s="28">
        <v>6.3842538230999999</v>
      </c>
      <c r="J15" s="28">
        <v>36.190639441000002</v>
      </c>
      <c r="K15" s="28">
        <v>7.7020859999999997E-4</v>
      </c>
      <c r="L15" s="28">
        <v>44.598062632999998</v>
      </c>
      <c r="M15" s="28">
        <v>4.4746933248999996</v>
      </c>
      <c r="N15" s="68">
        <v>4.8730476908</v>
      </c>
      <c r="O15" s="68">
        <v>0.89478399460000002</v>
      </c>
      <c r="P15" s="68">
        <v>0.18183877130000001</v>
      </c>
      <c r="R15" s="30" t="s">
        <v>14</v>
      </c>
      <c r="S15" s="28">
        <v>0</v>
      </c>
      <c r="T15" s="28">
        <v>4.8852755186097498</v>
      </c>
      <c r="U15" s="28">
        <v>6.40029365030846</v>
      </c>
      <c r="V15" s="28">
        <v>6.40029365030846</v>
      </c>
      <c r="W15" s="28">
        <v>2.5814741004611501E-2</v>
      </c>
      <c r="X15" s="28">
        <v>76.232071522601302</v>
      </c>
      <c r="Y15" s="28">
        <v>0.89701924018600299</v>
      </c>
      <c r="Z15" s="28">
        <v>35591.804904831799</v>
      </c>
      <c r="AA15" s="28">
        <v>7.7211520169348004E-4</v>
      </c>
      <c r="AB15" s="28">
        <v>4673.8446693011902</v>
      </c>
      <c r="AC15" s="28">
        <v>4.3939196309393296</v>
      </c>
      <c r="AD15" s="28">
        <v>5719.2905851462301</v>
      </c>
      <c r="AE15" s="28">
        <v>5.2330230326946898</v>
      </c>
      <c r="AF15" s="28">
        <v>0</v>
      </c>
      <c r="AG15" s="28">
        <v>44.710111076084601</v>
      </c>
      <c r="AH15" s="28">
        <v>44.710111076084601</v>
      </c>
      <c r="AI15" s="28">
        <v>0</v>
      </c>
      <c r="AJ15" s="28">
        <v>1.0042569129232699</v>
      </c>
      <c r="AK15" s="28">
        <v>0</v>
      </c>
      <c r="AL15" s="28">
        <v>0</v>
      </c>
      <c r="AM15" s="28">
        <v>4.4859011653059504</v>
      </c>
      <c r="AN15" s="28">
        <v>0.182291687635175</v>
      </c>
      <c r="AO15" s="28">
        <v>0</v>
      </c>
      <c r="AP15" s="28">
        <v>0</v>
      </c>
      <c r="AQ15" s="28">
        <v>2906.8027427151001</v>
      </c>
      <c r="AR15" s="28">
        <v>322.97788839255497</v>
      </c>
      <c r="AS15" s="28">
        <v>3229.7806311076602</v>
      </c>
      <c r="AT15" s="28">
        <v>0</v>
      </c>
      <c r="AU15" s="28">
        <v>7.9690578069594302</v>
      </c>
      <c r="AV15" s="28">
        <v>0</v>
      </c>
      <c r="AW15" s="28">
        <v>8029.75770266372</v>
      </c>
      <c r="AX15" s="28">
        <v>0</v>
      </c>
      <c r="AY15" s="28">
        <v>0</v>
      </c>
      <c r="AZ15" s="28">
        <v>0</v>
      </c>
      <c r="BA15" s="28">
        <v>0</v>
      </c>
      <c r="BB15" s="28">
        <v>5.1744174905890103</v>
      </c>
      <c r="BC15" s="28">
        <v>0</v>
      </c>
      <c r="BD15" s="28">
        <v>91.816839771127107</v>
      </c>
      <c r="BE15" s="28">
        <v>91.749502008046804</v>
      </c>
      <c r="BF15" s="28">
        <v>6.7337763080297805E-2</v>
      </c>
      <c r="BG15" s="28">
        <v>0</v>
      </c>
      <c r="BH15" s="28">
        <v>0</v>
      </c>
      <c r="BI15" s="28">
        <v>60.267227440929901</v>
      </c>
      <c r="BJ15" s="28">
        <v>0</v>
      </c>
      <c r="BK15" s="28">
        <v>1.28442937306062</v>
      </c>
      <c r="BL15" s="28">
        <v>0</v>
      </c>
      <c r="BM15" s="28">
        <v>0.25229830009314502</v>
      </c>
      <c r="BN15" s="28">
        <v>3.2110742609280298</v>
      </c>
      <c r="BO15" s="28">
        <v>4752.1816566929601</v>
      </c>
      <c r="BP15" s="28">
        <v>0</v>
      </c>
      <c r="BQ15" s="28">
        <v>21.5600551424461</v>
      </c>
      <c r="BR15" s="28">
        <v>0</v>
      </c>
      <c r="BS15" s="28">
        <v>54.466091225405997</v>
      </c>
      <c r="BT15" s="28">
        <v>5031.5003957525996</v>
      </c>
      <c r="BU15" s="28">
        <v>0</v>
      </c>
      <c r="BV15" s="28">
        <v>0</v>
      </c>
      <c r="BW15" s="28">
        <v>73.401206359034305</v>
      </c>
      <c r="BX15" s="28">
        <v>188.90294965383001</v>
      </c>
      <c r="BY15" s="28">
        <v>13136.813369158401</v>
      </c>
      <c r="BZ15" s="28">
        <v>15.8299088839888</v>
      </c>
      <c r="CB15" s="25">
        <f t="shared" si="0"/>
        <v>2.4886611157543029E-3</v>
      </c>
      <c r="CC15" s="25" t="str">
        <f t="shared" si="14"/>
        <v/>
      </c>
      <c r="CD15" s="25">
        <f t="shared" si="1"/>
        <v>2.4905369921055702E-3</v>
      </c>
      <c r="CE15" s="25">
        <f t="shared" si="2"/>
        <v>2.5317003855108745E-3</v>
      </c>
      <c r="CF15" s="25">
        <f t="shared" si="3"/>
        <v>2.5317355981845911E-3</v>
      </c>
      <c r="CG15" s="25">
        <f t="shared" si="4"/>
        <v>2.5111554700478441E-3</v>
      </c>
      <c r="CH15" s="25">
        <f t="shared" si="5"/>
        <v>1.6567707099809364E-3</v>
      </c>
      <c r="CI15" s="25">
        <f t="shared" si="6"/>
        <v>2.5124043706444671E-3</v>
      </c>
      <c r="CJ15" s="25">
        <f t="shared" si="7"/>
        <v>1.1064030008886434</v>
      </c>
      <c r="CK15" s="25">
        <f t="shared" si="8"/>
        <v>2.4754354774538558E-3</v>
      </c>
      <c r="CL15" s="25">
        <f t="shared" si="9"/>
        <v>2.5124060658566361E-3</v>
      </c>
      <c r="CM15" s="25">
        <f t="shared" si="10"/>
        <v>2.5047169922424281E-3</v>
      </c>
      <c r="CN15" s="25">
        <f t="shared" si="11"/>
        <v>2.509277270738638E-3</v>
      </c>
      <c r="CO15" s="25">
        <f t="shared" si="12"/>
        <v>2.4980840062994183E-3</v>
      </c>
      <c r="CP15" s="25">
        <f t="shared" si="13"/>
        <v>2.4907577846958124E-3</v>
      </c>
    </row>
    <row r="16" spans="1:94" x14ac:dyDescent="0.4">
      <c r="A16" s="30" t="s">
        <v>15</v>
      </c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68"/>
      <c r="O16" s="68"/>
      <c r="P16" s="68"/>
      <c r="CB16" s="25" t="str">
        <f t="shared" si="0"/>
        <v/>
      </c>
      <c r="CC16" s="25" t="str">
        <f t="shared" si="14"/>
        <v/>
      </c>
      <c r="CD16" s="25" t="str">
        <f t="shared" si="1"/>
        <v/>
      </c>
      <c r="CE16" s="25" t="str">
        <f t="shared" si="2"/>
        <v/>
      </c>
      <c r="CF16" s="25" t="str">
        <f t="shared" si="3"/>
        <v/>
      </c>
      <c r="CG16" s="25" t="str">
        <f t="shared" si="4"/>
        <v/>
      </c>
      <c r="CH16" s="25" t="str">
        <f t="shared" si="5"/>
        <v/>
      </c>
      <c r="CI16" s="25" t="str">
        <f t="shared" si="6"/>
        <v/>
      </c>
      <c r="CJ16" s="25" t="str">
        <f t="shared" si="7"/>
        <v/>
      </c>
      <c r="CK16" s="25" t="str">
        <f t="shared" si="8"/>
        <v/>
      </c>
      <c r="CL16" s="25" t="str">
        <f t="shared" si="9"/>
        <v/>
      </c>
      <c r="CM16" s="25" t="str">
        <f t="shared" si="10"/>
        <v/>
      </c>
      <c r="CN16" s="25" t="str">
        <f t="shared" si="11"/>
        <v/>
      </c>
      <c r="CO16" s="25" t="str">
        <f t="shared" si="12"/>
        <v/>
      </c>
      <c r="CP16" s="25" t="str">
        <f t="shared" si="13"/>
        <v/>
      </c>
    </row>
    <row r="17" spans="1:94" x14ac:dyDescent="0.4">
      <c r="A17" s="30" t="s">
        <v>16</v>
      </c>
      <c r="B17" s="28">
        <v>64647.971674</v>
      </c>
      <c r="C17" s="28">
        <v>1.4352385000000001E-3</v>
      </c>
      <c r="D17" s="28">
        <v>43560.383005000003</v>
      </c>
      <c r="E17" s="28">
        <v>1318.4400407999999</v>
      </c>
      <c r="F17" s="28">
        <v>1318.1855373000001</v>
      </c>
      <c r="G17" s="28">
        <v>64.324240639999999</v>
      </c>
      <c r="H17" s="28">
        <v>89286.002307999996</v>
      </c>
      <c r="I17" s="28">
        <v>88.204703495999993</v>
      </c>
      <c r="J17" s="28">
        <v>470.09066056</v>
      </c>
      <c r="K17" s="28">
        <v>2.9182392000000001E-3</v>
      </c>
      <c r="L17" s="28">
        <v>620.33278986000005</v>
      </c>
      <c r="M17" s="28">
        <v>71.842891174000002</v>
      </c>
      <c r="N17" s="68">
        <v>73.249297264000006</v>
      </c>
      <c r="O17" s="68">
        <v>14.702940738000001</v>
      </c>
      <c r="P17" s="68">
        <v>2.4631307374000002</v>
      </c>
      <c r="R17" s="30" t="s">
        <v>16</v>
      </c>
      <c r="S17" s="28">
        <v>0</v>
      </c>
      <c r="T17" s="28">
        <v>73.443599640465607</v>
      </c>
      <c r="U17" s="28">
        <v>89.686110621825193</v>
      </c>
      <c r="V17" s="28">
        <v>89.686110621825193</v>
      </c>
      <c r="W17" s="28">
        <v>0.29967071532017397</v>
      </c>
      <c r="X17" s="28">
        <v>529.21289177317794</v>
      </c>
      <c r="Y17" s="28">
        <v>14.741760315902599</v>
      </c>
      <c r="Z17" s="28">
        <v>240100.95956600699</v>
      </c>
      <c r="AA17" s="28">
        <v>2.9260701900664099E-3</v>
      </c>
      <c r="AB17" s="28">
        <v>64815.985069201903</v>
      </c>
      <c r="AC17" s="28">
        <v>64.5811353428643</v>
      </c>
      <c r="AD17" s="28">
        <v>36100.080880769201</v>
      </c>
      <c r="AE17" s="28">
        <v>101.23079293809199</v>
      </c>
      <c r="AF17" s="28">
        <v>0</v>
      </c>
      <c r="AG17" s="28">
        <v>634.42582151272302</v>
      </c>
      <c r="AH17" s="28">
        <v>634.42582151272302</v>
      </c>
      <c r="AI17" s="28">
        <v>0</v>
      </c>
      <c r="AJ17" s="28">
        <v>10.2807765677186</v>
      </c>
      <c r="AK17" s="28">
        <v>0</v>
      </c>
      <c r="AL17" s="28">
        <v>0</v>
      </c>
      <c r="AM17" s="28">
        <v>72.114502948560698</v>
      </c>
      <c r="AN17" s="28">
        <v>2.4696408804988002</v>
      </c>
      <c r="AO17" s="28">
        <v>1.43926808313629E-3</v>
      </c>
      <c r="AP17" s="28">
        <v>0</v>
      </c>
      <c r="AQ17" s="28">
        <v>39306.389290819301</v>
      </c>
      <c r="AR17" s="28">
        <v>4367.3744574901502</v>
      </c>
      <c r="AS17" s="28">
        <v>43673.763748309502</v>
      </c>
      <c r="AT17" s="28">
        <v>0</v>
      </c>
      <c r="AU17" s="28">
        <v>103.697511493871</v>
      </c>
      <c r="AV17" s="28">
        <v>0</v>
      </c>
      <c r="AW17" s="28">
        <v>55794.019539989502</v>
      </c>
      <c r="AX17" s="28">
        <v>0</v>
      </c>
      <c r="AY17" s="28">
        <v>0</v>
      </c>
      <c r="AZ17" s="28">
        <v>0</v>
      </c>
      <c r="BA17" s="28">
        <v>0</v>
      </c>
      <c r="BB17" s="28">
        <v>74.539279896603205</v>
      </c>
      <c r="BC17" s="28">
        <v>0</v>
      </c>
      <c r="BD17" s="28">
        <v>1321.93945290133</v>
      </c>
      <c r="BE17" s="28">
        <v>1321.68426635592</v>
      </c>
      <c r="BF17" s="28">
        <v>0.255186545412457</v>
      </c>
      <c r="BG17" s="28">
        <v>0</v>
      </c>
      <c r="BH17" s="28">
        <v>0</v>
      </c>
      <c r="BI17" s="28">
        <v>868.17102679166896</v>
      </c>
      <c r="BJ17" s="28">
        <v>0</v>
      </c>
      <c r="BK17" s="28">
        <v>18.5026388864454</v>
      </c>
      <c r="BL17" s="28">
        <v>0</v>
      </c>
      <c r="BM17" s="28">
        <v>3.6344502999939299</v>
      </c>
      <c r="BN17" s="28">
        <v>46.256627279441297</v>
      </c>
      <c r="BO17" s="28">
        <v>29898.328094389199</v>
      </c>
      <c r="BP17" s="28">
        <v>0</v>
      </c>
      <c r="BQ17" s="28">
        <v>310.58024320177202</v>
      </c>
      <c r="BR17" s="28">
        <v>0</v>
      </c>
      <c r="BS17" s="28">
        <v>64.525706388982996</v>
      </c>
      <c r="BT17" s="28">
        <v>34983.4988939947</v>
      </c>
      <c r="BU17" s="28">
        <v>0</v>
      </c>
      <c r="BV17" s="28">
        <v>0</v>
      </c>
      <c r="BW17" s="28">
        <v>598.79429731798996</v>
      </c>
      <c r="BX17" s="28">
        <v>1769.57467555824</v>
      </c>
      <c r="BY17" s="28">
        <v>89519.150396071302</v>
      </c>
      <c r="BZ17" s="28">
        <v>418.25769309527698</v>
      </c>
      <c r="CB17" s="25">
        <f t="shared" si="0"/>
        <v>2.5988966219875021E-3</v>
      </c>
      <c r="CC17" s="25">
        <f t="shared" si="14"/>
        <v>2.807605242118239E-3</v>
      </c>
      <c r="CD17" s="25">
        <f t="shared" si="1"/>
        <v>2.6028408266402232E-3</v>
      </c>
      <c r="CE17" s="25">
        <f t="shared" si="2"/>
        <v>2.654206481173572E-3</v>
      </c>
      <c r="CF17" s="25">
        <f t="shared" si="3"/>
        <v>2.6542007607565686E-3</v>
      </c>
      <c r="CG17" s="25">
        <f t="shared" si="4"/>
        <v>3.1320346261144326E-3</v>
      </c>
      <c r="CH17" s="25">
        <f t="shared" si="5"/>
        <v>2.6112501628983353E-3</v>
      </c>
      <c r="CI17" s="25">
        <f t="shared" si="6"/>
        <v>1.67951035161337E-2</v>
      </c>
      <c r="CJ17" s="25">
        <f t="shared" si="7"/>
        <v>0.12576772136410458</v>
      </c>
      <c r="CK17" s="25">
        <f t="shared" si="8"/>
        <v>2.6834640787533233E-3</v>
      </c>
      <c r="CL17" s="25">
        <f t="shared" si="9"/>
        <v>2.2718501880101421E-2</v>
      </c>
      <c r="CM17" s="25">
        <f t="shared" si="10"/>
        <v>3.7806353575452019E-3</v>
      </c>
      <c r="CN17" s="25">
        <f t="shared" si="11"/>
        <v>2.6526176185050539E-3</v>
      </c>
      <c r="CO17" s="25">
        <f t="shared" si="12"/>
        <v>2.6402594279842919E-3</v>
      </c>
      <c r="CP17" s="25">
        <f t="shared" si="13"/>
        <v>2.6430359541823709E-3</v>
      </c>
    </row>
    <row r="18" spans="1:94" x14ac:dyDescent="0.4">
      <c r="A18" s="30" t="s">
        <v>17</v>
      </c>
      <c r="B18" s="28">
        <v>20253.610820000002</v>
      </c>
      <c r="C18" s="28">
        <v>1.134347E-3</v>
      </c>
      <c r="D18" s="28">
        <v>13637.105335</v>
      </c>
      <c r="E18" s="28">
        <v>470.31660403000001</v>
      </c>
      <c r="F18" s="28">
        <v>470.26488719999998</v>
      </c>
      <c r="G18" s="28">
        <v>68.720673245</v>
      </c>
      <c r="H18" s="28">
        <v>39109.740936000002</v>
      </c>
      <c r="I18" s="28">
        <v>26.683725633000002</v>
      </c>
      <c r="J18" s="28">
        <v>274.62147912</v>
      </c>
      <c r="K18" s="28">
        <v>5.9300979999999997E-4</v>
      </c>
      <c r="L18" s="28">
        <v>183.40220797000001</v>
      </c>
      <c r="M18" s="28">
        <v>19.824570436999998</v>
      </c>
      <c r="N18" s="68">
        <v>21.597204810000001</v>
      </c>
      <c r="O18" s="68">
        <v>3.9572537245000001</v>
      </c>
      <c r="P18" s="68">
        <v>0.67817291859999995</v>
      </c>
      <c r="R18" s="30" t="s">
        <v>17</v>
      </c>
      <c r="S18" s="28">
        <v>0</v>
      </c>
      <c r="T18" s="28">
        <v>21.6392885744532</v>
      </c>
      <c r="U18" s="28">
        <v>26.737808509908302</v>
      </c>
      <c r="V18" s="28">
        <v>26.737808509908302</v>
      </c>
      <c r="W18" s="28">
        <v>0.109971893301089</v>
      </c>
      <c r="X18" s="28">
        <v>312.00601554459098</v>
      </c>
      <c r="Y18" s="28">
        <v>3.9641271842725101</v>
      </c>
      <c r="Z18" s="28">
        <v>121253.386130039</v>
      </c>
      <c r="AA18" s="28">
        <v>5.94081504518482E-4</v>
      </c>
      <c r="AB18" s="28">
        <v>20290.4652317125</v>
      </c>
      <c r="AC18" s="28">
        <v>21.758492164126999</v>
      </c>
      <c r="AD18" s="28">
        <v>19557.610172002998</v>
      </c>
      <c r="AE18" s="28">
        <v>34.225407813236203</v>
      </c>
      <c r="AF18" s="28">
        <v>0</v>
      </c>
      <c r="AG18" s="28">
        <v>183.767003662186</v>
      </c>
      <c r="AH18" s="28">
        <v>183.767003662186</v>
      </c>
      <c r="AI18" s="28">
        <v>0</v>
      </c>
      <c r="AJ18" s="28">
        <v>3.1442359452348199</v>
      </c>
      <c r="AK18" s="28">
        <v>0</v>
      </c>
      <c r="AL18" s="28">
        <v>0</v>
      </c>
      <c r="AM18" s="28">
        <v>19.8603385626635</v>
      </c>
      <c r="AN18" s="28">
        <v>0.67940626406367799</v>
      </c>
      <c r="AO18" s="28">
        <v>1.1366373375882499E-3</v>
      </c>
      <c r="AP18" s="28">
        <v>0</v>
      </c>
      <c r="AQ18" s="28">
        <v>12296.2990207739</v>
      </c>
      <c r="AR18" s="28">
        <v>1366.25624787826</v>
      </c>
      <c r="AS18" s="28">
        <v>13662.5552686521</v>
      </c>
      <c r="AT18" s="28">
        <v>0</v>
      </c>
      <c r="AU18" s="28">
        <v>17.8685902435099</v>
      </c>
      <c r="AV18" s="28">
        <v>0</v>
      </c>
      <c r="AW18" s="28">
        <v>22601.073599691899</v>
      </c>
      <c r="AX18" s="28">
        <v>0</v>
      </c>
      <c r="AY18" s="28">
        <v>0</v>
      </c>
      <c r="AZ18" s="28">
        <v>0</v>
      </c>
      <c r="BA18" s="28">
        <v>0</v>
      </c>
      <c r="BB18" s="28">
        <v>26.581728458473101</v>
      </c>
      <c r="BC18" s="28">
        <v>0</v>
      </c>
      <c r="BD18" s="28">
        <v>471.382253247915</v>
      </c>
      <c r="BE18" s="28">
        <v>471.33044252634198</v>
      </c>
      <c r="BF18" s="28">
        <v>5.1810721572777198E-2</v>
      </c>
      <c r="BG18" s="28">
        <v>0</v>
      </c>
      <c r="BH18" s="28">
        <v>0</v>
      </c>
      <c r="BI18" s="28">
        <v>309.60139638298602</v>
      </c>
      <c r="BJ18" s="28">
        <v>0</v>
      </c>
      <c r="BK18" s="28">
        <v>6.5982990095845899</v>
      </c>
      <c r="BL18" s="28">
        <v>0</v>
      </c>
      <c r="BM18" s="28">
        <v>1.29609648732066</v>
      </c>
      <c r="BN18" s="28">
        <v>16.4957594304359</v>
      </c>
      <c r="BO18" s="28">
        <v>15488.1889974636</v>
      </c>
      <c r="BP18" s="28">
        <v>0</v>
      </c>
      <c r="BQ18" s="28">
        <v>110.757162757541</v>
      </c>
      <c r="BR18" s="28">
        <v>0</v>
      </c>
      <c r="BS18" s="28">
        <v>68.862248228319402</v>
      </c>
      <c r="BT18" s="28">
        <v>13405.286392611901</v>
      </c>
      <c r="BU18" s="28">
        <v>0</v>
      </c>
      <c r="BV18" s="28">
        <v>0</v>
      </c>
      <c r="BW18" s="28">
        <v>178.41775255282101</v>
      </c>
      <c r="BX18" s="28">
        <v>413.55725847635</v>
      </c>
      <c r="BY18" s="28">
        <v>39184.403180828602</v>
      </c>
      <c r="BZ18" s="28">
        <v>39.117775681099197</v>
      </c>
      <c r="CB18" s="25">
        <f t="shared" si="0"/>
        <v>1.8196464837818189E-3</v>
      </c>
      <c r="CC18" s="25">
        <f t="shared" si="14"/>
        <v>2.0190802181783447E-3</v>
      </c>
      <c r="CD18" s="25">
        <f t="shared" si="1"/>
        <v>1.8662269614345762E-3</v>
      </c>
      <c r="CE18" s="25">
        <f t="shared" si="2"/>
        <v>2.2658124522582676E-3</v>
      </c>
      <c r="CF18" s="25">
        <f t="shared" si="3"/>
        <v>2.2658619755483362E-3</v>
      </c>
      <c r="CG18" s="25">
        <f t="shared" si="4"/>
        <v>2.0601512854023455E-3</v>
      </c>
      <c r="CH18" s="25">
        <f t="shared" si="5"/>
        <v>1.9090447300783367E-3</v>
      </c>
      <c r="CI18" s="25">
        <f t="shared" si="6"/>
        <v>2.0268113100898907E-3</v>
      </c>
      <c r="CJ18" s="25">
        <f t="shared" si="7"/>
        <v>0.1361311451106679</v>
      </c>
      <c r="CK18" s="25">
        <f t="shared" si="8"/>
        <v>1.8072290179386964E-3</v>
      </c>
      <c r="CL18" s="25">
        <f t="shared" si="9"/>
        <v>1.9890474396342291E-3</v>
      </c>
      <c r="CM18" s="25">
        <f t="shared" si="10"/>
        <v>1.8042320653135196E-3</v>
      </c>
      <c r="CN18" s="25">
        <f t="shared" si="11"/>
        <v>1.9485745874722423E-3</v>
      </c>
      <c r="CO18" s="25">
        <f t="shared" si="12"/>
        <v>1.7369267302612581E-3</v>
      </c>
      <c r="CP18" s="25">
        <f t="shared" si="13"/>
        <v>1.8186297769367124E-3</v>
      </c>
    </row>
    <row r="19" spans="1:94" x14ac:dyDescent="0.4">
      <c r="A19" s="30" t="s">
        <v>18</v>
      </c>
      <c r="B19" s="28">
        <v>44265.835064999999</v>
      </c>
      <c r="C19" s="28">
        <v>2.0504090999999999E-2</v>
      </c>
      <c r="D19" s="28">
        <v>27706.439245000001</v>
      </c>
      <c r="E19" s="28">
        <v>1076.7950588000001</v>
      </c>
      <c r="F19" s="28">
        <v>1075.0878141000001</v>
      </c>
      <c r="G19" s="28">
        <v>937.26714959000003</v>
      </c>
      <c r="H19" s="28">
        <v>65852.819885999997</v>
      </c>
      <c r="I19" s="28">
        <v>104.07521985</v>
      </c>
      <c r="J19" s="28">
        <v>1950.3322914</v>
      </c>
      <c r="K19" s="28">
        <v>1.95763945E-2</v>
      </c>
      <c r="L19" s="28">
        <v>722.04750351999996</v>
      </c>
      <c r="M19" s="28">
        <v>67.732343446000002</v>
      </c>
      <c r="N19" s="68">
        <v>75.049983167999997</v>
      </c>
      <c r="O19" s="68">
        <v>13.425509379999999</v>
      </c>
      <c r="P19" s="68">
        <v>3.1824504922000001</v>
      </c>
      <c r="R19" s="30" t="s">
        <v>18</v>
      </c>
      <c r="S19" s="28">
        <v>0</v>
      </c>
      <c r="T19" s="28">
        <v>75.242522005862398</v>
      </c>
      <c r="U19" s="28">
        <v>104.341334819872</v>
      </c>
      <c r="V19" s="28">
        <v>104.341334819872</v>
      </c>
      <c r="W19" s="28">
        <v>0.44389051661996198</v>
      </c>
      <c r="X19" s="28">
        <v>1961.5855116402199</v>
      </c>
      <c r="Y19" s="28">
        <v>13.458882122335501</v>
      </c>
      <c r="Z19" s="28">
        <v>157780.97682794699</v>
      </c>
      <c r="AA19" s="28">
        <v>1.9620496216098401E-2</v>
      </c>
      <c r="AB19" s="28">
        <v>44379.072774792301</v>
      </c>
      <c r="AC19" s="28">
        <v>113.804622315673</v>
      </c>
      <c r="AD19" s="28">
        <v>25944.080789673499</v>
      </c>
      <c r="AE19" s="28">
        <v>148.475840438707</v>
      </c>
      <c r="AF19" s="28">
        <v>0</v>
      </c>
      <c r="AG19" s="28">
        <v>723.90893396316096</v>
      </c>
      <c r="AH19" s="28">
        <v>723.90893396316096</v>
      </c>
      <c r="AI19" s="28">
        <v>0</v>
      </c>
      <c r="AJ19" s="28">
        <v>20.161135607090099</v>
      </c>
      <c r="AK19" s="28">
        <v>0</v>
      </c>
      <c r="AL19" s="28">
        <v>0</v>
      </c>
      <c r="AM19" s="28">
        <v>67.902756499649698</v>
      </c>
      <c r="AN19" s="28">
        <v>3.1901610908434401</v>
      </c>
      <c r="AO19" s="28">
        <v>2.0560064430077601E-2</v>
      </c>
      <c r="AP19" s="28">
        <v>0</v>
      </c>
      <c r="AQ19" s="28">
        <v>25000.0485061613</v>
      </c>
      <c r="AR19" s="28">
        <v>2777.7857832614</v>
      </c>
      <c r="AS19" s="28">
        <v>27777.834289422699</v>
      </c>
      <c r="AT19" s="28">
        <v>0</v>
      </c>
      <c r="AU19" s="28">
        <v>130.32249283892401</v>
      </c>
      <c r="AV19" s="28">
        <v>0</v>
      </c>
      <c r="AW19" s="28">
        <v>38919.307822685201</v>
      </c>
      <c r="AX19" s="28">
        <v>0</v>
      </c>
      <c r="AY19" s="28">
        <v>0</v>
      </c>
      <c r="AZ19" s="28">
        <v>0</v>
      </c>
      <c r="BA19" s="28">
        <v>0</v>
      </c>
      <c r="BB19" s="28">
        <v>60.799930095846001</v>
      </c>
      <c r="BC19" s="28">
        <v>0</v>
      </c>
      <c r="BD19" s="28">
        <v>1079.7777711963899</v>
      </c>
      <c r="BE19" s="28">
        <v>1078.0667474663901</v>
      </c>
      <c r="BF19" s="28">
        <v>1.71102372999994</v>
      </c>
      <c r="BG19" s="28">
        <v>0</v>
      </c>
      <c r="BH19" s="28">
        <v>0</v>
      </c>
      <c r="BI19" s="28">
        <v>708.14667918891996</v>
      </c>
      <c r="BJ19" s="28">
        <v>0</v>
      </c>
      <c r="BK19" s="28">
        <v>15.092187804361799</v>
      </c>
      <c r="BL19" s="28">
        <v>0</v>
      </c>
      <c r="BM19" s="28">
        <v>2.9645333446871298</v>
      </c>
      <c r="BN19" s="28">
        <v>37.730444344538299</v>
      </c>
      <c r="BO19" s="28">
        <v>22159.3434798157</v>
      </c>
      <c r="BP19" s="28">
        <v>0</v>
      </c>
      <c r="BQ19" s="28">
        <v>253.33297268804</v>
      </c>
      <c r="BR19" s="28">
        <v>0</v>
      </c>
      <c r="BS19" s="28">
        <v>939.78965035621195</v>
      </c>
      <c r="BT19" s="28">
        <v>23035.474714774198</v>
      </c>
      <c r="BU19" s="28">
        <v>0</v>
      </c>
      <c r="BV19" s="28">
        <v>0</v>
      </c>
      <c r="BW19" s="28">
        <v>491.910785973884</v>
      </c>
      <c r="BX19" s="28">
        <v>1215.2221243843301</v>
      </c>
      <c r="BY19" s="28">
        <v>66039.258595214793</v>
      </c>
      <c r="BZ19" s="28">
        <v>280.60587195225497</v>
      </c>
      <c r="CB19" s="25">
        <f t="shared" si="0"/>
        <v>2.5581288509755524E-3</v>
      </c>
      <c r="CC19" s="25">
        <f t="shared" si="14"/>
        <v>2.729866448485955E-3</v>
      </c>
      <c r="CD19" s="25">
        <f t="shared" si="1"/>
        <v>2.5768394051423164E-3</v>
      </c>
      <c r="CE19" s="25">
        <f t="shared" si="2"/>
        <v>2.7699907907395411E-3</v>
      </c>
      <c r="CF19" s="25">
        <f t="shared" si="3"/>
        <v>2.7708744600401084E-3</v>
      </c>
      <c r="CG19" s="25">
        <f t="shared" si="4"/>
        <v>2.6913359412152312E-3</v>
      </c>
      <c r="CH19" s="25">
        <f t="shared" si="5"/>
        <v>2.831142379894219E-3</v>
      </c>
      <c r="CI19" s="25">
        <f t="shared" si="6"/>
        <v>2.5569484287955285E-3</v>
      </c>
      <c r="CJ19" s="25">
        <f t="shared" si="7"/>
        <v>5.7698989499589482E-3</v>
      </c>
      <c r="CK19" s="25">
        <f t="shared" si="8"/>
        <v>2.2528007442024411E-3</v>
      </c>
      <c r="CL19" s="25">
        <f t="shared" si="9"/>
        <v>2.5779888914323188E-3</v>
      </c>
      <c r="CM19" s="25">
        <f t="shared" si="10"/>
        <v>2.5159775224012286E-3</v>
      </c>
      <c r="CN19" s="25">
        <f t="shared" si="11"/>
        <v>2.5654747640835697E-3</v>
      </c>
      <c r="CO19" s="25">
        <f t="shared" si="12"/>
        <v>2.4857710341491322E-3</v>
      </c>
      <c r="CP19" s="25">
        <f t="shared" si="13"/>
        <v>2.4228495187398084E-3</v>
      </c>
    </row>
    <row r="20" spans="1:94" x14ac:dyDescent="0.4">
      <c r="A20" s="30" t="s">
        <v>19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68"/>
      <c r="O20" s="68"/>
      <c r="P20" s="68"/>
      <c r="CB20" s="25" t="str">
        <f t="shared" si="0"/>
        <v/>
      </c>
      <c r="CC20" s="25" t="str">
        <f t="shared" si="14"/>
        <v/>
      </c>
      <c r="CD20" s="25" t="str">
        <f t="shared" si="1"/>
        <v/>
      </c>
      <c r="CE20" s="25" t="str">
        <f t="shared" si="2"/>
        <v/>
      </c>
      <c r="CF20" s="25" t="str">
        <f t="shared" si="3"/>
        <v/>
      </c>
      <c r="CG20" s="25" t="str">
        <f t="shared" si="4"/>
        <v/>
      </c>
      <c r="CH20" s="25" t="str">
        <f t="shared" si="5"/>
        <v/>
      </c>
      <c r="CI20" s="25" t="str">
        <f t="shared" si="6"/>
        <v/>
      </c>
      <c r="CJ20" s="25" t="str">
        <f t="shared" si="7"/>
        <v/>
      </c>
      <c r="CK20" s="25" t="str">
        <f t="shared" si="8"/>
        <v/>
      </c>
      <c r="CL20" s="25" t="str">
        <f t="shared" si="9"/>
        <v/>
      </c>
      <c r="CM20" s="25" t="str">
        <f t="shared" si="10"/>
        <v/>
      </c>
      <c r="CN20" s="25" t="str">
        <f t="shared" si="11"/>
        <v/>
      </c>
      <c r="CO20" s="25" t="str">
        <f t="shared" si="12"/>
        <v/>
      </c>
      <c r="CP20" s="25" t="str">
        <f t="shared" si="13"/>
        <v/>
      </c>
    </row>
    <row r="21" spans="1:94" x14ac:dyDescent="0.4">
      <c r="A21" s="30" t="s">
        <v>20</v>
      </c>
      <c r="B21" s="28">
        <v>0.72929330410000004</v>
      </c>
      <c r="C21" s="28"/>
      <c r="D21" s="28">
        <v>0.49936080589999998</v>
      </c>
      <c r="E21" s="28">
        <v>2.26830212E-2</v>
      </c>
      <c r="F21" s="28">
        <v>2.26830212E-2</v>
      </c>
      <c r="G21" s="28">
        <v>1.2937002999999999E-3</v>
      </c>
      <c r="H21" s="28">
        <v>1.2921798631999999</v>
      </c>
      <c r="I21" s="28">
        <v>1.1129657000000001E-3</v>
      </c>
      <c r="J21" s="28">
        <v>3.43329551E-2</v>
      </c>
      <c r="K21" s="28"/>
      <c r="L21" s="28">
        <v>7.5102423999999996E-3</v>
      </c>
      <c r="M21" s="28">
        <v>7.429143E-4</v>
      </c>
      <c r="N21" s="68">
        <v>8.7713319999999995E-4</v>
      </c>
      <c r="O21" s="68">
        <v>1.4300439999999999E-4</v>
      </c>
      <c r="P21" s="68">
        <v>2.4680899999999999E-5</v>
      </c>
      <c r="R21" s="30" t="s">
        <v>20</v>
      </c>
      <c r="S21" s="28">
        <v>0</v>
      </c>
      <c r="T21" s="28">
        <v>8.7570382060439501E-4</v>
      </c>
      <c r="U21" s="28">
        <v>1.1108557602473501E-3</v>
      </c>
      <c r="V21" s="28">
        <v>1.1108557602473501E-3</v>
      </c>
      <c r="W21" s="28">
        <v>5.51414662940854E-6</v>
      </c>
      <c r="X21" s="28">
        <v>3.4420865291041901E-2</v>
      </c>
      <c r="Y21" s="28">
        <v>1.42767150444506E-4</v>
      </c>
      <c r="Z21" s="28">
        <v>4.5173567144739</v>
      </c>
      <c r="AA21" s="28">
        <v>0</v>
      </c>
      <c r="AB21" s="28">
        <v>0.72804537112055301</v>
      </c>
      <c r="AC21" s="28">
        <v>2.8694716800872999E-4</v>
      </c>
      <c r="AD21" s="28">
        <v>0.72787559972221505</v>
      </c>
      <c r="AE21" s="28">
        <v>1.4576196742671001E-4</v>
      </c>
      <c r="AF21" s="28">
        <v>0</v>
      </c>
      <c r="AG21" s="28">
        <v>7.4975585780188E-3</v>
      </c>
      <c r="AH21" s="28">
        <v>7.4975585780188E-3</v>
      </c>
      <c r="AI21" s="28">
        <v>0</v>
      </c>
      <c r="AJ21" s="28">
        <v>1.42173660940161E-4</v>
      </c>
      <c r="AK21" s="28">
        <v>0</v>
      </c>
      <c r="AL21" s="28">
        <v>0</v>
      </c>
      <c r="AM21" s="28">
        <v>7.4163339429112905E-4</v>
      </c>
      <c r="AN21" s="28">
        <v>2.4634800026455499E-5</v>
      </c>
      <c r="AO21" s="28">
        <v>0</v>
      </c>
      <c r="AP21" s="28">
        <v>0</v>
      </c>
      <c r="AQ21" s="28">
        <v>0.44866181649828901</v>
      </c>
      <c r="AR21" s="28">
        <v>4.9851585068095297E-2</v>
      </c>
      <c r="AS21" s="28">
        <v>0.49851340156638402</v>
      </c>
      <c r="AT21" s="28">
        <v>0</v>
      </c>
      <c r="AU21" s="28">
        <v>5.5127794220583297E-4</v>
      </c>
      <c r="AV21" s="28">
        <v>0</v>
      </c>
      <c r="AW21" s="28">
        <v>0.68209251677441796</v>
      </c>
      <c r="AX21" s="28">
        <v>0</v>
      </c>
      <c r="AY21" s="28">
        <v>0</v>
      </c>
      <c r="AZ21" s="28">
        <v>0</v>
      </c>
      <c r="BA21" s="28">
        <v>0</v>
      </c>
      <c r="BB21" s="28">
        <v>1.2771519590822099E-3</v>
      </c>
      <c r="BC21" s="28">
        <v>0</v>
      </c>
      <c r="BD21" s="28">
        <v>2.2645947078049001E-2</v>
      </c>
      <c r="BE21" s="28">
        <v>2.2645947078049001E-2</v>
      </c>
      <c r="BF21" s="28">
        <v>0</v>
      </c>
      <c r="BG21" s="28">
        <v>0</v>
      </c>
      <c r="BH21" s="28">
        <v>0</v>
      </c>
      <c r="BI21" s="28">
        <v>1.4875469722272701E-2</v>
      </c>
      <c r="BJ21" s="28">
        <v>0</v>
      </c>
      <c r="BK21" s="28">
        <v>3.1702750817087902E-4</v>
      </c>
      <c r="BL21" s="28">
        <v>0</v>
      </c>
      <c r="BM21" s="28">
        <v>6.2276602897975397E-5</v>
      </c>
      <c r="BN21" s="28">
        <v>7.9255543246416096E-4</v>
      </c>
      <c r="BO21" s="28">
        <v>0.55328669591318203</v>
      </c>
      <c r="BP21" s="28">
        <v>0</v>
      </c>
      <c r="BQ21" s="28">
        <v>5.3214658531611399E-3</v>
      </c>
      <c r="BR21" s="28">
        <v>0</v>
      </c>
      <c r="BS21" s="28">
        <v>1.2916051301553699E-3</v>
      </c>
      <c r="BT21" s="28">
        <v>0.36951462044365702</v>
      </c>
      <c r="BU21" s="28">
        <v>0</v>
      </c>
      <c r="BV21" s="28">
        <v>0</v>
      </c>
      <c r="BW21" s="28">
        <v>6.0784703639500098E-3</v>
      </c>
      <c r="BX21" s="28">
        <v>7.2274594421204196E-3</v>
      </c>
      <c r="BY21" s="28">
        <v>1.2929512723424601</v>
      </c>
      <c r="BZ21" s="28">
        <v>1.11795044571945E-3</v>
      </c>
      <c r="CB21" s="25">
        <f t="shared" si="0"/>
        <v>-1.7111537599910766E-3</v>
      </c>
      <c r="CC21" s="25" t="str">
        <f t="shared" si="14"/>
        <v/>
      </c>
      <c r="CD21" s="25">
        <f t="shared" si="1"/>
        <v>-1.6969780639645596E-3</v>
      </c>
      <c r="CE21" s="25">
        <f t="shared" si="2"/>
        <v>-1.634443737635771E-3</v>
      </c>
      <c r="CF21" s="25">
        <f t="shared" si="3"/>
        <v>-1.634443737635771E-3</v>
      </c>
      <c r="CG21" s="25">
        <f t="shared" si="4"/>
        <v>-1.6195171668662608E-3</v>
      </c>
      <c r="CH21" s="25">
        <f t="shared" si="5"/>
        <v>5.9698279196973873E-4</v>
      </c>
      <c r="CI21" s="25">
        <f t="shared" si="6"/>
        <v>-1.8957814716571843E-3</v>
      </c>
      <c r="CJ21" s="25">
        <f t="shared" si="7"/>
        <v>2.560519209192719E-3</v>
      </c>
      <c r="CK21" s="25" t="str">
        <f t="shared" si="8"/>
        <v/>
      </c>
      <c r="CL21" s="25">
        <f t="shared" si="9"/>
        <v>-1.6888698534150595E-3</v>
      </c>
      <c r="CM21" s="25">
        <f t="shared" si="10"/>
        <v>-1.7241634854396448E-3</v>
      </c>
      <c r="CN21" s="25">
        <f t="shared" si="11"/>
        <v>-1.6296035717322543E-3</v>
      </c>
      <c r="CO21" s="25">
        <f t="shared" si="12"/>
        <v>-1.6590367533725592E-3</v>
      </c>
      <c r="CP21" s="25">
        <f t="shared" si="13"/>
        <v>-1.867840052206395E-3</v>
      </c>
    </row>
    <row r="22" spans="1:94" x14ac:dyDescent="0.4">
      <c r="A22" s="30" t="s">
        <v>21</v>
      </c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68"/>
      <c r="O22" s="68"/>
      <c r="P22" s="68"/>
      <c r="CB22" s="25" t="str">
        <f t="shared" si="0"/>
        <v/>
      </c>
      <c r="CC22" s="25" t="str">
        <f t="shared" si="14"/>
        <v/>
      </c>
      <c r="CD22" s="25" t="str">
        <f t="shared" si="1"/>
        <v/>
      </c>
      <c r="CE22" s="25" t="str">
        <f t="shared" si="2"/>
        <v/>
      </c>
      <c r="CF22" s="25" t="str">
        <f t="shared" si="3"/>
        <v/>
      </c>
      <c r="CG22" s="25" t="str">
        <f t="shared" si="4"/>
        <v/>
      </c>
      <c r="CH22" s="25" t="str">
        <f t="shared" si="5"/>
        <v/>
      </c>
      <c r="CI22" s="25" t="str">
        <f t="shared" si="6"/>
        <v/>
      </c>
      <c r="CJ22" s="25" t="str">
        <f t="shared" si="7"/>
        <v/>
      </c>
      <c r="CK22" s="25" t="str">
        <f t="shared" si="8"/>
        <v/>
      </c>
      <c r="CL22" s="25" t="str">
        <f t="shared" si="9"/>
        <v/>
      </c>
      <c r="CM22" s="25" t="str">
        <f t="shared" si="10"/>
        <v/>
      </c>
      <c r="CN22" s="25" t="str">
        <f t="shared" si="11"/>
        <v/>
      </c>
      <c r="CO22" s="25" t="str">
        <f t="shared" si="12"/>
        <v/>
      </c>
      <c r="CP22" s="25" t="str">
        <f t="shared" si="13"/>
        <v/>
      </c>
    </row>
    <row r="23" spans="1:94" x14ac:dyDescent="0.4">
      <c r="A23" s="30" t="s">
        <v>22</v>
      </c>
      <c r="B23" s="28">
        <v>13225.719051</v>
      </c>
      <c r="C23" s="28"/>
      <c r="D23" s="28">
        <v>9207.5376362999996</v>
      </c>
      <c r="E23" s="28">
        <v>226.86790106000001</v>
      </c>
      <c r="F23" s="28">
        <v>226.83833565</v>
      </c>
      <c r="G23" s="28">
        <v>91.343529399000005</v>
      </c>
      <c r="H23" s="28">
        <v>19519.097642000001</v>
      </c>
      <c r="I23" s="28">
        <v>20.792678839000001</v>
      </c>
      <c r="J23" s="28">
        <v>154.98073363</v>
      </c>
      <c r="K23" s="28">
        <v>3.39014E-4</v>
      </c>
      <c r="L23" s="28">
        <v>145.73834321999999</v>
      </c>
      <c r="M23" s="28">
        <v>14.326426967</v>
      </c>
      <c r="N23" s="68">
        <v>16.214520753999999</v>
      </c>
      <c r="O23" s="68">
        <v>2.7777926951</v>
      </c>
      <c r="P23" s="68">
        <v>0.47577893799999998</v>
      </c>
      <c r="R23" s="30" t="s">
        <v>22</v>
      </c>
      <c r="S23" s="28">
        <v>0</v>
      </c>
      <c r="T23" s="28">
        <v>16.255748437503801</v>
      </c>
      <c r="U23" s="28">
        <v>20.846293702103502</v>
      </c>
      <c r="V23" s="28">
        <v>20.846293702103502</v>
      </c>
      <c r="W23" s="28">
        <v>0.101996616571893</v>
      </c>
      <c r="X23" s="28">
        <v>157.41243376993299</v>
      </c>
      <c r="Y23" s="28">
        <v>2.7845994190624399</v>
      </c>
      <c r="Z23" s="28">
        <v>58362.018178350998</v>
      </c>
      <c r="AA23" s="28">
        <v>3.4004554097929199E-4</v>
      </c>
      <c r="AB23" s="28">
        <v>13258.1874601983</v>
      </c>
      <c r="AC23" s="28">
        <v>9.1726413544498708</v>
      </c>
      <c r="AD23" s="28">
        <v>9505.1614660581999</v>
      </c>
      <c r="AE23" s="28">
        <v>9.7900665553116895</v>
      </c>
      <c r="AF23" s="28">
        <v>0</v>
      </c>
      <c r="AG23" s="28">
        <v>146.11274558451299</v>
      </c>
      <c r="AH23" s="28">
        <v>146.11274558451299</v>
      </c>
      <c r="AI23" s="28">
        <v>0</v>
      </c>
      <c r="AJ23" s="28">
        <v>2.89500832585599</v>
      </c>
      <c r="AK23" s="28">
        <v>0</v>
      </c>
      <c r="AL23" s="28">
        <v>0</v>
      </c>
      <c r="AM23" s="28">
        <v>14.3619610384753</v>
      </c>
      <c r="AN23" s="28">
        <v>0.47696785914585799</v>
      </c>
      <c r="AO23" s="28">
        <v>0</v>
      </c>
      <c r="AP23" s="28">
        <v>0</v>
      </c>
      <c r="AQ23" s="28">
        <v>8307.3241290627502</v>
      </c>
      <c r="AR23" s="28">
        <v>923.03544479637696</v>
      </c>
      <c r="AS23" s="28">
        <v>9230.3595738591193</v>
      </c>
      <c r="AT23" s="28">
        <v>0</v>
      </c>
      <c r="AU23" s="28">
        <v>17.5691568730347</v>
      </c>
      <c r="AV23" s="28">
        <v>0</v>
      </c>
      <c r="AW23" s="28">
        <v>11292.916337484399</v>
      </c>
      <c r="AX23" s="28">
        <v>0</v>
      </c>
      <c r="AY23" s="28">
        <v>0</v>
      </c>
      <c r="AZ23" s="28">
        <v>0</v>
      </c>
      <c r="BA23" s="28">
        <v>0</v>
      </c>
      <c r="BB23" s="28">
        <v>12.827123123839099</v>
      </c>
      <c r="BC23" s="28">
        <v>0</v>
      </c>
      <c r="BD23" s="28">
        <v>227.47176694028801</v>
      </c>
      <c r="BE23" s="28">
        <v>227.44211220227999</v>
      </c>
      <c r="BF23" s="28">
        <v>2.9654738008234201E-2</v>
      </c>
      <c r="BG23" s="28">
        <v>0</v>
      </c>
      <c r="BH23" s="28">
        <v>0</v>
      </c>
      <c r="BI23" s="28">
        <v>149.399230428854</v>
      </c>
      <c r="BJ23" s="28">
        <v>0</v>
      </c>
      <c r="BK23" s="28">
        <v>3.1840354119391301</v>
      </c>
      <c r="BL23" s="28">
        <v>0</v>
      </c>
      <c r="BM23" s="28">
        <v>0.62543406190137596</v>
      </c>
      <c r="BN23" s="28">
        <v>7.96007195390135</v>
      </c>
      <c r="BO23" s="28">
        <v>7593.8235322227602</v>
      </c>
      <c r="BP23" s="28">
        <v>0</v>
      </c>
      <c r="BQ23" s="28">
        <v>53.4462172218456</v>
      </c>
      <c r="BR23" s="28">
        <v>0</v>
      </c>
      <c r="BS23" s="28">
        <v>91.594014085859001</v>
      </c>
      <c r="BT23" s="28">
        <v>6607.6840602572902</v>
      </c>
      <c r="BU23" s="28">
        <v>0</v>
      </c>
      <c r="BV23" s="28">
        <v>0</v>
      </c>
      <c r="BW23" s="28">
        <v>101.043128838477</v>
      </c>
      <c r="BX23" s="28">
        <v>238.643209968788</v>
      </c>
      <c r="BY23" s="28">
        <v>19573.2551381581</v>
      </c>
      <c r="BZ23" s="28">
        <v>43.464920699665903</v>
      </c>
      <c r="CB23" s="25">
        <f t="shared" si="0"/>
        <v>2.4549447234662814E-3</v>
      </c>
      <c r="CC23" s="25" t="str">
        <f t="shared" si="14"/>
        <v/>
      </c>
      <c r="CD23" s="25">
        <f t="shared" si="1"/>
        <v>2.4786146373321407E-3</v>
      </c>
      <c r="CE23" s="25">
        <f t="shared" si="2"/>
        <v>2.6617510783435725E-3</v>
      </c>
      <c r="CF23" s="25">
        <f t="shared" si="3"/>
        <v>2.6617042068743536E-3</v>
      </c>
      <c r="CG23" s="25">
        <f t="shared" si="4"/>
        <v>2.7422269372234121E-3</v>
      </c>
      <c r="CH23" s="25">
        <f t="shared" si="5"/>
        <v>2.7745901553136508E-3</v>
      </c>
      <c r="CI23" s="25">
        <f t="shared" si="6"/>
        <v>2.5785452427100398E-3</v>
      </c>
      <c r="CJ23" s="25">
        <f t="shared" si="7"/>
        <v>1.5690338295458135E-2</v>
      </c>
      <c r="CK23" s="25">
        <f t="shared" si="8"/>
        <v>3.0427680841852742E-3</v>
      </c>
      <c r="CL23" s="25">
        <f t="shared" si="9"/>
        <v>2.5690038478605589E-3</v>
      </c>
      <c r="CM23" s="25">
        <f t="shared" si="10"/>
        <v>2.4803163801519362E-3</v>
      </c>
      <c r="CN23" s="25">
        <f t="shared" si="11"/>
        <v>2.542639657951751E-3</v>
      </c>
      <c r="CO23" s="25">
        <f t="shared" si="12"/>
        <v>2.4504074672119561E-3</v>
      </c>
      <c r="CP23" s="25">
        <f t="shared" si="13"/>
        <v>2.4988940259856604E-3</v>
      </c>
    </row>
    <row r="24" spans="1:94" x14ac:dyDescent="0.4">
      <c r="A24" s="30" t="s">
        <v>23</v>
      </c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68"/>
      <c r="O24" s="68"/>
      <c r="P24" s="68"/>
      <c r="R24" s="30"/>
      <c r="CB24" s="25" t="str">
        <f t="shared" si="0"/>
        <v/>
      </c>
      <c r="CC24" s="25" t="str">
        <f t="shared" si="14"/>
        <v/>
      </c>
      <c r="CD24" s="25" t="str">
        <f t="shared" si="1"/>
        <v/>
      </c>
      <c r="CE24" s="25" t="str">
        <f t="shared" si="2"/>
        <v/>
      </c>
      <c r="CF24" s="25" t="str">
        <f t="shared" si="3"/>
        <v/>
      </c>
      <c r="CG24" s="25" t="str">
        <f t="shared" si="4"/>
        <v/>
      </c>
      <c r="CH24" s="25" t="str">
        <f t="shared" si="5"/>
        <v/>
      </c>
      <c r="CI24" s="25" t="str">
        <f t="shared" si="6"/>
        <v/>
      </c>
      <c r="CJ24" s="25" t="str">
        <f t="shared" si="7"/>
        <v/>
      </c>
      <c r="CK24" s="25" t="str">
        <f t="shared" si="8"/>
        <v/>
      </c>
      <c r="CL24" s="25" t="str">
        <f t="shared" si="9"/>
        <v/>
      </c>
      <c r="CM24" s="25" t="str">
        <f t="shared" si="10"/>
        <v/>
      </c>
      <c r="CN24" s="25" t="str">
        <f t="shared" si="11"/>
        <v/>
      </c>
      <c r="CO24" s="25" t="str">
        <f t="shared" si="12"/>
        <v/>
      </c>
      <c r="CP24" s="25" t="str">
        <f t="shared" si="13"/>
        <v/>
      </c>
    </row>
    <row r="25" spans="1:94" x14ac:dyDescent="0.4">
      <c r="A25" s="30" t="s">
        <v>24</v>
      </c>
      <c r="B25" s="28">
        <v>3605.0266078999998</v>
      </c>
      <c r="C25" s="28">
        <v>3.5164739999999999E-3</v>
      </c>
      <c r="D25" s="28">
        <v>2519.3892135000001</v>
      </c>
      <c r="E25" s="28">
        <v>75.971340416000004</v>
      </c>
      <c r="F25" s="28">
        <v>75.770244027999993</v>
      </c>
      <c r="G25" s="28">
        <v>184.14211560999999</v>
      </c>
      <c r="H25" s="28">
        <v>12182.097421</v>
      </c>
      <c r="I25" s="28">
        <v>8.7516036362000005</v>
      </c>
      <c r="J25" s="28">
        <v>133.28950166999999</v>
      </c>
      <c r="K25" s="28">
        <v>2.3058877999999998E-3</v>
      </c>
      <c r="L25" s="28">
        <v>64.342124666000004</v>
      </c>
      <c r="M25" s="28">
        <v>5.0241884392999996</v>
      </c>
      <c r="N25" s="68">
        <v>5.8645264674000002</v>
      </c>
      <c r="O25" s="68">
        <v>0.97371787659999998</v>
      </c>
      <c r="P25" s="68">
        <v>0.27370544149999998</v>
      </c>
      <c r="R25" s="30" t="s">
        <v>24</v>
      </c>
      <c r="S25" s="28">
        <v>0</v>
      </c>
      <c r="T25" s="28">
        <v>5.88089838794534</v>
      </c>
      <c r="U25" s="28">
        <v>8.7753683337264992</v>
      </c>
      <c r="V25" s="28">
        <v>8.7753683337264992</v>
      </c>
      <c r="W25" s="28">
        <v>4.0921728197455098E-2</v>
      </c>
      <c r="X25" s="28">
        <v>134.03366687465501</v>
      </c>
      <c r="Y25" s="28">
        <v>0.97643228920327596</v>
      </c>
      <c r="Z25" s="28">
        <v>11490.7351007119</v>
      </c>
      <c r="AA25" s="28">
        <v>2.3109335302663701E-3</v>
      </c>
      <c r="AB25" s="28">
        <v>3615.10884816834</v>
      </c>
      <c r="AC25" s="28">
        <v>18.6836769070533</v>
      </c>
      <c r="AD25" s="28">
        <v>2202.37131162063</v>
      </c>
      <c r="AE25" s="28">
        <v>29.4631128331594</v>
      </c>
      <c r="AF25" s="28">
        <v>0</v>
      </c>
      <c r="AG25" s="28">
        <v>64.519526920270494</v>
      </c>
      <c r="AH25" s="28">
        <v>64.519526920270494</v>
      </c>
      <c r="AI25" s="28">
        <v>0</v>
      </c>
      <c r="AJ25" s="28">
        <v>2.7173642295808902</v>
      </c>
      <c r="AK25" s="28">
        <v>0</v>
      </c>
      <c r="AL25" s="28">
        <v>0</v>
      </c>
      <c r="AM25" s="28">
        <v>5.0382219933600698</v>
      </c>
      <c r="AN25" s="28">
        <v>0.27440396186044602</v>
      </c>
      <c r="AO25" s="28">
        <v>3.5261363889394098E-3</v>
      </c>
      <c r="AP25" s="28">
        <v>0</v>
      </c>
      <c r="AQ25" s="28">
        <v>2273.7231890961498</v>
      </c>
      <c r="AR25" s="28">
        <v>252.63607096944901</v>
      </c>
      <c r="AS25" s="28">
        <v>2526.3592600656002</v>
      </c>
      <c r="AT25" s="28">
        <v>0</v>
      </c>
      <c r="AU25" s="28">
        <v>52.341403149360303</v>
      </c>
      <c r="AV25" s="28">
        <v>0</v>
      </c>
      <c r="AW25" s="28">
        <v>8328.5088489676491</v>
      </c>
      <c r="AX25" s="28">
        <v>0</v>
      </c>
      <c r="AY25" s="28">
        <v>0</v>
      </c>
      <c r="AZ25" s="28">
        <v>0</v>
      </c>
      <c r="BA25" s="28">
        <v>0</v>
      </c>
      <c r="BB25" s="28">
        <v>4.2852925470549001</v>
      </c>
      <c r="BC25" s="28">
        <v>0</v>
      </c>
      <c r="BD25" s="28">
        <v>76.185782828144198</v>
      </c>
      <c r="BE25" s="28">
        <v>75.984236143840604</v>
      </c>
      <c r="BF25" s="28">
        <v>0.201546684303642</v>
      </c>
      <c r="BG25" s="28">
        <v>0</v>
      </c>
      <c r="BH25" s="28">
        <v>0</v>
      </c>
      <c r="BI25" s="28">
        <v>49.911531364605899</v>
      </c>
      <c r="BJ25" s="28">
        <v>0</v>
      </c>
      <c r="BK25" s="28">
        <v>1.0637247822660101</v>
      </c>
      <c r="BL25" s="28">
        <v>0</v>
      </c>
      <c r="BM25" s="28">
        <v>0.20894593004734399</v>
      </c>
      <c r="BN25" s="28">
        <v>2.6593166269283501</v>
      </c>
      <c r="BO25" s="28">
        <v>2876.6810715916499</v>
      </c>
      <c r="BP25" s="28">
        <v>0</v>
      </c>
      <c r="BQ25" s="28">
        <v>17.855424892938</v>
      </c>
      <c r="BR25" s="28">
        <v>0</v>
      </c>
      <c r="BS25" s="28">
        <v>184.655513542573</v>
      </c>
      <c r="BT25" s="28">
        <v>4688.4051508017201</v>
      </c>
      <c r="BU25" s="28">
        <v>0</v>
      </c>
      <c r="BV25" s="28">
        <v>0</v>
      </c>
      <c r="BW25" s="28">
        <v>167.032953625635</v>
      </c>
      <c r="BX25" s="28">
        <v>498.51122216464501</v>
      </c>
      <c r="BY25" s="28">
        <v>12215.4365032159</v>
      </c>
      <c r="BZ25" s="28">
        <v>102.67833237015699</v>
      </c>
      <c r="CB25" s="25">
        <f t="shared" si="0"/>
        <v>2.796717296412227E-3</v>
      </c>
      <c r="CC25" s="25">
        <f t="shared" si="14"/>
        <v>2.747749290741204E-3</v>
      </c>
      <c r="CD25" s="25">
        <f t="shared" si="1"/>
        <v>2.7665620414073088E-3</v>
      </c>
      <c r="CE25" s="25">
        <f t="shared" si="2"/>
        <v>2.8226751162999295E-3</v>
      </c>
      <c r="CF25" s="25">
        <f t="shared" si="3"/>
        <v>2.8242236591125773E-3</v>
      </c>
      <c r="CG25" s="25">
        <f t="shared" si="4"/>
        <v>2.7880527541040878E-3</v>
      </c>
      <c r="CH25" s="25">
        <f t="shared" si="5"/>
        <v>2.7367275981908194E-3</v>
      </c>
      <c r="CI25" s="25">
        <f t="shared" si="6"/>
        <v>2.7154677604683494E-3</v>
      </c>
      <c r="CJ25" s="25">
        <f t="shared" si="7"/>
        <v>5.583074400693863E-3</v>
      </c>
      <c r="CK25" s="25">
        <f t="shared" si="8"/>
        <v>2.1881941811610875E-3</v>
      </c>
      <c r="CL25" s="25">
        <f t="shared" si="9"/>
        <v>2.7571712185661418E-3</v>
      </c>
      <c r="CM25" s="25">
        <f t="shared" si="10"/>
        <v>2.7931981910347039E-3</v>
      </c>
      <c r="CN25" s="25">
        <f t="shared" si="11"/>
        <v>2.791686700767548E-3</v>
      </c>
      <c r="CO25" s="25">
        <f t="shared" si="12"/>
        <v>2.7876787193782371E-3</v>
      </c>
      <c r="CP25" s="25">
        <f t="shared" si="13"/>
        <v>2.5520879549120771E-3</v>
      </c>
    </row>
    <row r="26" spans="1:94" x14ac:dyDescent="0.4">
      <c r="A26" s="30" t="s">
        <v>25</v>
      </c>
      <c r="B26" s="28">
        <v>814.86539720999997</v>
      </c>
      <c r="C26" s="28"/>
      <c r="D26" s="28">
        <v>530.97889664000002</v>
      </c>
      <c r="E26" s="28">
        <v>11.628262744000001</v>
      </c>
      <c r="F26" s="28">
        <v>11.627847981</v>
      </c>
      <c r="G26" s="28">
        <v>0.40606460729999999</v>
      </c>
      <c r="H26" s="28">
        <v>1147.8093721</v>
      </c>
      <c r="I26" s="28">
        <v>0.60569875230000003</v>
      </c>
      <c r="J26" s="28">
        <v>1.7683135945999999</v>
      </c>
      <c r="K26" s="28">
        <v>4.7558229999999998E-6</v>
      </c>
      <c r="L26" s="28">
        <v>4.4215587476999998</v>
      </c>
      <c r="M26" s="28">
        <v>0.64011920600000005</v>
      </c>
      <c r="N26" s="68">
        <v>0.57017463130000001</v>
      </c>
      <c r="O26" s="68">
        <v>0.1385699376</v>
      </c>
      <c r="P26" s="68">
        <v>2.1140220099999999E-2</v>
      </c>
      <c r="R26" s="30" t="s">
        <v>25</v>
      </c>
      <c r="S26" s="28">
        <v>0</v>
      </c>
      <c r="T26" s="28">
        <v>0.57175914236717496</v>
      </c>
      <c r="U26" s="28">
        <v>0.60738110708164395</v>
      </c>
      <c r="V26" s="28">
        <v>0.60738110708164395</v>
      </c>
      <c r="W26" s="28">
        <v>5.2270997334611996E-4</v>
      </c>
      <c r="X26" s="28">
        <v>1.7757407600731001</v>
      </c>
      <c r="Y26" s="28">
        <v>0.13895271001468301</v>
      </c>
      <c r="Z26" s="28">
        <v>2704.0872501599301</v>
      </c>
      <c r="AA26" s="28">
        <v>4.7684816672453802E-6</v>
      </c>
      <c r="AB26" s="28">
        <v>817.11336985201694</v>
      </c>
      <c r="AC26" s="28">
        <v>5.1092777051968297E-2</v>
      </c>
      <c r="AD26" s="28">
        <v>438.58002232274703</v>
      </c>
      <c r="AE26" s="28">
        <v>5.2244582193984597E-2</v>
      </c>
      <c r="AF26" s="28">
        <v>0</v>
      </c>
      <c r="AG26" s="28">
        <v>4.4338413589303096</v>
      </c>
      <c r="AH26" s="28">
        <v>4.4338413589303096</v>
      </c>
      <c r="AI26" s="28">
        <v>0</v>
      </c>
      <c r="AJ26" s="28">
        <v>1.7058254573322901E-2</v>
      </c>
      <c r="AK26" s="28">
        <v>0</v>
      </c>
      <c r="AL26" s="28">
        <v>0</v>
      </c>
      <c r="AM26" s="28">
        <v>0.64189157358681403</v>
      </c>
      <c r="AN26" s="28">
        <v>2.1198924715041499E-2</v>
      </c>
      <c r="AO26" s="28">
        <v>0</v>
      </c>
      <c r="AP26" s="28">
        <v>0</v>
      </c>
      <c r="AQ26" s="28">
        <v>479.19986228497999</v>
      </c>
      <c r="AR26" s="28">
        <v>53.2439547402127</v>
      </c>
      <c r="AS26" s="28">
        <v>532.44381702519297</v>
      </c>
      <c r="AT26" s="28">
        <v>0</v>
      </c>
      <c r="AU26" s="28">
        <v>0.15926638162116899</v>
      </c>
      <c r="AV26" s="28">
        <v>0</v>
      </c>
      <c r="AW26" s="28">
        <v>748.86301830982597</v>
      </c>
      <c r="AX26" s="28">
        <v>0</v>
      </c>
      <c r="AY26" s="28">
        <v>0</v>
      </c>
      <c r="AZ26" s="28">
        <v>0</v>
      </c>
      <c r="BA26" s="28">
        <v>0</v>
      </c>
      <c r="BB26" s="28">
        <v>0.65762448364997295</v>
      </c>
      <c r="BC26" s="28">
        <v>0</v>
      </c>
      <c r="BD26" s="28">
        <v>11.6609534364214</v>
      </c>
      <c r="BE26" s="28">
        <v>11.660537563121</v>
      </c>
      <c r="BF26" s="28">
        <v>4.1587330037423301E-4</v>
      </c>
      <c r="BG26" s="28">
        <v>0</v>
      </c>
      <c r="BH26" s="28">
        <v>0</v>
      </c>
      <c r="BI26" s="28">
        <v>7.6594156120306103</v>
      </c>
      <c r="BJ26" s="28">
        <v>0</v>
      </c>
      <c r="BK26" s="28">
        <v>0.163239140858809</v>
      </c>
      <c r="BL26" s="28">
        <v>0</v>
      </c>
      <c r="BM26" s="28">
        <v>3.2064936699791102E-2</v>
      </c>
      <c r="BN26" s="28">
        <v>0.40809843593092898</v>
      </c>
      <c r="BO26" s="28">
        <v>380.78316248124997</v>
      </c>
      <c r="BP26" s="28">
        <v>0</v>
      </c>
      <c r="BQ26" s="28">
        <v>2.74009495395096</v>
      </c>
      <c r="BR26" s="28">
        <v>0</v>
      </c>
      <c r="BS26" s="28">
        <v>0.40716519226398201</v>
      </c>
      <c r="BT26" s="28">
        <v>512.65553812936901</v>
      </c>
      <c r="BU26" s="28">
        <v>0</v>
      </c>
      <c r="BV26" s="28">
        <v>0</v>
      </c>
      <c r="BW26" s="28">
        <v>3.7114178382722298</v>
      </c>
      <c r="BX26" s="28">
        <v>20.013541195291001</v>
      </c>
      <c r="BY26" s="28">
        <v>1151.45345072945</v>
      </c>
      <c r="BZ26" s="28">
        <v>0.89362524424560397</v>
      </c>
      <c r="CB26" s="25">
        <f t="shared" si="0"/>
        <v>2.7587042592724645E-3</v>
      </c>
      <c r="CC26" s="25" t="str">
        <f t="shared" si="14"/>
        <v/>
      </c>
      <c r="CD26" s="25">
        <f t="shared" si="1"/>
        <v>2.7589050986072615E-3</v>
      </c>
      <c r="CE26" s="25">
        <f t="shared" si="2"/>
        <v>2.8113135333364282E-3</v>
      </c>
      <c r="CF26" s="25">
        <f t="shared" si="3"/>
        <v>2.8113183260062278E-3</v>
      </c>
      <c r="CG26" s="25">
        <f t="shared" si="4"/>
        <v>2.7103690993904085E-3</v>
      </c>
      <c r="CH26" s="25">
        <f t="shared" si="5"/>
        <v>3.1748117048241604E-3</v>
      </c>
      <c r="CI26" s="25">
        <f t="shared" si="6"/>
        <v>2.7775437463847543E-3</v>
      </c>
      <c r="CJ26" s="25">
        <f t="shared" si="7"/>
        <v>4.2001404591249774E-3</v>
      </c>
      <c r="CK26" s="25">
        <f t="shared" si="8"/>
        <v>2.6617195899385562E-3</v>
      </c>
      <c r="CL26" s="25">
        <f t="shared" si="9"/>
        <v>2.777891673767532E-3</v>
      </c>
      <c r="CM26" s="25">
        <f t="shared" si="10"/>
        <v>2.7688086378304718E-3</v>
      </c>
      <c r="CN26" s="25">
        <f t="shared" si="11"/>
        <v>2.7789925755943449E-3</v>
      </c>
      <c r="CO26" s="25">
        <f t="shared" si="12"/>
        <v>2.7623048787676846E-3</v>
      </c>
      <c r="CP26" s="25">
        <f t="shared" si="13"/>
        <v>2.7769159811869733E-3</v>
      </c>
    </row>
    <row r="27" spans="1:94" x14ac:dyDescent="0.4">
      <c r="A27" s="30" t="s">
        <v>26</v>
      </c>
      <c r="B27" s="28">
        <v>3869.5061556000001</v>
      </c>
      <c r="C27" s="28">
        <v>9.2902304000000005E-2</v>
      </c>
      <c r="D27" s="28">
        <v>2940.3756005999999</v>
      </c>
      <c r="E27" s="28">
        <v>85.427256947000004</v>
      </c>
      <c r="F27" s="28">
        <v>84.637955417000001</v>
      </c>
      <c r="G27" s="28">
        <v>162.46118526000001</v>
      </c>
      <c r="H27" s="28">
        <v>44305.628051</v>
      </c>
      <c r="I27" s="28">
        <v>9.7254707131</v>
      </c>
      <c r="J27" s="28">
        <v>465.82192567999999</v>
      </c>
      <c r="K27" s="28">
        <v>9.0506703000000008E-3</v>
      </c>
      <c r="L27" s="28">
        <v>168.13538435999999</v>
      </c>
      <c r="M27" s="28">
        <v>3.1349425469000001</v>
      </c>
      <c r="N27" s="68">
        <v>3.9772364085</v>
      </c>
      <c r="O27" s="68">
        <v>0.6587242888</v>
      </c>
      <c r="P27" s="68">
        <v>0.58684804099999999</v>
      </c>
      <c r="R27" s="30" t="s">
        <v>26</v>
      </c>
      <c r="S27" s="28">
        <v>0</v>
      </c>
      <c r="T27" s="28">
        <v>3.9848807238376698</v>
      </c>
      <c r="U27" s="28">
        <v>9.7481885959043399</v>
      </c>
      <c r="V27" s="28">
        <v>9.7481885959043399</v>
      </c>
      <c r="W27" s="28">
        <v>3.0204699417156099E-2</v>
      </c>
      <c r="X27" s="28">
        <v>467.09989643462899</v>
      </c>
      <c r="Y27" s="28">
        <v>0.65990584003160502</v>
      </c>
      <c r="Z27" s="28">
        <v>114260.68995749801</v>
      </c>
      <c r="AA27" s="28">
        <v>9.0756359131731398E-3</v>
      </c>
      <c r="AB27" s="28">
        <v>3876.9420853598699</v>
      </c>
      <c r="AC27" s="28">
        <v>26.834893095913401</v>
      </c>
      <c r="AD27" s="28">
        <v>11532.0570859207</v>
      </c>
      <c r="AE27" s="28">
        <v>28.997305383295899</v>
      </c>
      <c r="AF27" s="28">
        <v>0</v>
      </c>
      <c r="AG27" s="28">
        <v>168.56812593256899</v>
      </c>
      <c r="AH27" s="28">
        <v>168.56812593256899</v>
      </c>
      <c r="AI27" s="28">
        <v>0</v>
      </c>
      <c r="AJ27" s="28">
        <v>6.6080499189724202</v>
      </c>
      <c r="AK27" s="28">
        <v>0</v>
      </c>
      <c r="AL27" s="28">
        <v>0</v>
      </c>
      <c r="AM27" s="28">
        <v>3.1404038503507898</v>
      </c>
      <c r="AN27" s="28">
        <v>0.58836581280732503</v>
      </c>
      <c r="AO27" s="28">
        <v>9.3156683146216196E-2</v>
      </c>
      <c r="AP27" s="28">
        <v>0</v>
      </c>
      <c r="AQ27" s="28">
        <v>2651.6895274445601</v>
      </c>
      <c r="AR27" s="28">
        <v>294.631624482988</v>
      </c>
      <c r="AS27" s="28">
        <v>2946.3211519275501</v>
      </c>
      <c r="AT27" s="28">
        <v>0</v>
      </c>
      <c r="AU27" s="28">
        <v>135.00745250172699</v>
      </c>
      <c r="AV27" s="28">
        <v>0</v>
      </c>
      <c r="AW27" s="28">
        <v>29369.8017098528</v>
      </c>
      <c r="AX27" s="28">
        <v>0</v>
      </c>
      <c r="AY27" s="28">
        <v>0</v>
      </c>
      <c r="AZ27" s="28">
        <v>0</v>
      </c>
      <c r="BA27" s="28">
        <v>0</v>
      </c>
      <c r="BB27" s="28">
        <v>4.7853021202951904</v>
      </c>
      <c r="BC27" s="28">
        <v>0</v>
      </c>
      <c r="BD27" s="28">
        <v>85.641422356079602</v>
      </c>
      <c r="BE27" s="28">
        <v>84.849945522798606</v>
      </c>
      <c r="BF27" s="28">
        <v>0.79147683328097296</v>
      </c>
      <c r="BG27" s="28">
        <v>0</v>
      </c>
      <c r="BH27" s="28">
        <v>0</v>
      </c>
      <c r="BI27" s="28">
        <v>55.735147497588699</v>
      </c>
      <c r="BJ27" s="28">
        <v>0</v>
      </c>
      <c r="BK27" s="28">
        <v>1.18783947915805</v>
      </c>
      <c r="BL27" s="28">
        <v>0</v>
      </c>
      <c r="BM27" s="28">
        <v>0.233325072394274</v>
      </c>
      <c r="BN27" s="28">
        <v>2.96960545412457</v>
      </c>
      <c r="BO27" s="28">
        <v>12223.412229769399</v>
      </c>
      <c r="BP27" s="28">
        <v>0</v>
      </c>
      <c r="BQ27" s="28">
        <v>19.938725899237699</v>
      </c>
      <c r="BR27" s="28">
        <v>0</v>
      </c>
      <c r="BS27" s="28">
        <v>162.90355946281801</v>
      </c>
      <c r="BT27" s="28">
        <v>17005.966631131399</v>
      </c>
      <c r="BU27" s="28">
        <v>0</v>
      </c>
      <c r="BV27" s="28">
        <v>0</v>
      </c>
      <c r="BW27" s="28">
        <v>513.349949938485</v>
      </c>
      <c r="BX27" s="28">
        <v>1455.28425896978</v>
      </c>
      <c r="BY27" s="28">
        <v>44425.748234703999</v>
      </c>
      <c r="BZ27" s="28">
        <v>275.38926690241402</v>
      </c>
      <c r="CB27" s="25">
        <f t="shared" si="0"/>
        <v>1.921674100222964E-3</v>
      </c>
      <c r="CC27" s="25">
        <f t="shared" si="14"/>
        <v>2.7381360339157031E-3</v>
      </c>
      <c r="CD27" s="25">
        <f t="shared" si="1"/>
        <v>2.0220380438257606E-3</v>
      </c>
      <c r="CE27" s="25">
        <f t="shared" si="2"/>
        <v>2.5069915239402884E-3</v>
      </c>
      <c r="CF27" s="25">
        <f t="shared" si="3"/>
        <v>2.5046695038196324E-3</v>
      </c>
      <c r="CG27" s="25">
        <f t="shared" si="4"/>
        <v>2.7229531910039542E-3</v>
      </c>
      <c r="CH27" s="25">
        <f t="shared" si="5"/>
        <v>2.7111721239055486E-3</v>
      </c>
      <c r="CI27" s="25">
        <f t="shared" si="6"/>
        <v>2.3359160162540462E-3</v>
      </c>
      <c r="CJ27" s="25">
        <f t="shared" si="7"/>
        <v>2.7434748863815988E-3</v>
      </c>
      <c r="CK27" s="25">
        <f t="shared" si="8"/>
        <v>2.7584269833737128E-3</v>
      </c>
      <c r="CL27" s="25">
        <f t="shared" si="9"/>
        <v>2.5737685985386845E-3</v>
      </c>
      <c r="CM27" s="25">
        <f t="shared" si="10"/>
        <v>1.7420744938978861E-3</v>
      </c>
      <c r="CN27" s="25">
        <f t="shared" si="11"/>
        <v>1.9220168359448272E-3</v>
      </c>
      <c r="CO27" s="25">
        <f t="shared" si="12"/>
        <v>1.7936961665060982E-3</v>
      </c>
      <c r="CP27" s="25">
        <f t="shared" si="13"/>
        <v>2.5863114491082389E-3</v>
      </c>
    </row>
    <row r="28" spans="1:94" x14ac:dyDescent="0.4">
      <c r="A28" s="30" t="s">
        <v>27</v>
      </c>
      <c r="B28" s="28">
        <v>685.72019431000001</v>
      </c>
      <c r="C28" s="28"/>
      <c r="D28" s="28">
        <v>471.5295314</v>
      </c>
      <c r="E28" s="28">
        <v>21.732556900999999</v>
      </c>
      <c r="F28" s="28">
        <v>21.704352611000001</v>
      </c>
      <c r="G28" s="28">
        <v>0.20232191190000001</v>
      </c>
      <c r="H28" s="28">
        <v>2737.0889557</v>
      </c>
      <c r="I28" s="28">
        <v>0.79591577329999996</v>
      </c>
      <c r="J28" s="28">
        <v>3.1585369078999999</v>
      </c>
      <c r="K28" s="28">
        <v>3.234E-4</v>
      </c>
      <c r="L28" s="28">
        <v>5.2721680918000002</v>
      </c>
      <c r="M28" s="28">
        <v>0.50449625440000001</v>
      </c>
      <c r="N28" s="68">
        <v>0.54356078230000004</v>
      </c>
      <c r="O28" s="68">
        <v>0.10573130059999999</v>
      </c>
      <c r="P28" s="68">
        <v>3.2568911899999997E-2</v>
      </c>
      <c r="R28" s="30" t="s">
        <v>27</v>
      </c>
      <c r="S28" s="28">
        <v>0</v>
      </c>
      <c r="T28" s="28">
        <v>0.54512798627440695</v>
      </c>
      <c r="U28" s="28">
        <v>0.79920878347910596</v>
      </c>
      <c r="V28" s="28">
        <v>0.79920878347910596</v>
      </c>
      <c r="W28" s="28">
        <v>2.09976154035781E-3</v>
      </c>
      <c r="X28" s="28">
        <v>10.7266696506603</v>
      </c>
      <c r="Y28" s="28">
        <v>0.106027157320896</v>
      </c>
      <c r="Z28" s="28">
        <v>6756.0817142363203</v>
      </c>
      <c r="AA28" s="28">
        <v>3.2441756821839E-4</v>
      </c>
      <c r="AB28" s="28">
        <v>687.86587853635206</v>
      </c>
      <c r="AC28" s="28">
        <v>0.75560208275626894</v>
      </c>
      <c r="AD28" s="28">
        <v>1099.41145796622</v>
      </c>
      <c r="AE28" s="28">
        <v>0.68022350228557904</v>
      </c>
      <c r="AF28" s="28">
        <v>0</v>
      </c>
      <c r="AG28" s="28">
        <v>5.3754406266876096</v>
      </c>
      <c r="AH28" s="28">
        <v>5.3754406266876096</v>
      </c>
      <c r="AI28" s="28">
        <v>0</v>
      </c>
      <c r="AJ28" s="28">
        <v>0.18448299650319799</v>
      </c>
      <c r="AK28" s="28">
        <v>0</v>
      </c>
      <c r="AL28" s="28">
        <v>0</v>
      </c>
      <c r="AM28" s="28">
        <v>0.50597476237760097</v>
      </c>
      <c r="AN28" s="28">
        <v>3.2668044185748597E-2</v>
      </c>
      <c r="AO28" s="28">
        <v>0</v>
      </c>
      <c r="AP28" s="28">
        <v>0</v>
      </c>
      <c r="AQ28" s="28">
        <v>425.710121252004</v>
      </c>
      <c r="AR28" s="28">
        <v>47.301191595319501</v>
      </c>
      <c r="AS28" s="28">
        <v>473.01131284732401</v>
      </c>
      <c r="AT28" s="28">
        <v>0</v>
      </c>
      <c r="AU28" s="28">
        <v>1.6263368279474399</v>
      </c>
      <c r="AV28" s="28">
        <v>0</v>
      </c>
      <c r="AW28" s="28">
        <v>1732.1600083876299</v>
      </c>
      <c r="AX28" s="28">
        <v>0</v>
      </c>
      <c r="AY28" s="28">
        <v>0</v>
      </c>
      <c r="AZ28" s="28">
        <v>0</v>
      </c>
      <c r="BA28" s="28">
        <v>0</v>
      </c>
      <c r="BB28" s="28">
        <v>1.22871751406824</v>
      </c>
      <c r="BC28" s="28">
        <v>0</v>
      </c>
      <c r="BD28" s="28">
        <v>21.815154979745</v>
      </c>
      <c r="BE28" s="28">
        <v>21.786861743525201</v>
      </c>
      <c r="BF28" s="28">
        <v>2.8293236219734601E-2</v>
      </c>
      <c r="BG28" s="28">
        <v>0</v>
      </c>
      <c r="BH28" s="28">
        <v>0</v>
      </c>
      <c r="BI28" s="28">
        <v>14.311079972662601</v>
      </c>
      <c r="BJ28" s="28">
        <v>0</v>
      </c>
      <c r="BK28" s="28">
        <v>0.30500147081356099</v>
      </c>
      <c r="BL28" s="28">
        <v>0</v>
      </c>
      <c r="BM28" s="28">
        <v>5.9910808269537201E-2</v>
      </c>
      <c r="BN28" s="28">
        <v>0.76250071187243895</v>
      </c>
      <c r="BO28" s="28">
        <v>943.47364193208603</v>
      </c>
      <c r="BP28" s="28">
        <v>0</v>
      </c>
      <c r="BQ28" s="28">
        <v>5.1196512658388196</v>
      </c>
      <c r="BR28" s="28">
        <v>0</v>
      </c>
      <c r="BS28" s="28">
        <v>0.20455028052712501</v>
      </c>
      <c r="BT28" s="28">
        <v>1119.07836863944</v>
      </c>
      <c r="BU28" s="28">
        <v>0</v>
      </c>
      <c r="BV28" s="28">
        <v>0</v>
      </c>
      <c r="BW28" s="28">
        <v>13.8169460863105</v>
      </c>
      <c r="BX28" s="28">
        <v>47.476531116473403</v>
      </c>
      <c r="BY28" s="28">
        <v>2744.5035879781899</v>
      </c>
      <c r="BZ28" s="28">
        <v>6.1747686656352299</v>
      </c>
      <c r="CB28" s="25">
        <f t="shared" si="0"/>
        <v>3.1290958676098517E-3</v>
      </c>
      <c r="CC28" s="25" t="str">
        <f t="shared" si="14"/>
        <v/>
      </c>
      <c r="CD28" s="25">
        <f t="shared" si="1"/>
        <v>3.1424997771073021E-3</v>
      </c>
      <c r="CE28" s="25">
        <f t="shared" si="2"/>
        <v>3.8006608758125479E-3</v>
      </c>
      <c r="CF28" s="25">
        <f t="shared" si="3"/>
        <v>3.8015016620851949E-3</v>
      </c>
      <c r="CG28" s="25">
        <f t="shared" si="4"/>
        <v>1.1013975729066839E-2</v>
      </c>
      <c r="CH28" s="25">
        <f t="shared" si="5"/>
        <v>2.7089482286459308E-3</v>
      </c>
      <c r="CI28" s="25">
        <f t="shared" si="6"/>
        <v>4.1373852480051021E-3</v>
      </c>
      <c r="CJ28" s="25">
        <f t="shared" si="7"/>
        <v>2.3960881140350789</v>
      </c>
      <c r="CK28" s="25">
        <f t="shared" si="8"/>
        <v>3.1464694446196794E-3</v>
      </c>
      <c r="CL28" s="25">
        <f t="shared" si="9"/>
        <v>1.9588247773858532E-2</v>
      </c>
      <c r="CM28" s="25">
        <f t="shared" si="10"/>
        <v>2.930661951810444E-3</v>
      </c>
      <c r="CN28" s="25">
        <f t="shared" si="11"/>
        <v>2.8832175267971046E-3</v>
      </c>
      <c r="CO28" s="25">
        <f t="shared" si="12"/>
        <v>2.7981942832168917E-3</v>
      </c>
      <c r="CP28" s="25">
        <f t="shared" si="13"/>
        <v>3.0437702694206428E-3</v>
      </c>
    </row>
    <row r="29" spans="1:94" x14ac:dyDescent="0.4">
      <c r="A29" s="30" t="s">
        <v>28</v>
      </c>
      <c r="B29" s="28">
        <v>4.0916440912000001</v>
      </c>
      <c r="C29" s="28"/>
      <c r="D29" s="28">
        <v>4.2549590011999996</v>
      </c>
      <c r="E29" s="28">
        <v>0.32084971429999998</v>
      </c>
      <c r="F29" s="28">
        <v>0.31663071329999998</v>
      </c>
      <c r="G29" s="28">
        <v>3.5789906969</v>
      </c>
      <c r="H29" s="28">
        <v>213.55504311000001</v>
      </c>
      <c r="I29" s="28">
        <v>2.3229655200000001E-2</v>
      </c>
      <c r="J29" s="28">
        <v>1.3761956853999999</v>
      </c>
      <c r="K29" s="28">
        <v>4.8377200000000002E-5</v>
      </c>
      <c r="L29" s="28">
        <v>0.26133932360000001</v>
      </c>
      <c r="M29" s="28">
        <v>2.1156960000000001E-4</v>
      </c>
      <c r="N29" s="68">
        <v>5.4239809999999996E-4</v>
      </c>
      <c r="O29" s="68">
        <v>4.167978E-4</v>
      </c>
      <c r="P29" s="68">
        <v>2.2007296E-3</v>
      </c>
      <c r="R29" s="30" t="s">
        <v>28</v>
      </c>
      <c r="S29" s="28">
        <v>0</v>
      </c>
      <c r="T29" s="28">
        <v>5.4391174542215695E-4</v>
      </c>
      <c r="U29" s="28">
        <v>2.32819718510094E-2</v>
      </c>
      <c r="V29" s="28">
        <v>2.32819718510094E-2</v>
      </c>
      <c r="W29" s="28">
        <v>9.4659351940343199E-8</v>
      </c>
      <c r="X29" s="28">
        <v>1.3801020671071</v>
      </c>
      <c r="Y29" s="28">
        <v>4.1766762278617803E-4</v>
      </c>
      <c r="Z29" s="28">
        <v>237.543344029498</v>
      </c>
      <c r="AA29" s="28">
        <v>4.8481840429460399E-5</v>
      </c>
      <c r="AB29" s="28">
        <v>4.1027931458302502</v>
      </c>
      <c r="AC29" s="28">
        <v>0.18679271415087101</v>
      </c>
      <c r="AD29" s="28">
        <v>41.911453832768402</v>
      </c>
      <c r="AE29" s="28">
        <v>0.28200135266548398</v>
      </c>
      <c r="AF29" s="28">
        <v>0</v>
      </c>
      <c r="AG29" s="28">
        <v>0.262047251906942</v>
      </c>
      <c r="AH29" s="28">
        <v>0.262047251906942</v>
      </c>
      <c r="AI29" s="28">
        <v>0</v>
      </c>
      <c r="AJ29" s="28">
        <v>2.7269836670579799E-2</v>
      </c>
      <c r="AK29" s="28">
        <v>0</v>
      </c>
      <c r="AL29" s="28">
        <v>0</v>
      </c>
      <c r="AM29" s="28">
        <v>2.1212062897424399E-4</v>
      </c>
      <c r="AN29" s="28">
        <v>2.2056878631066998E-3</v>
      </c>
      <c r="AO29" s="28">
        <v>0</v>
      </c>
      <c r="AP29" s="28">
        <v>0</v>
      </c>
      <c r="AQ29" s="28">
        <v>3.83903556165501</v>
      </c>
      <c r="AR29" s="28">
        <v>0.42655679293638898</v>
      </c>
      <c r="AS29" s="28">
        <v>4.2655923545913996</v>
      </c>
      <c r="AT29" s="28">
        <v>0</v>
      </c>
      <c r="AU29" s="28">
        <v>0.66789106323406899</v>
      </c>
      <c r="AV29" s="28">
        <v>0</v>
      </c>
      <c r="AW29" s="28">
        <v>148.037724472957</v>
      </c>
      <c r="AX29" s="28">
        <v>0</v>
      </c>
      <c r="AY29" s="28">
        <v>0</v>
      </c>
      <c r="AZ29" s="28">
        <v>0</v>
      </c>
      <c r="BA29" s="28">
        <v>0</v>
      </c>
      <c r="BB29" s="28">
        <v>1.79046789794805E-2</v>
      </c>
      <c r="BC29" s="28">
        <v>0</v>
      </c>
      <c r="BD29" s="28">
        <v>0.32169911561588799</v>
      </c>
      <c r="BE29" s="28">
        <v>0.31747055606078101</v>
      </c>
      <c r="BF29" s="28">
        <v>4.2285595551072898E-3</v>
      </c>
      <c r="BG29" s="28">
        <v>0</v>
      </c>
      <c r="BH29" s="28">
        <v>0</v>
      </c>
      <c r="BI29" s="28">
        <v>0.208534671538881</v>
      </c>
      <c r="BJ29" s="28">
        <v>0</v>
      </c>
      <c r="BK29" s="28">
        <v>4.4444161885392802E-3</v>
      </c>
      <c r="BL29" s="28">
        <v>0</v>
      </c>
      <c r="BM29" s="28">
        <v>8.7300131726163904E-4</v>
      </c>
      <c r="BN29" s="28">
        <v>1.11110300545092E-2</v>
      </c>
      <c r="BO29" s="28">
        <v>52.132531665757398</v>
      </c>
      <c r="BP29" s="28">
        <v>0</v>
      </c>
      <c r="BQ29" s="28">
        <v>7.4602757982109399E-2</v>
      </c>
      <c r="BR29" s="28">
        <v>0</v>
      </c>
      <c r="BS29" s="28">
        <v>3.5892571310151702</v>
      </c>
      <c r="BT29" s="28">
        <v>89.327383964020498</v>
      </c>
      <c r="BU29" s="28">
        <v>0</v>
      </c>
      <c r="BV29" s="28">
        <v>0</v>
      </c>
      <c r="BW29" s="28">
        <v>2.8929749621499301</v>
      </c>
      <c r="BX29" s="28">
        <v>7.8709884028505801</v>
      </c>
      <c r="BY29" s="28">
        <v>214.152921730407</v>
      </c>
      <c r="BZ29" s="28">
        <v>1.8793449340867501</v>
      </c>
      <c r="CB29" s="25">
        <f t="shared" si="0"/>
        <v>2.724834902974265E-3</v>
      </c>
      <c r="CC29" s="25" t="str">
        <f t="shared" si="14"/>
        <v/>
      </c>
      <c r="CD29" s="25">
        <f t="shared" si="1"/>
        <v>2.4990495533332231E-3</v>
      </c>
      <c r="CE29" s="25">
        <f t="shared" si="2"/>
        <v>2.6473494537501913E-3</v>
      </c>
      <c r="CF29" s="25">
        <f t="shared" si="3"/>
        <v>2.6524361835527244E-3</v>
      </c>
      <c r="CG29" s="25">
        <f t="shared" si="4"/>
        <v>2.8685277455631772E-3</v>
      </c>
      <c r="CH29" s="25">
        <f t="shared" si="5"/>
        <v>2.799646459760852E-3</v>
      </c>
      <c r="CI29" s="25">
        <f t="shared" si="6"/>
        <v>2.2521492703602131E-3</v>
      </c>
      <c r="CJ29" s="25">
        <f t="shared" si="7"/>
        <v>2.838536516676188E-3</v>
      </c>
      <c r="CK29" s="25">
        <f t="shared" si="8"/>
        <v>2.1630112834227066E-3</v>
      </c>
      <c r="CL29" s="25">
        <f t="shared" si="9"/>
        <v>2.708847245757531E-3</v>
      </c>
      <c r="CM29" s="25">
        <f t="shared" si="10"/>
        <v>2.6044808622977303E-3</v>
      </c>
      <c r="CN29" s="25">
        <f t="shared" si="11"/>
        <v>2.7906539904121851E-3</v>
      </c>
      <c r="CO29" s="25">
        <f t="shared" si="12"/>
        <v>2.0869178920282791E-3</v>
      </c>
      <c r="CP29" s="25">
        <f t="shared" si="13"/>
        <v>2.2530087779524758E-3</v>
      </c>
    </row>
    <row r="30" spans="1:94" x14ac:dyDescent="0.4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68"/>
      <c r="O30" s="68"/>
      <c r="P30" s="68"/>
      <c r="CB30" s="25" t="str">
        <f t="shared" si="0"/>
        <v/>
      </c>
      <c r="CC30" s="25" t="str">
        <f t="shared" si="14"/>
        <v/>
      </c>
      <c r="CD30" s="25" t="str">
        <f t="shared" si="1"/>
        <v/>
      </c>
      <c r="CE30" s="25" t="str">
        <f t="shared" si="2"/>
        <v/>
      </c>
      <c r="CF30" s="25" t="str">
        <f t="shared" si="3"/>
        <v/>
      </c>
      <c r="CG30" s="25" t="str">
        <f t="shared" si="4"/>
        <v/>
      </c>
      <c r="CH30" s="25" t="str">
        <f t="shared" si="5"/>
        <v/>
      </c>
      <c r="CI30" s="25" t="str">
        <f t="shared" si="6"/>
        <v/>
      </c>
      <c r="CJ30" s="25" t="str">
        <f t="shared" si="7"/>
        <v/>
      </c>
      <c r="CK30" s="25" t="str">
        <f t="shared" si="8"/>
        <v/>
      </c>
      <c r="CL30" s="25" t="str">
        <f t="shared" si="9"/>
        <v/>
      </c>
      <c r="CM30" s="25" t="str">
        <f t="shared" si="10"/>
        <v/>
      </c>
      <c r="CN30" s="25" t="str">
        <f t="shared" si="11"/>
        <v/>
      </c>
      <c r="CO30" s="25" t="str">
        <f t="shared" si="12"/>
        <v/>
      </c>
      <c r="CP30" s="25" t="str">
        <f t="shared" si="13"/>
        <v/>
      </c>
    </row>
    <row r="31" spans="1:94" x14ac:dyDescent="0.4">
      <c r="A31" s="30"/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68"/>
      <c r="O31" s="68"/>
      <c r="P31" s="68"/>
      <c r="CB31" s="25" t="str">
        <f t="shared" si="0"/>
        <v/>
      </c>
      <c r="CC31" s="25" t="str">
        <f t="shared" si="14"/>
        <v/>
      </c>
      <c r="CD31" s="25" t="str">
        <f t="shared" si="1"/>
        <v/>
      </c>
      <c r="CE31" s="25" t="str">
        <f t="shared" si="2"/>
        <v/>
      </c>
      <c r="CF31" s="25" t="str">
        <f t="shared" si="3"/>
        <v/>
      </c>
      <c r="CG31" s="25" t="str">
        <f t="shared" si="4"/>
        <v/>
      </c>
      <c r="CH31" s="25" t="str">
        <f t="shared" si="5"/>
        <v/>
      </c>
      <c r="CI31" s="25" t="str">
        <f t="shared" si="6"/>
        <v/>
      </c>
      <c r="CJ31" s="25" t="str">
        <f t="shared" si="7"/>
        <v/>
      </c>
      <c r="CK31" s="25" t="str">
        <f t="shared" si="8"/>
        <v/>
      </c>
      <c r="CL31" s="25" t="str">
        <f t="shared" si="9"/>
        <v/>
      </c>
      <c r="CM31" s="25" t="str">
        <f t="shared" si="10"/>
        <v/>
      </c>
      <c r="CN31" s="25" t="str">
        <f t="shared" si="11"/>
        <v/>
      </c>
      <c r="CO31" s="25" t="str">
        <f t="shared" si="12"/>
        <v/>
      </c>
      <c r="CP31" s="25" t="str">
        <f t="shared" si="13"/>
        <v/>
      </c>
    </row>
    <row r="32" spans="1:94" x14ac:dyDescent="0.4">
      <c r="A32" s="30" t="s">
        <v>31</v>
      </c>
      <c r="B32" s="28">
        <v>45624.248640999998</v>
      </c>
      <c r="C32" s="28">
        <v>0.51021284700000002</v>
      </c>
      <c r="D32" s="28">
        <v>30055.833996000001</v>
      </c>
      <c r="E32" s="28">
        <v>585.14809674000003</v>
      </c>
      <c r="F32" s="28">
        <v>582.75944719999995</v>
      </c>
      <c r="G32" s="28">
        <v>1919.7556612000001</v>
      </c>
      <c r="H32" s="28">
        <v>212121.72550999999</v>
      </c>
      <c r="I32" s="28">
        <v>75.029037798000004</v>
      </c>
      <c r="J32" s="28">
        <v>1876.9890001000001</v>
      </c>
      <c r="K32" s="28">
        <v>2.7389907000000002E-2</v>
      </c>
      <c r="L32" s="28">
        <v>619.87373660000003</v>
      </c>
      <c r="M32" s="28">
        <v>51.90851713</v>
      </c>
      <c r="N32" s="68">
        <v>52.222449943000001</v>
      </c>
      <c r="O32" s="68">
        <v>10.876477233999999</v>
      </c>
      <c r="P32" s="68">
        <v>3.1181361354999999</v>
      </c>
      <c r="R32" s="30" t="s">
        <v>31</v>
      </c>
      <c r="S32" s="28">
        <v>0</v>
      </c>
      <c r="T32" s="28">
        <v>52.3677187336747</v>
      </c>
      <c r="U32" s="28">
        <v>156.50111633672401</v>
      </c>
      <c r="V32" s="28">
        <v>156.50111633672401</v>
      </c>
      <c r="W32" s="28">
        <v>0.208613973167214</v>
      </c>
      <c r="X32" s="28">
        <v>1892.4488132552799</v>
      </c>
      <c r="Y32" s="28">
        <v>10.906775210720401</v>
      </c>
      <c r="Z32" s="28">
        <v>1764602.5896741501</v>
      </c>
      <c r="AA32" s="28">
        <v>2.74621394584884E-2</v>
      </c>
      <c r="AB32" s="28">
        <v>45751.2714407932</v>
      </c>
      <c r="AC32" s="28">
        <v>1738.52461264213</v>
      </c>
      <c r="AD32" s="28">
        <v>85448.199372116898</v>
      </c>
      <c r="AE32" s="28">
        <v>3446.6622916046699</v>
      </c>
      <c r="AF32" s="28">
        <v>0</v>
      </c>
      <c r="AG32" s="28">
        <v>743.79245497622901</v>
      </c>
      <c r="AH32" s="28">
        <v>743.79245497622901</v>
      </c>
      <c r="AI32" s="28">
        <v>0</v>
      </c>
      <c r="AJ32" s="28">
        <v>28.358142947546199</v>
      </c>
      <c r="AK32" s="28">
        <v>6.9622374504659496E-2</v>
      </c>
      <c r="AL32" s="28">
        <v>0</v>
      </c>
      <c r="AM32" s="28">
        <v>57.351198305798</v>
      </c>
      <c r="AN32" s="28">
        <v>3.12659140333656</v>
      </c>
      <c r="AO32" s="28">
        <v>0.51162557842115797</v>
      </c>
      <c r="AP32" s="28">
        <v>0</v>
      </c>
      <c r="AQ32" s="28">
        <v>27125.397762692501</v>
      </c>
      <c r="AR32" s="28">
        <v>3013.9386488817599</v>
      </c>
      <c r="AS32" s="28">
        <v>30139.336411574299</v>
      </c>
      <c r="AT32" s="28">
        <v>0</v>
      </c>
      <c r="AU32" s="28">
        <v>670.59081170895695</v>
      </c>
      <c r="AV32" s="28">
        <v>0</v>
      </c>
      <c r="AW32" s="28">
        <v>129272.118252678</v>
      </c>
      <c r="AX32" s="28">
        <v>0</v>
      </c>
      <c r="AY32" s="28">
        <v>0</v>
      </c>
      <c r="AZ32" s="28">
        <v>0</v>
      </c>
      <c r="BA32" s="28">
        <v>0</v>
      </c>
      <c r="BB32" s="28">
        <v>32.957655489233197</v>
      </c>
      <c r="BC32" s="28">
        <v>0</v>
      </c>
      <c r="BD32" s="28">
        <v>586.77804487243498</v>
      </c>
      <c r="BE32" s="28">
        <v>584.38308273747896</v>
      </c>
      <c r="BF32" s="28">
        <v>2.39496213495593</v>
      </c>
      <c r="BG32" s="28">
        <v>0</v>
      </c>
      <c r="BH32" s="28">
        <v>0</v>
      </c>
      <c r="BI32" s="28">
        <v>383.86184810044199</v>
      </c>
      <c r="BJ32" s="28">
        <v>0</v>
      </c>
      <c r="BK32" s="28">
        <v>8.1809563017465994</v>
      </c>
      <c r="BL32" s="28">
        <v>0</v>
      </c>
      <c r="BM32" s="28">
        <v>1.6069779968804501</v>
      </c>
      <c r="BN32" s="28">
        <v>20.452407456582701</v>
      </c>
      <c r="BO32" s="28">
        <v>66015.004652735995</v>
      </c>
      <c r="BP32" s="28">
        <v>0</v>
      </c>
      <c r="BQ32" s="28">
        <v>137.323237392593</v>
      </c>
      <c r="BR32" s="28">
        <v>0</v>
      </c>
      <c r="BS32" s="28">
        <v>1925.0377131128701</v>
      </c>
      <c r="BT32" s="28">
        <v>64858.192717266204</v>
      </c>
      <c r="BU32" s="28">
        <v>0</v>
      </c>
      <c r="BV32" s="28">
        <v>0</v>
      </c>
      <c r="BW32" s="28">
        <v>2062.1827083072599</v>
      </c>
      <c r="BX32" s="28">
        <v>6077.0492192625697</v>
      </c>
      <c r="BY32" s="28">
        <v>212724.74415257401</v>
      </c>
      <c r="BZ32" s="28">
        <v>1118.50921163208</v>
      </c>
      <c r="CB32" s="25">
        <f t="shared" si="0"/>
        <v>2.784107214404692E-3</v>
      </c>
      <c r="CC32" s="25">
        <f t="shared" si="14"/>
        <v>2.7689060153319547E-3</v>
      </c>
      <c r="CD32" s="25">
        <f t="shared" si="1"/>
        <v>2.7782431718717435E-3</v>
      </c>
      <c r="CE32" s="25">
        <f t="shared" si="2"/>
        <v>2.785530947662272E-3</v>
      </c>
      <c r="CF32" s="25">
        <f t="shared" si="3"/>
        <v>2.7861162015993548E-3</v>
      </c>
      <c r="CG32" s="25">
        <f t="shared" si="4"/>
        <v>2.7514188496093671E-3</v>
      </c>
      <c r="CH32" s="25">
        <f t="shared" si="5"/>
        <v>2.8427952918268946E-3</v>
      </c>
      <c r="CI32" s="25">
        <f t="shared" si="6"/>
        <v>1.0858739619994933</v>
      </c>
      <c r="CJ32" s="25">
        <f t="shared" si="7"/>
        <v>8.2364964069880746E-3</v>
      </c>
      <c r="CK32" s="25">
        <f t="shared" si="8"/>
        <v>2.6371925428004734E-3</v>
      </c>
      <c r="CL32" s="25">
        <f t="shared" si="9"/>
        <v>0.19990961232834553</v>
      </c>
      <c r="CM32" s="25">
        <f t="shared" si="10"/>
        <v>0.1048514093008536</v>
      </c>
      <c r="CN32" s="25">
        <f t="shared" si="11"/>
        <v>2.7817306701094532E-3</v>
      </c>
      <c r="CO32" s="25">
        <f t="shared" si="12"/>
        <v>2.785642452842141E-3</v>
      </c>
      <c r="CP32" s="25">
        <f t="shared" si="13"/>
        <v>2.7116416567887669E-3</v>
      </c>
    </row>
    <row r="33" spans="1:94" x14ac:dyDescent="0.4">
      <c r="A33" s="30" t="s">
        <v>32</v>
      </c>
      <c r="B33" s="28">
        <v>714.47802281999998</v>
      </c>
      <c r="C33" s="28">
        <v>3.176169E-3</v>
      </c>
      <c r="D33" s="28">
        <v>492.18605647999999</v>
      </c>
      <c r="E33" s="28">
        <v>27.689966252000001</v>
      </c>
      <c r="F33" s="28">
        <v>27.683582033</v>
      </c>
      <c r="G33" s="28">
        <v>40.957216801000001</v>
      </c>
      <c r="H33" s="28">
        <v>5472.5294061000004</v>
      </c>
      <c r="I33" s="28">
        <v>0.84422222999999996</v>
      </c>
      <c r="J33" s="28">
        <v>31.406960433999998</v>
      </c>
      <c r="K33" s="28">
        <v>7.3205400000000002E-5</v>
      </c>
      <c r="L33" s="28">
        <v>5.7310952027999997</v>
      </c>
      <c r="M33" s="28">
        <v>0.55067048119999995</v>
      </c>
      <c r="N33" s="68">
        <v>0.66019340270000004</v>
      </c>
      <c r="O33" s="68">
        <v>0.1083612265</v>
      </c>
      <c r="P33" s="68">
        <v>2.27756291E-2</v>
      </c>
      <c r="R33" s="30" t="s">
        <v>32</v>
      </c>
      <c r="S33" s="28">
        <v>0</v>
      </c>
      <c r="T33" s="28">
        <v>0.66162046867864899</v>
      </c>
      <c r="U33" s="28">
        <v>0.84611873810529903</v>
      </c>
      <c r="V33" s="28">
        <v>0.84611873810529903</v>
      </c>
      <c r="W33" s="28">
        <v>3.6156177806015198E-3</v>
      </c>
      <c r="X33" s="28">
        <v>32.063251019465604</v>
      </c>
      <c r="Y33" s="28">
        <v>0.108567837580684</v>
      </c>
      <c r="Z33" s="28">
        <v>16232.0629406976</v>
      </c>
      <c r="AA33" s="28">
        <v>7.3389038018706494E-5</v>
      </c>
      <c r="AB33" s="28">
        <v>715.99339238854202</v>
      </c>
      <c r="AC33" s="28">
        <v>0.94604755287035303</v>
      </c>
      <c r="AD33" s="28">
        <v>2624.20455393046</v>
      </c>
      <c r="AE33" s="28">
        <v>1.4695908077183799</v>
      </c>
      <c r="AF33" s="28">
        <v>0</v>
      </c>
      <c r="AG33" s="28">
        <v>5.7438347546823199</v>
      </c>
      <c r="AH33" s="28">
        <v>5.7438347546823199</v>
      </c>
      <c r="AI33" s="28">
        <v>0</v>
      </c>
      <c r="AJ33" s="28">
        <v>0.123063836963463</v>
      </c>
      <c r="AK33" s="28">
        <v>0</v>
      </c>
      <c r="AL33" s="28">
        <v>0</v>
      </c>
      <c r="AM33" s="28">
        <v>0.55176141500273801</v>
      </c>
      <c r="AN33" s="28">
        <v>2.2822311794613099E-2</v>
      </c>
      <c r="AO33" s="28">
        <v>3.1853135468509599E-3</v>
      </c>
      <c r="AP33" s="28">
        <v>0</v>
      </c>
      <c r="AQ33" s="28">
        <v>443.92576573488202</v>
      </c>
      <c r="AR33" s="28">
        <v>49.324925883629</v>
      </c>
      <c r="AS33" s="28">
        <v>493.25069161851098</v>
      </c>
      <c r="AT33" s="28">
        <v>0</v>
      </c>
      <c r="AU33" s="28">
        <v>0.65838925884742105</v>
      </c>
      <c r="AV33" s="28">
        <v>0</v>
      </c>
      <c r="AW33" s="28">
        <v>3270.9824184009899</v>
      </c>
      <c r="AX33" s="28">
        <v>0</v>
      </c>
      <c r="AY33" s="28">
        <v>0</v>
      </c>
      <c r="AZ33" s="28">
        <v>0</v>
      </c>
      <c r="BA33" s="28">
        <v>0</v>
      </c>
      <c r="BB33" s="28">
        <v>1.5652116724813501</v>
      </c>
      <c r="BC33" s="28">
        <v>0</v>
      </c>
      <c r="BD33" s="28">
        <v>27.759775972817</v>
      </c>
      <c r="BE33" s="28">
        <v>27.753375448227199</v>
      </c>
      <c r="BF33" s="28">
        <v>6.4005245898025101E-3</v>
      </c>
      <c r="BG33" s="28">
        <v>0</v>
      </c>
      <c r="BH33" s="28">
        <v>0</v>
      </c>
      <c r="BI33" s="28">
        <v>18.230269456395298</v>
      </c>
      <c r="BJ33" s="28">
        <v>0</v>
      </c>
      <c r="BK33" s="28">
        <v>0.38852888760285997</v>
      </c>
      <c r="BL33" s="28">
        <v>0</v>
      </c>
      <c r="BM33" s="28">
        <v>7.6318097852146799E-2</v>
      </c>
      <c r="BN33" s="28">
        <v>0.97132064926117301</v>
      </c>
      <c r="BO33" s="28">
        <v>2113.1284741434301</v>
      </c>
      <c r="BP33" s="28">
        <v>0</v>
      </c>
      <c r="BQ33" s="28">
        <v>6.5217266846343298</v>
      </c>
      <c r="BR33" s="28">
        <v>0</v>
      </c>
      <c r="BS33" s="28">
        <v>41.066361866706401</v>
      </c>
      <c r="BT33" s="28">
        <v>2028.5400987832099</v>
      </c>
      <c r="BU33" s="28">
        <v>0</v>
      </c>
      <c r="BV33" s="28">
        <v>0</v>
      </c>
      <c r="BW33" s="28">
        <v>21.135285324811299</v>
      </c>
      <c r="BX33" s="28">
        <v>63.705958855992897</v>
      </c>
      <c r="BY33" s="28">
        <v>5486.14968865225</v>
      </c>
      <c r="BZ33" s="28">
        <v>4.1481629087867997</v>
      </c>
      <c r="CB33" s="25">
        <f t="shared" si="0"/>
        <v>2.1209463694362115E-3</v>
      </c>
      <c r="CC33" s="25">
        <f t="shared" si="14"/>
        <v>2.8791121791566844E-3</v>
      </c>
      <c r="CD33" s="25">
        <f t="shared" si="1"/>
        <v>2.1630745619350055E-3</v>
      </c>
      <c r="CE33" s="25">
        <f t="shared" si="2"/>
        <v>2.521119750803455E-3</v>
      </c>
      <c r="CF33" s="25">
        <f t="shared" si="3"/>
        <v>2.5211121575236311E-3</v>
      </c>
      <c r="CG33" s="25">
        <f t="shared" si="4"/>
        <v>2.6648555305089795E-3</v>
      </c>
      <c r="CH33" s="25">
        <f t="shared" si="5"/>
        <v>2.4888459323887105E-3</v>
      </c>
      <c r="CI33" s="25">
        <f t="shared" si="6"/>
        <v>2.2464560134824525E-3</v>
      </c>
      <c r="CJ33" s="25">
        <f t="shared" si="7"/>
        <v>2.0896341969951653E-2</v>
      </c>
      <c r="CK33" s="25">
        <f t="shared" si="8"/>
        <v>2.5085310469786693E-3</v>
      </c>
      <c r="CL33" s="25">
        <f t="shared" si="9"/>
        <v>2.2228826134481332E-3</v>
      </c>
      <c r="CM33" s="25">
        <f t="shared" si="10"/>
        <v>1.9811009305614816E-3</v>
      </c>
      <c r="CN33" s="25">
        <f t="shared" si="11"/>
        <v>2.1615877602118678E-3</v>
      </c>
      <c r="CO33" s="25">
        <f t="shared" si="12"/>
        <v>1.9066882810153186E-3</v>
      </c>
      <c r="CP33" s="25">
        <f t="shared" si="13"/>
        <v>2.0496775043240827E-3</v>
      </c>
    </row>
    <row r="34" spans="1:94" x14ac:dyDescent="0.4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68"/>
      <c r="O34" s="68"/>
      <c r="P34" s="68"/>
      <c r="CB34" s="25" t="str">
        <f t="shared" si="0"/>
        <v/>
      </c>
      <c r="CC34" s="25" t="str">
        <f t="shared" si="14"/>
        <v/>
      </c>
      <c r="CD34" s="25" t="str">
        <f t="shared" si="1"/>
        <v/>
      </c>
      <c r="CE34" s="25" t="str">
        <f t="shared" si="2"/>
        <v/>
      </c>
      <c r="CF34" s="25" t="str">
        <f t="shared" si="3"/>
        <v/>
      </c>
      <c r="CG34" s="25" t="str">
        <f t="shared" si="4"/>
        <v/>
      </c>
      <c r="CH34" s="25" t="str">
        <f t="shared" si="5"/>
        <v/>
      </c>
      <c r="CI34" s="25" t="str">
        <f t="shared" si="6"/>
        <v/>
      </c>
      <c r="CJ34" s="25" t="str">
        <f t="shared" si="7"/>
        <v/>
      </c>
      <c r="CK34" s="25" t="str">
        <f t="shared" si="8"/>
        <v/>
      </c>
      <c r="CL34" s="25" t="str">
        <f t="shared" si="9"/>
        <v/>
      </c>
      <c r="CM34" s="25" t="str">
        <f t="shared" si="10"/>
        <v/>
      </c>
      <c r="CN34" s="25" t="str">
        <f t="shared" si="11"/>
        <v/>
      </c>
      <c r="CO34" s="25" t="str">
        <f t="shared" si="12"/>
        <v/>
      </c>
      <c r="CP34" s="25" t="str">
        <f t="shared" si="13"/>
        <v/>
      </c>
    </row>
    <row r="35" spans="1:94" x14ac:dyDescent="0.4">
      <c r="A35" s="30" t="s">
        <v>34</v>
      </c>
      <c r="B35" s="28">
        <v>30683.562253</v>
      </c>
      <c r="C35" s="28">
        <v>2.1864151459999999</v>
      </c>
      <c r="D35" s="28">
        <v>21502.538929999999</v>
      </c>
      <c r="E35" s="28">
        <v>595.85871867000003</v>
      </c>
      <c r="F35" s="28">
        <v>583.89575038999999</v>
      </c>
      <c r="G35" s="28">
        <v>3198.863069</v>
      </c>
      <c r="H35" s="28">
        <v>531786.95710999996</v>
      </c>
      <c r="I35" s="28">
        <v>80.719030289000003</v>
      </c>
      <c r="J35" s="28">
        <v>5340.6250613000002</v>
      </c>
      <c r="K35" s="28">
        <v>0.1371753973</v>
      </c>
      <c r="L35" s="28">
        <v>2648.1475326999998</v>
      </c>
      <c r="M35" s="28">
        <v>12.505323518999999</v>
      </c>
      <c r="N35" s="68">
        <v>13.264428864999999</v>
      </c>
      <c r="O35" s="68">
        <v>3.9208418985</v>
      </c>
      <c r="P35" s="68">
        <v>7.7758709016000003</v>
      </c>
      <c r="R35" s="30" t="s">
        <v>34</v>
      </c>
      <c r="S35" s="28">
        <v>0</v>
      </c>
      <c r="T35" s="28">
        <v>13.297811779828701</v>
      </c>
      <c r="U35" s="28">
        <v>80.910068250273795</v>
      </c>
      <c r="V35" s="28">
        <v>80.910068250273795</v>
      </c>
      <c r="W35" s="28">
        <v>9.6688363454091302E-3</v>
      </c>
      <c r="X35" s="28">
        <v>5355.5787443951804</v>
      </c>
      <c r="Y35" s="28">
        <v>3.9303626545974102</v>
      </c>
      <c r="Z35" s="28">
        <v>376528.44805811002</v>
      </c>
      <c r="AA35" s="28">
        <v>0.13749776831292301</v>
      </c>
      <c r="AB35" s="28">
        <v>30766.054080082798</v>
      </c>
      <c r="AC35" s="28">
        <v>1289.1579981761299</v>
      </c>
      <c r="AD35" s="28">
        <v>60716.334493410497</v>
      </c>
      <c r="AE35" s="28">
        <v>2268.1446486924901</v>
      </c>
      <c r="AF35" s="28">
        <v>0</v>
      </c>
      <c r="AG35" s="28">
        <v>2655.9357272443699</v>
      </c>
      <c r="AH35" s="28">
        <v>2655.9357272443699</v>
      </c>
      <c r="AI35" s="28">
        <v>0</v>
      </c>
      <c r="AJ35" s="28">
        <v>91.948108231888796</v>
      </c>
      <c r="AK35" s="28">
        <v>0</v>
      </c>
      <c r="AL35" s="28">
        <v>0</v>
      </c>
      <c r="AM35" s="28">
        <v>12.5361529172717</v>
      </c>
      <c r="AN35" s="28">
        <v>7.7942041359493404</v>
      </c>
      <c r="AO35" s="28">
        <v>2.1923228802283901</v>
      </c>
      <c r="AP35" s="28">
        <v>0</v>
      </c>
      <c r="AQ35" s="28">
        <v>19400.4108238341</v>
      </c>
      <c r="AR35" s="28">
        <v>2155.6039968980899</v>
      </c>
      <c r="AS35" s="28">
        <v>21556.014820732202</v>
      </c>
      <c r="AT35" s="28">
        <v>0</v>
      </c>
      <c r="AU35" s="28">
        <v>2246.4742506917401</v>
      </c>
      <c r="AV35" s="28">
        <v>0</v>
      </c>
      <c r="AW35" s="28">
        <v>379914.18030220398</v>
      </c>
      <c r="AX35" s="28">
        <v>0</v>
      </c>
      <c r="AY35" s="28">
        <v>0</v>
      </c>
      <c r="AZ35" s="28">
        <v>0</v>
      </c>
      <c r="BA35" s="28">
        <v>0</v>
      </c>
      <c r="BB35" s="28">
        <v>33.012299492385701</v>
      </c>
      <c r="BC35" s="28">
        <v>0</v>
      </c>
      <c r="BD35" s="28">
        <v>597.34505481307497</v>
      </c>
      <c r="BE35" s="28">
        <v>585.35392826667101</v>
      </c>
      <c r="BF35" s="28">
        <v>11.9911265464045</v>
      </c>
      <c r="BG35" s="28">
        <v>0</v>
      </c>
      <c r="BH35" s="28">
        <v>0</v>
      </c>
      <c r="BI35" s="28">
        <v>384.49975103203798</v>
      </c>
      <c r="BJ35" s="28">
        <v>0</v>
      </c>
      <c r="BK35" s="28">
        <v>8.1945495651934301</v>
      </c>
      <c r="BL35" s="28">
        <v>0</v>
      </c>
      <c r="BM35" s="28">
        <v>1.60964173547843</v>
      </c>
      <c r="BN35" s="28">
        <v>20.486352720227899</v>
      </c>
      <c r="BO35" s="28">
        <v>106995.518792399</v>
      </c>
      <c r="BP35" s="28">
        <v>0</v>
      </c>
      <c r="BQ35" s="28">
        <v>137.551333721346</v>
      </c>
      <c r="BR35" s="28">
        <v>0</v>
      </c>
      <c r="BS35" s="28">
        <v>3208.3439017708502</v>
      </c>
      <c r="BT35" s="28">
        <v>224930.08106193499</v>
      </c>
      <c r="BU35" s="28">
        <v>0</v>
      </c>
      <c r="BV35" s="28">
        <v>0</v>
      </c>
      <c r="BW35" s="28">
        <v>10209.7771670445</v>
      </c>
      <c r="BX35" s="28">
        <v>21904.790067138001</v>
      </c>
      <c r="BY35" s="28">
        <v>533398.17916830594</v>
      </c>
      <c r="BZ35" s="28">
        <v>3600.5595179215502</v>
      </c>
      <c r="CB35" s="25">
        <f t="shared" ref="CB35:CB63" si="15">IF(B35=0,"",(AB35-B35)/B35)</f>
        <v>2.6884696894909259E-3</v>
      </c>
      <c r="CC35" s="25">
        <f t="shared" si="14"/>
        <v>2.7020185252550357E-3</v>
      </c>
      <c r="CD35" s="25">
        <f t="shared" ref="CD35:CD63" si="16">IF(D35=0,"",(AS35-D35)/D35)</f>
        <v>2.4869570475509876E-3</v>
      </c>
      <c r="CE35" s="25">
        <f t="shared" ref="CE35:CE63" si="17">IF(E35=0,"",(BD35-E35)/E35)</f>
        <v>2.494443895010124E-3</v>
      </c>
      <c r="CF35" s="25">
        <f t="shared" ref="CF35:CF63" si="18">IF(F35=0,"",(BE35-F35)/F35)</f>
        <v>2.4973257224377107E-3</v>
      </c>
      <c r="CG35" s="25">
        <f t="shared" ref="CG35:CG63" si="19">IF(G35=0,"",(BS35-G35)/G35)</f>
        <v>2.9638132568812862E-3</v>
      </c>
      <c r="CH35" s="25">
        <f t="shared" ref="CH35:CH63" si="20">IF(H35=0,"",(BY35-H35)/H35)</f>
        <v>3.02982620533264E-3</v>
      </c>
      <c r="CI35" s="25">
        <f t="shared" ref="CI35:CI63" si="21">IF(I35=0,"",(V35-I35)/I35)</f>
        <v>2.3667028777453786E-3</v>
      </c>
      <c r="CJ35" s="25">
        <f t="shared" ref="CJ35:CJ55" si="22">IF(J35=0,"",(X35-J35)/J35)</f>
        <v>2.7999874403353423E-3</v>
      </c>
      <c r="CK35" s="25">
        <f t="shared" ref="CK35:CK63" si="23">IF(K35=0,"",(AA35-K35)/K35)</f>
        <v>2.350064364807287E-3</v>
      </c>
      <c r="CL35" s="25">
        <f t="shared" ref="CL35:CL63" si="24">IF(L35=0,"",(AH35-L35)/L35)</f>
        <v>2.9409972247389782E-3</v>
      </c>
      <c r="CM35" s="25">
        <f t="shared" ref="CM35:CM63" si="25">IF(M35=0,"",(AM35-M35)/M35)</f>
        <v>2.4653019352006362E-3</v>
      </c>
      <c r="CN35" s="25">
        <f t="shared" ref="CN35:CN55" si="26">IF(N35=0,"",(T35-N35)/N35)</f>
        <v>2.5167246300959573E-3</v>
      </c>
      <c r="CO35" s="25">
        <f t="shared" ref="CO35:CO55" si="27">IF(O35=0,"",(Y35-O35)/O35)</f>
        <v>2.4282427967964163E-3</v>
      </c>
      <c r="CP35" s="25">
        <f t="shared" ref="CP35:CP55" si="28">IF(P35=0,"",(AN35-P35)/P35)</f>
        <v>2.3577081694563314E-3</v>
      </c>
    </row>
    <row r="36" spans="1:94" x14ac:dyDescent="0.4">
      <c r="A36" s="30" t="s">
        <v>35</v>
      </c>
      <c r="B36" s="28">
        <v>2216.7377445000002</v>
      </c>
      <c r="C36" s="28">
        <v>2.9266113E-2</v>
      </c>
      <c r="D36" s="28">
        <v>2152.8643526999999</v>
      </c>
      <c r="E36" s="28">
        <v>179.16170106000001</v>
      </c>
      <c r="F36" s="28">
        <v>177.54554388</v>
      </c>
      <c r="G36" s="28">
        <v>821.83956108999996</v>
      </c>
      <c r="H36" s="28">
        <v>16368.410335</v>
      </c>
      <c r="I36" s="28">
        <v>10.315449478</v>
      </c>
      <c r="J36" s="28">
        <v>110.85055663</v>
      </c>
      <c r="K36" s="28">
        <v>1.8531791299999999E-2</v>
      </c>
      <c r="L36" s="28">
        <v>53.115830742999997</v>
      </c>
      <c r="M36" s="28">
        <v>0.63099947010000002</v>
      </c>
      <c r="N36" s="68">
        <v>0.95808641260000005</v>
      </c>
      <c r="O36" s="68">
        <v>0.2841578508</v>
      </c>
      <c r="P36" s="68">
        <v>0.97866733500000003</v>
      </c>
      <c r="R36" s="30" t="s">
        <v>35</v>
      </c>
      <c r="S36" s="28">
        <v>0</v>
      </c>
      <c r="T36" s="28">
        <v>0.96042480654830498</v>
      </c>
      <c r="U36" s="28">
        <v>10.3350882296187</v>
      </c>
      <c r="V36" s="28">
        <v>10.3350882296187</v>
      </c>
      <c r="W36" s="28">
        <v>3.52647250536379E-3</v>
      </c>
      <c r="X36" s="28">
        <v>111.198007189021</v>
      </c>
      <c r="Y36" s="28">
        <v>0.28475982287152102</v>
      </c>
      <c r="Z36" s="28">
        <v>15019.232950298199</v>
      </c>
      <c r="AA36" s="28">
        <v>1.8566406299820599E-2</v>
      </c>
      <c r="AB36" s="28">
        <v>2222.3935684723301</v>
      </c>
      <c r="AC36" s="28">
        <v>108.995875125365</v>
      </c>
      <c r="AD36" s="28">
        <v>2836.08656455849</v>
      </c>
      <c r="AE36" s="28">
        <v>176.835440029251</v>
      </c>
      <c r="AF36" s="28">
        <v>0</v>
      </c>
      <c r="AG36" s="28">
        <v>53.239560373670599</v>
      </c>
      <c r="AH36" s="28">
        <v>53.239560373670599</v>
      </c>
      <c r="AI36" s="28">
        <v>0</v>
      </c>
      <c r="AJ36" s="28">
        <v>8.1791628011982098</v>
      </c>
      <c r="AK36" s="28">
        <v>0</v>
      </c>
      <c r="AL36" s="28">
        <v>0</v>
      </c>
      <c r="AM36" s="28">
        <v>0.63252710423383296</v>
      </c>
      <c r="AN36" s="28">
        <v>0.98049481414519402</v>
      </c>
      <c r="AO36" s="28">
        <v>2.9346961413603601E-2</v>
      </c>
      <c r="AP36" s="28">
        <v>0</v>
      </c>
      <c r="AQ36" s="28">
        <v>1942.00085277569</v>
      </c>
      <c r="AR36" s="28">
        <v>215.777269015504</v>
      </c>
      <c r="AS36" s="28">
        <v>2157.7781217912002</v>
      </c>
      <c r="AT36" s="28">
        <v>0</v>
      </c>
      <c r="AU36" s="28">
        <v>86.308378101488799</v>
      </c>
      <c r="AV36" s="28">
        <v>0</v>
      </c>
      <c r="AW36" s="28">
        <v>11065.554730046901</v>
      </c>
      <c r="AX36" s="28">
        <v>0</v>
      </c>
      <c r="AY36" s="28">
        <v>0</v>
      </c>
      <c r="AZ36" s="28">
        <v>0</v>
      </c>
      <c r="BA36" s="28">
        <v>0</v>
      </c>
      <c r="BB36" s="28">
        <v>10.0374102673655</v>
      </c>
      <c r="BC36" s="28">
        <v>0</v>
      </c>
      <c r="BD36" s="28">
        <v>179.59633500485401</v>
      </c>
      <c r="BE36" s="28">
        <v>177.97718046360799</v>
      </c>
      <c r="BF36" s="28">
        <v>1.61915454124572</v>
      </c>
      <c r="BG36" s="28">
        <v>0</v>
      </c>
      <c r="BH36" s="28">
        <v>0</v>
      </c>
      <c r="BI36" s="28">
        <v>116.90734597441499</v>
      </c>
      <c r="BJ36" s="28">
        <v>0</v>
      </c>
      <c r="BK36" s="28">
        <v>2.4915595482839699</v>
      </c>
      <c r="BL36" s="28">
        <v>0</v>
      </c>
      <c r="BM36" s="28">
        <v>0.48941384359199003</v>
      </c>
      <c r="BN36" s="28">
        <v>6.2289147531870404</v>
      </c>
      <c r="BO36" s="28">
        <v>3820.78247067759</v>
      </c>
      <c r="BP36" s="28">
        <v>0</v>
      </c>
      <c r="BQ36" s="28">
        <v>41.822536076764798</v>
      </c>
      <c r="BR36" s="28">
        <v>0</v>
      </c>
      <c r="BS36" s="28">
        <v>824.18546425693296</v>
      </c>
      <c r="BT36" s="28">
        <v>5966.6168956821402</v>
      </c>
      <c r="BU36" s="28">
        <v>0</v>
      </c>
      <c r="BV36" s="28">
        <v>0</v>
      </c>
      <c r="BW36" s="28">
        <v>243.59507422028599</v>
      </c>
      <c r="BX36" s="28">
        <v>685.04673589588799</v>
      </c>
      <c r="BY36" s="28">
        <v>16414.0400712839</v>
      </c>
      <c r="BZ36" s="28">
        <v>125.275476497049</v>
      </c>
      <c r="CB36" s="25">
        <f t="shared" si="15"/>
        <v>2.5514177247005082E-3</v>
      </c>
      <c r="CC36" s="25">
        <f t="shared" si="14"/>
        <v>2.762526530380058E-3</v>
      </c>
      <c r="CD36" s="25">
        <f t="shared" si="16"/>
        <v>2.282433208129298E-3</v>
      </c>
      <c r="CE36" s="25">
        <f t="shared" si="17"/>
        <v>2.4259311129695258E-3</v>
      </c>
      <c r="CF36" s="25">
        <f t="shared" si="18"/>
        <v>2.4311316081226603E-3</v>
      </c>
      <c r="CG36" s="25">
        <f t="shared" si="19"/>
        <v>2.854453932372937E-3</v>
      </c>
      <c r="CH36" s="25">
        <f t="shared" si="20"/>
        <v>2.7876706014835829E-3</v>
      </c>
      <c r="CI36" s="25">
        <f t="shared" si="21"/>
        <v>1.9038192819987377E-3</v>
      </c>
      <c r="CJ36" s="25">
        <f t="shared" si="22"/>
        <v>3.134405181028802E-3</v>
      </c>
      <c r="CK36" s="25">
        <f t="shared" si="23"/>
        <v>1.867871230591729E-3</v>
      </c>
      <c r="CL36" s="25">
        <f t="shared" si="24"/>
        <v>2.3294303965472451E-3</v>
      </c>
      <c r="CM36" s="25">
        <f t="shared" si="25"/>
        <v>2.4209753038157817E-3</v>
      </c>
      <c r="CN36" s="25">
        <f t="shared" si="26"/>
        <v>2.4406921103902611E-3</v>
      </c>
      <c r="CO36" s="25">
        <f t="shared" si="27"/>
        <v>2.1184425129422381E-3</v>
      </c>
      <c r="CP36" s="25">
        <f t="shared" si="28"/>
        <v>1.8673139276626503E-3</v>
      </c>
    </row>
    <row r="37" spans="1:94" x14ac:dyDescent="0.4">
      <c r="A37" s="30" t="s">
        <v>36</v>
      </c>
      <c r="B37" s="28">
        <v>75808.845576000007</v>
      </c>
      <c r="C37" s="28">
        <v>0.26492295799999999</v>
      </c>
      <c r="D37" s="28">
        <v>56651.373356999997</v>
      </c>
      <c r="E37" s="28">
        <v>1932.8206170999999</v>
      </c>
      <c r="F37" s="28">
        <v>1915.3428343999999</v>
      </c>
      <c r="G37" s="28">
        <v>228.86964578999999</v>
      </c>
      <c r="H37" s="28">
        <v>190412.96085999999</v>
      </c>
      <c r="I37" s="28">
        <v>392.78363830000001</v>
      </c>
      <c r="J37" s="28">
        <v>1070.5192806</v>
      </c>
      <c r="K37" s="28">
        <v>0.1026882055</v>
      </c>
      <c r="L37" s="28">
        <v>2636.7189554000001</v>
      </c>
      <c r="M37" s="28">
        <v>336.69252036</v>
      </c>
      <c r="N37" s="68">
        <v>307.61828522000002</v>
      </c>
      <c r="O37" s="68">
        <v>72.402218817000005</v>
      </c>
      <c r="P37" s="68">
        <v>16.226656042999998</v>
      </c>
      <c r="R37" s="30" t="s">
        <v>36</v>
      </c>
      <c r="S37" s="28">
        <v>0</v>
      </c>
      <c r="T37" s="28">
        <v>308.41009968045398</v>
      </c>
      <c r="U37" s="28">
        <v>396.901852159773</v>
      </c>
      <c r="V37" s="28">
        <v>396.901852159773</v>
      </c>
      <c r="W37" s="28">
        <v>0.68515616180335603</v>
      </c>
      <c r="X37" s="28">
        <v>1148.7012380705901</v>
      </c>
      <c r="Y37" s="28">
        <v>72.589243248301003</v>
      </c>
      <c r="Z37" s="28">
        <v>384377.47309331701</v>
      </c>
      <c r="AA37" s="28">
        <v>0.10294667438069</v>
      </c>
      <c r="AB37" s="28">
        <v>76015.339376673903</v>
      </c>
      <c r="AC37" s="28">
        <v>1071.05769947761</v>
      </c>
      <c r="AD37" s="28">
        <v>60649.591194482004</v>
      </c>
      <c r="AE37" s="28">
        <v>1861.0724040017601</v>
      </c>
      <c r="AF37" s="28">
        <v>0</v>
      </c>
      <c r="AG37" s="28">
        <v>2650.3852494501998</v>
      </c>
      <c r="AH37" s="28">
        <v>2650.3852494501998</v>
      </c>
      <c r="AI37" s="28">
        <v>0</v>
      </c>
      <c r="AJ37" s="28">
        <v>63.881256392476701</v>
      </c>
      <c r="AK37" s="28">
        <v>0</v>
      </c>
      <c r="AL37" s="28">
        <v>0</v>
      </c>
      <c r="AM37" s="28">
        <v>337.76070227513799</v>
      </c>
      <c r="AN37" s="28">
        <v>16.268264186124</v>
      </c>
      <c r="AO37" s="28">
        <v>0.265581669791497</v>
      </c>
      <c r="AP37" s="28">
        <v>0</v>
      </c>
      <c r="AQ37" s="28">
        <v>51122.727291967902</v>
      </c>
      <c r="AR37" s="28">
        <v>5680.3068440547404</v>
      </c>
      <c r="AS37" s="28">
        <v>56803.034136022703</v>
      </c>
      <c r="AT37" s="28">
        <v>0</v>
      </c>
      <c r="AU37" s="28">
        <v>499.34439035823402</v>
      </c>
      <c r="AV37" s="28">
        <v>0</v>
      </c>
      <c r="AW37" s="28">
        <v>121133.94721214</v>
      </c>
      <c r="AX37" s="28">
        <v>0</v>
      </c>
      <c r="AY37" s="28">
        <v>0</v>
      </c>
      <c r="AZ37" s="28">
        <v>0</v>
      </c>
      <c r="BA37" s="28">
        <v>0</v>
      </c>
      <c r="BB37" s="28">
        <v>108.31568344053299</v>
      </c>
      <c r="BC37" s="28">
        <v>0</v>
      </c>
      <c r="BD37" s="28">
        <v>1938.1144762920401</v>
      </c>
      <c r="BE37" s="28">
        <v>1920.5871736970901</v>
      </c>
      <c r="BF37" s="28">
        <v>17.527302594950299</v>
      </c>
      <c r="BG37" s="28">
        <v>0</v>
      </c>
      <c r="BH37" s="28">
        <v>0</v>
      </c>
      <c r="BI37" s="28">
        <v>1261.5704838946799</v>
      </c>
      <c r="BJ37" s="28">
        <v>0</v>
      </c>
      <c r="BK37" s="28">
        <v>26.8868730343866</v>
      </c>
      <c r="BL37" s="28">
        <v>0</v>
      </c>
      <c r="BM37" s="28">
        <v>5.2813520635812896</v>
      </c>
      <c r="BN37" s="28">
        <v>67.217201686425497</v>
      </c>
      <c r="BO37" s="28">
        <v>55927.123136245304</v>
      </c>
      <c r="BP37" s="28">
        <v>0</v>
      </c>
      <c r="BQ37" s="28">
        <v>451.31557957748299</v>
      </c>
      <c r="BR37" s="28">
        <v>0</v>
      </c>
      <c r="BS37" s="28">
        <v>229.43879610214</v>
      </c>
      <c r="BT37" s="28">
        <v>74194.222470591005</v>
      </c>
      <c r="BU37" s="28">
        <v>0</v>
      </c>
      <c r="BV37" s="28">
        <v>0</v>
      </c>
      <c r="BW37" s="28">
        <v>1551.18435172713</v>
      </c>
      <c r="BX37" s="28">
        <v>4886.55888040225</v>
      </c>
      <c r="BY37" s="28">
        <v>190916.06465064999</v>
      </c>
      <c r="BZ37" s="28">
        <v>633.44314122297305</v>
      </c>
      <c r="CB37" s="25">
        <f t="shared" si="15"/>
        <v>2.7238747550492803E-3</v>
      </c>
      <c r="CC37" s="25">
        <f t="shared" si="14"/>
        <v>2.4864277391052425E-3</v>
      </c>
      <c r="CD37" s="25">
        <f t="shared" si="16"/>
        <v>2.6770891866466401E-3</v>
      </c>
      <c r="CE37" s="25">
        <f t="shared" si="17"/>
        <v>2.7389293891033925E-3</v>
      </c>
      <c r="CF37" s="25">
        <f t="shared" si="18"/>
        <v>2.7380681948425203E-3</v>
      </c>
      <c r="CG37" s="25">
        <f t="shared" si="19"/>
        <v>2.4867881023516586E-3</v>
      </c>
      <c r="CH37" s="25">
        <f t="shared" si="20"/>
        <v>2.6421719843950264E-3</v>
      </c>
      <c r="CI37" s="25">
        <f t="shared" si="21"/>
        <v>1.0484687899926185E-2</v>
      </c>
      <c r="CJ37" s="25">
        <f t="shared" si="22"/>
        <v>7.3031806981347397E-2</v>
      </c>
      <c r="CK37" s="25">
        <f t="shared" si="23"/>
        <v>2.5170259761720243E-3</v>
      </c>
      <c r="CL37" s="25">
        <f t="shared" si="24"/>
        <v>5.1830681545377063E-3</v>
      </c>
      <c r="CM37" s="25">
        <f t="shared" si="25"/>
        <v>3.1725739377752066E-3</v>
      </c>
      <c r="CN37" s="25">
        <f t="shared" si="26"/>
        <v>2.574016235373264E-3</v>
      </c>
      <c r="CO37" s="25">
        <f t="shared" si="27"/>
        <v>2.5831312127838329E-3</v>
      </c>
      <c r="CP37" s="25">
        <f t="shared" si="28"/>
        <v>2.5641846979280077E-3</v>
      </c>
    </row>
    <row r="38" spans="1:94" x14ac:dyDescent="0.4">
      <c r="A38" s="30" t="s">
        <v>37</v>
      </c>
      <c r="B38" s="28">
        <v>13.413985979</v>
      </c>
      <c r="C38" s="28"/>
      <c r="D38" s="28">
        <v>9.6928991008000001</v>
      </c>
      <c r="E38" s="28">
        <v>0.2780027612</v>
      </c>
      <c r="F38" s="28">
        <v>0.27784047220000002</v>
      </c>
      <c r="G38" s="28">
        <v>0.86323870800000002</v>
      </c>
      <c r="H38" s="28">
        <v>17.48016539</v>
      </c>
      <c r="I38" s="28">
        <v>2.3194811700000002E-2</v>
      </c>
      <c r="J38" s="28">
        <v>0.5255402106</v>
      </c>
      <c r="K38" s="28">
        <v>1.8609E-6</v>
      </c>
      <c r="L38" s="28">
        <v>0.15382824510000001</v>
      </c>
      <c r="M38" s="28">
        <v>1.41852283E-2</v>
      </c>
      <c r="N38" s="68">
        <v>1.7053285099999999E-2</v>
      </c>
      <c r="O38" s="68">
        <v>2.6808736000000001E-3</v>
      </c>
      <c r="P38" s="68">
        <v>5.4105769999999997E-4</v>
      </c>
      <c r="R38" s="30" t="s">
        <v>37</v>
      </c>
      <c r="S38" s="28">
        <v>0</v>
      </c>
      <c r="T38" s="28">
        <v>1.71008375749819E-2</v>
      </c>
      <c r="U38" s="28">
        <v>2.32593464461383E-2</v>
      </c>
      <c r="V38" s="28">
        <v>2.32593464461383E-2</v>
      </c>
      <c r="W38" s="28">
        <v>1.2349309793481999E-4</v>
      </c>
      <c r="X38" s="28">
        <v>0.52984552571988897</v>
      </c>
      <c r="Y38" s="28">
        <v>2.6887940532526501E-3</v>
      </c>
      <c r="Z38" s="28">
        <v>58.1760919148794</v>
      </c>
      <c r="AA38" s="28">
        <v>1.86611911286011E-6</v>
      </c>
      <c r="AB38" s="28">
        <v>13.451537227797999</v>
      </c>
      <c r="AC38" s="28">
        <v>8.7191755085236303E-3</v>
      </c>
      <c r="AD38" s="28">
        <v>8.9604539460308601</v>
      </c>
      <c r="AE38" s="28">
        <v>4.1668068569255196E-3</v>
      </c>
      <c r="AF38" s="28">
        <v>0</v>
      </c>
      <c r="AG38" s="28">
        <v>0.15425794820681499</v>
      </c>
      <c r="AH38" s="28">
        <v>0.15425794820681499</v>
      </c>
      <c r="AI38" s="28">
        <v>0</v>
      </c>
      <c r="AJ38" s="28">
        <v>3.7646523564652998E-3</v>
      </c>
      <c r="AK38" s="28">
        <v>0</v>
      </c>
      <c r="AL38" s="28">
        <v>0</v>
      </c>
      <c r="AM38" s="28">
        <v>1.4225413910503399E-2</v>
      </c>
      <c r="AN38" s="28">
        <v>5.4255404740653898E-4</v>
      </c>
      <c r="AO38" s="28">
        <v>0</v>
      </c>
      <c r="AP38" s="28">
        <v>0</v>
      </c>
      <c r="AQ38" s="28">
        <v>8.7479583546905602</v>
      </c>
      <c r="AR38" s="28">
        <v>0.97199632489514698</v>
      </c>
      <c r="AS38" s="28">
        <v>9.7199546795857099</v>
      </c>
      <c r="AT38" s="28">
        <v>0</v>
      </c>
      <c r="AU38" s="28">
        <v>1.37845666925709E-2</v>
      </c>
      <c r="AV38" s="28">
        <v>0</v>
      </c>
      <c r="AW38" s="28">
        <v>9.5604625407166193</v>
      </c>
      <c r="AX38" s="28">
        <v>0</v>
      </c>
      <c r="AY38" s="28">
        <v>0</v>
      </c>
      <c r="AZ38" s="28">
        <v>0</v>
      </c>
      <c r="BA38" s="28">
        <v>0</v>
      </c>
      <c r="BB38" s="28">
        <v>1.5713995491547901E-2</v>
      </c>
      <c r="BC38" s="28">
        <v>0</v>
      </c>
      <c r="BD38" s="28">
        <v>0.278793872694102</v>
      </c>
      <c r="BE38" s="28">
        <v>0.27863114513577603</v>
      </c>
      <c r="BF38" s="28">
        <v>1.6272755832602901E-4</v>
      </c>
      <c r="BG38" s="28">
        <v>0</v>
      </c>
      <c r="BH38" s="28">
        <v>0</v>
      </c>
      <c r="BI38" s="28">
        <v>0.18302339655086799</v>
      </c>
      <c r="BJ38" s="28">
        <v>0</v>
      </c>
      <c r="BK38" s="28">
        <v>3.9006312935068398E-3</v>
      </c>
      <c r="BL38" s="28">
        <v>0</v>
      </c>
      <c r="BM38" s="28">
        <v>7.6619234224551303E-4</v>
      </c>
      <c r="BN38" s="28">
        <v>9.7516625605582608E-3</v>
      </c>
      <c r="BO38" s="28">
        <v>6.9619976196255404</v>
      </c>
      <c r="BP38" s="28">
        <v>0</v>
      </c>
      <c r="BQ38" s="28">
        <v>6.5475266897050105E-2</v>
      </c>
      <c r="BR38" s="28">
        <v>0</v>
      </c>
      <c r="BS38" s="28">
        <v>0.86549409877809202</v>
      </c>
      <c r="BT38" s="28">
        <v>5.5135587613551804</v>
      </c>
      <c r="BU38" s="28">
        <v>0</v>
      </c>
      <c r="BV38" s="28">
        <v>0</v>
      </c>
      <c r="BW38" s="28">
        <v>0.16776475380368999</v>
      </c>
      <c r="BX38" s="28">
        <v>9.09849035003885E-2</v>
      </c>
      <c r="BY38" s="28">
        <v>17.5263162420013</v>
      </c>
      <c r="BZ38" s="28">
        <v>1.4131846045183701E-2</v>
      </c>
      <c r="CB38" s="25">
        <f t="shared" si="15"/>
        <v>2.7994101720985294E-3</v>
      </c>
      <c r="CC38" s="25" t="str">
        <f t="shared" si="14"/>
        <v/>
      </c>
      <c r="CD38" s="25">
        <f t="shared" si="16"/>
        <v>2.7912782857171009E-3</v>
      </c>
      <c r="CE38" s="25">
        <f t="shared" si="17"/>
        <v>2.8456965344054739E-3</v>
      </c>
      <c r="CF38" s="25">
        <f t="shared" si="18"/>
        <v>2.8457802764128922E-3</v>
      </c>
      <c r="CG38" s="25">
        <f t="shared" si="19"/>
        <v>2.6127081156003995E-3</v>
      </c>
      <c r="CH38" s="25">
        <f t="shared" si="20"/>
        <v>2.640183944009041E-3</v>
      </c>
      <c r="CI38" s="25">
        <f t="shared" si="21"/>
        <v>2.7822923062703064E-3</v>
      </c>
      <c r="CJ38" s="25">
        <f t="shared" si="22"/>
        <v>8.1921707093994978E-3</v>
      </c>
      <c r="CK38" s="25">
        <f t="shared" si="23"/>
        <v>2.8046175829490655E-3</v>
      </c>
      <c r="CL38" s="25">
        <f t="shared" si="24"/>
        <v>2.7933953646525544E-3</v>
      </c>
      <c r="CM38" s="25">
        <f t="shared" si="25"/>
        <v>2.8329195451439752E-3</v>
      </c>
      <c r="CN38" s="25">
        <f t="shared" si="26"/>
        <v>2.7884641993055257E-3</v>
      </c>
      <c r="CO38" s="25">
        <f t="shared" si="27"/>
        <v>2.9544299487488175E-3</v>
      </c>
      <c r="CP38" s="25">
        <f t="shared" si="28"/>
        <v>2.7655967312525125E-3</v>
      </c>
    </row>
    <row r="39" spans="1:94" x14ac:dyDescent="0.4">
      <c r="A39" s="30" t="s">
        <v>130</v>
      </c>
      <c r="B39" s="28">
        <v>15625.18154</v>
      </c>
      <c r="C39" s="28">
        <v>0.176730997</v>
      </c>
      <c r="D39" s="28">
        <v>21805.245833000001</v>
      </c>
      <c r="E39" s="28">
        <v>1628.4069440000001</v>
      </c>
      <c r="F39" s="28">
        <v>1576.2760006999999</v>
      </c>
      <c r="G39" s="28">
        <v>4248.8305671999997</v>
      </c>
      <c r="H39" s="28">
        <v>232359.31229</v>
      </c>
      <c r="I39" s="28">
        <v>165.79202952</v>
      </c>
      <c r="J39" s="28">
        <v>5896.8408244000002</v>
      </c>
      <c r="K39" s="28">
        <v>0.1110349957</v>
      </c>
      <c r="L39" s="28">
        <v>506.18466089999998</v>
      </c>
      <c r="M39" s="28">
        <v>146.74633431999999</v>
      </c>
      <c r="N39" s="68">
        <v>102.80898792000001</v>
      </c>
      <c r="O39" s="68">
        <v>26.208994143000002</v>
      </c>
      <c r="P39" s="68">
        <v>5.4156980373000003</v>
      </c>
      <c r="R39" s="30" t="s">
        <v>130</v>
      </c>
      <c r="S39" s="28">
        <v>0</v>
      </c>
      <c r="T39" s="28">
        <v>103.08601655191001</v>
      </c>
      <c r="U39" s="28">
        <v>164.349087335078</v>
      </c>
      <c r="V39" s="28">
        <v>164.349087335078</v>
      </c>
      <c r="W39" s="28">
        <v>0.98967036824964105</v>
      </c>
      <c r="X39" s="28">
        <v>5910.8775374611296</v>
      </c>
      <c r="Y39" s="28">
        <v>26.279651047474601</v>
      </c>
      <c r="Z39" s="28">
        <v>771540.91549713805</v>
      </c>
      <c r="AA39" s="28">
        <v>0.111338100084917</v>
      </c>
      <c r="AB39" s="28">
        <v>15665.3134177218</v>
      </c>
      <c r="AC39" s="28">
        <v>239.62976451622399</v>
      </c>
      <c r="AD39" s="28">
        <v>124493.064629609</v>
      </c>
      <c r="AE39" s="28">
        <v>188.959313678245</v>
      </c>
      <c r="AF39" s="28">
        <v>0</v>
      </c>
      <c r="AG39" s="28">
        <v>474.94870282303401</v>
      </c>
      <c r="AH39" s="28">
        <v>474.94870282303401</v>
      </c>
      <c r="AI39" s="28">
        <v>0</v>
      </c>
      <c r="AJ39" s="28">
        <v>60.724898548339397</v>
      </c>
      <c r="AK39" s="28">
        <v>0</v>
      </c>
      <c r="AL39" s="28">
        <v>0</v>
      </c>
      <c r="AM39" s="28">
        <v>142.73020251120101</v>
      </c>
      <c r="AN39" s="28">
        <v>5.2859240108178502</v>
      </c>
      <c r="AO39" s="28">
        <v>0.17721466481478301</v>
      </c>
      <c r="AP39" s="28">
        <v>0</v>
      </c>
      <c r="AQ39" s="28">
        <v>19676.856343938602</v>
      </c>
      <c r="AR39" s="28">
        <v>2186.3170334469801</v>
      </c>
      <c r="AS39" s="28">
        <v>21863.173377385599</v>
      </c>
      <c r="AT39" s="28">
        <v>0</v>
      </c>
      <c r="AU39" s="28">
        <v>256.35129511181498</v>
      </c>
      <c r="AV39" s="28">
        <v>0</v>
      </c>
      <c r="AW39" s="28">
        <v>126175.6689627</v>
      </c>
      <c r="AX39" s="28">
        <v>0</v>
      </c>
      <c r="AY39" s="28">
        <v>0</v>
      </c>
      <c r="AZ39" s="28">
        <v>0</v>
      </c>
      <c r="BA39" s="28">
        <v>0</v>
      </c>
      <c r="BB39" s="28">
        <v>89.138561010488601</v>
      </c>
      <c r="BC39" s="28">
        <v>0</v>
      </c>
      <c r="BD39" s="28">
        <v>1632.82203930113</v>
      </c>
      <c r="BE39" s="28">
        <v>1580.54912763063</v>
      </c>
      <c r="BF39" s="28">
        <v>52.272911670497102</v>
      </c>
      <c r="BG39" s="28">
        <v>0</v>
      </c>
      <c r="BH39" s="28">
        <v>0</v>
      </c>
      <c r="BI39" s="28">
        <v>1038.2107130001</v>
      </c>
      <c r="BJ39" s="28">
        <v>0</v>
      </c>
      <c r="BK39" s="28">
        <v>22.126586088394301</v>
      </c>
      <c r="BL39" s="28">
        <v>0</v>
      </c>
      <c r="BM39" s="28">
        <v>4.3462922827207198</v>
      </c>
      <c r="BN39" s="28">
        <v>55.316473144066599</v>
      </c>
      <c r="BO39" s="28">
        <v>96241.092140155306</v>
      </c>
      <c r="BP39" s="28">
        <v>0</v>
      </c>
      <c r="BQ39" s="28">
        <v>371.41050210486202</v>
      </c>
      <c r="BR39" s="28">
        <v>0</v>
      </c>
      <c r="BS39" s="28">
        <v>4259.7503991541198</v>
      </c>
      <c r="BT39" s="28">
        <v>68622.794632087505</v>
      </c>
      <c r="BU39" s="28">
        <v>0</v>
      </c>
      <c r="BV39" s="28">
        <v>0</v>
      </c>
      <c r="BW39" s="28">
        <v>1223.23158981755</v>
      </c>
      <c r="BX39" s="28">
        <v>1996.62952422035</v>
      </c>
      <c r="BY39" s="28">
        <v>232967.76252330601</v>
      </c>
      <c r="BZ39" s="28">
        <v>315.88760848191799</v>
      </c>
      <c r="CB39" s="25">
        <f t="shared" si="15"/>
        <v>2.5684103329656587E-3</v>
      </c>
      <c r="CC39" s="25">
        <f t="shared" si="14"/>
        <v>2.7367458057344181E-3</v>
      </c>
      <c r="CD39" s="25">
        <f t="shared" si="16"/>
        <v>2.6565875399547755E-3</v>
      </c>
      <c r="CE39" s="25">
        <f t="shared" si="17"/>
        <v>2.7112972696399255E-3</v>
      </c>
      <c r="CF39" s="25">
        <f t="shared" si="18"/>
        <v>2.7109002032210169E-3</v>
      </c>
      <c r="CG39" s="25">
        <f t="shared" si="19"/>
        <v>2.5700794092423295E-3</v>
      </c>
      <c r="CH39" s="25">
        <f t="shared" si="20"/>
        <v>2.618574772448205E-3</v>
      </c>
      <c r="CI39" s="25">
        <f t="shared" si="21"/>
        <v>-8.7033266261327541E-3</v>
      </c>
      <c r="CJ39" s="25">
        <f t="shared" si="22"/>
        <v>2.3803784906399612E-3</v>
      </c>
      <c r="CK39" s="25">
        <f t="shared" si="23"/>
        <v>2.72980948939686E-3</v>
      </c>
      <c r="CL39" s="25">
        <f t="shared" si="24"/>
        <v>-6.1708622346295941E-2</v>
      </c>
      <c r="CM39" s="25">
        <f t="shared" si="25"/>
        <v>-2.7367850975011494E-2</v>
      </c>
      <c r="CN39" s="25">
        <f t="shared" si="26"/>
        <v>2.6945954581866628E-3</v>
      </c>
      <c r="CO39" s="25">
        <f t="shared" si="27"/>
        <v>2.6959029441986819E-3</v>
      </c>
      <c r="CP39" s="25">
        <f t="shared" si="28"/>
        <v>-2.3962566891349246E-2</v>
      </c>
    </row>
    <row r="40" spans="1:94" x14ac:dyDescent="0.4">
      <c r="A40" s="30"/>
      <c r="B40" s="28"/>
      <c r="C40" s="28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68"/>
      <c r="O40" s="68"/>
      <c r="P40" s="68"/>
      <c r="CB40" s="25" t="str">
        <f t="shared" si="15"/>
        <v/>
      </c>
      <c r="CC40" s="25" t="str">
        <f t="shared" si="14"/>
        <v/>
      </c>
      <c r="CD40" s="25" t="str">
        <f t="shared" si="16"/>
        <v/>
      </c>
      <c r="CE40" s="25" t="str">
        <f t="shared" si="17"/>
        <v/>
      </c>
      <c r="CF40" s="25" t="str">
        <f t="shared" si="18"/>
        <v/>
      </c>
      <c r="CG40" s="25" t="str">
        <f t="shared" si="19"/>
        <v/>
      </c>
      <c r="CH40" s="25" t="str">
        <f t="shared" si="20"/>
        <v/>
      </c>
      <c r="CI40" s="25" t="str">
        <f t="shared" si="21"/>
        <v/>
      </c>
      <c r="CJ40" s="25" t="str">
        <f t="shared" si="22"/>
        <v/>
      </c>
      <c r="CK40" s="25" t="str">
        <f t="shared" si="23"/>
        <v/>
      </c>
      <c r="CL40" s="25" t="str">
        <f t="shared" si="24"/>
        <v/>
      </c>
      <c r="CM40" s="25" t="str">
        <f t="shared" si="25"/>
        <v/>
      </c>
      <c r="CN40" s="25" t="str">
        <f t="shared" si="26"/>
        <v/>
      </c>
      <c r="CO40" s="25" t="str">
        <f t="shared" si="27"/>
        <v/>
      </c>
      <c r="CP40" s="25" t="str">
        <f t="shared" si="28"/>
        <v/>
      </c>
    </row>
    <row r="41" spans="1:94" x14ac:dyDescent="0.4">
      <c r="B41" s="28"/>
      <c r="C41" s="28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68"/>
      <c r="O41" s="68"/>
      <c r="P41" s="68"/>
      <c r="CB41" s="25" t="str">
        <f t="shared" si="15"/>
        <v/>
      </c>
      <c r="CC41" s="25" t="str">
        <f t="shared" si="14"/>
        <v/>
      </c>
      <c r="CD41" s="25" t="str">
        <f t="shared" si="16"/>
        <v/>
      </c>
      <c r="CE41" s="25" t="str">
        <f t="shared" si="17"/>
        <v/>
      </c>
      <c r="CF41" s="25" t="str">
        <f t="shared" si="18"/>
        <v/>
      </c>
      <c r="CG41" s="25" t="str">
        <f t="shared" si="19"/>
        <v/>
      </c>
      <c r="CH41" s="25" t="str">
        <f t="shared" si="20"/>
        <v/>
      </c>
      <c r="CI41" s="25" t="str">
        <f t="shared" si="21"/>
        <v/>
      </c>
      <c r="CJ41" s="25" t="str">
        <f t="shared" si="22"/>
        <v/>
      </c>
      <c r="CK41" s="25" t="str">
        <f t="shared" si="23"/>
        <v/>
      </c>
      <c r="CL41" s="25" t="str">
        <f t="shared" si="24"/>
        <v/>
      </c>
      <c r="CM41" s="25" t="str">
        <f t="shared" si="25"/>
        <v/>
      </c>
      <c r="CN41" s="25" t="str">
        <f t="shared" si="26"/>
        <v/>
      </c>
      <c r="CO41" s="25" t="str">
        <f t="shared" si="27"/>
        <v/>
      </c>
      <c r="CP41" s="25" t="str">
        <f t="shared" si="28"/>
        <v/>
      </c>
    </row>
    <row r="42" spans="1:94" x14ac:dyDescent="0.4">
      <c r="A42" s="30" t="s">
        <v>41</v>
      </c>
      <c r="B42" s="28">
        <v>218.98510827000001</v>
      </c>
      <c r="C42" s="28">
        <v>1.5550609999999999E-3</v>
      </c>
      <c r="D42" s="28">
        <v>148.41939857</v>
      </c>
      <c r="E42" s="28">
        <v>3.8942381183000001</v>
      </c>
      <c r="F42" s="28">
        <v>3.8559846463</v>
      </c>
      <c r="G42" s="28">
        <v>10.815308559</v>
      </c>
      <c r="H42" s="28">
        <v>2527.2137207000001</v>
      </c>
      <c r="I42" s="28">
        <v>0.35434041659999999</v>
      </c>
      <c r="J42" s="28">
        <v>30.285547865000002</v>
      </c>
      <c r="K42" s="28">
        <v>4.386398E-4</v>
      </c>
      <c r="L42" s="28">
        <v>9.9064110385999999</v>
      </c>
      <c r="M42" s="28">
        <v>0.13234677540000001</v>
      </c>
      <c r="N42" s="68">
        <v>0.1235498055</v>
      </c>
      <c r="O42" s="68">
        <v>3.2141803400000002E-2</v>
      </c>
      <c r="P42" s="68">
        <v>2.7901306300000001E-2</v>
      </c>
      <c r="R42" s="30" t="s">
        <v>41</v>
      </c>
      <c r="S42" s="28">
        <v>0</v>
      </c>
      <c r="T42" s="28">
        <v>0.12387075838892</v>
      </c>
      <c r="U42" s="28">
        <v>0.35526505419967902</v>
      </c>
      <c r="V42" s="28">
        <v>0.35526505419967902</v>
      </c>
      <c r="W42" s="28">
        <v>2.1274736591163899E-4</v>
      </c>
      <c r="X42" s="28">
        <v>30.3672055973976</v>
      </c>
      <c r="Y42" s="28">
        <v>3.2225508236133502E-2</v>
      </c>
      <c r="Z42" s="28">
        <v>3084.56622867443</v>
      </c>
      <c r="AA42" s="28">
        <v>4.3982826689153699E-4</v>
      </c>
      <c r="AB42" s="28">
        <v>219.55927642101599</v>
      </c>
      <c r="AC42" s="28">
        <v>2.1001142434656099</v>
      </c>
      <c r="AD42" s="28">
        <v>554.86720796354905</v>
      </c>
      <c r="AE42" s="28">
        <v>3.1285003904519701</v>
      </c>
      <c r="AF42" s="28">
        <v>0</v>
      </c>
      <c r="AG42" s="28">
        <v>9.9329001646993493</v>
      </c>
      <c r="AH42" s="28">
        <v>9.9329001646993493</v>
      </c>
      <c r="AI42" s="28">
        <v>0</v>
      </c>
      <c r="AJ42" s="28">
        <v>0.32107955694819501</v>
      </c>
      <c r="AK42" s="28">
        <v>0</v>
      </c>
      <c r="AL42" s="28">
        <v>0</v>
      </c>
      <c r="AM42" s="28">
        <v>0.132692287238655</v>
      </c>
      <c r="AN42" s="28">
        <v>2.7973952863137402E-2</v>
      </c>
      <c r="AO42" s="28">
        <v>1.5590955538285899E-3</v>
      </c>
      <c r="AP42" s="28">
        <v>0</v>
      </c>
      <c r="AQ42" s="28">
        <v>133.92591262994799</v>
      </c>
      <c r="AR42" s="28">
        <v>14.8806612818774</v>
      </c>
      <c r="AS42" s="28">
        <v>148.80657391182501</v>
      </c>
      <c r="AT42" s="28">
        <v>0</v>
      </c>
      <c r="AU42" s="28">
        <v>8.35621291829505</v>
      </c>
      <c r="AV42" s="28">
        <v>0</v>
      </c>
      <c r="AW42" s="28">
        <v>1713.6790908242499</v>
      </c>
      <c r="AX42" s="28">
        <v>0</v>
      </c>
      <c r="AY42" s="28">
        <v>0</v>
      </c>
      <c r="AZ42" s="28">
        <v>0</v>
      </c>
      <c r="BA42" s="28">
        <v>0</v>
      </c>
      <c r="BB42" s="28">
        <v>0.21805211296483001</v>
      </c>
      <c r="BC42" s="28">
        <v>0</v>
      </c>
      <c r="BD42" s="28">
        <v>3.90471393668324</v>
      </c>
      <c r="BE42" s="28">
        <v>3.8663607088410701</v>
      </c>
      <c r="BF42" s="28">
        <v>3.83532278421711E-2</v>
      </c>
      <c r="BG42" s="28">
        <v>0</v>
      </c>
      <c r="BH42" s="28">
        <v>0</v>
      </c>
      <c r="BI42" s="28">
        <v>2.53968758345871</v>
      </c>
      <c r="BJ42" s="28">
        <v>0</v>
      </c>
      <c r="BK42" s="28">
        <v>5.41263729118098E-2</v>
      </c>
      <c r="BL42" s="28">
        <v>0</v>
      </c>
      <c r="BM42" s="28">
        <v>1.0631999360659601E-2</v>
      </c>
      <c r="BN42" s="28">
        <v>0.135316136510193</v>
      </c>
      <c r="BO42" s="28">
        <v>646.32558769916</v>
      </c>
      <c r="BP42" s="28">
        <v>0</v>
      </c>
      <c r="BQ42" s="28">
        <v>0.90854650363487</v>
      </c>
      <c r="BR42" s="28">
        <v>0</v>
      </c>
      <c r="BS42" s="28">
        <v>10.844459358741499</v>
      </c>
      <c r="BT42" s="28">
        <v>1000.5976989154</v>
      </c>
      <c r="BU42" s="28">
        <v>0</v>
      </c>
      <c r="BV42" s="28">
        <v>0</v>
      </c>
      <c r="BW42" s="28">
        <v>29.0296155899442</v>
      </c>
      <c r="BX42" s="28">
        <v>91.746831652586906</v>
      </c>
      <c r="BY42" s="28">
        <v>2534.0178273450201</v>
      </c>
      <c r="BZ42" s="28">
        <v>15.3521385845458</v>
      </c>
      <c r="CB42" s="25">
        <f t="shared" si="15"/>
        <v>2.6219506684813263E-3</v>
      </c>
      <c r="CC42" s="25">
        <f t="shared" si="14"/>
        <v>2.5944666020110843E-3</v>
      </c>
      <c r="CD42" s="25">
        <f t="shared" si="16"/>
        <v>2.6086572614859886E-3</v>
      </c>
      <c r="CE42" s="25">
        <f t="shared" si="17"/>
        <v>2.6900816193060617E-3</v>
      </c>
      <c r="CF42" s="25">
        <f t="shared" si="18"/>
        <v>2.6908983029863371E-3</v>
      </c>
      <c r="CG42" s="25">
        <f t="shared" si="19"/>
        <v>2.6953276073886311E-3</v>
      </c>
      <c r="CH42" s="25">
        <f t="shared" si="20"/>
        <v>2.6923352739377424E-3</v>
      </c>
      <c r="CI42" s="25">
        <f t="shared" si="21"/>
        <v>2.6094612874004129E-3</v>
      </c>
      <c r="CJ42" s="25">
        <f t="shared" si="22"/>
        <v>2.6962606970688998E-3</v>
      </c>
      <c r="CK42" s="25">
        <f t="shared" si="23"/>
        <v>2.7094369720599702E-3</v>
      </c>
      <c r="CL42" s="25">
        <f t="shared" si="24"/>
        <v>2.673937715297235E-3</v>
      </c>
      <c r="CM42" s="25">
        <f t="shared" si="25"/>
        <v>2.6106555117095761E-3</v>
      </c>
      <c r="CN42" s="25">
        <f t="shared" si="26"/>
        <v>2.5977611832015907E-3</v>
      </c>
      <c r="CO42" s="25">
        <f t="shared" si="27"/>
        <v>2.6042358324393105E-3</v>
      </c>
      <c r="CP42" s="25">
        <f t="shared" si="28"/>
        <v>2.6036975601174779E-3</v>
      </c>
    </row>
    <row r="43" spans="1:94" x14ac:dyDescent="0.4">
      <c r="A43" s="30" t="s">
        <v>42</v>
      </c>
      <c r="B43" s="28">
        <v>997.83705444999998</v>
      </c>
      <c r="C43" s="28">
        <v>5.1045550000000002E-3</v>
      </c>
      <c r="D43" s="28">
        <v>666.89442832999998</v>
      </c>
      <c r="E43" s="28">
        <v>18.468877891999998</v>
      </c>
      <c r="F43" s="28">
        <v>18.458808745999999</v>
      </c>
      <c r="G43" s="28">
        <v>188.13776186000001</v>
      </c>
      <c r="H43" s="28">
        <v>1906.2297943000001</v>
      </c>
      <c r="I43" s="28">
        <v>1.1552358434000001</v>
      </c>
      <c r="J43" s="28">
        <v>10.290636278999999</v>
      </c>
      <c r="K43" s="28">
        <v>1.1545899999999999E-4</v>
      </c>
      <c r="L43" s="28">
        <v>8.1077120067999999</v>
      </c>
      <c r="M43" s="28">
        <v>0.8877525839</v>
      </c>
      <c r="N43" s="68">
        <v>0.92799308120000001</v>
      </c>
      <c r="O43" s="68">
        <v>0.18140465780000001</v>
      </c>
      <c r="P43" s="68">
        <v>3.4645707800000002E-2</v>
      </c>
      <c r="R43" s="30" t="s">
        <v>42</v>
      </c>
      <c r="S43" s="28">
        <v>0</v>
      </c>
      <c r="T43" s="28">
        <v>0.93249564964923903</v>
      </c>
      <c r="U43" s="28">
        <v>1.16046664619217</v>
      </c>
      <c r="V43" s="28">
        <v>1.16046664619217</v>
      </c>
      <c r="W43" s="28">
        <v>3.9647871601398797E-3</v>
      </c>
      <c r="X43" s="28">
        <v>10.409897334033399</v>
      </c>
      <c r="Y43" s="28">
        <v>0.182389374815662</v>
      </c>
      <c r="Z43" s="28">
        <v>5465.8895365058497</v>
      </c>
      <c r="AA43" s="28">
        <v>1.15732200174165E-4</v>
      </c>
      <c r="AB43" s="28">
        <v>1003.2110635339</v>
      </c>
      <c r="AC43" s="28">
        <v>5.54886983881579</v>
      </c>
      <c r="AD43" s="28">
        <v>886.33723549340903</v>
      </c>
      <c r="AE43" s="28">
        <v>10.6984631465559</v>
      </c>
      <c r="AF43" s="28">
        <v>0</v>
      </c>
      <c r="AG43" s="28">
        <v>8.1450876332659696</v>
      </c>
      <c r="AH43" s="28">
        <v>8.1450876332659696</v>
      </c>
      <c r="AI43" s="28">
        <v>0</v>
      </c>
      <c r="AJ43" s="28">
        <v>0.15056855798557001</v>
      </c>
      <c r="AK43" s="28">
        <v>0</v>
      </c>
      <c r="AL43" s="28">
        <v>0</v>
      </c>
      <c r="AM43" s="28">
        <v>0.89244129661694105</v>
      </c>
      <c r="AN43" s="28">
        <v>3.4811035264921998E-2</v>
      </c>
      <c r="AO43" s="28">
        <v>5.1182419462402901E-3</v>
      </c>
      <c r="AP43" s="28">
        <v>0</v>
      </c>
      <c r="AQ43" s="28">
        <v>603.38791235525196</v>
      </c>
      <c r="AR43" s="28">
        <v>67.042906326493593</v>
      </c>
      <c r="AS43" s="28">
        <v>670.43081868174602</v>
      </c>
      <c r="AT43" s="28">
        <v>0</v>
      </c>
      <c r="AU43" s="28">
        <v>0.92874257349272504</v>
      </c>
      <c r="AV43" s="28">
        <v>0</v>
      </c>
      <c r="AW43" s="28">
        <v>1130.18931138778</v>
      </c>
      <c r="AX43" s="28">
        <v>0</v>
      </c>
      <c r="AY43" s="28">
        <v>0</v>
      </c>
      <c r="AZ43" s="28">
        <v>0</v>
      </c>
      <c r="BA43" s="28">
        <v>0</v>
      </c>
      <c r="BB43" s="28">
        <v>1.0451901443476199</v>
      </c>
      <c r="BC43" s="28">
        <v>0</v>
      </c>
      <c r="BD43" s="28">
        <v>18.542744288000801</v>
      </c>
      <c r="BE43" s="28">
        <v>18.532651269377201</v>
      </c>
      <c r="BF43" s="28">
        <v>1.0093018623544199E-2</v>
      </c>
      <c r="BG43" s="28">
        <v>0</v>
      </c>
      <c r="BH43" s="28">
        <v>0</v>
      </c>
      <c r="BI43" s="28">
        <v>12.173493315365601</v>
      </c>
      <c r="BJ43" s="28">
        <v>0</v>
      </c>
      <c r="BK43" s="28">
        <v>0.25944468030225298</v>
      </c>
      <c r="BL43" s="28">
        <v>0</v>
      </c>
      <c r="BM43" s="28">
        <v>5.0962250378919299E-2</v>
      </c>
      <c r="BN43" s="28">
        <v>0.64860688635724795</v>
      </c>
      <c r="BO43" s="28">
        <v>718.41328142676696</v>
      </c>
      <c r="BP43" s="28">
        <v>0</v>
      </c>
      <c r="BQ43" s="28">
        <v>4.3549539926255401</v>
      </c>
      <c r="BR43" s="28">
        <v>0</v>
      </c>
      <c r="BS43" s="28">
        <v>188.63808772619399</v>
      </c>
      <c r="BT43" s="28">
        <v>693.61280483395501</v>
      </c>
      <c r="BU43" s="28">
        <v>0</v>
      </c>
      <c r="BV43" s="28">
        <v>0</v>
      </c>
      <c r="BW43" s="28">
        <v>8.2092592252733496</v>
      </c>
      <c r="BX43" s="28">
        <v>24.155534885080801</v>
      </c>
      <c r="BY43" s="28">
        <v>1911.0156942409701</v>
      </c>
      <c r="BZ43" s="28">
        <v>1.97395658268644</v>
      </c>
      <c r="CB43" s="25">
        <f t="shared" si="15"/>
        <v>5.3856579688374966E-3</v>
      </c>
      <c r="CC43" s="25">
        <f t="shared" si="14"/>
        <v>2.6813201621473074E-3</v>
      </c>
      <c r="CD43" s="25">
        <f t="shared" si="16"/>
        <v>5.3027738747220728E-3</v>
      </c>
      <c r="CE43" s="25">
        <f t="shared" si="17"/>
        <v>3.9995064363276042E-3</v>
      </c>
      <c r="CF43" s="25">
        <f t="shared" si="18"/>
        <v>4.0003948463469274E-3</v>
      </c>
      <c r="CG43" s="25">
        <f t="shared" si="19"/>
        <v>2.6593590847874844E-3</v>
      </c>
      <c r="CH43" s="25">
        <f t="shared" si="20"/>
        <v>2.5106626469068886E-3</v>
      </c>
      <c r="CI43" s="25">
        <f t="shared" si="21"/>
        <v>4.527909017067051E-3</v>
      </c>
      <c r="CJ43" s="25">
        <f t="shared" si="22"/>
        <v>1.158927901054814E-2</v>
      </c>
      <c r="CK43" s="25">
        <f t="shared" si="23"/>
        <v>2.3662094264198241E-3</v>
      </c>
      <c r="CL43" s="25">
        <f t="shared" si="24"/>
        <v>4.6098858018911474E-3</v>
      </c>
      <c r="CM43" s="25">
        <f t="shared" si="25"/>
        <v>5.2815534440271497E-3</v>
      </c>
      <c r="CN43" s="25">
        <f t="shared" si="26"/>
        <v>4.8519418306618078E-3</v>
      </c>
      <c r="CO43" s="25">
        <f t="shared" si="27"/>
        <v>5.4282895908199522E-3</v>
      </c>
      <c r="CP43" s="25">
        <f t="shared" si="28"/>
        <v>4.7719465244117935E-3</v>
      </c>
    </row>
    <row r="44" spans="1:94" x14ac:dyDescent="0.4">
      <c r="A44" s="30" t="s">
        <v>43</v>
      </c>
      <c r="B44" s="28">
        <v>261690.71118000001</v>
      </c>
      <c r="C44" s="28">
        <v>18.801558092</v>
      </c>
      <c r="D44" s="28">
        <v>191393.76269</v>
      </c>
      <c r="E44" s="28">
        <v>5849.1198426000001</v>
      </c>
      <c r="F44" s="28">
        <v>5806.8259034000002</v>
      </c>
      <c r="G44" s="28">
        <v>16418.353846000002</v>
      </c>
      <c r="H44" s="28">
        <v>1323051.3104999999</v>
      </c>
      <c r="I44" s="28">
        <v>755.32277536000004</v>
      </c>
      <c r="J44" s="28">
        <v>11091.157418999999</v>
      </c>
      <c r="K44" s="28">
        <v>0.48497016009999999</v>
      </c>
      <c r="L44" s="28">
        <v>7094.1030099999998</v>
      </c>
      <c r="M44" s="28">
        <v>360.88111051999999</v>
      </c>
      <c r="N44" s="68">
        <v>424.13762417999999</v>
      </c>
      <c r="O44" s="68">
        <v>74.555571893000007</v>
      </c>
      <c r="P44" s="68">
        <v>37.176086499999997</v>
      </c>
      <c r="R44" s="30" t="s">
        <v>43</v>
      </c>
      <c r="S44" s="28">
        <v>0</v>
      </c>
      <c r="T44" s="28">
        <v>425.18576961950203</v>
      </c>
      <c r="U44" s="28">
        <v>757.24237988045695</v>
      </c>
      <c r="V44" s="28">
        <v>757.24237988045695</v>
      </c>
      <c r="W44" s="28">
        <v>2.5162221531346902</v>
      </c>
      <c r="X44" s="28">
        <v>11221.2113935002</v>
      </c>
      <c r="Y44" s="28">
        <v>74.73473695138</v>
      </c>
      <c r="Z44" s="28">
        <v>1690950.6913678399</v>
      </c>
      <c r="AA44" s="28">
        <v>0.48624331416581001</v>
      </c>
      <c r="AB44" s="28">
        <v>262331.54824831401</v>
      </c>
      <c r="AC44" s="28">
        <v>3439.02696677523</v>
      </c>
      <c r="AD44" s="28">
        <v>323335.41669693502</v>
      </c>
      <c r="AE44" s="28">
        <v>5570.0449071479998</v>
      </c>
      <c r="AF44" s="28">
        <v>0</v>
      </c>
      <c r="AG44" s="28">
        <v>7112.84341910284</v>
      </c>
      <c r="AH44" s="28">
        <v>7112.84341910284</v>
      </c>
      <c r="AI44" s="28">
        <v>0</v>
      </c>
      <c r="AJ44" s="28">
        <v>326.27864775421301</v>
      </c>
      <c r="AK44" s="28">
        <v>0</v>
      </c>
      <c r="AL44" s="28">
        <v>0</v>
      </c>
      <c r="AM44" s="28">
        <v>361.75482672756698</v>
      </c>
      <c r="AN44" s="28">
        <v>37.270949512691097</v>
      </c>
      <c r="AO44" s="28">
        <v>18.847105909936701</v>
      </c>
      <c r="AP44" s="28">
        <v>0</v>
      </c>
      <c r="AQ44" s="28">
        <v>172681.76991718</v>
      </c>
      <c r="AR44" s="28">
        <v>19186.8627864437</v>
      </c>
      <c r="AS44" s="28">
        <v>191868.632703624</v>
      </c>
      <c r="AT44" s="28">
        <v>0</v>
      </c>
      <c r="AU44" s="28">
        <v>4808.4715548385802</v>
      </c>
      <c r="AV44" s="28">
        <v>0</v>
      </c>
      <c r="AW44" s="28">
        <v>875812.35411811399</v>
      </c>
      <c r="AX44" s="28">
        <v>0</v>
      </c>
      <c r="AY44" s="28">
        <v>0</v>
      </c>
      <c r="AZ44" s="28">
        <v>0</v>
      </c>
      <c r="BA44" s="28">
        <v>0</v>
      </c>
      <c r="BB44" s="28">
        <v>328.327058159692</v>
      </c>
      <c r="BC44" s="28">
        <v>0</v>
      </c>
      <c r="BD44" s="28">
        <v>5864.0965463149796</v>
      </c>
      <c r="BE44" s="28">
        <v>5821.6916104134798</v>
      </c>
      <c r="BF44" s="28">
        <v>42.404935901497403</v>
      </c>
      <c r="BG44" s="28">
        <v>0</v>
      </c>
      <c r="BH44" s="28">
        <v>0</v>
      </c>
      <c r="BI44" s="28">
        <v>3824.0777743454701</v>
      </c>
      <c r="BJ44" s="28">
        <v>0</v>
      </c>
      <c r="BK44" s="28">
        <v>81.499649063972498</v>
      </c>
      <c r="BL44" s="28">
        <v>0</v>
      </c>
      <c r="BM44" s="28">
        <v>16.008838837568899</v>
      </c>
      <c r="BN44" s="28">
        <v>203.74907924987701</v>
      </c>
      <c r="BO44" s="28">
        <v>356985.75865529198</v>
      </c>
      <c r="BP44" s="28">
        <v>0</v>
      </c>
      <c r="BQ44" s="28">
        <v>1368.0292107569001</v>
      </c>
      <c r="BR44" s="28">
        <v>0</v>
      </c>
      <c r="BS44" s="28">
        <v>16464.474619124401</v>
      </c>
      <c r="BT44" s="28">
        <v>456669.50354452798</v>
      </c>
      <c r="BU44" s="28">
        <v>0</v>
      </c>
      <c r="BV44" s="28">
        <v>0</v>
      </c>
      <c r="BW44" s="28">
        <v>16510.089325398501</v>
      </c>
      <c r="BX44" s="28">
        <v>40219.9891249641</v>
      </c>
      <c r="BY44" s="28">
        <v>1326884.5068478</v>
      </c>
      <c r="BZ44" s="28">
        <v>8373.9200211517891</v>
      </c>
      <c r="CB44" s="25">
        <f t="shared" si="15"/>
        <v>2.4488338368005907E-3</v>
      </c>
      <c r="CC44" s="25">
        <f t="shared" si="14"/>
        <v>2.4225554985297226E-3</v>
      </c>
      <c r="CD44" s="25">
        <f t="shared" si="16"/>
        <v>2.481115408097906E-3</v>
      </c>
      <c r="CE44" s="25">
        <f t="shared" si="17"/>
        <v>2.5605055321147614E-3</v>
      </c>
      <c r="CF44" s="25">
        <f t="shared" si="18"/>
        <v>2.560040073661484E-3</v>
      </c>
      <c r="CG44" s="25">
        <f t="shared" si="19"/>
        <v>2.8090984977544391E-3</v>
      </c>
      <c r="CH44" s="25">
        <f t="shared" si="20"/>
        <v>2.8972393718815518E-3</v>
      </c>
      <c r="CI44" s="25">
        <f t="shared" si="21"/>
        <v>2.5414360364573907E-3</v>
      </c>
      <c r="CJ44" s="25">
        <f t="shared" si="22"/>
        <v>1.1725915482671651E-2</v>
      </c>
      <c r="CK44" s="25">
        <f t="shared" si="23"/>
        <v>2.6252214477433013E-3</v>
      </c>
      <c r="CL44" s="25">
        <f t="shared" si="24"/>
        <v>2.6416883257014061E-3</v>
      </c>
      <c r="CM44" s="25">
        <f t="shared" si="25"/>
        <v>2.4210638409642238E-3</v>
      </c>
      <c r="CN44" s="25">
        <f t="shared" si="26"/>
        <v>2.471239002973274E-3</v>
      </c>
      <c r="CO44" s="25">
        <f t="shared" si="27"/>
        <v>2.4031075589779662E-3</v>
      </c>
      <c r="CP44" s="25">
        <f t="shared" si="28"/>
        <v>2.5517213247042525E-3</v>
      </c>
    </row>
    <row r="45" spans="1:94" x14ac:dyDescent="0.4">
      <c r="A45" s="30" t="s">
        <v>44</v>
      </c>
      <c r="B45" s="28">
        <v>17336.506375000001</v>
      </c>
      <c r="C45" s="28">
        <v>3.9702089999999997E-3</v>
      </c>
      <c r="D45" s="28">
        <v>11620.254892000001</v>
      </c>
      <c r="E45" s="28">
        <v>264.55364532999999</v>
      </c>
      <c r="F45" s="28">
        <v>263.83546751</v>
      </c>
      <c r="G45" s="28">
        <v>36.422714059999997</v>
      </c>
      <c r="H45" s="28">
        <v>91517.545154000007</v>
      </c>
      <c r="I45" s="28">
        <v>16.781691964</v>
      </c>
      <c r="J45" s="28">
        <v>1016.0705359999999</v>
      </c>
      <c r="K45" s="28">
        <v>8.2348913999999995E-3</v>
      </c>
      <c r="L45" s="28">
        <v>121.93913250999999</v>
      </c>
      <c r="M45" s="28">
        <v>13.479268792999999</v>
      </c>
      <c r="N45" s="68">
        <v>11.986514229999999</v>
      </c>
      <c r="O45" s="68">
        <v>2.9844222861</v>
      </c>
      <c r="P45" s="68">
        <v>0.82875775860000001</v>
      </c>
      <c r="R45" s="30" t="s">
        <v>44</v>
      </c>
      <c r="S45" s="28">
        <v>0</v>
      </c>
      <c r="T45" s="28">
        <v>12.0045325696106</v>
      </c>
      <c r="U45" s="28">
        <v>16.8088404299606</v>
      </c>
      <c r="V45" s="28">
        <v>16.8088404299606</v>
      </c>
      <c r="W45" s="28">
        <v>1.09289305820268E-2</v>
      </c>
      <c r="X45" s="28">
        <v>1019.45859095516</v>
      </c>
      <c r="Y45" s="28">
        <v>2.9888198162515902</v>
      </c>
      <c r="Z45" s="28">
        <v>384905.66709483101</v>
      </c>
      <c r="AA45" s="28">
        <v>8.2514433353702999E-3</v>
      </c>
      <c r="AB45" s="28">
        <v>17363.819196783901</v>
      </c>
      <c r="AC45" s="28">
        <v>179.41275422163801</v>
      </c>
      <c r="AD45" s="28">
        <v>31059.023157908501</v>
      </c>
      <c r="AE45" s="28">
        <v>346.20341162879299</v>
      </c>
      <c r="AF45" s="28">
        <v>0</v>
      </c>
      <c r="AG45" s="28">
        <v>122.147109985142</v>
      </c>
      <c r="AH45" s="28">
        <v>122.147109985142</v>
      </c>
      <c r="AI45" s="28">
        <v>0</v>
      </c>
      <c r="AJ45" s="28">
        <v>4.9008827907848103</v>
      </c>
      <c r="AK45" s="28">
        <v>0</v>
      </c>
      <c r="AL45" s="28">
        <v>0</v>
      </c>
      <c r="AM45" s="28">
        <v>13.4990676828453</v>
      </c>
      <c r="AN45" s="28">
        <v>0.83019272876362205</v>
      </c>
      <c r="AO45" s="28">
        <v>3.9814497153281801E-3</v>
      </c>
      <c r="AP45" s="28">
        <v>0</v>
      </c>
      <c r="AQ45" s="28">
        <v>10474.8358845977</v>
      </c>
      <c r="AR45" s="28">
        <v>1163.8747695460099</v>
      </c>
      <c r="AS45" s="28">
        <v>11638.710654143701</v>
      </c>
      <c r="AT45" s="28">
        <v>0</v>
      </c>
      <c r="AU45" s="28">
        <v>113.58921516287801</v>
      </c>
      <c r="AV45" s="28">
        <v>0</v>
      </c>
      <c r="AW45" s="28">
        <v>61072.052400925502</v>
      </c>
      <c r="AX45" s="28">
        <v>0</v>
      </c>
      <c r="AY45" s="28">
        <v>0</v>
      </c>
      <c r="AZ45" s="28">
        <v>0</v>
      </c>
      <c r="BA45" s="28">
        <v>0</v>
      </c>
      <c r="BB45" s="28">
        <v>14.9127285604369</v>
      </c>
      <c r="BC45" s="28">
        <v>0</v>
      </c>
      <c r="BD45" s="28">
        <v>265.14347493903603</v>
      </c>
      <c r="BE45" s="28">
        <v>264.42385322890999</v>
      </c>
      <c r="BF45" s="28">
        <v>0.71962171012527698</v>
      </c>
      <c r="BG45" s="28">
        <v>0</v>
      </c>
      <c r="BH45" s="28">
        <v>0</v>
      </c>
      <c r="BI45" s="28">
        <v>173.691523786658</v>
      </c>
      <c r="BJ45" s="28">
        <v>0</v>
      </c>
      <c r="BK45" s="28">
        <v>3.70174114179577</v>
      </c>
      <c r="BL45" s="28">
        <v>0</v>
      </c>
      <c r="BM45" s="28">
        <v>0.72713175719395795</v>
      </c>
      <c r="BN45" s="28">
        <v>9.2543549291489402</v>
      </c>
      <c r="BO45" s="28">
        <v>25886.146680101199</v>
      </c>
      <c r="BP45" s="28">
        <v>0</v>
      </c>
      <c r="BQ45" s="28">
        <v>62.136373053676998</v>
      </c>
      <c r="BR45" s="28">
        <v>0</v>
      </c>
      <c r="BS45" s="28">
        <v>36.519759281028698</v>
      </c>
      <c r="BT45" s="28">
        <v>38563.366668451803</v>
      </c>
      <c r="BU45" s="28">
        <v>0</v>
      </c>
      <c r="BV45" s="28">
        <v>0</v>
      </c>
      <c r="BW45" s="28">
        <v>1361.03608167841</v>
      </c>
      <c r="BX45" s="28">
        <v>1511.94521944547</v>
      </c>
      <c r="BY45" s="28">
        <v>91694.833589400194</v>
      </c>
      <c r="BZ45" s="28">
        <v>488.63340520568897</v>
      </c>
      <c r="CB45" s="25">
        <f t="shared" si="15"/>
        <v>1.5754513160325411E-3</v>
      </c>
      <c r="CC45" s="25">
        <f t="shared" si="14"/>
        <v>2.8312653888448707E-3</v>
      </c>
      <c r="CD45" s="25">
        <f t="shared" si="16"/>
        <v>1.5882407326887195E-3</v>
      </c>
      <c r="CE45" s="25">
        <f t="shared" si="17"/>
        <v>2.2295274302506262E-3</v>
      </c>
      <c r="CF45" s="25">
        <f t="shared" si="18"/>
        <v>2.2301236617767802E-3</v>
      </c>
      <c r="CG45" s="25">
        <f t="shared" si="19"/>
        <v>2.6644148722370286E-3</v>
      </c>
      <c r="CH45" s="25">
        <f t="shared" si="20"/>
        <v>1.9372070688943551E-3</v>
      </c>
      <c r="CI45" s="25">
        <f t="shared" si="21"/>
        <v>1.6177430749437559E-3</v>
      </c>
      <c r="CJ45" s="25">
        <f t="shared" si="22"/>
        <v>3.3344682629003041E-3</v>
      </c>
      <c r="CK45" s="25">
        <f t="shared" si="23"/>
        <v>2.0099761570990938E-3</v>
      </c>
      <c r="CL45" s="25">
        <f t="shared" si="24"/>
        <v>1.7055843424582833E-3</v>
      </c>
      <c r="CM45" s="25">
        <f t="shared" si="25"/>
        <v>1.4688400498091621E-3</v>
      </c>
      <c r="CN45" s="25">
        <f t="shared" si="26"/>
        <v>1.5032176381607333E-3</v>
      </c>
      <c r="CO45" s="25">
        <f t="shared" si="27"/>
        <v>1.4734946096843409E-3</v>
      </c>
      <c r="CP45" s="25">
        <f t="shared" si="28"/>
        <v>1.7314711672154958E-3</v>
      </c>
    </row>
    <row r="46" spans="1:94" x14ac:dyDescent="0.4">
      <c r="A46" s="30"/>
      <c r="B46" s="28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68"/>
      <c r="O46" s="68"/>
      <c r="P46" s="68"/>
      <c r="CB46" s="25" t="str">
        <f t="shared" si="15"/>
        <v/>
      </c>
      <c r="CC46" s="25" t="str">
        <f t="shared" si="14"/>
        <v/>
      </c>
      <c r="CD46" s="25" t="str">
        <f t="shared" si="16"/>
        <v/>
      </c>
      <c r="CE46" s="25" t="str">
        <f t="shared" si="17"/>
        <v/>
      </c>
      <c r="CF46" s="25" t="str">
        <f t="shared" si="18"/>
        <v/>
      </c>
      <c r="CG46" s="25" t="str">
        <f t="shared" si="19"/>
        <v/>
      </c>
      <c r="CH46" s="25" t="str">
        <f t="shared" si="20"/>
        <v/>
      </c>
      <c r="CI46" s="25" t="str">
        <f t="shared" si="21"/>
        <v/>
      </c>
      <c r="CJ46" s="25" t="str">
        <f t="shared" si="22"/>
        <v/>
      </c>
      <c r="CK46" s="25" t="str">
        <f t="shared" si="23"/>
        <v/>
      </c>
      <c r="CL46" s="25" t="str">
        <f t="shared" si="24"/>
        <v/>
      </c>
      <c r="CM46" s="25" t="str">
        <f t="shared" si="25"/>
        <v/>
      </c>
      <c r="CN46" s="25" t="str">
        <f t="shared" si="26"/>
        <v/>
      </c>
      <c r="CO46" s="25" t="str">
        <f t="shared" si="27"/>
        <v/>
      </c>
      <c r="CP46" s="25" t="str">
        <f t="shared" si="28"/>
        <v/>
      </c>
    </row>
    <row r="47" spans="1:94" x14ac:dyDescent="0.4">
      <c r="A47" s="30" t="s">
        <v>46</v>
      </c>
      <c r="B47" s="28">
        <v>10896.12038</v>
      </c>
      <c r="C47" s="28">
        <v>3.176168E-3</v>
      </c>
      <c r="D47" s="28">
        <v>7748.4939992999998</v>
      </c>
      <c r="E47" s="28">
        <v>209.31383403999999</v>
      </c>
      <c r="F47" s="28">
        <v>209.261594</v>
      </c>
      <c r="G47" s="28">
        <v>182.74483025000001</v>
      </c>
      <c r="H47" s="28">
        <v>9987.3101580999992</v>
      </c>
      <c r="I47" s="28">
        <v>19.689647286</v>
      </c>
      <c r="J47" s="28">
        <v>129.82667099</v>
      </c>
      <c r="K47" s="28">
        <v>5.9901189999999997E-4</v>
      </c>
      <c r="L47" s="28">
        <v>135.1196928</v>
      </c>
      <c r="M47" s="28">
        <v>12.555638585000001</v>
      </c>
      <c r="N47" s="68">
        <v>14.87979151</v>
      </c>
      <c r="O47" s="68">
        <v>2.3774895778</v>
      </c>
      <c r="P47" s="68">
        <v>0.4295447684</v>
      </c>
      <c r="R47" s="30" t="s">
        <v>46</v>
      </c>
      <c r="S47" s="28">
        <v>0</v>
      </c>
      <c r="T47" s="28">
        <v>14.9196546278533</v>
      </c>
      <c r="U47" s="28">
        <v>19.742546106542498</v>
      </c>
      <c r="V47" s="28">
        <v>19.742546106542498</v>
      </c>
      <c r="W47" s="28">
        <v>0.105809914133005</v>
      </c>
      <c r="X47" s="28">
        <v>136.62494676005301</v>
      </c>
      <c r="Y47" s="28">
        <v>2.38378604747572</v>
      </c>
      <c r="Z47" s="28">
        <v>268297.04079289403</v>
      </c>
      <c r="AA47" s="28">
        <v>6.0060560908965603E-4</v>
      </c>
      <c r="AB47" s="28">
        <v>10924.960739738801</v>
      </c>
      <c r="AC47" s="28">
        <v>8.3939282716900205</v>
      </c>
      <c r="AD47" s="28">
        <v>20731.7045836828</v>
      </c>
      <c r="AE47" s="28">
        <v>7.4323300513516797</v>
      </c>
      <c r="AF47" s="28">
        <v>0</v>
      </c>
      <c r="AG47" s="28">
        <v>135.48252936854499</v>
      </c>
      <c r="AH47" s="28">
        <v>135.48252936854499</v>
      </c>
      <c r="AI47" s="28">
        <v>0</v>
      </c>
      <c r="AJ47" s="28">
        <v>2.9212941492005502</v>
      </c>
      <c r="AK47" s="28">
        <v>0</v>
      </c>
      <c r="AL47" s="28">
        <v>0</v>
      </c>
      <c r="AM47" s="28">
        <v>12.589069304461599</v>
      </c>
      <c r="AN47" s="28">
        <v>0.43068536127572599</v>
      </c>
      <c r="AO47" s="28">
        <v>3.1845956447692598E-3</v>
      </c>
      <c r="AP47" s="28">
        <v>0</v>
      </c>
      <c r="AQ47" s="28">
        <v>6992.1546907411403</v>
      </c>
      <c r="AR47" s="28">
        <v>776.90624496436703</v>
      </c>
      <c r="AS47" s="28">
        <v>7769.0609357055</v>
      </c>
      <c r="AT47" s="28">
        <v>0</v>
      </c>
      <c r="AU47" s="28">
        <v>11.158390418222201</v>
      </c>
      <c r="AV47" s="28">
        <v>0</v>
      </c>
      <c r="AW47" s="28">
        <v>3958.8641096248198</v>
      </c>
      <c r="AX47" s="28">
        <v>0</v>
      </c>
      <c r="AY47" s="28">
        <v>0</v>
      </c>
      <c r="AZ47" s="28">
        <v>0</v>
      </c>
      <c r="BA47" s="28">
        <v>0</v>
      </c>
      <c r="BB47" s="28">
        <v>11.8336619388547</v>
      </c>
      <c r="BC47" s="28">
        <v>0</v>
      </c>
      <c r="BD47" s="28">
        <v>209.87937241158099</v>
      </c>
      <c r="BE47" s="28">
        <v>209.826994511924</v>
      </c>
      <c r="BF47" s="28">
        <v>5.2377899656630103E-2</v>
      </c>
      <c r="BG47" s="28">
        <v>0</v>
      </c>
      <c r="BH47" s="28">
        <v>0</v>
      </c>
      <c r="BI47" s="28">
        <v>137.82846015972501</v>
      </c>
      <c r="BJ47" s="28">
        <v>0</v>
      </c>
      <c r="BK47" s="28">
        <v>2.93743163478231</v>
      </c>
      <c r="BL47" s="28">
        <v>0</v>
      </c>
      <c r="BM47" s="28">
        <v>0.57699616032011103</v>
      </c>
      <c r="BN47" s="28">
        <v>7.3435940309859502</v>
      </c>
      <c r="BO47" s="28">
        <v>5634.5397244005499</v>
      </c>
      <c r="BP47" s="28">
        <v>0</v>
      </c>
      <c r="BQ47" s="28">
        <v>49.3068505872562</v>
      </c>
      <c r="BR47" s="28">
        <v>0</v>
      </c>
      <c r="BS47" s="28">
        <v>183.24040574744899</v>
      </c>
      <c r="BT47" s="28">
        <v>1816.8023393220501</v>
      </c>
      <c r="BU47" s="28">
        <v>0</v>
      </c>
      <c r="BV47" s="28">
        <v>0</v>
      </c>
      <c r="BW47" s="28">
        <v>48.2073044787169</v>
      </c>
      <c r="BX47" s="28">
        <v>25.6866578389788</v>
      </c>
      <c r="BY47" s="28">
        <v>10012.508081593</v>
      </c>
      <c r="BZ47" s="28">
        <v>8.2168505336827806</v>
      </c>
      <c r="CB47" s="25">
        <f t="shared" si="15"/>
        <v>2.6468466511931602E-3</v>
      </c>
      <c r="CC47" s="25">
        <f t="shared" si="14"/>
        <v>2.6534001882960131E-3</v>
      </c>
      <c r="CD47" s="25">
        <f t="shared" si="16"/>
        <v>2.654314039264691E-3</v>
      </c>
      <c r="CE47" s="25">
        <f t="shared" si="17"/>
        <v>2.7018681023869844E-3</v>
      </c>
      <c r="CF47" s="25">
        <f t="shared" si="18"/>
        <v>2.7018838054153256E-3</v>
      </c>
      <c r="CG47" s="25">
        <f t="shared" si="19"/>
        <v>2.7118441422995169E-3</v>
      </c>
      <c r="CH47" s="25">
        <f t="shared" si="20"/>
        <v>2.522993988783273E-3</v>
      </c>
      <c r="CI47" s="25">
        <f t="shared" si="21"/>
        <v>2.6866311912103961E-3</v>
      </c>
      <c r="CJ47" s="25">
        <f t="shared" si="22"/>
        <v>5.2364246253966205E-2</v>
      </c>
      <c r="CK47" s="25">
        <f t="shared" si="23"/>
        <v>2.6605633204550058E-3</v>
      </c>
      <c r="CL47" s="25">
        <f t="shared" si="24"/>
        <v>2.6852974649820408E-3</v>
      </c>
      <c r="CM47" s="25">
        <f t="shared" si="25"/>
        <v>2.6626060662129844E-3</v>
      </c>
      <c r="CN47" s="25">
        <f t="shared" si="26"/>
        <v>2.6790105107661619E-3</v>
      </c>
      <c r="CO47" s="25">
        <f t="shared" si="27"/>
        <v>2.6483689916093609E-3</v>
      </c>
      <c r="CP47" s="25">
        <f t="shared" si="28"/>
        <v>2.6553527353494538E-3</v>
      </c>
    </row>
    <row r="48" spans="1:94" x14ac:dyDescent="0.4">
      <c r="A48" s="30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68"/>
      <c r="O48" s="68"/>
      <c r="P48" s="68"/>
      <c r="CB48" s="25" t="str">
        <f t="shared" si="15"/>
        <v/>
      </c>
      <c r="CC48" s="25" t="str">
        <f t="shared" si="14"/>
        <v/>
      </c>
      <c r="CD48" s="25" t="str">
        <f t="shared" si="16"/>
        <v/>
      </c>
      <c r="CE48" s="25" t="str">
        <f t="shared" si="17"/>
        <v/>
      </c>
      <c r="CF48" s="25" t="str">
        <f t="shared" si="18"/>
        <v/>
      </c>
      <c r="CG48" s="25" t="str">
        <f t="shared" si="19"/>
        <v/>
      </c>
      <c r="CH48" s="25" t="str">
        <f t="shared" si="20"/>
        <v/>
      </c>
      <c r="CI48" s="25" t="str">
        <f t="shared" si="21"/>
        <v/>
      </c>
      <c r="CJ48" s="25" t="str">
        <f t="shared" si="22"/>
        <v/>
      </c>
      <c r="CK48" s="25" t="str">
        <f t="shared" si="23"/>
        <v/>
      </c>
      <c r="CL48" s="25" t="str">
        <f t="shared" si="24"/>
        <v/>
      </c>
      <c r="CM48" s="25" t="str">
        <f t="shared" si="25"/>
        <v/>
      </c>
      <c r="CN48" s="25" t="str">
        <f t="shared" si="26"/>
        <v/>
      </c>
      <c r="CO48" s="25" t="str">
        <f t="shared" si="27"/>
        <v/>
      </c>
      <c r="CP48" s="25" t="str">
        <f t="shared" si="28"/>
        <v/>
      </c>
    </row>
    <row r="49" spans="1:94" x14ac:dyDescent="0.4">
      <c r="A49" s="30" t="s">
        <v>48</v>
      </c>
      <c r="B49" s="28">
        <v>57611.318484000003</v>
      </c>
      <c r="C49" s="28">
        <v>1.5427101E-2</v>
      </c>
      <c r="D49" s="28">
        <v>34314.731093000002</v>
      </c>
      <c r="E49" s="28">
        <v>1225.8832273</v>
      </c>
      <c r="F49" s="28">
        <v>1225.5195002</v>
      </c>
      <c r="G49" s="28">
        <v>79.926811130999994</v>
      </c>
      <c r="H49" s="28">
        <v>162859.13871999999</v>
      </c>
      <c r="I49" s="28">
        <v>136.44924327000001</v>
      </c>
      <c r="J49" s="28">
        <v>3602.9182808999999</v>
      </c>
      <c r="K49" s="28">
        <v>4.1707070000000001E-3</v>
      </c>
      <c r="L49" s="28">
        <v>979.49876330999996</v>
      </c>
      <c r="M49" s="28">
        <v>98.147895230000003</v>
      </c>
      <c r="N49" s="68">
        <v>107.22297879</v>
      </c>
      <c r="O49" s="68">
        <v>19.329202384999999</v>
      </c>
      <c r="P49" s="68">
        <v>3.3399498914999999</v>
      </c>
      <c r="R49" s="30" t="s">
        <v>48</v>
      </c>
      <c r="S49" s="28">
        <v>0</v>
      </c>
      <c r="T49" s="28">
        <v>107.476861835639</v>
      </c>
      <c r="U49" s="28">
        <v>136.77068748663399</v>
      </c>
      <c r="V49" s="28">
        <v>136.77068748663399</v>
      </c>
      <c r="W49" s="28">
        <v>0.62015182452107298</v>
      </c>
      <c r="X49" s="28">
        <v>3623.4943671963001</v>
      </c>
      <c r="Y49" s="28">
        <v>19.3764289452524</v>
      </c>
      <c r="Z49" s="28">
        <v>509920.52666893398</v>
      </c>
      <c r="AA49" s="28">
        <v>4.1851201514090204E-3</v>
      </c>
      <c r="AB49" s="28">
        <v>57749.656722595697</v>
      </c>
      <c r="AC49" s="28">
        <v>260.200906255581</v>
      </c>
      <c r="AD49" s="28">
        <v>80009.303721849297</v>
      </c>
      <c r="AE49" s="28">
        <v>469.49965188361398</v>
      </c>
      <c r="AF49" s="28">
        <v>0</v>
      </c>
      <c r="AG49" s="28">
        <v>981.82145770553905</v>
      </c>
      <c r="AH49" s="28">
        <v>981.82145770553905</v>
      </c>
      <c r="AI49" s="28">
        <v>0</v>
      </c>
      <c r="AJ49" s="28">
        <v>20.162715900118499</v>
      </c>
      <c r="AK49" s="28">
        <v>0</v>
      </c>
      <c r="AL49" s="28">
        <v>0</v>
      </c>
      <c r="AM49" s="28">
        <v>98.385304300103996</v>
      </c>
      <c r="AN49" s="28">
        <v>3.3482694108518198</v>
      </c>
      <c r="AO49" s="28">
        <v>1.5454720172842299E-2</v>
      </c>
      <c r="AP49" s="28">
        <v>0</v>
      </c>
      <c r="AQ49" s="28">
        <v>30956.600300600199</v>
      </c>
      <c r="AR49" s="28">
        <v>3439.6218249651301</v>
      </c>
      <c r="AS49" s="28">
        <v>34396.222125565298</v>
      </c>
      <c r="AT49" s="28">
        <v>0</v>
      </c>
      <c r="AU49" s="28">
        <v>213.038713467637</v>
      </c>
      <c r="AV49" s="28">
        <v>0</v>
      </c>
      <c r="AW49" s="28">
        <v>91224.888212029298</v>
      </c>
      <c r="AX49" s="28">
        <v>0</v>
      </c>
      <c r="AY49" s="28">
        <v>0</v>
      </c>
      <c r="AZ49" s="28">
        <v>0</v>
      </c>
      <c r="BA49" s="28">
        <v>0</v>
      </c>
      <c r="BB49" s="28">
        <v>69.284712127956197</v>
      </c>
      <c r="BC49" s="28">
        <v>0</v>
      </c>
      <c r="BD49" s="28">
        <v>1228.8782884929699</v>
      </c>
      <c r="BE49" s="28">
        <v>1228.5132806117799</v>
      </c>
      <c r="BF49" s="28">
        <v>0.36500788119291999</v>
      </c>
      <c r="BG49" s="28">
        <v>0</v>
      </c>
      <c r="BH49" s="28">
        <v>0</v>
      </c>
      <c r="BI49" s="28">
        <v>806.96997284236295</v>
      </c>
      <c r="BJ49" s="28">
        <v>0</v>
      </c>
      <c r="BK49" s="28">
        <v>17.198331812915701</v>
      </c>
      <c r="BL49" s="28">
        <v>0</v>
      </c>
      <c r="BM49" s="28">
        <v>3.3782409568059402</v>
      </c>
      <c r="BN49" s="28">
        <v>42.995807843934799</v>
      </c>
      <c r="BO49" s="28">
        <v>62974.383121524501</v>
      </c>
      <c r="BP49" s="28">
        <v>0</v>
      </c>
      <c r="BQ49" s="28">
        <v>288.68621502780502</v>
      </c>
      <c r="BR49" s="28">
        <v>0</v>
      </c>
      <c r="BS49" s="28">
        <v>80.093185238821107</v>
      </c>
      <c r="BT49" s="28">
        <v>49538.209451424598</v>
      </c>
      <c r="BU49" s="28">
        <v>0</v>
      </c>
      <c r="BV49" s="28">
        <v>0</v>
      </c>
      <c r="BW49" s="28">
        <v>1089.6812484684301</v>
      </c>
      <c r="BX49" s="28">
        <v>2205.0062272523401</v>
      </c>
      <c r="BY49" s="28">
        <v>163289.85140649299</v>
      </c>
      <c r="BZ49" s="28">
        <v>364.94295171456599</v>
      </c>
      <c r="CB49" s="25">
        <f t="shared" si="15"/>
        <v>2.4012336852542887E-3</v>
      </c>
      <c r="CC49" s="25">
        <f t="shared" si="14"/>
        <v>1.7903021988576505E-3</v>
      </c>
      <c r="CD49" s="25">
        <f t="shared" si="16"/>
        <v>2.3748119239063487E-3</v>
      </c>
      <c r="CE49" s="25">
        <f t="shared" si="17"/>
        <v>2.4431863706679841E-3</v>
      </c>
      <c r="CF49" s="25">
        <f t="shared" si="18"/>
        <v>2.442866401792307E-3</v>
      </c>
      <c r="CG49" s="25">
        <f t="shared" si="19"/>
        <v>2.0815807044825812E-3</v>
      </c>
      <c r="CH49" s="25">
        <f t="shared" si="20"/>
        <v>2.6446946108042348E-3</v>
      </c>
      <c r="CI49" s="25">
        <f t="shared" si="21"/>
        <v>2.3557786685406358E-3</v>
      </c>
      <c r="CJ49" s="25">
        <f t="shared" si="22"/>
        <v>5.710950038855825E-3</v>
      </c>
      <c r="CK49" s="25">
        <f t="shared" si="23"/>
        <v>3.4558053128690932E-3</v>
      </c>
      <c r="CL49" s="25">
        <f t="shared" si="24"/>
        <v>2.3713091660167644E-3</v>
      </c>
      <c r="CM49" s="25">
        <f t="shared" si="25"/>
        <v>2.4188910984555326E-3</v>
      </c>
      <c r="CN49" s="25">
        <f t="shared" si="26"/>
        <v>2.3678044436373957E-3</v>
      </c>
      <c r="CO49" s="25">
        <f t="shared" si="27"/>
        <v>2.4432751704773011E-3</v>
      </c>
      <c r="CP49" s="25">
        <f t="shared" si="28"/>
        <v>2.4909114274416833E-3</v>
      </c>
    </row>
    <row r="50" spans="1:94" x14ac:dyDescent="0.4">
      <c r="A50" s="30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68"/>
      <c r="O50" s="68"/>
      <c r="P50" s="68"/>
      <c r="CB50" s="25" t="str">
        <f t="shared" si="15"/>
        <v/>
      </c>
      <c r="CC50" s="25" t="str">
        <f t="shared" si="14"/>
        <v/>
      </c>
      <c r="CD50" s="25" t="str">
        <f t="shared" si="16"/>
        <v/>
      </c>
      <c r="CE50" s="25" t="str">
        <f t="shared" si="17"/>
        <v/>
      </c>
      <c r="CF50" s="25" t="str">
        <f t="shared" si="18"/>
        <v/>
      </c>
      <c r="CG50" s="25" t="str">
        <f t="shared" si="19"/>
        <v/>
      </c>
      <c r="CH50" s="25" t="str">
        <f t="shared" si="20"/>
        <v/>
      </c>
      <c r="CI50" s="25" t="str">
        <f t="shared" si="21"/>
        <v/>
      </c>
      <c r="CJ50" s="25" t="str">
        <f t="shared" si="22"/>
        <v/>
      </c>
      <c r="CK50" s="25" t="str">
        <f t="shared" si="23"/>
        <v/>
      </c>
      <c r="CL50" s="25" t="str">
        <f t="shared" si="24"/>
        <v/>
      </c>
      <c r="CM50" s="25" t="str">
        <f t="shared" si="25"/>
        <v/>
      </c>
      <c r="CN50" s="25" t="str">
        <f t="shared" si="26"/>
        <v/>
      </c>
      <c r="CO50" s="25" t="str">
        <f t="shared" si="27"/>
        <v/>
      </c>
      <c r="CP50" s="25" t="str">
        <f t="shared" si="28"/>
        <v/>
      </c>
    </row>
    <row r="51" spans="1:94" x14ac:dyDescent="0.4">
      <c r="A51" s="30" t="s">
        <v>50</v>
      </c>
      <c r="B51" s="28">
        <v>29873.879198999999</v>
      </c>
      <c r="C51" s="28">
        <v>5.7943179300000001E-2</v>
      </c>
      <c r="D51" s="28">
        <v>19276.330383</v>
      </c>
      <c r="E51" s="28">
        <v>458.73023368000003</v>
      </c>
      <c r="F51" s="28">
        <v>458.05153551000001</v>
      </c>
      <c r="G51" s="28">
        <v>1438.3771475999999</v>
      </c>
      <c r="H51" s="28">
        <v>77936.731484000004</v>
      </c>
      <c r="I51" s="28">
        <v>32.741498903</v>
      </c>
      <c r="J51" s="28">
        <v>813.40738136000004</v>
      </c>
      <c r="K51" s="28">
        <v>7.7823301999999997E-3</v>
      </c>
      <c r="L51" s="28">
        <v>493.82294560999998</v>
      </c>
      <c r="M51" s="28">
        <v>25.633102633</v>
      </c>
      <c r="N51" s="68">
        <v>25.211535717</v>
      </c>
      <c r="O51" s="68">
        <v>5.3899775435999997</v>
      </c>
      <c r="P51" s="68">
        <v>1.2060320008000001</v>
      </c>
      <c r="R51" s="30" t="s">
        <v>50</v>
      </c>
      <c r="S51" s="28">
        <v>0</v>
      </c>
      <c r="T51" s="28">
        <v>25.283500970553199</v>
      </c>
      <c r="U51" s="28">
        <v>32.8356279041652</v>
      </c>
      <c r="V51" s="28">
        <v>32.8356279041652</v>
      </c>
      <c r="W51" s="28">
        <v>8.2118702441508595E-2</v>
      </c>
      <c r="X51" s="28">
        <v>824.24590610133498</v>
      </c>
      <c r="Y51" s="28">
        <v>5.4057254414587499</v>
      </c>
      <c r="Z51" s="28">
        <v>10914475.6565405</v>
      </c>
      <c r="AA51" s="28">
        <v>7.8041115228790099E-3</v>
      </c>
      <c r="AB51" s="28">
        <v>29960.221784531201</v>
      </c>
      <c r="AC51" s="28">
        <v>65.3795965783778</v>
      </c>
      <c r="AD51" s="28">
        <v>43741.913936768702</v>
      </c>
      <c r="AE51" s="28">
        <v>109.149217440325</v>
      </c>
      <c r="AF51" s="28">
        <v>0</v>
      </c>
      <c r="AG51" s="28">
        <v>495.19948162471098</v>
      </c>
      <c r="AH51" s="28">
        <v>495.19948162471098</v>
      </c>
      <c r="AI51" s="28">
        <v>0</v>
      </c>
      <c r="AJ51" s="28">
        <v>7.0477671979999696</v>
      </c>
      <c r="AK51" s="28">
        <v>0</v>
      </c>
      <c r="AL51" s="28">
        <v>0</v>
      </c>
      <c r="AM51" s="28">
        <v>25.707740956987301</v>
      </c>
      <c r="AN51" s="28">
        <v>1.209487107593</v>
      </c>
      <c r="AO51" s="28">
        <v>5.8158785010775101E-2</v>
      </c>
      <c r="AP51" s="28">
        <v>0</v>
      </c>
      <c r="AQ51" s="28">
        <v>17398.7623794264</v>
      </c>
      <c r="AR51" s="28">
        <v>1933.1958224265099</v>
      </c>
      <c r="AS51" s="28">
        <v>19331.9582018529</v>
      </c>
      <c r="AT51" s="28">
        <v>0</v>
      </c>
      <c r="AU51" s="28">
        <v>119.427463924375</v>
      </c>
      <c r="AV51" s="28">
        <v>0</v>
      </c>
      <c r="AW51" s="28">
        <v>45917.363027268897</v>
      </c>
      <c r="AX51" s="28">
        <v>0</v>
      </c>
      <c r="AY51" s="28">
        <v>0</v>
      </c>
      <c r="AZ51" s="28">
        <v>0</v>
      </c>
      <c r="BA51" s="28">
        <v>0</v>
      </c>
      <c r="BB51" s="28">
        <v>25.903566997911099</v>
      </c>
      <c r="BC51" s="28">
        <v>0</v>
      </c>
      <c r="BD51" s="28">
        <v>459.98667908728601</v>
      </c>
      <c r="BE51" s="28">
        <v>459.30608873768801</v>
      </c>
      <c r="BF51" s="28">
        <v>0.68059034959793097</v>
      </c>
      <c r="BG51" s="28">
        <v>0</v>
      </c>
      <c r="BH51" s="28">
        <v>0</v>
      </c>
      <c r="BI51" s="28">
        <v>301.70319159818501</v>
      </c>
      <c r="BJ51" s="28">
        <v>0</v>
      </c>
      <c r="BK51" s="28">
        <v>6.4299517110622402</v>
      </c>
      <c r="BL51" s="28">
        <v>0</v>
      </c>
      <c r="BM51" s="28">
        <v>1.26302897479566</v>
      </c>
      <c r="BN51" s="28">
        <v>16.074892873008199</v>
      </c>
      <c r="BO51" s="28">
        <v>27828.344671152099</v>
      </c>
      <c r="BP51" s="28">
        <v>0</v>
      </c>
      <c r="BQ51" s="28">
        <v>107.931456582725</v>
      </c>
      <c r="BR51" s="28">
        <v>0</v>
      </c>
      <c r="BS51" s="28">
        <v>1442.45224085671</v>
      </c>
      <c r="BT51" s="28">
        <v>26457.493682226901</v>
      </c>
      <c r="BU51" s="28">
        <v>0</v>
      </c>
      <c r="BV51" s="28">
        <v>0</v>
      </c>
      <c r="BW51" s="28">
        <v>768.03321810984198</v>
      </c>
      <c r="BX51" s="28">
        <v>1671.42289061419</v>
      </c>
      <c r="BY51" s="28">
        <v>78147.996234395396</v>
      </c>
      <c r="BZ51" s="28">
        <v>608.58924716673198</v>
      </c>
      <c r="CB51" s="25">
        <f t="shared" si="15"/>
        <v>2.890236817121891E-3</v>
      </c>
      <c r="CC51" s="25">
        <f t="shared" si="14"/>
        <v>3.7209851682249535E-3</v>
      </c>
      <c r="CD51" s="25">
        <f t="shared" si="16"/>
        <v>2.8858095782565685E-3</v>
      </c>
      <c r="CE51" s="25">
        <f t="shared" si="17"/>
        <v>2.7389635891373327E-3</v>
      </c>
      <c r="CF51" s="25">
        <f t="shared" si="18"/>
        <v>2.7388909990033595E-3</v>
      </c>
      <c r="CG51" s="25">
        <f t="shared" si="19"/>
        <v>2.8331187432374871E-3</v>
      </c>
      <c r="CH51" s="25">
        <f t="shared" si="20"/>
        <v>2.7107212013216609E-3</v>
      </c>
      <c r="CI51" s="25">
        <f t="shared" si="21"/>
        <v>2.8749142317542257E-3</v>
      </c>
      <c r="CJ51" s="25">
        <f t="shared" si="22"/>
        <v>1.3324841880845918E-2</v>
      </c>
      <c r="CK51" s="25">
        <f t="shared" si="23"/>
        <v>2.7988176187911198E-3</v>
      </c>
      <c r="CL51" s="25">
        <f t="shared" si="24"/>
        <v>2.7875092215705502E-3</v>
      </c>
      <c r="CM51" s="25">
        <f t="shared" si="25"/>
        <v>2.9117943721417468E-3</v>
      </c>
      <c r="CN51" s="25">
        <f t="shared" si="26"/>
        <v>2.8544573548001965E-3</v>
      </c>
      <c r="CO51" s="25">
        <f t="shared" si="27"/>
        <v>2.9217000871272782E-3</v>
      </c>
      <c r="CP51" s="25">
        <f t="shared" si="28"/>
        <v>2.864854987851152E-3</v>
      </c>
    </row>
    <row r="52" spans="1:94" x14ac:dyDescent="0.4">
      <c r="A52" s="30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68"/>
      <c r="O52" s="68"/>
      <c r="P52" s="68"/>
      <c r="CB52" s="25" t="str">
        <f t="shared" si="15"/>
        <v/>
      </c>
      <c r="CD52" s="25" t="str">
        <f t="shared" si="16"/>
        <v/>
      </c>
      <c r="CE52" s="25" t="str">
        <f t="shared" si="17"/>
        <v/>
      </c>
      <c r="CF52" s="25" t="str">
        <f t="shared" si="18"/>
        <v/>
      </c>
      <c r="CG52" s="25" t="str">
        <f t="shared" si="19"/>
        <v/>
      </c>
      <c r="CH52" s="25" t="str">
        <f t="shared" si="20"/>
        <v/>
      </c>
      <c r="CI52" s="25" t="str">
        <f t="shared" si="21"/>
        <v/>
      </c>
      <c r="CJ52" s="25" t="str">
        <f t="shared" si="22"/>
        <v/>
      </c>
      <c r="CK52" s="25" t="str">
        <f t="shared" si="23"/>
        <v/>
      </c>
      <c r="CL52" s="25" t="str">
        <f t="shared" si="24"/>
        <v/>
      </c>
      <c r="CM52" s="25" t="str">
        <f t="shared" si="25"/>
        <v/>
      </c>
      <c r="CN52" s="25" t="str">
        <f t="shared" si="26"/>
        <v/>
      </c>
      <c r="CO52" s="25" t="str">
        <f t="shared" si="27"/>
        <v/>
      </c>
      <c r="CP52" s="25" t="str">
        <f t="shared" si="28"/>
        <v/>
      </c>
    </row>
    <row r="53" spans="1:94" x14ac:dyDescent="0.4">
      <c r="A53" s="30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68"/>
      <c r="O53" s="68"/>
      <c r="P53" s="68"/>
      <c r="CB53" s="25" t="str">
        <f t="shared" si="15"/>
        <v/>
      </c>
      <c r="CD53" s="25" t="str">
        <f t="shared" si="16"/>
        <v/>
      </c>
      <c r="CE53" s="25" t="str">
        <f t="shared" si="17"/>
        <v/>
      </c>
      <c r="CF53" s="25" t="str">
        <f t="shared" si="18"/>
        <v/>
      </c>
      <c r="CG53" s="25" t="str">
        <f t="shared" si="19"/>
        <v/>
      </c>
      <c r="CH53" s="25" t="str">
        <f t="shared" si="20"/>
        <v/>
      </c>
      <c r="CI53" s="25" t="str">
        <f t="shared" si="21"/>
        <v/>
      </c>
      <c r="CJ53" s="25" t="str">
        <f t="shared" si="22"/>
        <v/>
      </c>
      <c r="CK53" s="25" t="str">
        <f t="shared" si="23"/>
        <v/>
      </c>
      <c r="CL53" s="25" t="str">
        <f t="shared" si="24"/>
        <v/>
      </c>
      <c r="CM53" s="25" t="str">
        <f t="shared" si="25"/>
        <v/>
      </c>
      <c r="CN53" s="25" t="str">
        <f t="shared" si="26"/>
        <v/>
      </c>
      <c r="CO53" s="25" t="str">
        <f t="shared" si="27"/>
        <v/>
      </c>
      <c r="CP53" s="25" t="str">
        <f t="shared" si="28"/>
        <v/>
      </c>
    </row>
    <row r="54" spans="1:94" x14ac:dyDescent="0.4">
      <c r="A54" s="30" t="s">
        <v>51</v>
      </c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68"/>
      <c r="O54" s="68"/>
      <c r="P54" s="68"/>
      <c r="CB54" s="25" t="str">
        <f t="shared" si="15"/>
        <v/>
      </c>
      <c r="CD54" s="25" t="str">
        <f t="shared" si="16"/>
        <v/>
      </c>
      <c r="CE54" s="25" t="str">
        <f t="shared" si="17"/>
        <v/>
      </c>
      <c r="CF54" s="25" t="str">
        <f t="shared" si="18"/>
        <v/>
      </c>
      <c r="CG54" s="25" t="str">
        <f t="shared" si="19"/>
        <v/>
      </c>
      <c r="CH54" s="25" t="str">
        <f t="shared" si="20"/>
        <v/>
      </c>
      <c r="CI54" s="25" t="str">
        <f t="shared" si="21"/>
        <v/>
      </c>
      <c r="CJ54" s="25" t="str">
        <f t="shared" si="22"/>
        <v/>
      </c>
      <c r="CK54" s="25" t="str">
        <f t="shared" si="23"/>
        <v/>
      </c>
      <c r="CL54" s="25" t="str">
        <f t="shared" si="24"/>
        <v/>
      </c>
      <c r="CM54" s="25" t="str">
        <f t="shared" si="25"/>
        <v/>
      </c>
      <c r="CN54" s="25" t="str">
        <f t="shared" si="26"/>
        <v/>
      </c>
      <c r="CO54" s="25" t="str">
        <f t="shared" si="27"/>
        <v/>
      </c>
      <c r="CP54" s="25" t="str">
        <f t="shared" si="28"/>
        <v/>
      </c>
    </row>
    <row r="55" spans="1:94" x14ac:dyDescent="0.4">
      <c r="A55" s="30" t="s">
        <v>1</v>
      </c>
      <c r="B55" s="28">
        <v>2949.3003656000001</v>
      </c>
      <c r="C55" s="28"/>
      <c r="D55" s="28">
        <v>2126.7299892999999</v>
      </c>
      <c r="E55" s="28">
        <v>37.351201670000002</v>
      </c>
      <c r="F55" s="28">
        <v>37.215116934000001</v>
      </c>
      <c r="G55" s="28">
        <v>51.744766218000002</v>
      </c>
      <c r="H55" s="28">
        <v>25404.408524999999</v>
      </c>
      <c r="I55" s="28">
        <v>4.9476632992000003</v>
      </c>
      <c r="J55" s="28">
        <v>3063.1667733999998</v>
      </c>
      <c r="K55" s="28">
        <v>1.5604219999999999E-3</v>
      </c>
      <c r="L55" s="28">
        <v>34.869389101000003</v>
      </c>
      <c r="M55" s="28">
        <v>3.0813130900000001</v>
      </c>
      <c r="N55" s="68">
        <v>3.3557116159999998</v>
      </c>
      <c r="O55" s="68">
        <v>0.61722634649999997</v>
      </c>
      <c r="P55" s="68">
        <v>0.1679789673</v>
      </c>
      <c r="R55" s="30" t="s">
        <v>1</v>
      </c>
      <c r="S55" s="28">
        <v>0</v>
      </c>
      <c r="T55" s="28">
        <v>0</v>
      </c>
      <c r="U55" s="28">
        <v>0</v>
      </c>
      <c r="V55" s="28">
        <v>0</v>
      </c>
      <c r="W55" s="28">
        <v>0</v>
      </c>
      <c r="X55" s="28">
        <v>0</v>
      </c>
      <c r="Y55" s="28">
        <v>0</v>
      </c>
      <c r="Z55" s="28">
        <v>0</v>
      </c>
      <c r="AA55" s="28">
        <v>0</v>
      </c>
      <c r="AB55" s="28">
        <v>0</v>
      </c>
      <c r="AC55" s="28">
        <v>0</v>
      </c>
      <c r="AD55" s="28">
        <v>0</v>
      </c>
      <c r="AE55" s="28">
        <v>0</v>
      </c>
      <c r="AF55" s="28">
        <v>0</v>
      </c>
      <c r="AG55" s="28">
        <v>0</v>
      </c>
      <c r="AH55" s="28">
        <v>0</v>
      </c>
      <c r="AI55" s="28">
        <v>0</v>
      </c>
      <c r="AJ55" s="28">
        <v>0</v>
      </c>
      <c r="AK55" s="28">
        <v>0</v>
      </c>
      <c r="AL55" s="28">
        <v>0</v>
      </c>
      <c r="AM55" s="28">
        <v>0</v>
      </c>
      <c r="AN55" s="28">
        <v>0</v>
      </c>
      <c r="AO55" s="28">
        <v>0</v>
      </c>
      <c r="AP55" s="28">
        <v>0</v>
      </c>
      <c r="AQ55" s="28">
        <v>0</v>
      </c>
      <c r="AR55" s="28">
        <v>0</v>
      </c>
      <c r="AS55" s="28">
        <v>0</v>
      </c>
      <c r="AT55" s="28">
        <v>0</v>
      </c>
      <c r="AU55" s="28">
        <v>0</v>
      </c>
      <c r="AV55" s="28">
        <v>0</v>
      </c>
      <c r="AW55" s="28">
        <v>0</v>
      </c>
      <c r="AX55" s="28">
        <v>0</v>
      </c>
      <c r="AY55" s="28">
        <v>0</v>
      </c>
      <c r="AZ55" s="28">
        <v>0</v>
      </c>
      <c r="BA55" s="28">
        <v>0</v>
      </c>
      <c r="BB55" s="28">
        <v>0</v>
      </c>
      <c r="BC55" s="28">
        <v>0</v>
      </c>
      <c r="BD55" s="28">
        <v>0</v>
      </c>
      <c r="BE55" s="28">
        <v>0</v>
      </c>
      <c r="BF55" s="28">
        <v>0</v>
      </c>
      <c r="BG55" s="28">
        <v>0</v>
      </c>
      <c r="BH55" s="28">
        <v>0</v>
      </c>
      <c r="BI55" s="28">
        <v>0</v>
      </c>
      <c r="BJ55" s="28">
        <v>0</v>
      </c>
      <c r="BK55" s="28">
        <v>0</v>
      </c>
      <c r="BL55" s="28">
        <v>0</v>
      </c>
      <c r="BM55" s="28">
        <v>0</v>
      </c>
      <c r="BN55" s="28">
        <v>0</v>
      </c>
      <c r="BO55" s="28">
        <v>0</v>
      </c>
      <c r="BP55" s="28">
        <v>0</v>
      </c>
      <c r="BQ55" s="28">
        <v>0</v>
      </c>
      <c r="BR55" s="28">
        <v>0</v>
      </c>
      <c r="BS55" s="28">
        <v>0</v>
      </c>
      <c r="BT55" s="28">
        <v>0</v>
      </c>
      <c r="BU55" s="28">
        <v>0</v>
      </c>
      <c r="BV55" s="28">
        <v>0</v>
      </c>
      <c r="BW55" s="28">
        <v>0</v>
      </c>
      <c r="BX55" s="28">
        <v>0</v>
      </c>
      <c r="BY55" s="28">
        <v>0</v>
      </c>
      <c r="BZ55" s="28">
        <v>0</v>
      </c>
      <c r="CB55" s="25">
        <f t="shared" si="15"/>
        <v>-1</v>
      </c>
      <c r="CD55" s="25">
        <f t="shared" si="16"/>
        <v>-1</v>
      </c>
      <c r="CE55" s="25">
        <f t="shared" si="17"/>
        <v>-1</v>
      </c>
      <c r="CF55" s="25">
        <f t="shared" si="18"/>
        <v>-1</v>
      </c>
      <c r="CG55" s="25">
        <f t="shared" si="19"/>
        <v>-1</v>
      </c>
      <c r="CH55" s="25">
        <f t="shared" si="20"/>
        <v>-1</v>
      </c>
      <c r="CI55" s="25">
        <f t="shared" si="21"/>
        <v>-1</v>
      </c>
      <c r="CJ55" s="25">
        <f t="shared" si="22"/>
        <v>-1</v>
      </c>
      <c r="CK55" s="25">
        <f t="shared" si="23"/>
        <v>-1</v>
      </c>
      <c r="CL55" s="25">
        <f t="shared" si="24"/>
        <v>-1</v>
      </c>
      <c r="CM55" s="25">
        <f t="shared" si="25"/>
        <v>-1</v>
      </c>
      <c r="CN55" s="25">
        <f t="shared" si="26"/>
        <v>-1</v>
      </c>
      <c r="CO55" s="25">
        <f t="shared" si="27"/>
        <v>-1</v>
      </c>
      <c r="CP55" s="25">
        <f t="shared" si="28"/>
        <v>-1</v>
      </c>
    </row>
    <row r="56" spans="1:94" x14ac:dyDescent="0.4">
      <c r="A56" s="30" t="s">
        <v>11</v>
      </c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CB56" s="25" t="str">
        <f t="shared" si="15"/>
        <v/>
      </c>
      <c r="CD56" s="25" t="str">
        <f t="shared" si="16"/>
        <v/>
      </c>
      <c r="CE56" s="25" t="str">
        <f t="shared" si="17"/>
        <v/>
      </c>
      <c r="CF56" s="25" t="str">
        <f t="shared" si="18"/>
        <v/>
      </c>
      <c r="CG56" s="25" t="str">
        <f t="shared" si="19"/>
        <v/>
      </c>
      <c r="CH56" s="25" t="str">
        <f t="shared" si="20"/>
        <v/>
      </c>
      <c r="CI56" s="25" t="str">
        <f t="shared" si="21"/>
        <v/>
      </c>
      <c r="CK56" s="25" t="str">
        <f t="shared" si="23"/>
        <v/>
      </c>
      <c r="CL56" s="25" t="str">
        <f t="shared" si="24"/>
        <v/>
      </c>
      <c r="CM56" s="25" t="str">
        <f t="shared" si="25"/>
        <v/>
      </c>
    </row>
    <row r="57" spans="1:94" x14ac:dyDescent="0.4">
      <c r="A57" s="30" t="s">
        <v>58</v>
      </c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R57" s="30"/>
      <c r="CB57" s="25" t="str">
        <f t="shared" si="15"/>
        <v/>
      </c>
      <c r="CD57" s="25" t="str">
        <f t="shared" si="16"/>
        <v/>
      </c>
      <c r="CE57" s="25" t="str">
        <f t="shared" si="17"/>
        <v/>
      </c>
      <c r="CF57" s="25" t="str">
        <f t="shared" si="18"/>
        <v/>
      </c>
      <c r="CG57" s="25" t="str">
        <f t="shared" si="19"/>
        <v/>
      </c>
      <c r="CH57" s="25" t="str">
        <f t="shared" si="20"/>
        <v/>
      </c>
      <c r="CI57" s="25" t="str">
        <f t="shared" si="21"/>
        <v/>
      </c>
      <c r="CK57" s="25" t="str">
        <f t="shared" si="23"/>
        <v/>
      </c>
      <c r="CL57" s="25" t="str">
        <f t="shared" si="24"/>
        <v/>
      </c>
      <c r="CM57" s="25" t="str">
        <f t="shared" si="25"/>
        <v/>
      </c>
    </row>
    <row r="58" spans="1:94" x14ac:dyDescent="0.4">
      <c r="A58" s="30" t="s">
        <v>75</v>
      </c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R58" s="30"/>
      <c r="CB58" s="25" t="str">
        <f t="shared" si="15"/>
        <v/>
      </c>
      <c r="CD58" s="25" t="str">
        <f t="shared" si="16"/>
        <v/>
      </c>
      <c r="CE58" s="25" t="str">
        <f t="shared" si="17"/>
        <v/>
      </c>
      <c r="CF58" s="25" t="str">
        <f t="shared" si="18"/>
        <v/>
      </c>
      <c r="CG58" s="25" t="str">
        <f t="shared" si="19"/>
        <v/>
      </c>
      <c r="CH58" s="25" t="str">
        <f t="shared" si="20"/>
        <v/>
      </c>
      <c r="CI58" s="25" t="str">
        <f t="shared" si="21"/>
        <v/>
      </c>
      <c r="CK58" s="25" t="str">
        <f t="shared" si="23"/>
        <v/>
      </c>
      <c r="CL58" s="25" t="str">
        <f t="shared" si="24"/>
        <v/>
      </c>
      <c r="CM58" s="25" t="str">
        <f t="shared" si="25"/>
        <v/>
      </c>
    </row>
    <row r="59" spans="1:94" x14ac:dyDescent="0.4">
      <c r="A59" s="30" t="s">
        <v>236</v>
      </c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CB59" s="25" t="str">
        <f t="shared" si="15"/>
        <v/>
      </c>
      <c r="CD59" s="25" t="str">
        <f t="shared" si="16"/>
        <v/>
      </c>
      <c r="CE59" s="25" t="str">
        <f t="shared" si="17"/>
        <v/>
      </c>
      <c r="CF59" s="25" t="str">
        <f t="shared" si="18"/>
        <v/>
      </c>
      <c r="CG59" s="25" t="str">
        <f t="shared" si="19"/>
        <v/>
      </c>
      <c r="CH59" s="25" t="str">
        <f t="shared" si="20"/>
        <v/>
      </c>
      <c r="CI59" s="25" t="str">
        <f t="shared" si="21"/>
        <v/>
      </c>
      <c r="CK59" s="25" t="str">
        <f t="shared" si="23"/>
        <v/>
      </c>
      <c r="CL59" s="25" t="str">
        <f t="shared" si="24"/>
        <v/>
      </c>
      <c r="CM59" s="25" t="str">
        <f t="shared" si="25"/>
        <v/>
      </c>
    </row>
    <row r="60" spans="1:94" s="30" customFormat="1" x14ac:dyDescent="0.4"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8"/>
      <c r="BF60" s="28"/>
      <c r="BG60" s="28"/>
      <c r="BH60" s="28"/>
      <c r="BI60" s="28"/>
      <c r="BJ60" s="28"/>
      <c r="BK60" s="28"/>
      <c r="BL60" s="28"/>
      <c r="BM60" s="28"/>
      <c r="BN60" s="28"/>
      <c r="BO60" s="28"/>
      <c r="BP60" s="28"/>
      <c r="BQ60" s="28"/>
      <c r="BR60" s="28"/>
      <c r="BS60" s="28"/>
      <c r="BT60" s="28"/>
      <c r="BU60" s="28"/>
      <c r="BV60" s="28"/>
      <c r="BW60" s="28"/>
      <c r="BX60" s="28"/>
      <c r="BY60" s="28"/>
      <c r="BZ60" s="28"/>
      <c r="CB60" s="25" t="str">
        <f t="shared" si="15"/>
        <v/>
      </c>
      <c r="CD60" s="25" t="str">
        <f t="shared" si="16"/>
        <v/>
      </c>
      <c r="CE60" s="25" t="str">
        <f t="shared" si="17"/>
        <v/>
      </c>
      <c r="CF60" s="25" t="str">
        <f t="shared" si="18"/>
        <v/>
      </c>
      <c r="CG60" s="25" t="str">
        <f t="shared" si="19"/>
        <v/>
      </c>
      <c r="CH60" s="25" t="str">
        <f t="shared" si="20"/>
        <v/>
      </c>
      <c r="CI60" s="25" t="str">
        <f t="shared" si="21"/>
        <v/>
      </c>
      <c r="CK60" s="25" t="str">
        <f t="shared" si="23"/>
        <v/>
      </c>
      <c r="CL60" s="25" t="str">
        <f t="shared" si="24"/>
        <v/>
      </c>
      <c r="CM60" s="25" t="str">
        <f t="shared" si="25"/>
        <v/>
      </c>
    </row>
    <row r="61" spans="1:94" x14ac:dyDescent="0.4">
      <c r="A61" s="2" t="s">
        <v>55</v>
      </c>
      <c r="B61" s="1">
        <f t="shared" ref="B61:C61" si="29">SUM(B3:B55)</f>
        <v>786362.46246806439</v>
      </c>
      <c r="C61" s="1">
        <f t="shared" si="29"/>
        <v>22.609855261899998</v>
      </c>
      <c r="D61" s="1">
        <f>SUM(D3:D55)</f>
        <v>565242.90957099991</v>
      </c>
      <c r="E61" s="1">
        <f t="shared" ref="E61:P61" si="30">SUM(E3:E55)</f>
        <v>18131.9933696753</v>
      </c>
      <c r="F61" s="1">
        <f t="shared" si="30"/>
        <v>17986.710569475796</v>
      </c>
      <c r="G61" s="1">
        <f t="shared" si="30"/>
        <v>31171.678438215004</v>
      </c>
      <c r="H61" s="1">
        <f t="shared" si="30"/>
        <v>3398587.7144856793</v>
      </c>
      <c r="I61" s="1">
        <f t="shared" si="30"/>
        <v>2199.4780445530005</v>
      </c>
      <c r="J61" s="1">
        <f t="shared" si="30"/>
        <v>38272.300281095202</v>
      </c>
      <c r="K61" s="1">
        <f t="shared" si="30"/>
        <v>1.0262432416230001</v>
      </c>
      <c r="L61" s="1">
        <f t="shared" si="30"/>
        <v>19101.125751563402</v>
      </c>
      <c r="M61" s="1">
        <f t="shared" si="30"/>
        <v>1436.409524358</v>
      </c>
      <c r="N61" s="1">
        <f t="shared" si="30"/>
        <v>1445.2365260242</v>
      </c>
      <c r="O61" s="1">
        <f t="shared" si="30"/>
        <v>296.67114140280006</v>
      </c>
      <c r="P61" s="1">
        <f t="shared" si="30"/>
        <v>94.871908893099999</v>
      </c>
      <c r="S61" s="1">
        <f>SUM(S3:S59)</f>
        <v>0</v>
      </c>
      <c r="T61" s="1">
        <f t="shared" ref="T61:BZ61" si="31">SUM(T3:T59)</f>
        <v>1445.5516339540002</v>
      </c>
      <c r="U61" s="1">
        <f t="shared" si="31"/>
        <v>2284.85866827777</v>
      </c>
      <c r="V61" s="1">
        <f t="shared" si="31"/>
        <v>2284.85866827777</v>
      </c>
      <c r="W61" s="1">
        <f t="shared" si="31"/>
        <v>6.6223688573945569</v>
      </c>
      <c r="X61" s="1">
        <f t="shared" si="31"/>
        <v>36176.959004999044</v>
      </c>
      <c r="Y61" s="1">
        <f t="shared" si="31"/>
        <v>296.80415516144882</v>
      </c>
      <c r="Z61" s="1">
        <f t="shared" si="31"/>
        <v>19102035.67643309</v>
      </c>
      <c r="AA61" s="1">
        <f t="shared" si="31"/>
        <v>1.0273292334625712</v>
      </c>
      <c r="AB61" s="1">
        <f t="shared" si="31"/>
        <v>785399.23859069787</v>
      </c>
      <c r="AC61" s="1">
        <f t="shared" si="31"/>
        <v>8880.4773421181435</v>
      </c>
      <c r="AD61" s="1">
        <f t="shared" si="31"/>
        <v>1070713.4475970296</v>
      </c>
      <c r="AE61" s="1">
        <f t="shared" si="31"/>
        <v>14987.165931537113</v>
      </c>
      <c r="AF61" s="1">
        <f t="shared" si="31"/>
        <v>0</v>
      </c>
      <c r="AG61" s="1">
        <f t="shared" si="31"/>
        <v>19232.057436621904</v>
      </c>
      <c r="AH61" s="1">
        <f t="shared" si="31"/>
        <v>19232.057436621904</v>
      </c>
      <c r="AI61" s="1">
        <f t="shared" si="31"/>
        <v>0</v>
      </c>
      <c r="AJ61" s="1">
        <f t="shared" si="31"/>
        <v>724.28612575727652</v>
      </c>
      <c r="AK61" s="1">
        <f t="shared" si="31"/>
        <v>1.0607081238499785</v>
      </c>
      <c r="AL61" s="1">
        <f t="shared" si="31"/>
        <v>0</v>
      </c>
      <c r="AM61" s="1">
        <f t="shared" si="31"/>
        <v>1438.20195864012</v>
      </c>
      <c r="AN61" s="1">
        <f t="shared" si="31"/>
        <v>94.801114749800092</v>
      </c>
      <c r="AO61" s="1">
        <f t="shared" si="31"/>
        <v>22.666577612318779</v>
      </c>
      <c r="AP61" s="1">
        <f t="shared" si="31"/>
        <v>0</v>
      </c>
      <c r="AQ61" s="1">
        <f t="shared" si="31"/>
        <v>508091.62335119385</v>
      </c>
      <c r="AR61" s="1">
        <f t="shared" si="31"/>
        <v>56454.642795845422</v>
      </c>
      <c r="AS61" s="1">
        <f t="shared" si="31"/>
        <v>564546.26614703948</v>
      </c>
      <c r="AT61" s="1">
        <f t="shared" si="31"/>
        <v>0</v>
      </c>
      <c r="AU61" s="1">
        <f t="shared" si="31"/>
        <v>9781.9206124800057</v>
      </c>
      <c r="AV61" s="1">
        <f t="shared" si="31"/>
        <v>0</v>
      </c>
      <c r="AW61" s="1">
        <f t="shared" si="31"/>
        <v>2165200.7784845536</v>
      </c>
      <c r="AX61" s="1">
        <f t="shared" si="31"/>
        <v>0</v>
      </c>
      <c r="AY61" s="1">
        <f t="shared" si="31"/>
        <v>0</v>
      </c>
      <c r="AZ61" s="1">
        <f t="shared" si="31"/>
        <v>0</v>
      </c>
      <c r="BA61" s="1">
        <f t="shared" si="31"/>
        <v>0</v>
      </c>
      <c r="BB61" s="1">
        <f t="shared" si="31"/>
        <v>1014.945542722818</v>
      </c>
      <c r="BC61" s="1">
        <f t="shared" si="31"/>
        <v>0</v>
      </c>
      <c r="BD61" s="1">
        <f t="shared" si="31"/>
        <v>18141.918791028864</v>
      </c>
      <c r="BE61" s="1">
        <f t="shared" si="31"/>
        <v>17996.383100807408</v>
      </c>
      <c r="BF61" s="1">
        <f t="shared" si="31"/>
        <v>145.53569022144848</v>
      </c>
      <c r="BG61" s="1">
        <f t="shared" si="31"/>
        <v>0</v>
      </c>
      <c r="BH61" s="1">
        <f t="shared" si="31"/>
        <v>0</v>
      </c>
      <c r="BI61" s="1">
        <f t="shared" si="31"/>
        <v>11821.23234743771</v>
      </c>
      <c r="BJ61" s="1">
        <f t="shared" si="31"/>
        <v>0</v>
      </c>
      <c r="BK61" s="1">
        <f t="shared" si="31"/>
        <v>251.93681535578696</v>
      </c>
      <c r="BL61" s="1">
        <f t="shared" si="31"/>
        <v>0</v>
      </c>
      <c r="BM61" s="1">
        <f t="shared" si="31"/>
        <v>49.487569280426705</v>
      </c>
      <c r="BN61" s="1">
        <f t="shared" si="31"/>
        <v>629.84203002110849</v>
      </c>
      <c r="BO61" s="1">
        <f t="shared" si="31"/>
        <v>990819.34214572504</v>
      </c>
      <c r="BP61" s="1">
        <f t="shared" si="31"/>
        <v>0</v>
      </c>
      <c r="BQ61" s="1">
        <f t="shared" si="31"/>
        <v>4228.9387959895639</v>
      </c>
      <c r="BR61" s="1">
        <f t="shared" si="31"/>
        <v>0</v>
      </c>
      <c r="BS61" s="1">
        <f t="shared" si="31"/>
        <v>31207.880388817182</v>
      </c>
      <c r="BT61" s="1">
        <f t="shared" si="31"/>
        <v>1207120.3393814168</v>
      </c>
      <c r="BU61" s="1">
        <f t="shared" si="31"/>
        <v>0</v>
      </c>
      <c r="BV61" s="1">
        <f t="shared" si="31"/>
        <v>0</v>
      </c>
      <c r="BW61" s="1">
        <f t="shared" si="31"/>
        <v>39346.930720558856</v>
      </c>
      <c r="BX61" s="1">
        <f t="shared" si="31"/>
        <v>90038.630006081075</v>
      </c>
      <c r="BY61" s="1">
        <f t="shared" si="31"/>
        <v>3382575.4648499759</v>
      </c>
      <c r="BZ61" s="1">
        <f t="shared" si="31"/>
        <v>17418.732543048223</v>
      </c>
      <c r="CB61" s="25">
        <f t="shared" si="15"/>
        <v>-1.224910805563324E-3</v>
      </c>
      <c r="CD61" s="25">
        <f t="shared" si="16"/>
        <v>-1.23246733778431E-3</v>
      </c>
      <c r="CE61" s="25">
        <f t="shared" si="17"/>
        <v>5.4739824525657779E-4</v>
      </c>
      <c r="CF61" s="25">
        <f t="shared" si="18"/>
        <v>5.3775988078818247E-4</v>
      </c>
      <c r="CG61" s="25">
        <f t="shared" si="19"/>
        <v>1.1613731571732424E-3</v>
      </c>
      <c r="CH61" s="25">
        <f t="shared" si="20"/>
        <v>-4.7114422168522989E-3</v>
      </c>
      <c r="CI61" s="25">
        <f t="shared" si="21"/>
        <v>3.8818584225568574E-2</v>
      </c>
      <c r="CK61" s="25">
        <f t="shared" si="23"/>
        <v>1.0582206981004337E-3</v>
      </c>
      <c r="CL61" s="25">
        <f t="shared" si="24"/>
        <v>6.8546580322777738E-3</v>
      </c>
      <c r="CM61" s="25">
        <f t="shared" si="25"/>
        <v>1.2478574192976816E-3</v>
      </c>
    </row>
    <row r="62" spans="1:94" x14ac:dyDescent="0.4">
      <c r="A62" s="2" t="s">
        <v>56</v>
      </c>
      <c r="B62" s="1">
        <f>SUM(B2:B51)</f>
        <v>783413.16210246435</v>
      </c>
      <c r="C62" s="1">
        <f t="shared" ref="C62:M62" si="32">SUM(C2:C51)</f>
        <v>22.609855261899998</v>
      </c>
      <c r="D62" s="1">
        <f t="shared" si="32"/>
        <v>563116.17958169989</v>
      </c>
      <c r="E62" s="1">
        <f t="shared" si="32"/>
        <v>18094.642168005299</v>
      </c>
      <c r="F62" s="1">
        <f t="shared" si="32"/>
        <v>17949.495452541796</v>
      </c>
      <c r="G62" s="1">
        <f t="shared" si="32"/>
        <v>31119.933671997005</v>
      </c>
      <c r="H62" s="1">
        <f t="shared" si="32"/>
        <v>3373183.3059606794</v>
      </c>
      <c r="I62" s="1">
        <f t="shared" si="32"/>
        <v>2194.5303812538004</v>
      </c>
      <c r="J62" s="1">
        <f t="shared" si="32"/>
        <v>35209.133507695202</v>
      </c>
      <c r="K62" s="1">
        <f t="shared" si="32"/>
        <v>1.024682819623</v>
      </c>
      <c r="L62" s="1">
        <f t="shared" si="32"/>
        <v>19066.256362462402</v>
      </c>
      <c r="M62" s="1">
        <f t="shared" si="32"/>
        <v>1433.3282112679999</v>
      </c>
      <c r="N62" s="1">
        <f t="shared" ref="N62:P62" si="33">SUM(N2:N51)</f>
        <v>1441.8808144082</v>
      </c>
      <c r="O62" s="1">
        <f t="shared" si="33"/>
        <v>296.05391505630007</v>
      </c>
      <c r="P62" s="1">
        <f t="shared" si="33"/>
        <v>94.703929925799997</v>
      </c>
      <c r="S62" s="1">
        <f t="shared" ref="S62" si="34">S61 - S55 - S56 - S57 - S58 - S54</f>
        <v>0</v>
      </c>
      <c r="T62" s="1">
        <f t="shared" ref="T62:BC62" si="35">T61 - T55 - T56 - T57 - T58 - T54</f>
        <v>1445.5516339540002</v>
      </c>
      <c r="U62" s="1">
        <f t="shared" si="35"/>
        <v>2284.85866827777</v>
      </c>
      <c r="V62" s="1">
        <f t="shared" si="35"/>
        <v>2284.85866827777</v>
      </c>
      <c r="W62" s="1">
        <f t="shared" si="35"/>
        <v>6.6223688573945569</v>
      </c>
      <c r="X62" s="1">
        <f t="shared" ref="X62" si="36">X61 - X55 - X56 - X57 - X58 - X54</f>
        <v>36176.959004999044</v>
      </c>
      <c r="Y62" s="1">
        <f t="shared" si="35"/>
        <v>296.80415516144882</v>
      </c>
      <c r="Z62" s="1">
        <f t="shared" si="35"/>
        <v>19102035.67643309</v>
      </c>
      <c r="AA62" s="1">
        <f t="shared" si="35"/>
        <v>1.0273292334625712</v>
      </c>
      <c r="AB62" s="1">
        <f t="shared" si="35"/>
        <v>785399.23859069787</v>
      </c>
      <c r="AC62" s="1">
        <f t="shared" si="35"/>
        <v>8880.4773421181435</v>
      </c>
      <c r="AD62" s="1">
        <f t="shared" si="35"/>
        <v>1070713.4475970296</v>
      </c>
      <c r="AE62" s="1">
        <f t="shared" si="35"/>
        <v>14987.165931537113</v>
      </c>
      <c r="AF62" s="1">
        <f t="shared" si="35"/>
        <v>0</v>
      </c>
      <c r="AG62" s="1">
        <f t="shared" si="35"/>
        <v>19232.057436621904</v>
      </c>
      <c r="AH62" s="1">
        <f t="shared" si="35"/>
        <v>19232.057436621904</v>
      </c>
      <c r="AI62" s="1">
        <f t="shared" si="35"/>
        <v>0</v>
      </c>
      <c r="AJ62" s="1">
        <f t="shared" si="35"/>
        <v>724.28612575727652</v>
      </c>
      <c r="AK62" s="1">
        <f t="shared" ref="AK62" si="37">AK61 - AK55 - AK56 - AK57 - AK58 - AK54</f>
        <v>1.0607081238499785</v>
      </c>
      <c r="AL62" s="1">
        <f t="shared" si="35"/>
        <v>0</v>
      </c>
      <c r="AM62" s="1">
        <f t="shared" si="35"/>
        <v>1438.20195864012</v>
      </c>
      <c r="AN62" s="1">
        <f t="shared" si="35"/>
        <v>94.801114749800092</v>
      </c>
      <c r="AO62" s="1">
        <f t="shared" ref="AO62:AP62" si="38">AO61 - AO55 - AO56 - AO57 - AO58 - AO54</f>
        <v>22.666577612318779</v>
      </c>
      <c r="AP62" s="1">
        <f t="shared" si="38"/>
        <v>0</v>
      </c>
      <c r="AQ62" s="1">
        <f t="shared" si="35"/>
        <v>508091.62335119385</v>
      </c>
      <c r="AR62" s="1">
        <f t="shared" si="35"/>
        <v>56454.642795845422</v>
      </c>
      <c r="AS62" s="1">
        <f t="shared" si="35"/>
        <v>564546.26614703948</v>
      </c>
      <c r="AT62" s="1">
        <f t="shared" si="35"/>
        <v>0</v>
      </c>
      <c r="AU62" s="1">
        <f t="shared" si="35"/>
        <v>9781.9206124800057</v>
      </c>
      <c r="AV62" s="1">
        <f t="shared" si="35"/>
        <v>0</v>
      </c>
      <c r="AW62" s="1">
        <f t="shared" si="35"/>
        <v>2165200.7784845536</v>
      </c>
      <c r="AX62" s="1">
        <f t="shared" si="35"/>
        <v>0</v>
      </c>
      <c r="AY62" s="1">
        <f t="shared" si="35"/>
        <v>0</v>
      </c>
      <c r="AZ62" s="1">
        <f t="shared" si="35"/>
        <v>0</v>
      </c>
      <c r="BA62" s="1">
        <f t="shared" si="35"/>
        <v>0</v>
      </c>
      <c r="BB62" s="1">
        <f t="shared" si="35"/>
        <v>1014.945542722818</v>
      </c>
      <c r="BC62" s="1">
        <f t="shared" si="35"/>
        <v>0</v>
      </c>
      <c r="BD62" s="1">
        <f t="shared" ref="BD62:BW62" si="39">BD61 - BD55 - BD56 - BD57 - BD58 - BD54</f>
        <v>18141.918791028864</v>
      </c>
      <c r="BE62" s="1">
        <f t="shared" si="39"/>
        <v>17996.383100807408</v>
      </c>
      <c r="BF62" s="1">
        <f t="shared" si="39"/>
        <v>145.53569022144848</v>
      </c>
      <c r="BG62" s="1">
        <f t="shared" si="39"/>
        <v>0</v>
      </c>
      <c r="BH62" s="1">
        <f t="shared" si="39"/>
        <v>0</v>
      </c>
      <c r="BI62" s="1">
        <f t="shared" si="39"/>
        <v>11821.23234743771</v>
      </c>
      <c r="BJ62" s="1">
        <f t="shared" si="39"/>
        <v>0</v>
      </c>
      <c r="BK62" s="1">
        <f t="shared" si="39"/>
        <v>251.93681535578696</v>
      </c>
      <c r="BL62" s="1">
        <f t="shared" si="39"/>
        <v>0</v>
      </c>
      <c r="BM62" s="1">
        <f t="shared" si="39"/>
        <v>49.487569280426705</v>
      </c>
      <c r="BN62" s="1">
        <f t="shared" si="39"/>
        <v>629.84203002110849</v>
      </c>
      <c r="BO62" s="1">
        <f t="shared" si="39"/>
        <v>990819.34214572504</v>
      </c>
      <c r="BP62" s="1">
        <f t="shared" ref="BP62" si="40">BP61 - BP55 - BP56 - BP57 - BP58 - BP54</f>
        <v>0</v>
      </c>
      <c r="BQ62" s="1">
        <f t="shared" si="39"/>
        <v>4228.9387959895639</v>
      </c>
      <c r="BR62" s="1">
        <f t="shared" si="39"/>
        <v>0</v>
      </c>
      <c r="BS62" s="1">
        <f t="shared" si="39"/>
        <v>31207.880388817182</v>
      </c>
      <c r="BT62" s="1">
        <f t="shared" ref="BT62" si="41">BT61 - BT55 - BT56 - BT57 - BT58 - BT54</f>
        <v>1207120.3393814168</v>
      </c>
      <c r="BU62" s="1">
        <f t="shared" si="39"/>
        <v>0</v>
      </c>
      <c r="BV62" s="1">
        <f t="shared" si="39"/>
        <v>0</v>
      </c>
      <c r="BW62" s="1">
        <f t="shared" si="39"/>
        <v>39346.930720558856</v>
      </c>
      <c r="BX62" s="1">
        <f t="shared" ref="BX62:BZ62" si="42">BX61 - BX55 - BX56 - BX57 - BX58 - BX54</f>
        <v>90038.630006081075</v>
      </c>
      <c r="BY62" s="1">
        <f t="shared" si="42"/>
        <v>3382575.4648499759</v>
      </c>
      <c r="BZ62" s="1">
        <f t="shared" si="42"/>
        <v>17418.732543048223</v>
      </c>
      <c r="CB62" s="25">
        <f t="shared" si="15"/>
        <v>2.5351584378585628E-3</v>
      </c>
      <c r="CD62" s="25">
        <f t="shared" si="16"/>
        <v>2.5395941675870528E-3</v>
      </c>
      <c r="CE62" s="25">
        <f t="shared" si="17"/>
        <v>2.6127415278296377E-3</v>
      </c>
      <c r="CF62" s="25">
        <f t="shared" si="18"/>
        <v>2.6121986765356513E-3</v>
      </c>
      <c r="CG62" s="25">
        <f t="shared" si="19"/>
        <v>2.8260573350551614E-3</v>
      </c>
      <c r="CH62" s="25">
        <f t="shared" si="20"/>
        <v>2.7843606579873036E-3</v>
      </c>
      <c r="CI62" s="25">
        <f t="shared" si="21"/>
        <v>4.116064548277628E-2</v>
      </c>
      <c r="CK62" s="25">
        <f t="shared" si="23"/>
        <v>2.5826663518618079E-3</v>
      </c>
      <c r="CL62" s="25">
        <f t="shared" si="24"/>
        <v>8.6960476670150805E-3</v>
      </c>
      <c r="CM62" s="25">
        <f t="shared" si="25"/>
        <v>3.4003010153609531E-3</v>
      </c>
    </row>
    <row r="63" spans="1:94" x14ac:dyDescent="0.4">
      <c r="A63" s="30" t="s">
        <v>239</v>
      </c>
      <c r="B63" s="28">
        <f>+B3+B5+B8+B9+B11+B12+B14+B15+B16+B17+B18+B19+B20+B21+B22+B23+B24+B25+B26+B28+B30+B31+B33+B34+B35+B36+B37+B39+B40+B41+B42+B43+B44+B46+B47+B49+B50+B10</f>
        <v>656788.85491414613</v>
      </c>
      <c r="C63" s="28">
        <f t="shared" ref="C63:P63" si="43">+C3+C5+C8+C9+C11+C12+C14+C15+C16+C17+C18+C19+C20+C21+C22+C23+C24+C25+C26+C28+C30+C31+C33+C34+C35+C36+C37+C39+C40+C41+C42+C43+C44+C46+C47+C49+C50+C10</f>
        <v>21.9021466865</v>
      </c>
      <c r="D63" s="28">
        <f t="shared" si="43"/>
        <v>472114.30745113094</v>
      </c>
      <c r="E63" s="28">
        <f t="shared" si="43"/>
        <v>15754.844414157502</v>
      </c>
      <c r="F63" s="28">
        <f t="shared" si="43"/>
        <v>15625.469398440498</v>
      </c>
      <c r="G63" s="28">
        <f t="shared" si="43"/>
        <v>27320.304573378504</v>
      </c>
      <c r="H63" s="28">
        <f t="shared" si="43"/>
        <v>2860470.2042988632</v>
      </c>
      <c r="I63" s="28">
        <f t="shared" si="43"/>
        <v>1893.5786850875002</v>
      </c>
      <c r="J63" s="28">
        <f t="shared" si="43"/>
        <v>30719.386946703602</v>
      </c>
      <c r="K63" s="28">
        <f t="shared" si="43"/>
        <v>0.89904256672299998</v>
      </c>
      <c r="L63" s="28">
        <f t="shared" si="43"/>
        <v>16370.205639120799</v>
      </c>
      <c r="M63" s="28">
        <f t="shared" si="43"/>
        <v>1202.1036752349</v>
      </c>
      <c r="N63" s="28">
        <f t="shared" si="43"/>
        <v>1224.6093487649</v>
      </c>
      <c r="O63" s="28">
        <f t="shared" si="43"/>
        <v>245.84639421440002</v>
      </c>
      <c r="P63" s="28">
        <f t="shared" si="43"/>
        <v>80.907506351100011</v>
      </c>
      <c r="CB63" s="25">
        <f t="shared" si="15"/>
        <v>-1</v>
      </c>
      <c r="CD63" s="25">
        <f t="shared" si="16"/>
        <v>-1</v>
      </c>
      <c r="CE63" s="25">
        <f t="shared" si="17"/>
        <v>-1</v>
      </c>
      <c r="CF63" s="25">
        <f t="shared" si="18"/>
        <v>-1</v>
      </c>
      <c r="CG63" s="25">
        <f t="shared" si="19"/>
        <v>-1</v>
      </c>
      <c r="CH63" s="25">
        <f t="shared" si="20"/>
        <v>-1</v>
      </c>
      <c r="CI63" s="25">
        <f t="shared" si="21"/>
        <v>-1</v>
      </c>
      <c r="CK63" s="25">
        <f t="shared" si="23"/>
        <v>-1</v>
      </c>
      <c r="CL63" s="25">
        <f t="shared" si="24"/>
        <v>-1</v>
      </c>
      <c r="CM63" s="25">
        <f t="shared" si="25"/>
        <v>-1</v>
      </c>
    </row>
    <row r="64" spans="1:94" x14ac:dyDescent="0.4">
      <c r="B64" s="28"/>
    </row>
  </sheetData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CN79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M11" sqref="M11"/>
    </sheetView>
  </sheetViews>
  <sheetFormatPr defaultRowHeight="14.6" x14ac:dyDescent="0.4"/>
  <cols>
    <col min="1" max="1" width="19.53515625" customWidth="1"/>
    <col min="2" max="2" width="9.3046875" customWidth="1"/>
    <col min="3" max="4" width="6.69140625" bestFit="1" customWidth="1"/>
    <col min="5" max="6" width="7.69140625" bestFit="1" customWidth="1"/>
    <col min="7" max="7" width="5.69140625" bestFit="1" customWidth="1"/>
    <col min="8" max="8" width="7.69140625" bestFit="1" customWidth="1"/>
    <col min="9" max="9" width="8.84375" bestFit="1" customWidth="1"/>
    <col min="10" max="10" width="9" bestFit="1" customWidth="1"/>
    <col min="11" max="11" width="6.69140625" bestFit="1" customWidth="1"/>
    <col min="12" max="12" width="9.69140625" bestFit="1" customWidth="1"/>
    <col min="13" max="15" width="9" style="28" customWidth="1"/>
    <col min="17" max="17" width="15.4609375" bestFit="1" customWidth="1"/>
    <col min="18" max="18" width="6.69140625" style="30" bestFit="1" customWidth="1"/>
    <col min="19" max="19" width="9.84375" style="28" bestFit="1" customWidth="1"/>
    <col min="20" max="20" width="5.69140625" style="28" bestFit="1" customWidth="1"/>
    <col min="21" max="21" width="14.53515625" style="28" bestFit="1" customWidth="1"/>
    <col min="22" max="23" width="6.69140625" style="28" bestFit="1" customWidth="1"/>
    <col min="24" max="24" width="13.4609375" style="28" bestFit="1" customWidth="1"/>
    <col min="25" max="25" width="7.69140625" style="28" bestFit="1" customWidth="1"/>
    <col min="26" max="26" width="4" style="28" bestFit="1" customWidth="1"/>
    <col min="27" max="27" width="9.3046875" style="28" bestFit="1" customWidth="1"/>
    <col min="28" max="30" width="6.69140625" style="28" bestFit="1" customWidth="1"/>
    <col min="31" max="31" width="5.84375" style="28" bestFit="1" customWidth="1"/>
    <col min="32" max="32" width="6.69140625" style="28" bestFit="1" customWidth="1"/>
    <col min="33" max="33" width="15.4609375" style="28" bestFit="1" customWidth="1"/>
    <col min="34" max="34" width="6.53515625" style="28" bestFit="1" customWidth="1"/>
    <col min="35" max="37" width="5.69140625" style="28" bestFit="1" customWidth="1"/>
    <col min="38" max="38" width="6.53515625" style="28" bestFit="1" customWidth="1"/>
    <col min="39" max="39" width="6.07421875" style="28" bestFit="1" customWidth="1"/>
    <col min="40" max="40" width="6.69140625" style="28" bestFit="1" customWidth="1"/>
    <col min="41" max="41" width="10" style="28" bestFit="1" customWidth="1"/>
    <col min="42" max="42" width="6.69140625" style="28" bestFit="1" customWidth="1"/>
    <col min="43" max="43" width="5.69140625" style="28" bestFit="1" customWidth="1"/>
    <col min="44" max="44" width="6.69140625" style="28" bestFit="1" customWidth="1"/>
    <col min="45" max="45" width="6" style="28" bestFit="1" customWidth="1"/>
    <col min="46" max="46" width="6.69140625" style="28" bestFit="1" customWidth="1"/>
    <col min="47" max="47" width="4.3046875" style="28" bestFit="1" customWidth="1"/>
    <col min="48" max="48" width="6.69140625" style="28" bestFit="1" customWidth="1"/>
    <col min="49" max="49" width="4.53515625" style="28" bestFit="1" customWidth="1"/>
    <col min="50" max="50" width="4.07421875" style="28" bestFit="1" customWidth="1"/>
    <col min="51" max="51" width="6.69140625" style="28" bestFit="1" customWidth="1"/>
    <col min="52" max="52" width="4.07421875" style="28" bestFit="1" customWidth="1"/>
    <col min="53" max="53" width="5.84375" style="28" bestFit="1" customWidth="1"/>
    <col min="54" max="54" width="5.69140625" style="28" bestFit="1" customWidth="1"/>
    <col min="55" max="56" width="7.69140625" style="28" bestFit="1" customWidth="1"/>
    <col min="57" max="57" width="5" style="28" bestFit="1" customWidth="1"/>
    <col min="58" max="58" width="5.07421875" style="28" bestFit="1" customWidth="1"/>
    <col min="59" max="59" width="5.3046875" style="28" bestFit="1" customWidth="1"/>
    <col min="60" max="60" width="8.69140625" style="28" bestFit="1" customWidth="1"/>
    <col min="61" max="61" width="4.84375" style="28" bestFit="1" customWidth="1"/>
    <col min="62" max="62" width="7.84375" style="28" bestFit="1" customWidth="1"/>
    <col min="63" max="63" width="5.84375" style="28" bestFit="1" customWidth="1"/>
    <col min="64" max="64" width="6" style="28" bestFit="1" customWidth="1"/>
    <col min="65" max="65" width="7.69140625" style="28" bestFit="1" customWidth="1"/>
    <col min="66" max="66" width="5.69140625" style="28" bestFit="1" customWidth="1"/>
    <col min="67" max="67" width="4.07421875" style="28" bestFit="1" customWidth="1"/>
    <col min="68" max="68" width="5.69140625" style="28" bestFit="1" customWidth="1"/>
    <col min="69" max="69" width="3.84375" style="28" bestFit="1" customWidth="1"/>
    <col min="70" max="70" width="5.69140625" style="28" bestFit="1" customWidth="1"/>
    <col min="71" max="71" width="8" style="28" bestFit="1" customWidth="1"/>
    <col min="72" max="73" width="5.3046875" style="28" bestFit="1" customWidth="1"/>
    <col min="74" max="75" width="6.69140625" style="28" bestFit="1" customWidth="1"/>
    <col min="76" max="76" width="9.07421875" style="28" bestFit="1" customWidth="1"/>
    <col min="77" max="77" width="7.07421875" style="28" customWidth="1"/>
    <col min="79" max="89" width="9.07421875" style="30"/>
  </cols>
  <sheetData>
    <row r="1" spans="1:92" x14ac:dyDescent="0.4">
      <c r="B1" s="100" t="s">
        <v>499</v>
      </c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Q1" s="30" t="s">
        <v>524</v>
      </c>
    </row>
    <row r="2" spans="1:92" x14ac:dyDescent="0.4">
      <c r="A2" s="14" t="s">
        <v>52</v>
      </c>
      <c r="B2" s="100" t="s">
        <v>59</v>
      </c>
      <c r="C2" s="100" t="s">
        <v>57</v>
      </c>
      <c r="D2" s="100" t="s">
        <v>60</v>
      </c>
      <c r="E2" s="100" t="s">
        <v>54</v>
      </c>
      <c r="F2" s="100" t="s">
        <v>53</v>
      </c>
      <c r="G2" s="100" t="s">
        <v>61</v>
      </c>
      <c r="H2" s="100" t="s">
        <v>62</v>
      </c>
      <c r="I2" s="100" t="s">
        <v>63</v>
      </c>
      <c r="J2" s="100" t="s">
        <v>64</v>
      </c>
      <c r="K2" s="100" t="s">
        <v>225</v>
      </c>
      <c r="L2" s="100" t="s">
        <v>65</v>
      </c>
      <c r="M2" s="100" t="s">
        <v>316</v>
      </c>
      <c r="N2" s="100" t="s">
        <v>319</v>
      </c>
      <c r="O2" s="100" t="s">
        <v>326</v>
      </c>
      <c r="Q2" s="28" t="s">
        <v>226</v>
      </c>
      <c r="R2" s="28" t="s">
        <v>390</v>
      </c>
      <c r="S2" s="28" t="s">
        <v>178</v>
      </c>
      <c r="T2" s="28" t="s">
        <v>131</v>
      </c>
      <c r="U2" s="28" t="s">
        <v>132</v>
      </c>
      <c r="V2" s="28" t="s">
        <v>133</v>
      </c>
      <c r="W2" s="28" t="s">
        <v>391</v>
      </c>
      <c r="X2" s="28" t="s">
        <v>179</v>
      </c>
      <c r="Y2" s="28" t="s">
        <v>134</v>
      </c>
      <c r="Z2" s="28" t="s">
        <v>135</v>
      </c>
      <c r="AA2" s="28" t="s">
        <v>59</v>
      </c>
      <c r="AB2" s="28" t="s">
        <v>136</v>
      </c>
      <c r="AC2" s="28" t="s">
        <v>137</v>
      </c>
      <c r="AD2" s="28" t="s">
        <v>392</v>
      </c>
      <c r="AE2" s="28" t="s">
        <v>138</v>
      </c>
      <c r="AF2" s="28" t="s">
        <v>139</v>
      </c>
      <c r="AG2" s="28" t="s">
        <v>140</v>
      </c>
      <c r="AH2" s="28" t="s">
        <v>141</v>
      </c>
      <c r="AI2" s="28" t="s">
        <v>142</v>
      </c>
      <c r="AJ2" s="28" t="s">
        <v>143</v>
      </c>
      <c r="AK2" s="28" t="s">
        <v>393</v>
      </c>
      <c r="AL2" s="28" t="s">
        <v>144</v>
      </c>
      <c r="AM2" s="28" t="s">
        <v>399</v>
      </c>
      <c r="AN2" s="28" t="s">
        <v>57</v>
      </c>
      <c r="AO2" s="28" t="s">
        <v>128</v>
      </c>
      <c r="AP2" s="28" t="s">
        <v>145</v>
      </c>
      <c r="AQ2" s="28" t="s">
        <v>146</v>
      </c>
      <c r="AR2" s="28" t="s">
        <v>60</v>
      </c>
      <c r="AS2" s="28" t="s">
        <v>147</v>
      </c>
      <c r="AT2" s="28" t="s">
        <v>148</v>
      </c>
      <c r="AU2" s="28" t="s">
        <v>149</v>
      </c>
      <c r="AV2" s="28" t="s">
        <v>150</v>
      </c>
      <c r="AW2" s="28" t="s">
        <v>151</v>
      </c>
      <c r="AX2" s="28" t="s">
        <v>152</v>
      </c>
      <c r="AY2" s="28" t="s">
        <v>153</v>
      </c>
      <c r="AZ2" s="28" t="s">
        <v>154</v>
      </c>
      <c r="BA2" s="28" t="s">
        <v>155</v>
      </c>
      <c r="BB2" s="28" t="s">
        <v>156</v>
      </c>
      <c r="BC2" s="28" t="s">
        <v>54</v>
      </c>
      <c r="BD2" s="28" t="s">
        <v>53</v>
      </c>
      <c r="BE2" s="28" t="s">
        <v>157</v>
      </c>
      <c r="BF2" s="28" t="s">
        <v>158</v>
      </c>
      <c r="BG2" s="28" t="s">
        <v>159</v>
      </c>
      <c r="BH2" s="28" t="s">
        <v>160</v>
      </c>
      <c r="BI2" s="28" t="s">
        <v>161</v>
      </c>
      <c r="BJ2" s="28" t="s">
        <v>162</v>
      </c>
      <c r="BK2" s="28" t="s">
        <v>163</v>
      </c>
      <c r="BL2" s="28" t="s">
        <v>164</v>
      </c>
      <c r="BM2" s="28" t="s">
        <v>165</v>
      </c>
      <c r="BN2" s="28" t="s">
        <v>394</v>
      </c>
      <c r="BO2" s="28" t="s">
        <v>166</v>
      </c>
      <c r="BP2" s="28" t="s">
        <v>167</v>
      </c>
      <c r="BQ2" s="28" t="s">
        <v>168</v>
      </c>
      <c r="BR2" s="28" t="s">
        <v>61</v>
      </c>
      <c r="BS2" s="28" t="s">
        <v>400</v>
      </c>
      <c r="BT2" s="28" t="s">
        <v>169</v>
      </c>
      <c r="BU2" s="28" t="s">
        <v>170</v>
      </c>
      <c r="BV2" s="28" t="s">
        <v>171</v>
      </c>
      <c r="BW2" s="28" t="s">
        <v>173</v>
      </c>
      <c r="BX2" s="28" t="s">
        <v>174</v>
      </c>
      <c r="BY2" s="28" t="s">
        <v>401</v>
      </c>
      <c r="CA2" s="30" t="s">
        <v>59</v>
      </c>
      <c r="CB2" s="30" t="s">
        <v>57</v>
      </c>
      <c r="CC2" s="30" t="s">
        <v>60</v>
      </c>
      <c r="CD2" s="30" t="s">
        <v>54</v>
      </c>
      <c r="CE2" s="30" t="s">
        <v>53</v>
      </c>
      <c r="CF2" s="30" t="s">
        <v>61</v>
      </c>
      <c r="CG2" s="30" t="s">
        <v>62</v>
      </c>
      <c r="CH2" s="30" t="s">
        <v>63</v>
      </c>
      <c r="CI2" s="30" t="s">
        <v>64</v>
      </c>
      <c r="CJ2" s="30" t="s">
        <v>66</v>
      </c>
      <c r="CK2" s="30" t="s">
        <v>65</v>
      </c>
      <c r="CL2" s="28" t="s">
        <v>316</v>
      </c>
      <c r="CM2" s="28" t="s">
        <v>319</v>
      </c>
      <c r="CN2" s="28" t="s">
        <v>326</v>
      </c>
    </row>
    <row r="3" spans="1:92" x14ac:dyDescent="0.4">
      <c r="A3" s="28" t="s">
        <v>0</v>
      </c>
      <c r="B3" s="101">
        <v>19374.964708</v>
      </c>
      <c r="C3" s="101">
        <v>143.73463032999999</v>
      </c>
      <c r="D3" s="101">
        <v>360.94126091999999</v>
      </c>
      <c r="E3" s="101">
        <v>2638.2584843</v>
      </c>
      <c r="F3" s="101">
        <v>2634.7535781000001</v>
      </c>
      <c r="G3" s="101">
        <v>51.101483948000002</v>
      </c>
      <c r="H3" s="101">
        <v>2946.8943147</v>
      </c>
      <c r="I3" s="101">
        <v>75.338662326999994</v>
      </c>
      <c r="J3" s="101">
        <v>145.65787406999999</v>
      </c>
      <c r="K3" s="101"/>
      <c r="L3" s="101">
        <v>183.68967387999999</v>
      </c>
      <c r="M3" s="101">
        <v>7.3908655347999996</v>
      </c>
      <c r="N3" s="101">
        <v>25.162975580000001</v>
      </c>
      <c r="O3" s="101">
        <v>23.152416012</v>
      </c>
      <c r="P3" s="28"/>
      <c r="Q3" s="28" t="s">
        <v>0</v>
      </c>
      <c r="R3" s="28">
        <v>164.29970221734601</v>
      </c>
      <c r="S3" s="28">
        <v>7.4238428928888203</v>
      </c>
      <c r="T3" s="28">
        <v>75.671689635295607</v>
      </c>
      <c r="U3" s="28">
        <v>75.671689635295607</v>
      </c>
      <c r="V3" s="28">
        <v>490.32748796195301</v>
      </c>
      <c r="W3" s="28">
        <v>146.27937552133099</v>
      </c>
      <c r="X3" s="28">
        <v>25.270876306767502</v>
      </c>
      <c r="Y3" s="28">
        <v>1187.1558487121299</v>
      </c>
      <c r="Z3" s="28">
        <v>0</v>
      </c>
      <c r="AA3" s="28">
        <v>19458.589701835801</v>
      </c>
      <c r="AB3" s="28">
        <v>366.362781879333</v>
      </c>
      <c r="AC3" s="28">
        <v>132.31761142380699</v>
      </c>
      <c r="AD3" s="28">
        <v>154.05081964041301</v>
      </c>
      <c r="AE3" s="28">
        <v>121.427127791036</v>
      </c>
      <c r="AF3" s="28">
        <v>184.487932184214</v>
      </c>
      <c r="AG3" s="28">
        <v>184.487932184214</v>
      </c>
      <c r="AH3" s="28">
        <v>0</v>
      </c>
      <c r="AI3" s="28">
        <v>59.757858709716302</v>
      </c>
      <c r="AJ3" s="28">
        <v>8.9975575967288197</v>
      </c>
      <c r="AK3" s="28">
        <v>37.398575928241897</v>
      </c>
      <c r="AL3" s="28">
        <v>0</v>
      </c>
      <c r="AM3" s="28">
        <v>23.253636912309499</v>
      </c>
      <c r="AN3" s="28">
        <v>144.36619013729199</v>
      </c>
      <c r="AO3" s="28">
        <v>0</v>
      </c>
      <c r="AP3" s="28">
        <v>326.24621135084902</v>
      </c>
      <c r="AQ3" s="28">
        <v>36.249580050675398</v>
      </c>
      <c r="AR3" s="28">
        <v>362.495791401524</v>
      </c>
      <c r="AS3" s="28">
        <v>48.172413950258999</v>
      </c>
      <c r="AT3" s="28">
        <v>134.48406058750601</v>
      </c>
      <c r="AU3" s="28">
        <v>0.29108042460799</v>
      </c>
      <c r="AV3" s="28">
        <v>372.02463599000902</v>
      </c>
      <c r="AW3" s="28">
        <v>0.26461861880983401</v>
      </c>
      <c r="AX3" s="28">
        <v>7.8459405837839</v>
      </c>
      <c r="AY3" s="28">
        <v>147.65716768828801</v>
      </c>
      <c r="AZ3" s="28">
        <v>0.23815679658724501</v>
      </c>
      <c r="BA3" s="28">
        <v>0</v>
      </c>
      <c r="BB3" s="28">
        <v>25.589947134597601</v>
      </c>
      <c r="BC3" s="28">
        <v>2649.78128842768</v>
      </c>
      <c r="BD3" s="28">
        <v>2646.26149954944</v>
      </c>
      <c r="BE3" s="28">
        <v>3.5197888782343099</v>
      </c>
      <c r="BF3" s="28">
        <v>0.29901906581237497</v>
      </c>
      <c r="BG3" s="28">
        <v>0</v>
      </c>
      <c r="BH3" s="28">
        <v>64.831556541389006</v>
      </c>
      <c r="BI3" s="28">
        <v>2.4874150030148199</v>
      </c>
      <c r="BJ3" s="28">
        <v>978.29502052503005</v>
      </c>
      <c r="BK3" s="28">
        <v>3.96927929478551</v>
      </c>
      <c r="BL3" s="28">
        <v>5.0277539449505904</v>
      </c>
      <c r="BM3" s="28">
        <v>1397.7154759602499</v>
      </c>
      <c r="BN3" s="28">
        <v>47.336605249962297</v>
      </c>
      <c r="BO3" s="28">
        <v>0.89970327555019003</v>
      </c>
      <c r="BP3" s="28">
        <v>10.8493646919867</v>
      </c>
      <c r="BQ3" s="28">
        <v>0</v>
      </c>
      <c r="BR3" s="28">
        <v>51.322193292349397</v>
      </c>
      <c r="BS3" s="28">
        <v>14.027744702825499</v>
      </c>
      <c r="BT3" s="28">
        <v>0</v>
      </c>
      <c r="BU3" s="28">
        <v>0</v>
      </c>
      <c r="BV3" s="28">
        <v>276.94454467680902</v>
      </c>
      <c r="BW3" s="28">
        <v>314.25349679120302</v>
      </c>
      <c r="BX3" s="28">
        <v>2959.5609266411998</v>
      </c>
      <c r="BY3" s="28">
        <v>74.099785383475094</v>
      </c>
      <c r="CA3" s="25">
        <f t="shared" ref="CA3:CA34" si="0">+(AA3-B3)/B3</f>
        <v>4.3161365760461153E-3</v>
      </c>
      <c r="CB3" s="25">
        <f t="shared" ref="CB3:CB34" si="1">+(AN3-C3)/C3</f>
        <v>4.3939293254660356E-3</v>
      </c>
      <c r="CC3" s="25">
        <f t="shared" ref="CC3:CC34" si="2">+(AR3-D3)/D3</f>
        <v>4.3068794007137959E-3</v>
      </c>
      <c r="CD3" s="25">
        <f t="shared" ref="CD3:CD34" si="3">+(BC3-E3)/E3</f>
        <v>4.3675796728224504E-3</v>
      </c>
      <c r="CE3" s="25">
        <f t="shared" ref="CE3:CE34" si="4">+(BD3-F3)/F3</f>
        <v>4.3677410840594049E-3</v>
      </c>
      <c r="CF3" s="25">
        <f t="shared" ref="CF3:CF34" si="5">+(BR3-G3)/G3</f>
        <v>4.3190398262012248E-3</v>
      </c>
      <c r="CG3" s="25">
        <f t="shared" ref="CG3:CG34" si="6">+(BX3-H3)/H3</f>
        <v>4.2982918925917697E-3</v>
      </c>
      <c r="CH3" s="25">
        <f t="shared" ref="CH3:CH34" si="7">+(U3-I3)/I3</f>
        <v>4.4204037875020998E-3</v>
      </c>
      <c r="CI3" s="25">
        <f t="shared" ref="CI3:CI34" si="8">+(W3-J3)/J3</f>
        <v>4.2668579045189109E-3</v>
      </c>
      <c r="CJ3" s="25"/>
      <c r="CK3" s="25">
        <f t="shared" ref="CK3:CK34" si="9">+(AG3-L3)/L3</f>
        <v>4.345689593501588E-3</v>
      </c>
      <c r="CL3" s="25">
        <f t="shared" ref="CL3:CL34" si="10">+(S3-M3)/M3</f>
        <v>4.4619074631443711E-3</v>
      </c>
      <c r="CM3" s="25">
        <f t="shared" ref="CM3:CM34" si="11">+(X3-N3)/N3</f>
        <v>4.2880750102250141E-3</v>
      </c>
      <c r="CN3" s="25">
        <f t="shared" ref="CN3:CN34" si="12">+(AM3-O3)/O3</f>
        <v>4.3719368318639509E-3</v>
      </c>
    </row>
    <row r="4" spans="1:92" x14ac:dyDescent="0.4">
      <c r="A4" s="28" t="s">
        <v>2</v>
      </c>
      <c r="B4" s="101">
        <v>20926.116617</v>
      </c>
      <c r="C4" s="101">
        <v>168.69554213999999</v>
      </c>
      <c r="D4" s="101">
        <v>397.01532911999999</v>
      </c>
      <c r="E4" s="101">
        <v>2952.0517239000001</v>
      </c>
      <c r="F4" s="101">
        <v>2947.6580048000001</v>
      </c>
      <c r="G4" s="101">
        <v>52.890751670999997</v>
      </c>
      <c r="H4" s="101">
        <v>3538.8023539999999</v>
      </c>
      <c r="I4" s="101">
        <v>84.728299515000003</v>
      </c>
      <c r="J4" s="101">
        <v>155.89637494999999</v>
      </c>
      <c r="K4" s="101"/>
      <c r="L4" s="101">
        <v>195.36736562999999</v>
      </c>
      <c r="M4" s="101">
        <v>9.2466692388999991</v>
      </c>
      <c r="N4" s="101">
        <v>28.544686787</v>
      </c>
      <c r="O4" s="101">
        <v>27.220478056000001</v>
      </c>
      <c r="P4" s="28"/>
      <c r="Q4" s="28" t="s">
        <v>2</v>
      </c>
      <c r="R4" s="28">
        <v>213.85685022419099</v>
      </c>
      <c r="S4" s="28">
        <v>9.2803701089104198</v>
      </c>
      <c r="T4" s="28">
        <v>83.925489900543099</v>
      </c>
      <c r="U4" s="28">
        <v>83.925489900543099</v>
      </c>
      <c r="V4" s="28">
        <v>638.22375754159305</v>
      </c>
      <c r="W4" s="28">
        <v>156.10145350138799</v>
      </c>
      <c r="X4" s="28">
        <v>28.6459403770255</v>
      </c>
      <c r="Y4" s="28">
        <v>1344.7243995594299</v>
      </c>
      <c r="Z4" s="28">
        <v>0</v>
      </c>
      <c r="AA4" s="28">
        <v>21000.9042740287</v>
      </c>
      <c r="AB4" s="28">
        <v>391.30838747668099</v>
      </c>
      <c r="AC4" s="28">
        <v>145.035283207193</v>
      </c>
      <c r="AD4" s="28">
        <v>200.51672777678101</v>
      </c>
      <c r="AE4" s="28">
        <v>72.027978945262902</v>
      </c>
      <c r="AF4" s="28">
        <v>192.16300946110701</v>
      </c>
      <c r="AG4" s="28">
        <v>192.16300946110701</v>
      </c>
      <c r="AH4" s="28">
        <v>0</v>
      </c>
      <c r="AI4" s="28">
        <v>77.779752431213296</v>
      </c>
      <c r="AJ4" s="28">
        <v>11.7114706488113</v>
      </c>
      <c r="AK4" s="28">
        <v>48.678990112600196</v>
      </c>
      <c r="AL4" s="28">
        <v>0</v>
      </c>
      <c r="AM4" s="28">
        <v>22.0382917739107</v>
      </c>
      <c r="AN4" s="28">
        <v>169.30568289433799</v>
      </c>
      <c r="AO4" s="28">
        <v>0</v>
      </c>
      <c r="AP4" s="28">
        <v>358.58855291855502</v>
      </c>
      <c r="AQ4" s="28">
        <v>39.843174228220199</v>
      </c>
      <c r="AR4" s="28">
        <v>398.43172714677598</v>
      </c>
      <c r="AS4" s="28">
        <v>62.702497353500497</v>
      </c>
      <c r="AT4" s="28">
        <v>166.83750161473</v>
      </c>
      <c r="AU4" s="28">
        <v>0.32540404350049801</v>
      </c>
      <c r="AV4" s="28">
        <v>476.84863932770998</v>
      </c>
      <c r="AW4" s="28">
        <v>0.29582217010312001</v>
      </c>
      <c r="AX4" s="28">
        <v>8.7711233760478802</v>
      </c>
      <c r="AY4" s="28">
        <v>165.06865084541701</v>
      </c>
      <c r="AZ4" s="28">
        <v>0.26624002203189001</v>
      </c>
      <c r="BA4" s="28">
        <v>0</v>
      </c>
      <c r="BB4" s="28">
        <v>28.607491621664799</v>
      </c>
      <c r="BC4" s="28">
        <v>2962.71443281549</v>
      </c>
      <c r="BD4" s="28">
        <v>2958.3053737258701</v>
      </c>
      <c r="BE4" s="28">
        <v>4.40905908961237</v>
      </c>
      <c r="BF4" s="28">
        <v>0.33427871422918098</v>
      </c>
      <c r="BG4" s="28">
        <v>0</v>
      </c>
      <c r="BH4" s="28">
        <v>72.476451860204904</v>
      </c>
      <c r="BI4" s="28">
        <v>2.7807252108996399</v>
      </c>
      <c r="BJ4" s="28">
        <v>1093.65490267255</v>
      </c>
      <c r="BK4" s="28">
        <v>4.4373336877042702</v>
      </c>
      <c r="BL4" s="28">
        <v>5.6206178042075097</v>
      </c>
      <c r="BM4" s="28">
        <v>1562.5318327221</v>
      </c>
      <c r="BN4" s="28">
        <v>54.456293528741099</v>
      </c>
      <c r="BO4" s="28">
        <v>1.0057961601327099</v>
      </c>
      <c r="BP4" s="28">
        <v>12.1287028150818</v>
      </c>
      <c r="BQ4" s="28">
        <v>0</v>
      </c>
      <c r="BR4" s="28">
        <v>53.080245794892903</v>
      </c>
      <c r="BS4" s="28">
        <v>18.258890461021998</v>
      </c>
      <c r="BT4" s="28">
        <v>0</v>
      </c>
      <c r="BU4" s="28">
        <v>0</v>
      </c>
      <c r="BV4" s="28">
        <v>360.23889113948002</v>
      </c>
      <c r="BW4" s="28">
        <v>407.88619882245303</v>
      </c>
      <c r="BX4" s="28">
        <v>3551.3483842843498</v>
      </c>
      <c r="BY4" s="28">
        <v>96.243185750260096</v>
      </c>
      <c r="CA4" s="25">
        <f t="shared" si="0"/>
        <v>3.5738908655390286E-3</v>
      </c>
      <c r="CB4" s="25">
        <f t="shared" si="1"/>
        <v>3.6168161090566974E-3</v>
      </c>
      <c r="CC4" s="25">
        <f t="shared" si="2"/>
        <v>3.5676154618903395E-3</v>
      </c>
      <c r="CD4" s="25">
        <f t="shared" si="3"/>
        <v>3.6119654778281676E-3</v>
      </c>
      <c r="CE4" s="25">
        <f t="shared" si="4"/>
        <v>3.6121452721217221E-3</v>
      </c>
      <c r="CF4" s="25">
        <f t="shared" si="5"/>
        <v>3.5827459037003264E-3</v>
      </c>
      <c r="CG4" s="25">
        <f t="shared" si="6"/>
        <v>3.5452757824038267E-3</v>
      </c>
      <c r="CH4" s="25">
        <f t="shared" si="7"/>
        <v>-9.4751059451485646E-3</v>
      </c>
      <c r="CI4" s="25">
        <f t="shared" si="8"/>
        <v>1.3154799234669356E-3</v>
      </c>
      <c r="CJ4" s="25"/>
      <c r="CK4" s="25">
        <f t="shared" si="9"/>
        <v>-1.6401696151043022E-2</v>
      </c>
      <c r="CL4" s="25">
        <f t="shared" si="10"/>
        <v>3.6446496721915596E-3</v>
      </c>
      <c r="CM4" s="25">
        <f t="shared" si="11"/>
        <v>3.5471956928815845E-3</v>
      </c>
      <c r="CN4" s="25">
        <f t="shared" si="12"/>
        <v>-0.19037822449069852</v>
      </c>
    </row>
    <row r="5" spans="1:92" x14ac:dyDescent="0.4">
      <c r="A5" s="28" t="s">
        <v>3</v>
      </c>
      <c r="B5" s="101">
        <v>8514.6102028000005</v>
      </c>
      <c r="C5" s="101">
        <v>62.897807589999999</v>
      </c>
      <c r="D5" s="101">
        <v>154.12611849999999</v>
      </c>
      <c r="E5" s="101">
        <v>1227.7588598</v>
      </c>
      <c r="F5" s="101">
        <v>1225.021956</v>
      </c>
      <c r="G5" s="101">
        <v>24.079529440999998</v>
      </c>
      <c r="H5" s="101">
        <v>1345.5811593999999</v>
      </c>
      <c r="I5" s="101">
        <v>32.950062052</v>
      </c>
      <c r="J5" s="101">
        <v>62.490920207999999</v>
      </c>
      <c r="K5" s="101"/>
      <c r="L5" s="101">
        <v>74.420229372999998</v>
      </c>
      <c r="M5" s="101">
        <v>3.2907292842000002</v>
      </c>
      <c r="N5" s="101">
        <v>9.7422348109999994</v>
      </c>
      <c r="O5" s="101">
        <v>9.6559627499000005</v>
      </c>
      <c r="P5" s="28"/>
      <c r="Q5" s="28" t="s">
        <v>3</v>
      </c>
      <c r="R5" s="28">
        <v>78.680692960415897</v>
      </c>
      <c r="S5" s="28">
        <v>3.3070285413974698</v>
      </c>
      <c r="T5" s="28">
        <v>33.111439148827102</v>
      </c>
      <c r="U5" s="28">
        <v>33.111439148827102</v>
      </c>
      <c r="V5" s="28">
        <v>234.810631562277</v>
      </c>
      <c r="W5" s="28">
        <v>62.782425557441201</v>
      </c>
      <c r="X5" s="28">
        <v>9.7883670617067295</v>
      </c>
      <c r="Y5" s="28">
        <v>527.56619187724505</v>
      </c>
      <c r="Z5" s="28">
        <v>0</v>
      </c>
      <c r="AA5" s="28">
        <v>8554.9175229175908</v>
      </c>
      <c r="AB5" s="28">
        <v>157.973953155327</v>
      </c>
      <c r="AC5" s="28">
        <v>57.811983299437401</v>
      </c>
      <c r="AD5" s="28">
        <v>73.772659236805097</v>
      </c>
      <c r="AE5" s="28">
        <v>40.5825439436449</v>
      </c>
      <c r="AF5" s="28">
        <v>74.778557281163799</v>
      </c>
      <c r="AG5" s="28">
        <v>74.778557281163799</v>
      </c>
      <c r="AH5" s="28">
        <v>0</v>
      </c>
      <c r="AI5" s="28">
        <v>28.616677218903099</v>
      </c>
      <c r="AJ5" s="28">
        <v>4.3087974030041796</v>
      </c>
      <c r="AK5" s="28">
        <v>17.9096308882316</v>
      </c>
      <c r="AL5" s="28">
        <v>0</v>
      </c>
      <c r="AM5" s="28">
        <v>9.7027921229453291</v>
      </c>
      <c r="AN5" s="28">
        <v>63.203143986507598</v>
      </c>
      <c r="AO5" s="28">
        <v>0</v>
      </c>
      <c r="AP5" s="28">
        <v>139.37277716157101</v>
      </c>
      <c r="AQ5" s="28">
        <v>15.4858663548449</v>
      </c>
      <c r="AR5" s="28">
        <v>154.85864351641601</v>
      </c>
      <c r="AS5" s="28">
        <v>23.0690603738988</v>
      </c>
      <c r="AT5" s="28">
        <v>62.725854131385503</v>
      </c>
      <c r="AU5" s="28">
        <v>0.13539238094214501</v>
      </c>
      <c r="AV5" s="28">
        <v>176.64851164695801</v>
      </c>
      <c r="AW5" s="28">
        <v>0.123084014450194</v>
      </c>
      <c r="AX5" s="28">
        <v>3.64944036530586</v>
      </c>
      <c r="AY5" s="28">
        <v>68.680872646262898</v>
      </c>
      <c r="AZ5" s="28">
        <v>0.11077558376185601</v>
      </c>
      <c r="BA5" s="28">
        <v>0</v>
      </c>
      <c r="BB5" s="28">
        <v>11.902839573295401</v>
      </c>
      <c r="BC5" s="28">
        <v>1233.6248262312199</v>
      </c>
      <c r="BD5" s="28">
        <v>1230.8751265603501</v>
      </c>
      <c r="BE5" s="28">
        <v>2.7496996708719799</v>
      </c>
      <c r="BF5" s="28">
        <v>0.139084909685455</v>
      </c>
      <c r="BG5" s="28">
        <v>0</v>
      </c>
      <c r="BH5" s="28">
        <v>30.155583150404802</v>
      </c>
      <c r="BI5" s="28">
        <v>1.1569894776368601</v>
      </c>
      <c r="BJ5" s="28">
        <v>455.04157937245401</v>
      </c>
      <c r="BK5" s="28">
        <v>1.8462595989792501</v>
      </c>
      <c r="BL5" s="28">
        <v>2.3385958383240402</v>
      </c>
      <c r="BM5" s="28">
        <v>650.12970011959999</v>
      </c>
      <c r="BN5" s="28">
        <v>21.207027096904099</v>
      </c>
      <c r="BO5" s="28">
        <v>0.41848549732413998</v>
      </c>
      <c r="BP5" s="28">
        <v>5.0464440319229196</v>
      </c>
      <c r="BQ5" s="28">
        <v>0</v>
      </c>
      <c r="BR5" s="28">
        <v>24.1926425594779</v>
      </c>
      <c r="BS5" s="28">
        <v>6.7176775353707203</v>
      </c>
      <c r="BT5" s="28">
        <v>0</v>
      </c>
      <c r="BU5" s="28">
        <v>0</v>
      </c>
      <c r="BV5" s="28">
        <v>132.576301236099</v>
      </c>
      <c r="BW5" s="28">
        <v>150.25610104126</v>
      </c>
      <c r="BX5" s="28">
        <v>1351.90311435484</v>
      </c>
      <c r="BY5" s="28">
        <v>35.443139465586697</v>
      </c>
      <c r="CA5" s="25">
        <f t="shared" si="0"/>
        <v>4.7339008078532306E-3</v>
      </c>
      <c r="CB5" s="25">
        <f t="shared" si="1"/>
        <v>4.8544839352420233E-3</v>
      </c>
      <c r="CC5" s="25">
        <f t="shared" si="2"/>
        <v>4.752763668774411E-3</v>
      </c>
      <c r="CD5" s="25">
        <f t="shared" si="3"/>
        <v>4.7777838330366343E-3</v>
      </c>
      <c r="CE5" s="25">
        <f t="shared" si="4"/>
        <v>4.7780127790215772E-3</v>
      </c>
      <c r="CF5" s="25">
        <f t="shared" si="5"/>
        <v>4.697480436860399E-3</v>
      </c>
      <c r="CG5" s="25">
        <f t="shared" si="6"/>
        <v>4.6983081701731403E-3</v>
      </c>
      <c r="CH5" s="25">
        <f t="shared" si="7"/>
        <v>4.8976264922483631E-3</v>
      </c>
      <c r="CI5" s="25">
        <f t="shared" si="8"/>
        <v>4.6647632723431079E-3</v>
      </c>
      <c r="CJ5" s="25"/>
      <c r="CK5" s="25">
        <f t="shared" si="9"/>
        <v>4.8149261455219883E-3</v>
      </c>
      <c r="CL5" s="25">
        <f t="shared" si="10"/>
        <v>4.9530835841551379E-3</v>
      </c>
      <c r="CM5" s="25">
        <f t="shared" si="11"/>
        <v>4.7352842137044346E-3</v>
      </c>
      <c r="CN5" s="25">
        <f t="shared" si="12"/>
        <v>4.8497880799937441E-3</v>
      </c>
    </row>
    <row r="6" spans="1:92" x14ac:dyDescent="0.4">
      <c r="A6" s="28" t="s">
        <v>4</v>
      </c>
      <c r="B6" s="101">
        <v>44607.445569000003</v>
      </c>
      <c r="C6" s="101">
        <v>346.19339000000002</v>
      </c>
      <c r="D6" s="101">
        <v>740.25458000000003</v>
      </c>
      <c r="E6" s="101">
        <v>7089.0121600000002</v>
      </c>
      <c r="F6" s="101">
        <v>6825.1855699999996</v>
      </c>
      <c r="G6" s="101">
        <v>169.04924299999999</v>
      </c>
      <c r="H6" s="101">
        <v>4960.0113600000004</v>
      </c>
      <c r="I6" s="101">
        <v>429.128536</v>
      </c>
      <c r="J6" s="101">
        <v>198.39310420000001</v>
      </c>
      <c r="K6" s="101">
        <v>61.352428549999999</v>
      </c>
      <c r="L6" s="101">
        <v>462.45272599999998</v>
      </c>
      <c r="M6" s="101">
        <v>92.282148399999997</v>
      </c>
      <c r="N6" s="101">
        <v>100.2057631</v>
      </c>
      <c r="O6" s="101">
        <v>76.638736108000003</v>
      </c>
      <c r="P6" s="28"/>
      <c r="Q6" s="28" t="s">
        <v>4</v>
      </c>
      <c r="R6" s="28">
        <v>277.56620250046598</v>
      </c>
      <c r="S6" s="28">
        <v>92.613270571031407</v>
      </c>
      <c r="T6" s="28">
        <v>430.66728071179102</v>
      </c>
      <c r="U6" s="28">
        <v>430.66728071179102</v>
      </c>
      <c r="V6" s="28">
        <v>828.35459447394305</v>
      </c>
      <c r="W6" s="28">
        <v>199.11793383806801</v>
      </c>
      <c r="X6" s="28">
        <v>100.565258393921</v>
      </c>
      <c r="Y6" s="28">
        <v>1527.43485554834</v>
      </c>
      <c r="Z6" s="28">
        <v>61.577043604083599</v>
      </c>
      <c r="AA6" s="28">
        <v>44773.283928674398</v>
      </c>
      <c r="AB6" s="28">
        <v>414.90451836466701</v>
      </c>
      <c r="AC6" s="28">
        <v>158.69202557768301</v>
      </c>
      <c r="AD6" s="28">
        <v>260.25183683781898</v>
      </c>
      <c r="AE6" s="28">
        <v>0</v>
      </c>
      <c r="AF6" s="28">
        <v>464.10949134950698</v>
      </c>
      <c r="AG6" s="28">
        <v>464.10949134950698</v>
      </c>
      <c r="AH6" s="28">
        <v>0</v>
      </c>
      <c r="AI6" s="28">
        <v>100.948850470892</v>
      </c>
      <c r="AJ6" s="28">
        <v>15.2003793486248</v>
      </c>
      <c r="AK6" s="28">
        <v>63.180799950706003</v>
      </c>
      <c r="AL6" s="28">
        <v>0</v>
      </c>
      <c r="AM6" s="28">
        <v>76.918703275700295</v>
      </c>
      <c r="AN6" s="28">
        <v>347.47477293781498</v>
      </c>
      <c r="AO6" s="28">
        <v>0</v>
      </c>
      <c r="AP6" s="28">
        <v>668.60860297387705</v>
      </c>
      <c r="AQ6" s="28">
        <v>74.289827806899893</v>
      </c>
      <c r="AR6" s="28">
        <v>742.89843078077695</v>
      </c>
      <c r="AS6" s="28">
        <v>81.381991127867707</v>
      </c>
      <c r="AT6" s="28">
        <v>207.61777655536599</v>
      </c>
      <c r="AU6" s="28">
        <v>0.75351319267901196</v>
      </c>
      <c r="AV6" s="28">
        <v>610.87868946655703</v>
      </c>
      <c r="AW6" s="28">
        <v>0.685012228758896</v>
      </c>
      <c r="AX6" s="28">
        <v>20.3106057261815</v>
      </c>
      <c r="AY6" s="28">
        <v>382.23671520357999</v>
      </c>
      <c r="AZ6" s="28">
        <v>0.61651087340628397</v>
      </c>
      <c r="BA6" s="28">
        <v>0</v>
      </c>
      <c r="BB6" s="28">
        <v>66.244088153559602</v>
      </c>
      <c r="BC6" s="28">
        <v>7115.1082381077904</v>
      </c>
      <c r="BD6" s="28">
        <v>6850.3157239101602</v>
      </c>
      <c r="BE6" s="28">
        <v>264.79251419763301</v>
      </c>
      <c r="BF6" s="28">
        <v>0.77406366327228704</v>
      </c>
      <c r="BG6" s="28">
        <v>0</v>
      </c>
      <c r="BH6" s="28">
        <v>167.82794467949401</v>
      </c>
      <c r="BI6" s="28">
        <v>6.4391114571638601</v>
      </c>
      <c r="BJ6" s="28">
        <v>2532.4897146475</v>
      </c>
      <c r="BK6" s="28">
        <v>10.27518103863</v>
      </c>
      <c r="BL6" s="28">
        <v>13.015228560849399</v>
      </c>
      <c r="BM6" s="28">
        <v>3618.2335014488699</v>
      </c>
      <c r="BN6" s="28">
        <v>62.900319581107297</v>
      </c>
      <c r="BO6" s="28">
        <v>2.3290409224693902</v>
      </c>
      <c r="BP6" s="28">
        <v>28.085492113729799</v>
      </c>
      <c r="BQ6" s="28">
        <v>0</v>
      </c>
      <c r="BR6" s="28">
        <v>169.603611860559</v>
      </c>
      <c r="BS6" s="28">
        <v>23.698328713420299</v>
      </c>
      <c r="BT6" s="28">
        <v>0</v>
      </c>
      <c r="BU6" s="28">
        <v>0</v>
      </c>
      <c r="BV6" s="28">
        <v>467.30202427628899</v>
      </c>
      <c r="BW6" s="28">
        <v>528.14906281446804</v>
      </c>
      <c r="BX6" s="28">
        <v>4977.7835508046301</v>
      </c>
      <c r="BY6" s="28">
        <v>124.69133181884</v>
      </c>
      <c r="CA6" s="25">
        <f t="shared" si="0"/>
        <v>3.7177282303213692E-3</v>
      </c>
      <c r="CB6" s="25">
        <f t="shared" si="1"/>
        <v>3.7013500974555102E-3</v>
      </c>
      <c r="CC6" s="25">
        <f t="shared" si="2"/>
        <v>3.5715426181853753E-3</v>
      </c>
      <c r="CD6" s="25">
        <f t="shared" si="3"/>
        <v>3.6812009231749097E-3</v>
      </c>
      <c r="CE6" s="25">
        <f t="shared" si="4"/>
        <v>3.6819737210691721E-3</v>
      </c>
      <c r="CF6" s="25">
        <f t="shared" si="5"/>
        <v>3.2793335877819292E-3</v>
      </c>
      <c r="CG6" s="25">
        <f t="shared" si="6"/>
        <v>3.583094778361484E-3</v>
      </c>
      <c r="CH6" s="25">
        <f t="shared" si="7"/>
        <v>3.5857431578286501E-3</v>
      </c>
      <c r="CI6" s="25">
        <f t="shared" si="8"/>
        <v>3.6535021768564157E-3</v>
      </c>
      <c r="CJ6" s="25">
        <f>+(Z6-K6)/K6</f>
        <v>3.6610621517703529E-3</v>
      </c>
      <c r="CK6" s="25">
        <f t="shared" si="9"/>
        <v>3.5825615384241409E-3</v>
      </c>
      <c r="CL6" s="25">
        <f t="shared" si="10"/>
        <v>3.5881497859819016E-3</v>
      </c>
      <c r="CM6" s="25">
        <f t="shared" si="11"/>
        <v>3.5875710418196527E-3</v>
      </c>
      <c r="CN6" s="25">
        <f t="shared" si="12"/>
        <v>3.6530765239364033E-3</v>
      </c>
    </row>
    <row r="7" spans="1:92" x14ac:dyDescent="0.4">
      <c r="A7" s="28" t="s">
        <v>5</v>
      </c>
      <c r="B7" s="101">
        <v>22169.581880999998</v>
      </c>
      <c r="C7" s="101">
        <v>147.2197931</v>
      </c>
      <c r="D7" s="101">
        <v>497.21795343000002</v>
      </c>
      <c r="E7" s="101">
        <v>3147.4518379000001</v>
      </c>
      <c r="F7" s="101">
        <v>3130.6213211999998</v>
      </c>
      <c r="G7" s="101">
        <v>52.377030511999997</v>
      </c>
      <c r="H7" s="101">
        <v>3669.2101677000001</v>
      </c>
      <c r="I7" s="101">
        <v>76.691271232999995</v>
      </c>
      <c r="J7" s="101">
        <v>171.11260403</v>
      </c>
      <c r="K7" s="101"/>
      <c r="L7" s="101">
        <v>194.46591624000001</v>
      </c>
      <c r="M7" s="101">
        <v>7.3968061260000004</v>
      </c>
      <c r="N7" s="101">
        <v>27.287351346000001</v>
      </c>
      <c r="O7" s="101">
        <v>25.697662717</v>
      </c>
      <c r="P7" s="28"/>
      <c r="Q7" s="28" t="s">
        <v>5</v>
      </c>
      <c r="R7" s="28">
        <v>210.97355067994701</v>
      </c>
      <c r="S7" s="28">
        <v>7.4254659564871899</v>
      </c>
      <c r="T7" s="28">
        <v>76.983156702511295</v>
      </c>
      <c r="U7" s="28">
        <v>76.983156702511295</v>
      </c>
      <c r="V7" s="28">
        <v>629.618520425165</v>
      </c>
      <c r="W7" s="28">
        <v>171.72026207900399</v>
      </c>
      <c r="X7" s="28">
        <v>27.385462330760301</v>
      </c>
      <c r="Y7" s="28">
        <v>1487.66528486777</v>
      </c>
      <c r="Z7" s="28">
        <v>0</v>
      </c>
      <c r="AA7" s="28">
        <v>22249.855191662999</v>
      </c>
      <c r="AB7" s="28">
        <v>454.76288441275801</v>
      </c>
      <c r="AC7" s="28">
        <v>164.92410862969001</v>
      </c>
      <c r="AD7" s="28">
        <v>197.81320090047399</v>
      </c>
      <c r="AE7" s="28">
        <v>140.161046710102</v>
      </c>
      <c r="AF7" s="28">
        <v>195.182421129998</v>
      </c>
      <c r="AG7" s="28">
        <v>195.182421129998</v>
      </c>
      <c r="AH7" s="28">
        <v>0</v>
      </c>
      <c r="AI7" s="28">
        <v>76.733327191214002</v>
      </c>
      <c r="AJ7" s="28">
        <v>11.553563201018401</v>
      </c>
      <c r="AK7" s="28">
        <v>48.022677076789599</v>
      </c>
      <c r="AL7" s="28">
        <v>0</v>
      </c>
      <c r="AM7" s="28">
        <v>25.793079346076301</v>
      </c>
      <c r="AN7" s="28">
        <v>147.773609788356</v>
      </c>
      <c r="AO7" s="28">
        <v>0</v>
      </c>
      <c r="AP7" s="28">
        <v>449.09962031847903</v>
      </c>
      <c r="AQ7" s="28">
        <v>49.899963294994897</v>
      </c>
      <c r="AR7" s="28">
        <v>498.99958361347399</v>
      </c>
      <c r="AS7" s="28">
        <v>61.857131479554397</v>
      </c>
      <c r="AT7" s="28">
        <v>171.183803998592</v>
      </c>
      <c r="AU7" s="28">
        <v>0.34562263680947097</v>
      </c>
      <c r="AV7" s="28">
        <v>476.35496196099098</v>
      </c>
      <c r="AW7" s="28">
        <v>0.31420244830326699</v>
      </c>
      <c r="AX7" s="28">
        <v>9.3160972132696198</v>
      </c>
      <c r="AY7" s="28">
        <v>175.32493304772399</v>
      </c>
      <c r="AZ7" s="28">
        <v>0.28278211951939197</v>
      </c>
      <c r="BA7" s="28">
        <v>0</v>
      </c>
      <c r="BB7" s="28">
        <v>30.3849363674443</v>
      </c>
      <c r="BC7" s="28">
        <v>3159.0019893058802</v>
      </c>
      <c r="BD7" s="28">
        <v>3142.1133614457699</v>
      </c>
      <c r="BE7" s="28">
        <v>16.8886278601057</v>
      </c>
      <c r="BF7" s="28">
        <v>0.35504853575290601</v>
      </c>
      <c r="BG7" s="28">
        <v>0</v>
      </c>
      <c r="BH7" s="28">
        <v>76.979563777840198</v>
      </c>
      <c r="BI7" s="28">
        <v>2.9535028958040499</v>
      </c>
      <c r="BJ7" s="28">
        <v>1161.6061529092699</v>
      </c>
      <c r="BK7" s="28">
        <v>4.71303566056537</v>
      </c>
      <c r="BL7" s="28">
        <v>5.9698446325391101</v>
      </c>
      <c r="BM7" s="28">
        <v>1659.6170527798599</v>
      </c>
      <c r="BN7" s="28">
        <v>59.47242923772</v>
      </c>
      <c r="BO7" s="28">
        <v>1.06828824493019</v>
      </c>
      <c r="BP7" s="28">
        <v>12.8822981761382</v>
      </c>
      <c r="BQ7" s="28">
        <v>0</v>
      </c>
      <c r="BR7" s="28">
        <v>52.567879351514797</v>
      </c>
      <c r="BS7" s="28">
        <v>18.0127107048698</v>
      </c>
      <c r="BT7" s="28">
        <v>0</v>
      </c>
      <c r="BU7" s="28">
        <v>0</v>
      </c>
      <c r="BV7" s="28">
        <v>355.574865870667</v>
      </c>
      <c r="BW7" s="28">
        <v>403.314612470817</v>
      </c>
      <c r="BX7" s="28">
        <v>3682.34941391248</v>
      </c>
      <c r="BY7" s="28">
        <v>95.112035487570495</v>
      </c>
      <c r="CA7" s="25">
        <f t="shared" si="0"/>
        <v>3.6208761668977147E-3</v>
      </c>
      <c r="CB7" s="25">
        <f t="shared" si="1"/>
        <v>3.7618358013844664E-3</v>
      </c>
      <c r="CC7" s="25">
        <f t="shared" si="2"/>
        <v>3.5831976122012426E-3</v>
      </c>
      <c r="CD7" s="25">
        <f t="shared" si="3"/>
        <v>3.6696832869050188E-3</v>
      </c>
      <c r="CE7" s="25">
        <f t="shared" si="4"/>
        <v>3.670849670622282E-3</v>
      </c>
      <c r="CF7" s="25">
        <f t="shared" si="5"/>
        <v>3.6437506603409831E-3</v>
      </c>
      <c r="CG7" s="25">
        <f t="shared" si="6"/>
        <v>3.5809467465626674E-3</v>
      </c>
      <c r="CH7" s="25">
        <f t="shared" si="7"/>
        <v>3.8059803262943236E-3</v>
      </c>
      <c r="CI7" s="25">
        <f t="shared" si="8"/>
        <v>3.5512173544939496E-3</v>
      </c>
      <c r="CJ7" s="25"/>
      <c r="CK7" s="25">
        <f t="shared" si="9"/>
        <v>3.6844754281450437E-3</v>
      </c>
      <c r="CL7" s="25">
        <f t="shared" si="10"/>
        <v>3.8746223706539054E-3</v>
      </c>
      <c r="CM7" s="25">
        <f t="shared" si="11"/>
        <v>3.5954748233445531E-3</v>
      </c>
      <c r="CN7" s="25">
        <f t="shared" si="12"/>
        <v>3.7130469851321831E-3</v>
      </c>
    </row>
    <row r="8" spans="1:92" x14ac:dyDescent="0.4">
      <c r="A8" s="28" t="s">
        <v>6</v>
      </c>
      <c r="B8" s="101">
        <v>32405.748271</v>
      </c>
      <c r="C8" s="101">
        <v>212.13035636000001</v>
      </c>
      <c r="D8" s="101">
        <v>564.13904234999995</v>
      </c>
      <c r="E8" s="101">
        <v>4653.6326049999998</v>
      </c>
      <c r="F8" s="101">
        <v>4645.1664291999996</v>
      </c>
      <c r="G8" s="101">
        <v>102.599834</v>
      </c>
      <c r="H8" s="101">
        <v>5194.5538302000004</v>
      </c>
      <c r="I8" s="101">
        <v>106.39867452</v>
      </c>
      <c r="J8" s="101">
        <v>253.37790532</v>
      </c>
      <c r="K8" s="101"/>
      <c r="L8" s="101">
        <v>257.54936903999999</v>
      </c>
      <c r="M8" s="101">
        <v>9.6903282910000001</v>
      </c>
      <c r="N8" s="101">
        <v>35.246888837999997</v>
      </c>
      <c r="O8" s="101">
        <v>33.891486532000002</v>
      </c>
      <c r="P8" s="28"/>
      <c r="Q8" s="28" t="s">
        <v>6</v>
      </c>
      <c r="R8" s="28">
        <v>300.87539138582201</v>
      </c>
      <c r="S8" s="28">
        <v>9.7379756498306396</v>
      </c>
      <c r="T8" s="28">
        <v>106.875457264589</v>
      </c>
      <c r="U8" s="28">
        <v>106.875457264589</v>
      </c>
      <c r="V8" s="28">
        <v>897.91705796061399</v>
      </c>
      <c r="W8" s="28">
        <v>254.20046593770101</v>
      </c>
      <c r="X8" s="28">
        <v>35.361452463988499</v>
      </c>
      <c r="Y8" s="28">
        <v>2098.4182069513899</v>
      </c>
      <c r="Z8" s="28">
        <v>0</v>
      </c>
      <c r="AA8" s="28">
        <v>32522.589997409501</v>
      </c>
      <c r="AB8" s="28">
        <v>638.65766217298506</v>
      </c>
      <c r="AC8" s="28">
        <v>232.05886415735699</v>
      </c>
      <c r="AD8" s="28">
        <v>282.10701607723303</v>
      </c>
      <c r="AE8" s="28">
        <v>189.94103577593501</v>
      </c>
      <c r="AF8" s="28">
        <v>258.52285921607802</v>
      </c>
      <c r="AG8" s="28">
        <v>258.52285921607802</v>
      </c>
      <c r="AH8" s="28">
        <v>0</v>
      </c>
      <c r="AI8" s="28">
        <v>109.43133711306901</v>
      </c>
      <c r="AJ8" s="28">
        <v>16.476877898859499</v>
      </c>
      <c r="AK8" s="28">
        <v>68.486551713928193</v>
      </c>
      <c r="AL8" s="28">
        <v>0</v>
      </c>
      <c r="AM8" s="28">
        <v>34.026956234800302</v>
      </c>
      <c r="AN8" s="28">
        <v>213.02893539355199</v>
      </c>
      <c r="AO8" s="28">
        <v>0</v>
      </c>
      <c r="AP8" s="28">
        <v>509.43672584974399</v>
      </c>
      <c r="AQ8" s="28">
        <v>56.604103257659702</v>
      </c>
      <c r="AR8" s="28">
        <v>566.04082910740306</v>
      </c>
      <c r="AS8" s="28">
        <v>88.216196752416494</v>
      </c>
      <c r="AT8" s="28">
        <v>243.18073258387199</v>
      </c>
      <c r="AU8" s="28">
        <v>0.51290508011045099</v>
      </c>
      <c r="AV8" s="28">
        <v>678.48907337026105</v>
      </c>
      <c r="AW8" s="28">
        <v>0.466277014280439</v>
      </c>
      <c r="AX8" s="28">
        <v>13.825117247308899</v>
      </c>
      <c r="AY8" s="28">
        <v>260.18263661766798</v>
      </c>
      <c r="AZ8" s="28">
        <v>0.41964949199997698</v>
      </c>
      <c r="BA8" s="28">
        <v>0</v>
      </c>
      <c r="BB8" s="28">
        <v>45.0913235999272</v>
      </c>
      <c r="BC8" s="28">
        <v>4671.3915073265098</v>
      </c>
      <c r="BD8" s="28">
        <v>4662.9047612067998</v>
      </c>
      <c r="BE8" s="28">
        <v>8.4867461196999496</v>
      </c>
      <c r="BF8" s="28">
        <v>0.52689338084293702</v>
      </c>
      <c r="BG8" s="28">
        <v>0</v>
      </c>
      <c r="BH8" s="28">
        <v>114.237901254981</v>
      </c>
      <c r="BI8" s="28">
        <v>4.38300725100172</v>
      </c>
      <c r="BJ8" s="28">
        <v>1723.82670844425</v>
      </c>
      <c r="BK8" s="28">
        <v>6.9941622094721598</v>
      </c>
      <c r="BL8" s="28">
        <v>8.8592683355655009</v>
      </c>
      <c r="BM8" s="28">
        <v>2462.8762006646898</v>
      </c>
      <c r="BN8" s="28">
        <v>83.987627548021507</v>
      </c>
      <c r="BO8" s="28">
        <v>1.5853420515109899</v>
      </c>
      <c r="BP8" s="28">
        <v>19.117368563192699</v>
      </c>
      <c r="BQ8" s="28">
        <v>0</v>
      </c>
      <c r="BR8" s="28">
        <v>102.98438426561199</v>
      </c>
      <c r="BS8" s="28">
        <v>25.6884311167499</v>
      </c>
      <c r="BT8" s="28">
        <v>0</v>
      </c>
      <c r="BU8" s="28">
        <v>0</v>
      </c>
      <c r="BV8" s="28">
        <v>507.06774205370402</v>
      </c>
      <c r="BW8" s="28">
        <v>575.04517217282</v>
      </c>
      <c r="BX8" s="28">
        <v>5212.6631187684898</v>
      </c>
      <c r="BY8" s="28">
        <v>135.61803921098701</v>
      </c>
      <c r="CA8" s="25">
        <f t="shared" si="0"/>
        <v>3.6055864358504122E-3</v>
      </c>
      <c r="CB8" s="25">
        <f t="shared" si="1"/>
        <v>4.2359756942426056E-3</v>
      </c>
      <c r="CC8" s="25">
        <f t="shared" si="2"/>
        <v>3.3711312542399887E-3</v>
      </c>
      <c r="CD8" s="25">
        <f t="shared" si="3"/>
        <v>3.8161375926903445E-3</v>
      </c>
      <c r="CE8" s="25">
        <f t="shared" si="4"/>
        <v>3.8186644713729075E-3</v>
      </c>
      <c r="CF8" s="25">
        <f t="shared" si="5"/>
        <v>3.7480593351836406E-3</v>
      </c>
      <c r="CG8" s="25">
        <f t="shared" si="6"/>
        <v>3.4862067389129503E-3</v>
      </c>
      <c r="CH8" s="25">
        <f t="shared" si="7"/>
        <v>4.481096655949225E-3</v>
      </c>
      <c r="CI8" s="25">
        <f t="shared" si="8"/>
        <v>3.2463786321943653E-3</v>
      </c>
      <c r="CJ8" s="25"/>
      <c r="CK8" s="25">
        <f t="shared" si="9"/>
        <v>3.7798196893537627E-3</v>
      </c>
      <c r="CL8" s="25">
        <f t="shared" si="10"/>
        <v>4.9170015091121767E-3</v>
      </c>
      <c r="CM8" s="25">
        <f t="shared" si="11"/>
        <v>3.2503188157982964E-3</v>
      </c>
      <c r="CN8" s="25">
        <f t="shared" si="12"/>
        <v>3.9971602506249206E-3</v>
      </c>
    </row>
    <row r="9" spans="1:92" x14ac:dyDescent="0.4">
      <c r="A9" s="28" t="s">
        <v>7</v>
      </c>
      <c r="B9" s="101">
        <v>3496.6892773</v>
      </c>
      <c r="C9" s="101">
        <v>25.24626001</v>
      </c>
      <c r="D9" s="101">
        <v>59.274961328000003</v>
      </c>
      <c r="E9" s="101">
        <v>493.64407907999998</v>
      </c>
      <c r="F9" s="101">
        <v>493.17604351</v>
      </c>
      <c r="G9" s="101">
        <v>10.360119831</v>
      </c>
      <c r="H9" s="101">
        <v>543.50693502000001</v>
      </c>
      <c r="I9" s="101">
        <v>13.053249273</v>
      </c>
      <c r="J9" s="101">
        <v>26.132447755000001</v>
      </c>
      <c r="K9" s="101"/>
      <c r="L9" s="101">
        <v>30.464117902000002</v>
      </c>
      <c r="M9" s="101">
        <v>1.2658675823000001</v>
      </c>
      <c r="N9" s="101">
        <v>4.0749201473000003</v>
      </c>
      <c r="O9" s="101">
        <v>3.8931759918000002</v>
      </c>
      <c r="P9" s="28"/>
      <c r="Q9" s="28" t="s">
        <v>7</v>
      </c>
      <c r="R9" s="28">
        <v>31.222832719611201</v>
      </c>
      <c r="S9" s="28">
        <v>1.26951102034946</v>
      </c>
      <c r="T9" s="28">
        <v>13.090726493606899</v>
      </c>
      <c r="U9" s="28">
        <v>13.090726493606899</v>
      </c>
      <c r="V9" s="28">
        <v>93.179857158848407</v>
      </c>
      <c r="W9" s="28">
        <v>26.206369791191801</v>
      </c>
      <c r="X9" s="28">
        <v>4.0856864008268996</v>
      </c>
      <c r="Y9" s="28">
        <v>215.94265066851801</v>
      </c>
      <c r="Z9" s="28">
        <v>0</v>
      </c>
      <c r="AA9" s="28">
        <v>3506.72538897799</v>
      </c>
      <c r="AB9" s="28">
        <v>65.500203880480697</v>
      </c>
      <c r="AC9" s="28">
        <v>23.8350772535074</v>
      </c>
      <c r="AD9" s="28">
        <v>29.2751764158104</v>
      </c>
      <c r="AE9" s="28">
        <v>18.931167040864398</v>
      </c>
      <c r="AF9" s="28">
        <v>30.5475059729071</v>
      </c>
      <c r="AG9" s="28">
        <v>30.5475059729071</v>
      </c>
      <c r="AH9" s="28">
        <v>0</v>
      </c>
      <c r="AI9" s="28">
        <v>11.356033475715501</v>
      </c>
      <c r="AJ9" s="28">
        <v>1.7098605845861601</v>
      </c>
      <c r="AK9" s="28">
        <v>7.1070802484895497</v>
      </c>
      <c r="AL9" s="28">
        <v>0</v>
      </c>
      <c r="AM9" s="28">
        <v>3.9040711412032199</v>
      </c>
      <c r="AN9" s="28">
        <v>25.318801645750298</v>
      </c>
      <c r="AO9" s="28">
        <v>0</v>
      </c>
      <c r="AP9" s="28">
        <v>53.492582736046003</v>
      </c>
      <c r="AQ9" s="28">
        <v>5.9436282603879</v>
      </c>
      <c r="AR9" s="28">
        <v>59.4362109964339</v>
      </c>
      <c r="AS9" s="28">
        <v>9.1544902622783599</v>
      </c>
      <c r="AT9" s="28">
        <v>25.161285376736799</v>
      </c>
      <c r="AU9" s="28">
        <v>5.4409529037627399E-2</v>
      </c>
      <c r="AV9" s="28">
        <v>70.342165122670593</v>
      </c>
      <c r="AW9" s="28">
        <v>4.9463121634506703E-2</v>
      </c>
      <c r="AX9" s="28">
        <v>1.4665839216918199</v>
      </c>
      <c r="AY9" s="28">
        <v>27.600452752194901</v>
      </c>
      <c r="AZ9" s="28">
        <v>4.4516849264483002E-2</v>
      </c>
      <c r="BA9" s="28">
        <v>0</v>
      </c>
      <c r="BB9" s="28">
        <v>4.7833376687224698</v>
      </c>
      <c r="BC9" s="28">
        <v>495.115351685257</v>
      </c>
      <c r="BD9" s="28">
        <v>494.64610604672703</v>
      </c>
      <c r="BE9" s="28">
        <v>0.46924563853017798</v>
      </c>
      <c r="BF9" s="28">
        <v>5.5893336750497499E-2</v>
      </c>
      <c r="BG9" s="28">
        <v>0</v>
      </c>
      <c r="BH9" s="28">
        <v>12.1184854026466</v>
      </c>
      <c r="BI9" s="28">
        <v>0.46495398027965601</v>
      </c>
      <c r="BJ9" s="28">
        <v>182.86543119650301</v>
      </c>
      <c r="BK9" s="28">
        <v>0.74194810264720101</v>
      </c>
      <c r="BL9" s="28">
        <v>0.93979968804598801</v>
      </c>
      <c r="BM9" s="28">
        <v>261.26466354712602</v>
      </c>
      <c r="BN9" s="28">
        <v>8.6507956706056603</v>
      </c>
      <c r="BO9" s="28">
        <v>0.16817490996874901</v>
      </c>
      <c r="BP9" s="28">
        <v>2.0279920402123</v>
      </c>
      <c r="BQ9" s="28">
        <v>0</v>
      </c>
      <c r="BR9" s="28">
        <v>10.391880472450399</v>
      </c>
      <c r="BS9" s="28">
        <v>2.6657783919020401</v>
      </c>
      <c r="BT9" s="28">
        <v>0</v>
      </c>
      <c r="BU9" s="28">
        <v>0</v>
      </c>
      <c r="BV9" s="28">
        <v>52.617925386211603</v>
      </c>
      <c r="BW9" s="28">
        <v>59.663965456703899</v>
      </c>
      <c r="BX9" s="28">
        <v>545.08083213456905</v>
      </c>
      <c r="BY9" s="28">
        <v>14.071689775511</v>
      </c>
      <c r="CA9" s="25">
        <f t="shared" si="0"/>
        <v>2.8701754379901515E-3</v>
      </c>
      <c r="CB9" s="25">
        <f t="shared" si="1"/>
        <v>2.8733616670970001E-3</v>
      </c>
      <c r="CC9" s="25">
        <f t="shared" si="2"/>
        <v>2.7203673325338152E-3</v>
      </c>
      <c r="CD9" s="25">
        <f t="shared" si="3"/>
        <v>2.9804319905933256E-3</v>
      </c>
      <c r="CE9" s="25">
        <f t="shared" si="4"/>
        <v>2.9808068661737815E-3</v>
      </c>
      <c r="CF9" s="25">
        <f t="shared" si="5"/>
        <v>3.0656635220920165E-3</v>
      </c>
      <c r="CG9" s="25">
        <f t="shared" si="6"/>
        <v>2.8958179061894019E-3</v>
      </c>
      <c r="CH9" s="25">
        <f t="shared" si="7"/>
        <v>2.8711028053695969E-3</v>
      </c>
      <c r="CI9" s="25">
        <f t="shared" si="8"/>
        <v>2.8287452015533314E-3</v>
      </c>
      <c r="CJ9" s="25"/>
      <c r="CK9" s="25">
        <f t="shared" si="9"/>
        <v>2.7372553892861507E-3</v>
      </c>
      <c r="CL9" s="25">
        <f t="shared" si="10"/>
        <v>2.8782141990238716E-3</v>
      </c>
      <c r="CM9" s="25">
        <f t="shared" si="11"/>
        <v>2.6420771788700972E-3</v>
      </c>
      <c r="CN9" s="25">
        <f t="shared" si="12"/>
        <v>2.7985247587490459E-3</v>
      </c>
    </row>
    <row r="10" spans="1:92" x14ac:dyDescent="0.4">
      <c r="A10" s="28" t="s">
        <v>8</v>
      </c>
      <c r="B10" s="101">
        <v>354.80218187000003</v>
      </c>
      <c r="C10" s="101">
        <v>2.4729126089000002</v>
      </c>
      <c r="D10" s="101">
        <v>8.6564584464000003</v>
      </c>
      <c r="E10" s="101">
        <v>54.191523500000002</v>
      </c>
      <c r="F10" s="101">
        <v>53.761568689999997</v>
      </c>
      <c r="G10" s="101">
        <v>0.75933929950000001</v>
      </c>
      <c r="H10" s="101">
        <v>62.045106773999997</v>
      </c>
      <c r="I10" s="101">
        <v>1.3301989027000001</v>
      </c>
      <c r="J10" s="101">
        <v>2.5694409560999998</v>
      </c>
      <c r="K10" s="101"/>
      <c r="L10" s="101">
        <v>2.9949845232999999</v>
      </c>
      <c r="M10" s="101">
        <v>0.1384669731</v>
      </c>
      <c r="N10" s="101">
        <v>0.39054509430000001</v>
      </c>
      <c r="O10" s="101">
        <v>0.41540889110000001</v>
      </c>
      <c r="P10" s="28"/>
      <c r="Q10" s="28" t="s">
        <v>8</v>
      </c>
      <c r="R10" s="28">
        <v>3.7595757358689701</v>
      </c>
      <c r="S10" s="28">
        <v>0.13880076153249199</v>
      </c>
      <c r="T10" s="28">
        <v>1.33340495900342</v>
      </c>
      <c r="U10" s="28">
        <v>1.33340495900342</v>
      </c>
      <c r="V10" s="28">
        <v>11.219890942244399</v>
      </c>
      <c r="W10" s="28">
        <v>2.5756325338569899</v>
      </c>
      <c r="X10" s="28">
        <v>0.39148583837766199</v>
      </c>
      <c r="Y10" s="28">
        <v>24.070134776249599</v>
      </c>
      <c r="Z10" s="28">
        <v>0</v>
      </c>
      <c r="AA10" s="28">
        <v>355.656947546531</v>
      </c>
      <c r="AB10" s="28">
        <v>7.0626608825264903</v>
      </c>
      <c r="AC10" s="28">
        <v>2.6080234265090301</v>
      </c>
      <c r="AD10" s="28">
        <v>3.52505949438449</v>
      </c>
      <c r="AE10" s="28">
        <v>1.4507317813774601</v>
      </c>
      <c r="AF10" s="28">
        <v>3.0022022316667498</v>
      </c>
      <c r="AG10" s="28">
        <v>3.0022022316667498</v>
      </c>
      <c r="AH10" s="28">
        <v>0</v>
      </c>
      <c r="AI10" s="28">
        <v>1.3673679902732001</v>
      </c>
      <c r="AJ10" s="28">
        <v>0.205885672402111</v>
      </c>
      <c r="AK10" s="28">
        <v>0.85577103190859605</v>
      </c>
      <c r="AL10" s="28">
        <v>0</v>
      </c>
      <c r="AM10" s="28">
        <v>0.41640915091702901</v>
      </c>
      <c r="AN10" s="28">
        <v>2.4788755630880099</v>
      </c>
      <c r="AO10" s="28">
        <v>0</v>
      </c>
      <c r="AP10" s="28">
        <v>7.8095805386993797</v>
      </c>
      <c r="AQ10" s="28">
        <v>0.86772950610955801</v>
      </c>
      <c r="AR10" s="28">
        <v>8.6773100448089409</v>
      </c>
      <c r="AS10" s="28">
        <v>1.1023009442278</v>
      </c>
      <c r="AT10" s="28">
        <v>2.95059357789756</v>
      </c>
      <c r="AU10" s="28">
        <v>5.9280175487910298E-3</v>
      </c>
      <c r="AV10" s="28">
        <v>8.3987857047900896</v>
      </c>
      <c r="AW10" s="28">
        <v>5.3891068525163E-3</v>
      </c>
      <c r="AX10" s="28">
        <v>0.159786875223906</v>
      </c>
      <c r="AY10" s="28">
        <v>3.0071227158738298</v>
      </c>
      <c r="AZ10" s="28">
        <v>4.8501979419853696E-3</v>
      </c>
      <c r="BA10" s="28">
        <v>0</v>
      </c>
      <c r="BB10" s="28">
        <v>0.52115316655367905</v>
      </c>
      <c r="BC10" s="28">
        <v>54.323616585834102</v>
      </c>
      <c r="BD10" s="28">
        <v>53.8926264380693</v>
      </c>
      <c r="BE10" s="28">
        <v>0.430990147764789</v>
      </c>
      <c r="BF10" s="28">
        <v>6.0897049664621799E-3</v>
      </c>
      <c r="BG10" s="28">
        <v>0</v>
      </c>
      <c r="BH10" s="28">
        <v>1.32033138444749</v>
      </c>
      <c r="BI10" s="28">
        <v>5.0657616472935499E-2</v>
      </c>
      <c r="BJ10" s="28">
        <v>19.923537117566902</v>
      </c>
      <c r="BK10" s="28">
        <v>8.0836619432640505E-2</v>
      </c>
      <c r="BL10" s="28">
        <v>0.10239320722895499</v>
      </c>
      <c r="BM10" s="28">
        <v>28.465274304579498</v>
      </c>
      <c r="BN10" s="28">
        <v>0.97268709440830603</v>
      </c>
      <c r="BO10" s="28">
        <v>1.8322965877963102E-2</v>
      </c>
      <c r="BP10" s="28">
        <v>0.220953437501722</v>
      </c>
      <c r="BQ10" s="28">
        <v>0</v>
      </c>
      <c r="BR10" s="28">
        <v>0.76117255730639299</v>
      </c>
      <c r="BS10" s="28">
        <v>0.32098922107060601</v>
      </c>
      <c r="BT10" s="28">
        <v>0</v>
      </c>
      <c r="BU10" s="28">
        <v>0</v>
      </c>
      <c r="BV10" s="28">
        <v>6.3335077101235102</v>
      </c>
      <c r="BW10" s="28">
        <v>7.1731172409398196</v>
      </c>
      <c r="BX10" s="28">
        <v>62.194583905157103</v>
      </c>
      <c r="BY10" s="28">
        <v>1.69239541234753</v>
      </c>
      <c r="CA10" s="25">
        <f t="shared" si="0"/>
        <v>2.4091330893905301E-3</v>
      </c>
      <c r="CB10" s="25">
        <f t="shared" si="1"/>
        <v>2.411308093358858E-3</v>
      </c>
      <c r="CC10" s="25">
        <f t="shared" si="2"/>
        <v>2.4087909088978785E-3</v>
      </c>
      <c r="CD10" s="25">
        <f t="shared" si="3"/>
        <v>2.437523016567343E-3</v>
      </c>
      <c r="CE10" s="25">
        <f t="shared" si="4"/>
        <v>2.4377590026252397E-3</v>
      </c>
      <c r="CF10" s="25">
        <f t="shared" si="5"/>
        <v>2.41428016118766E-3</v>
      </c>
      <c r="CG10" s="25">
        <f t="shared" si="6"/>
        <v>2.4091687310907181E-3</v>
      </c>
      <c r="CH10" s="25">
        <f t="shared" si="7"/>
        <v>2.410208200376956E-3</v>
      </c>
      <c r="CI10" s="25">
        <f t="shared" si="8"/>
        <v>2.4096983985138578E-3</v>
      </c>
      <c r="CJ10" s="25"/>
      <c r="CK10" s="25">
        <f t="shared" si="9"/>
        <v>2.4099317744711345E-3</v>
      </c>
      <c r="CL10" s="25">
        <f t="shared" si="10"/>
        <v>2.410599618227577E-3</v>
      </c>
      <c r="CM10" s="25">
        <f t="shared" si="11"/>
        <v>2.4087975790558569E-3</v>
      </c>
      <c r="CN10" s="25">
        <f t="shared" si="12"/>
        <v>2.4078921719280538E-3</v>
      </c>
    </row>
    <row r="11" spans="1:92" x14ac:dyDescent="0.4">
      <c r="A11" s="28" t="s">
        <v>9</v>
      </c>
      <c r="B11" s="101">
        <v>24579.396871000001</v>
      </c>
      <c r="C11" s="101">
        <v>192.15115774</v>
      </c>
      <c r="D11" s="101">
        <v>461.35564504000001</v>
      </c>
      <c r="E11" s="101">
        <v>3513.0360271</v>
      </c>
      <c r="F11" s="101">
        <v>3504.5165806</v>
      </c>
      <c r="G11" s="101">
        <v>63.208997324000002</v>
      </c>
      <c r="H11" s="101">
        <v>3839.7785162</v>
      </c>
      <c r="I11" s="101">
        <v>102.72167073999999</v>
      </c>
      <c r="J11" s="101">
        <v>174.59586462999999</v>
      </c>
      <c r="K11" s="101"/>
      <c r="L11" s="101">
        <v>229.1094258</v>
      </c>
      <c r="M11" s="101">
        <v>10.610930686</v>
      </c>
      <c r="N11" s="101">
        <v>29.697150622999999</v>
      </c>
      <c r="O11" s="101">
        <v>29.398869744999999</v>
      </c>
      <c r="P11" s="28"/>
      <c r="Q11" s="28" t="s">
        <v>9</v>
      </c>
      <c r="R11" s="28">
        <v>224.67378422776</v>
      </c>
      <c r="S11" s="28">
        <v>10.717205355825101</v>
      </c>
      <c r="T11" s="28">
        <v>103.741747313178</v>
      </c>
      <c r="U11" s="28">
        <v>103.741747313178</v>
      </c>
      <c r="V11" s="28">
        <v>670.50489460270501</v>
      </c>
      <c r="W11" s="28">
        <v>176.257186761073</v>
      </c>
      <c r="X11" s="28">
        <v>29.9888820311918</v>
      </c>
      <c r="Y11" s="28">
        <v>1496.1390865921301</v>
      </c>
      <c r="Z11" s="28">
        <v>0</v>
      </c>
      <c r="AA11" s="28">
        <v>24815.926691563</v>
      </c>
      <c r="AB11" s="28">
        <v>446.68743569494302</v>
      </c>
      <c r="AC11" s="28">
        <v>163.68157335241301</v>
      </c>
      <c r="AD11" s="28">
        <v>210.658801694012</v>
      </c>
      <c r="AE11" s="28">
        <v>111.450963282508</v>
      </c>
      <c r="AF11" s="28">
        <v>231.373048702734</v>
      </c>
      <c r="AG11" s="28">
        <v>231.373048702734</v>
      </c>
      <c r="AH11" s="28">
        <v>0</v>
      </c>
      <c r="AI11" s="28">
        <v>81.715113684842606</v>
      </c>
      <c r="AJ11" s="28">
        <v>12.3038346315351</v>
      </c>
      <c r="AK11" s="28">
        <v>51.141178387788699</v>
      </c>
      <c r="AL11" s="28">
        <v>0</v>
      </c>
      <c r="AM11" s="28">
        <v>29.6883922365502</v>
      </c>
      <c r="AN11" s="28">
        <v>194.04690535701101</v>
      </c>
      <c r="AO11" s="28">
        <v>0</v>
      </c>
      <c r="AP11" s="28">
        <v>419.21704330831398</v>
      </c>
      <c r="AQ11" s="28">
        <v>46.5796932144058</v>
      </c>
      <c r="AR11" s="28">
        <v>465.79673652272101</v>
      </c>
      <c r="AS11" s="28">
        <v>65.874001026000997</v>
      </c>
      <c r="AT11" s="28">
        <v>178.69127365527399</v>
      </c>
      <c r="AU11" s="28">
        <v>0.38918565224303697</v>
      </c>
      <c r="AV11" s="28">
        <v>504.041496519796</v>
      </c>
      <c r="AW11" s="28">
        <v>0.35380503580372202</v>
      </c>
      <c r="AX11" s="28">
        <v>10.490317767956901</v>
      </c>
      <c r="AY11" s="28">
        <v>197.42319504202499</v>
      </c>
      <c r="AZ11" s="28">
        <v>0.31842438415262497</v>
      </c>
      <c r="BA11" s="28">
        <v>0</v>
      </c>
      <c r="BB11" s="28">
        <v>34.214707439629102</v>
      </c>
      <c r="BC11" s="28">
        <v>3546.7447128774502</v>
      </c>
      <c r="BD11" s="28">
        <v>3538.1511143645098</v>
      </c>
      <c r="BE11" s="28">
        <v>8.5935985129405701</v>
      </c>
      <c r="BF11" s="28">
        <v>0.39979943161174297</v>
      </c>
      <c r="BG11" s="28">
        <v>0</v>
      </c>
      <c r="BH11" s="28">
        <v>86.682216113130195</v>
      </c>
      <c r="BI11" s="28">
        <v>3.3257658122014799</v>
      </c>
      <c r="BJ11" s="28">
        <v>1308.0172619832699</v>
      </c>
      <c r="BK11" s="28">
        <v>5.30707564023876</v>
      </c>
      <c r="BL11" s="28">
        <v>6.7222917829858204</v>
      </c>
      <c r="BM11" s="28">
        <v>1868.79812565816</v>
      </c>
      <c r="BN11" s="28">
        <v>60.188074339364803</v>
      </c>
      <c r="BO11" s="28">
        <v>1.20293625675931</v>
      </c>
      <c r="BP11" s="28">
        <v>14.506006364333601</v>
      </c>
      <c r="BQ11" s="28">
        <v>0</v>
      </c>
      <c r="BR11" s="28">
        <v>63.804903005950003</v>
      </c>
      <c r="BS11" s="28">
        <v>19.182423936216502</v>
      </c>
      <c r="BT11" s="28">
        <v>0</v>
      </c>
      <c r="BU11" s="28">
        <v>0</v>
      </c>
      <c r="BV11" s="28">
        <v>378.56098442517998</v>
      </c>
      <c r="BW11" s="28">
        <v>428.99863985678701</v>
      </c>
      <c r="BX11" s="28">
        <v>3876.28285779813</v>
      </c>
      <c r="BY11" s="28">
        <v>101.197715232107</v>
      </c>
      <c r="CA11" s="25">
        <f t="shared" si="0"/>
        <v>9.623092942612781E-3</v>
      </c>
      <c r="CB11" s="25">
        <f t="shared" si="1"/>
        <v>9.8659182661607996E-3</v>
      </c>
      <c r="CC11" s="25">
        <f t="shared" si="2"/>
        <v>9.6261778314990481E-3</v>
      </c>
      <c r="CD11" s="25">
        <f t="shared" si="3"/>
        <v>9.5953145704789824E-3</v>
      </c>
      <c r="CE11" s="25">
        <f t="shared" si="4"/>
        <v>9.5974817042387365E-3</v>
      </c>
      <c r="CF11" s="25">
        <f t="shared" si="5"/>
        <v>9.427545241628749E-3</v>
      </c>
      <c r="CG11" s="25">
        <f t="shared" si="6"/>
        <v>9.5068872967850535E-3</v>
      </c>
      <c r="CH11" s="25">
        <f t="shared" si="7"/>
        <v>9.9304904780991143E-3</v>
      </c>
      <c r="CI11" s="25">
        <f t="shared" si="8"/>
        <v>9.5152432996832258E-3</v>
      </c>
      <c r="CJ11" s="25"/>
      <c r="CK11" s="25">
        <f t="shared" si="9"/>
        <v>9.8800950455439508E-3</v>
      </c>
      <c r="CL11" s="25">
        <f t="shared" si="10"/>
        <v>1.001558420933984E-2</v>
      </c>
      <c r="CM11" s="25">
        <f t="shared" si="11"/>
        <v>9.8235487941344506E-3</v>
      </c>
      <c r="CN11" s="25">
        <f t="shared" si="12"/>
        <v>9.8480823943730596E-3</v>
      </c>
    </row>
    <row r="12" spans="1:92" x14ac:dyDescent="0.4">
      <c r="A12" s="28" t="s">
        <v>10</v>
      </c>
      <c r="B12" s="101">
        <v>29870.691292</v>
      </c>
      <c r="C12" s="101">
        <v>226.59166549</v>
      </c>
      <c r="D12" s="101">
        <v>556.6868068</v>
      </c>
      <c r="E12" s="101">
        <v>4099.6052142999997</v>
      </c>
      <c r="F12" s="101">
        <v>4093.5676431000002</v>
      </c>
      <c r="G12" s="101">
        <v>77.530120709000002</v>
      </c>
      <c r="H12" s="101">
        <v>4550.2230491999999</v>
      </c>
      <c r="I12" s="101">
        <v>119.64899358</v>
      </c>
      <c r="J12" s="101">
        <v>220.77300767</v>
      </c>
      <c r="K12" s="101"/>
      <c r="L12" s="101">
        <v>285.22874916000001</v>
      </c>
      <c r="M12" s="101">
        <v>11.9424615</v>
      </c>
      <c r="N12" s="101">
        <v>38.551092844000003</v>
      </c>
      <c r="O12" s="101">
        <v>35.985499017999999</v>
      </c>
      <c r="P12" s="28"/>
      <c r="Q12" s="28" t="s">
        <v>10</v>
      </c>
      <c r="R12" s="28">
        <v>255.95101838766499</v>
      </c>
      <c r="S12" s="28">
        <v>12.007812749954301</v>
      </c>
      <c r="T12" s="28">
        <v>120.299397029497</v>
      </c>
      <c r="U12" s="28">
        <v>120.299397029497</v>
      </c>
      <c r="V12" s="28">
        <v>763.84721351806002</v>
      </c>
      <c r="W12" s="28">
        <v>221.93915041448599</v>
      </c>
      <c r="X12" s="28">
        <v>38.756090419061699</v>
      </c>
      <c r="Y12" s="28">
        <v>1816.7022161043301</v>
      </c>
      <c r="Z12" s="28">
        <v>0</v>
      </c>
      <c r="AA12" s="28">
        <v>30029.893452701199</v>
      </c>
      <c r="AB12" s="28">
        <v>556.78386317853699</v>
      </c>
      <c r="AC12" s="28">
        <v>201.695685496034</v>
      </c>
      <c r="AD12" s="28">
        <v>239.98497776267499</v>
      </c>
      <c r="AE12" s="28">
        <v>175.13949604975801</v>
      </c>
      <c r="AF12" s="28">
        <v>286.76081822418001</v>
      </c>
      <c r="AG12" s="28">
        <v>286.76081822418001</v>
      </c>
      <c r="AH12" s="28">
        <v>0</v>
      </c>
      <c r="AI12" s="28">
        <v>93.092293102360699</v>
      </c>
      <c r="AJ12" s="28">
        <v>14.016668330897501</v>
      </c>
      <c r="AK12" s="28">
        <v>58.260655416032002</v>
      </c>
      <c r="AL12" s="28">
        <v>0</v>
      </c>
      <c r="AM12" s="28">
        <v>36.1796736738725</v>
      </c>
      <c r="AN12" s="28">
        <v>227.817402198092</v>
      </c>
      <c r="AO12" s="28">
        <v>0</v>
      </c>
      <c r="AP12" s="28">
        <v>503.686849432825</v>
      </c>
      <c r="AQ12" s="28">
        <v>55.965204126820403</v>
      </c>
      <c r="AR12" s="28">
        <v>559.65205355964599</v>
      </c>
      <c r="AS12" s="28">
        <v>75.044447602998204</v>
      </c>
      <c r="AT12" s="28">
        <v>208.16503173192999</v>
      </c>
      <c r="AU12" s="28">
        <v>0.45269937988800402</v>
      </c>
      <c r="AV12" s="28">
        <v>578.34700582278697</v>
      </c>
      <c r="AW12" s="28">
        <v>0.41154487558083502</v>
      </c>
      <c r="AX12" s="28">
        <v>12.202303260846399</v>
      </c>
      <c r="AY12" s="28">
        <v>229.64202620751001</v>
      </c>
      <c r="AZ12" s="28">
        <v>0.37039051631651698</v>
      </c>
      <c r="BA12" s="28">
        <v>0</v>
      </c>
      <c r="BB12" s="28">
        <v>39.798449454664699</v>
      </c>
      <c r="BC12" s="28">
        <v>4121.6349423473703</v>
      </c>
      <c r="BD12" s="28">
        <v>4115.5660880265596</v>
      </c>
      <c r="BE12" s="28">
        <v>6.0688543208088701</v>
      </c>
      <c r="BF12" s="28">
        <v>0.465045761872936</v>
      </c>
      <c r="BG12" s="28">
        <v>0</v>
      </c>
      <c r="BH12" s="28">
        <v>100.828493351741</v>
      </c>
      <c r="BI12" s="28">
        <v>3.8685225210315402</v>
      </c>
      <c r="BJ12" s="28">
        <v>1521.4814722619899</v>
      </c>
      <c r="BK12" s="28">
        <v>6.1731715914174004</v>
      </c>
      <c r="BL12" s="28">
        <v>7.8193528923593298</v>
      </c>
      <c r="BM12" s="28">
        <v>2173.7800230084199</v>
      </c>
      <c r="BN12" s="28">
        <v>72.575523670877203</v>
      </c>
      <c r="BO12" s="28">
        <v>1.39925227421132</v>
      </c>
      <c r="BP12" s="28">
        <v>16.873340668699299</v>
      </c>
      <c r="BQ12" s="28">
        <v>0</v>
      </c>
      <c r="BR12" s="28">
        <v>77.942803341928197</v>
      </c>
      <c r="BS12" s="28">
        <v>21.852846053269101</v>
      </c>
      <c r="BT12" s="28">
        <v>0</v>
      </c>
      <c r="BU12" s="28">
        <v>0</v>
      </c>
      <c r="BV12" s="28">
        <v>431.394407566903</v>
      </c>
      <c r="BW12" s="28">
        <v>489.36600786822498</v>
      </c>
      <c r="BX12" s="28">
        <v>4574.3628281892798</v>
      </c>
      <c r="BY12" s="28">
        <v>115.40129823191501</v>
      </c>
      <c r="CA12" s="25">
        <f t="shared" si="0"/>
        <v>5.329711292749258E-3</v>
      </c>
      <c r="CB12" s="25">
        <f t="shared" si="1"/>
        <v>5.4094518677082369E-3</v>
      </c>
      <c r="CC12" s="25">
        <f t="shared" si="2"/>
        <v>5.3265978705173671E-3</v>
      </c>
      <c r="CD12" s="25">
        <f t="shared" si="3"/>
        <v>5.3736218235179729E-3</v>
      </c>
      <c r="CE12" s="25">
        <f t="shared" si="4"/>
        <v>5.3739053179295403E-3</v>
      </c>
      <c r="CF12" s="25">
        <f t="shared" si="5"/>
        <v>5.3228684433131498E-3</v>
      </c>
      <c r="CG12" s="25">
        <f t="shared" si="6"/>
        <v>5.3051858619379165E-3</v>
      </c>
      <c r="CH12" s="25">
        <f t="shared" si="7"/>
        <v>5.4359291293338908E-3</v>
      </c>
      <c r="CI12" s="25">
        <f t="shared" si="8"/>
        <v>5.282089313332565E-3</v>
      </c>
      <c r="CJ12" s="25"/>
      <c r="CK12" s="25">
        <f t="shared" si="9"/>
        <v>5.3713697118258855E-3</v>
      </c>
      <c r="CL12" s="25">
        <f t="shared" si="10"/>
        <v>5.4721758955890735E-3</v>
      </c>
      <c r="CM12" s="25">
        <f t="shared" si="11"/>
        <v>5.31755548127352E-3</v>
      </c>
      <c r="CN12" s="25">
        <f t="shared" si="12"/>
        <v>5.3959139423181276E-3</v>
      </c>
    </row>
    <row r="13" spans="1:92" x14ac:dyDescent="0.4">
      <c r="A13" s="28" t="s">
        <v>12</v>
      </c>
      <c r="B13" s="101">
        <v>12647.854002</v>
      </c>
      <c r="C13" s="101">
        <v>99.600253847999994</v>
      </c>
      <c r="D13" s="101">
        <v>217.51389254</v>
      </c>
      <c r="E13" s="101">
        <v>1744.8069949000001</v>
      </c>
      <c r="F13" s="101">
        <v>1744.8069949000001</v>
      </c>
      <c r="G13" s="101">
        <v>36.029405312000002</v>
      </c>
      <c r="H13" s="101">
        <v>1860.0918887</v>
      </c>
      <c r="I13" s="101">
        <v>52.942864212000003</v>
      </c>
      <c r="J13" s="101">
        <v>91.762878956999998</v>
      </c>
      <c r="K13" s="101"/>
      <c r="L13" s="101">
        <v>121.59975138</v>
      </c>
      <c r="M13" s="101">
        <v>5.2705279034999997</v>
      </c>
      <c r="N13" s="101">
        <v>15.818757923</v>
      </c>
      <c r="O13" s="101">
        <v>15.660658453</v>
      </c>
      <c r="P13" s="28"/>
      <c r="Q13" s="28" t="s">
        <v>12</v>
      </c>
      <c r="R13" s="28">
        <v>103.978070017664</v>
      </c>
      <c r="S13" s="28">
        <v>5.3479823971235003</v>
      </c>
      <c r="T13" s="28">
        <v>53.649256345784003</v>
      </c>
      <c r="U13" s="28">
        <v>53.649256345784003</v>
      </c>
      <c r="V13" s="28">
        <v>310.30679968818902</v>
      </c>
      <c r="W13" s="28">
        <v>92.4815339606522</v>
      </c>
      <c r="X13" s="28">
        <v>15.959643588218601</v>
      </c>
      <c r="Y13" s="28">
        <v>741.93723564542495</v>
      </c>
      <c r="Z13" s="28">
        <v>0</v>
      </c>
      <c r="AA13" s="28">
        <v>12770.4429061018</v>
      </c>
      <c r="AB13" s="28">
        <v>227.86026469239101</v>
      </c>
      <c r="AC13" s="28">
        <v>82.468468202332303</v>
      </c>
      <c r="AD13" s="28">
        <v>97.492003879693698</v>
      </c>
      <c r="AE13" s="28">
        <v>72.829370358471095</v>
      </c>
      <c r="AF13" s="28">
        <v>122.934307251649</v>
      </c>
      <c r="AG13" s="28">
        <v>122.934307251649</v>
      </c>
      <c r="AH13" s="28">
        <v>0</v>
      </c>
      <c r="AI13" s="28">
        <v>37.818024147510101</v>
      </c>
      <c r="AJ13" s="28">
        <v>5.6941600855138201</v>
      </c>
      <c r="AK13" s="28">
        <v>23.667930980752502</v>
      </c>
      <c r="AL13" s="28">
        <v>0</v>
      </c>
      <c r="AM13" s="28">
        <v>15.8473588053921</v>
      </c>
      <c r="AN13" s="28">
        <v>100.836912805436</v>
      </c>
      <c r="AO13" s="28">
        <v>0</v>
      </c>
      <c r="AP13" s="28">
        <v>197.676427749136</v>
      </c>
      <c r="AQ13" s="28">
        <v>21.9640542741557</v>
      </c>
      <c r="AR13" s="28">
        <v>219.64048202329101</v>
      </c>
      <c r="AS13" s="28">
        <v>30.486202728488198</v>
      </c>
      <c r="AT13" s="28">
        <v>84.725759319163103</v>
      </c>
      <c r="AU13" s="28">
        <v>0.19393272672056899</v>
      </c>
      <c r="AV13" s="28">
        <v>235.09313102807201</v>
      </c>
      <c r="AW13" s="28">
        <v>0.176302462331277</v>
      </c>
      <c r="AX13" s="28">
        <v>5.22736907929474</v>
      </c>
      <c r="AY13" s="28">
        <v>98.376782652931794</v>
      </c>
      <c r="AZ13" s="28">
        <v>0.158672268765466</v>
      </c>
      <c r="BA13" s="28">
        <v>0</v>
      </c>
      <c r="BB13" s="28">
        <v>17.049327678698301</v>
      </c>
      <c r="BC13" s="28">
        <v>1763.07501809018</v>
      </c>
      <c r="BD13" s="28">
        <v>1763.07501809018</v>
      </c>
      <c r="BE13" s="28">
        <v>0</v>
      </c>
      <c r="BF13" s="28">
        <v>0.199221866344791</v>
      </c>
      <c r="BG13" s="28">
        <v>0</v>
      </c>
      <c r="BH13" s="28">
        <v>43.194107379861897</v>
      </c>
      <c r="BI13" s="28">
        <v>1.6572435208915399</v>
      </c>
      <c r="BJ13" s="28">
        <v>651.79023828656705</v>
      </c>
      <c r="BK13" s="28">
        <v>2.6445362684568101</v>
      </c>
      <c r="BL13" s="28">
        <v>3.3497486004508401</v>
      </c>
      <c r="BM13" s="28">
        <v>931.22970641048903</v>
      </c>
      <c r="BN13" s="28">
        <v>29.623056583649799</v>
      </c>
      <c r="BO13" s="28">
        <v>0.59942823194827899</v>
      </c>
      <c r="BP13" s="28">
        <v>7.2284006564261896</v>
      </c>
      <c r="BQ13" s="28">
        <v>0</v>
      </c>
      <c r="BR13" s="28">
        <v>36.367435132811899</v>
      </c>
      <c r="BS13" s="28">
        <v>8.8775450510518201</v>
      </c>
      <c r="BT13" s="28">
        <v>0</v>
      </c>
      <c r="BU13" s="28">
        <v>0</v>
      </c>
      <c r="BV13" s="28">
        <v>175.25501733991899</v>
      </c>
      <c r="BW13" s="28">
        <v>198.82345732065599</v>
      </c>
      <c r="BX13" s="28">
        <v>1876.8122624602399</v>
      </c>
      <c r="BY13" s="28">
        <v>46.884857504456797</v>
      </c>
      <c r="CA13" s="25">
        <f t="shared" si="0"/>
        <v>9.6924667285386915E-3</v>
      </c>
      <c r="CB13" s="25">
        <f t="shared" si="1"/>
        <v>1.2416222947817706E-2</v>
      </c>
      <c r="CC13" s="25">
        <f t="shared" si="2"/>
        <v>9.7767984309321369E-3</v>
      </c>
      <c r="CD13" s="25">
        <f t="shared" si="3"/>
        <v>1.0469939221688511E-2</v>
      </c>
      <c r="CE13" s="25">
        <f t="shared" si="4"/>
        <v>1.0469939221688511E-2</v>
      </c>
      <c r="CF13" s="25">
        <f t="shared" si="5"/>
        <v>9.3820538497567871E-3</v>
      </c>
      <c r="CG13" s="25">
        <f t="shared" si="6"/>
        <v>8.989004178672922E-3</v>
      </c>
      <c r="CH13" s="25">
        <f t="shared" si="7"/>
        <v>1.3342537172816757E-2</v>
      </c>
      <c r="CI13" s="25">
        <f t="shared" si="8"/>
        <v>7.8316527534948339E-3</v>
      </c>
      <c r="CJ13" s="25"/>
      <c r="CK13" s="25">
        <f t="shared" si="9"/>
        <v>1.0974988488903289E-2</v>
      </c>
      <c r="CL13" s="25">
        <f t="shared" si="10"/>
        <v>1.4695775269886238E-2</v>
      </c>
      <c r="CM13" s="25">
        <f t="shared" si="11"/>
        <v>8.9062406735333811E-3</v>
      </c>
      <c r="CN13" s="25">
        <f t="shared" si="12"/>
        <v>1.1921615745111582E-2</v>
      </c>
    </row>
    <row r="14" spans="1:92" x14ac:dyDescent="0.4">
      <c r="A14" s="28" t="s">
        <v>13</v>
      </c>
      <c r="B14" s="101">
        <v>58849.367166999997</v>
      </c>
      <c r="C14" s="101">
        <v>421.25634566999997</v>
      </c>
      <c r="D14" s="101">
        <v>856.91977494000002</v>
      </c>
      <c r="E14" s="101">
        <v>9608.8698559000004</v>
      </c>
      <c r="F14" s="101">
        <v>9588.9728718999995</v>
      </c>
      <c r="G14" s="101">
        <v>227.80373288999999</v>
      </c>
      <c r="H14" s="101">
        <v>10542.664778</v>
      </c>
      <c r="I14" s="101">
        <v>198.31927601000001</v>
      </c>
      <c r="J14" s="101">
        <v>444.51068348000001</v>
      </c>
      <c r="K14" s="101"/>
      <c r="L14" s="101">
        <v>364.50102672999998</v>
      </c>
      <c r="M14" s="101">
        <v>20.310058496</v>
      </c>
      <c r="N14" s="101">
        <v>46.056430395</v>
      </c>
      <c r="O14" s="101">
        <v>58.168204525999997</v>
      </c>
      <c r="P14" s="28"/>
      <c r="Q14" s="28" t="s">
        <v>13</v>
      </c>
      <c r="R14" s="28">
        <v>687.64959003891499</v>
      </c>
      <c r="S14" s="28">
        <v>20.4804212182204</v>
      </c>
      <c r="T14" s="28">
        <v>197.67497440716599</v>
      </c>
      <c r="U14" s="28">
        <v>197.67497440716599</v>
      </c>
      <c r="V14" s="28">
        <v>2052.18648142234</v>
      </c>
      <c r="W14" s="28">
        <v>446.313763422026</v>
      </c>
      <c r="X14" s="28">
        <v>46.375122543073502</v>
      </c>
      <c r="Y14" s="28">
        <v>3907.1953489903199</v>
      </c>
      <c r="Z14" s="28">
        <v>0</v>
      </c>
      <c r="AA14" s="28">
        <v>59213.707896581102</v>
      </c>
      <c r="AB14" s="28">
        <v>1080.41866119361</v>
      </c>
      <c r="AC14" s="28">
        <v>409.84080653508101</v>
      </c>
      <c r="AD14" s="28">
        <v>644.75476285584705</v>
      </c>
      <c r="AE14" s="28">
        <v>52.809837387462302</v>
      </c>
      <c r="AF14" s="28">
        <v>359.51012323810698</v>
      </c>
      <c r="AG14" s="28">
        <v>359.51012323810698</v>
      </c>
      <c r="AH14" s="28">
        <v>0</v>
      </c>
      <c r="AI14" s="28">
        <v>250.09422798586101</v>
      </c>
      <c r="AJ14" s="28">
        <v>37.657824775800897</v>
      </c>
      <c r="AK14" s="28">
        <v>156.52572414692199</v>
      </c>
      <c r="AL14" s="28">
        <v>0</v>
      </c>
      <c r="AM14" s="28">
        <v>48.049648748023898</v>
      </c>
      <c r="AN14" s="28">
        <v>424.321627803149</v>
      </c>
      <c r="AO14" s="28">
        <v>0</v>
      </c>
      <c r="AP14" s="28">
        <v>776.33434128408101</v>
      </c>
      <c r="AQ14" s="28">
        <v>86.259388591962903</v>
      </c>
      <c r="AR14" s="28">
        <v>862.59372987604399</v>
      </c>
      <c r="AS14" s="28">
        <v>201.61780443121</v>
      </c>
      <c r="AT14" s="28">
        <v>519.39767587168001</v>
      </c>
      <c r="AU14" s="28">
        <v>1.0612431150206401</v>
      </c>
      <c r="AV14" s="28">
        <v>1517.94093402715</v>
      </c>
      <c r="AW14" s="28">
        <v>0.96476685416976704</v>
      </c>
      <c r="AX14" s="28">
        <v>28.605332117814999</v>
      </c>
      <c r="AY14" s="28">
        <v>538.33981077729402</v>
      </c>
      <c r="AZ14" s="28">
        <v>0.86829009584593997</v>
      </c>
      <c r="BA14" s="28">
        <v>0</v>
      </c>
      <c r="BB14" s="28">
        <v>93.297752051676397</v>
      </c>
      <c r="BC14" s="28">
        <v>9667.9357037647405</v>
      </c>
      <c r="BD14" s="28">
        <v>9647.9420403327895</v>
      </c>
      <c r="BE14" s="28">
        <v>19.993663431957</v>
      </c>
      <c r="BF14" s="28">
        <v>1.09018628129874</v>
      </c>
      <c r="BG14" s="28">
        <v>0</v>
      </c>
      <c r="BH14" s="28">
        <v>236.36783296571201</v>
      </c>
      <c r="BI14" s="28">
        <v>9.0688057074356294</v>
      </c>
      <c r="BJ14" s="28">
        <v>3566.7428904909102</v>
      </c>
      <c r="BK14" s="28">
        <v>14.4715035772196</v>
      </c>
      <c r="BL14" s="28">
        <v>18.3305672938816</v>
      </c>
      <c r="BM14" s="28">
        <v>5095.89741563187</v>
      </c>
      <c r="BN14" s="28">
        <v>160.22513237123701</v>
      </c>
      <c r="BO14" s="28">
        <v>3.2802074328830302</v>
      </c>
      <c r="BP14" s="28">
        <v>39.555435939747603</v>
      </c>
      <c r="BQ14" s="28">
        <v>0</v>
      </c>
      <c r="BR14" s="28">
        <v>229.08913995535599</v>
      </c>
      <c r="BS14" s="28">
        <v>58.7108517984244</v>
      </c>
      <c r="BT14" s="28">
        <v>0</v>
      </c>
      <c r="BU14" s="28">
        <v>0</v>
      </c>
      <c r="BV14" s="28">
        <v>1157.84967957406</v>
      </c>
      <c r="BW14" s="28">
        <v>1309.1566133281499</v>
      </c>
      <c r="BX14" s="28">
        <v>10603.246887239</v>
      </c>
      <c r="BY14" s="28">
        <v>309.04000265380301</v>
      </c>
      <c r="CA14" s="25">
        <f t="shared" si="0"/>
        <v>6.1910730245780836E-3</v>
      </c>
      <c r="CB14" s="25">
        <f t="shared" si="1"/>
        <v>7.2765245310993584E-3</v>
      </c>
      <c r="CC14" s="25">
        <f t="shared" si="2"/>
        <v>6.6213373783342204E-3</v>
      </c>
      <c r="CD14" s="25">
        <f t="shared" si="3"/>
        <v>6.1470129942984668E-3</v>
      </c>
      <c r="CE14" s="25">
        <f t="shared" si="4"/>
        <v>6.1496856045548031E-3</v>
      </c>
      <c r="CF14" s="25">
        <f t="shared" si="5"/>
        <v>5.6426075598009807E-3</v>
      </c>
      <c r="CG14" s="25">
        <f t="shared" si="6"/>
        <v>5.7463753723271133E-3</v>
      </c>
      <c r="CH14" s="25">
        <f t="shared" si="7"/>
        <v>-3.2488097768243744E-3</v>
      </c>
      <c r="CI14" s="25">
        <f t="shared" si="8"/>
        <v>4.0563253236344651E-3</v>
      </c>
      <c r="CJ14" s="25"/>
      <c r="CK14" s="25">
        <f t="shared" si="9"/>
        <v>-1.3692426429267506E-2</v>
      </c>
      <c r="CL14" s="25">
        <f t="shared" si="10"/>
        <v>8.3880960881502244E-3</v>
      </c>
      <c r="CM14" s="25">
        <f t="shared" si="11"/>
        <v>6.9196015700795678E-3</v>
      </c>
      <c r="CN14" s="25">
        <f t="shared" si="12"/>
        <v>-0.1739533798649967</v>
      </c>
    </row>
    <row r="15" spans="1:92" x14ac:dyDescent="0.4">
      <c r="A15" s="28" t="s">
        <v>14</v>
      </c>
      <c r="B15" s="101">
        <v>77935.448688999997</v>
      </c>
      <c r="C15" s="101">
        <v>492.58548210999999</v>
      </c>
      <c r="D15" s="101">
        <v>1077.0889635000001</v>
      </c>
      <c r="E15" s="101">
        <v>12106.121858</v>
      </c>
      <c r="F15" s="101">
        <v>12092.092895</v>
      </c>
      <c r="G15" s="101">
        <v>302.02180557000003</v>
      </c>
      <c r="H15" s="101">
        <v>12990.027552</v>
      </c>
      <c r="I15" s="101">
        <v>239.43348413000001</v>
      </c>
      <c r="J15" s="101">
        <v>597.99395963999996</v>
      </c>
      <c r="K15" s="101"/>
      <c r="L15" s="101">
        <v>496.24454710999998</v>
      </c>
      <c r="M15" s="101">
        <v>21.459314094</v>
      </c>
      <c r="N15" s="101">
        <v>61.872313460000001</v>
      </c>
      <c r="O15" s="101">
        <v>68.609961897999995</v>
      </c>
      <c r="P15" s="28"/>
      <c r="Q15" s="28" t="s">
        <v>14</v>
      </c>
      <c r="R15" s="28">
        <v>802.28947238035096</v>
      </c>
      <c r="S15" s="28">
        <v>21.6463627712216</v>
      </c>
      <c r="T15" s="28">
        <v>241.301086986992</v>
      </c>
      <c r="U15" s="28">
        <v>241.301086986992</v>
      </c>
      <c r="V15" s="28">
        <v>2394.3110432068902</v>
      </c>
      <c r="W15" s="28">
        <v>601.22428369624402</v>
      </c>
      <c r="X15" s="28">
        <v>62.276578749213598</v>
      </c>
      <c r="Y15" s="28">
        <v>5077.8916222912803</v>
      </c>
      <c r="Z15" s="28">
        <v>0</v>
      </c>
      <c r="AA15" s="28">
        <v>78398.366104157394</v>
      </c>
      <c r="AB15" s="28">
        <v>1482.1365584212799</v>
      </c>
      <c r="AC15" s="28">
        <v>548.59579849437603</v>
      </c>
      <c r="AD15" s="28">
        <v>752.243215687835</v>
      </c>
      <c r="AE15" s="28">
        <v>284.42135380859298</v>
      </c>
      <c r="AF15" s="28">
        <v>499.84188955680702</v>
      </c>
      <c r="AG15" s="28">
        <v>499.84188955680702</v>
      </c>
      <c r="AH15" s="28">
        <v>0</v>
      </c>
      <c r="AI15" s="28">
        <v>291.79446233253799</v>
      </c>
      <c r="AJ15" s="28">
        <v>43.9358341984424</v>
      </c>
      <c r="AK15" s="28">
        <v>182.62042848624901</v>
      </c>
      <c r="AL15" s="28">
        <v>0</v>
      </c>
      <c r="AM15" s="28">
        <v>69.117685686583201</v>
      </c>
      <c r="AN15" s="28">
        <v>496.13482786531898</v>
      </c>
      <c r="AO15" s="28">
        <v>0</v>
      </c>
      <c r="AP15" s="28">
        <v>975.58262936754898</v>
      </c>
      <c r="AQ15" s="28">
        <v>108.39808981674</v>
      </c>
      <c r="AR15" s="28">
        <v>1083.9807191842799</v>
      </c>
      <c r="AS15" s="28">
        <v>235.22997450540299</v>
      </c>
      <c r="AT15" s="28">
        <v>627.25233074747098</v>
      </c>
      <c r="AU15" s="28">
        <v>1.3380299612537601</v>
      </c>
      <c r="AV15" s="28">
        <v>1790.1339450998501</v>
      </c>
      <c r="AW15" s="28">
        <v>1.2163909901508501</v>
      </c>
      <c r="AX15" s="28">
        <v>36.065981846040202</v>
      </c>
      <c r="AY15" s="28">
        <v>678.74610417941199</v>
      </c>
      <c r="AZ15" s="28">
        <v>1.09475196823139</v>
      </c>
      <c r="BA15" s="28">
        <v>0</v>
      </c>
      <c r="BB15" s="28">
        <v>117.631078735869</v>
      </c>
      <c r="BC15" s="28">
        <v>12178.3521852841</v>
      </c>
      <c r="BD15" s="28">
        <v>12164.2557967173</v>
      </c>
      <c r="BE15" s="28">
        <v>14.0963885668413</v>
      </c>
      <c r="BF15" s="28">
        <v>1.37452181749036</v>
      </c>
      <c r="BG15" s="28">
        <v>0</v>
      </c>
      <c r="BH15" s="28">
        <v>298.01574929038702</v>
      </c>
      <c r="BI15" s="28">
        <v>11.4340748874816</v>
      </c>
      <c r="BJ15" s="28">
        <v>4496.9974104510102</v>
      </c>
      <c r="BK15" s="28">
        <v>18.245860965955099</v>
      </c>
      <c r="BL15" s="28">
        <v>23.111420789475101</v>
      </c>
      <c r="BM15" s="28">
        <v>6424.9766571316704</v>
      </c>
      <c r="BN15" s="28">
        <v>205.47668191288301</v>
      </c>
      <c r="BO15" s="28">
        <v>4.1357290307930503</v>
      </c>
      <c r="BP15" s="28">
        <v>49.872034672090003</v>
      </c>
      <c r="BQ15" s="28">
        <v>0</v>
      </c>
      <c r="BR15" s="28">
        <v>303.66708789232598</v>
      </c>
      <c r="BS15" s="28">
        <v>68.498671714592305</v>
      </c>
      <c r="BT15" s="28">
        <v>0</v>
      </c>
      <c r="BU15" s="28">
        <v>0</v>
      </c>
      <c r="BV15" s="28">
        <v>1351.4935772495901</v>
      </c>
      <c r="BW15" s="28">
        <v>1530.3942175596801</v>
      </c>
      <c r="BX15" s="28">
        <v>13062.754702624001</v>
      </c>
      <c r="BY15" s="28">
        <v>361.09544432687699</v>
      </c>
      <c r="CA15" s="25">
        <f t="shared" si="0"/>
        <v>5.9397542831203893E-3</v>
      </c>
      <c r="CB15" s="25">
        <f t="shared" si="1"/>
        <v>7.205542762071063E-3</v>
      </c>
      <c r="CC15" s="25">
        <f t="shared" si="2"/>
        <v>6.3985018116656384E-3</v>
      </c>
      <c r="CD15" s="25">
        <f t="shared" si="3"/>
        <v>5.9664298882278755E-3</v>
      </c>
      <c r="CE15" s="25">
        <f t="shared" si="4"/>
        <v>5.967775995761565E-3</v>
      </c>
      <c r="CF15" s="25">
        <f t="shared" si="5"/>
        <v>5.4475613746525495E-3</v>
      </c>
      <c r="CG15" s="25">
        <f t="shared" si="6"/>
        <v>5.5986910214677653E-3</v>
      </c>
      <c r="CH15" s="25">
        <f t="shared" si="7"/>
        <v>7.8000905503174392E-3</v>
      </c>
      <c r="CI15" s="25">
        <f t="shared" si="8"/>
        <v>5.4019342573104825E-3</v>
      </c>
      <c r="CJ15" s="25"/>
      <c r="CK15" s="25">
        <f t="shared" si="9"/>
        <v>7.249132444390626E-3</v>
      </c>
      <c r="CL15" s="25">
        <f t="shared" si="10"/>
        <v>8.7164331721999947E-3</v>
      </c>
      <c r="CM15" s="25">
        <f t="shared" si="11"/>
        <v>6.5338641244593538E-3</v>
      </c>
      <c r="CN15" s="25">
        <f t="shared" si="12"/>
        <v>7.4001467795306638E-3</v>
      </c>
    </row>
    <row r="16" spans="1:92" x14ac:dyDescent="0.4">
      <c r="A16" s="28" t="s">
        <v>15</v>
      </c>
      <c r="B16" s="101">
        <v>37143.233601</v>
      </c>
      <c r="C16" s="101">
        <v>244.76517584999999</v>
      </c>
      <c r="D16" s="101">
        <v>599.39632684000003</v>
      </c>
      <c r="E16" s="101">
        <v>5431.8550597000003</v>
      </c>
      <c r="F16" s="101">
        <v>5423.9439380000003</v>
      </c>
      <c r="G16" s="101">
        <v>125.52763763</v>
      </c>
      <c r="H16" s="101">
        <v>5980.9723860000004</v>
      </c>
      <c r="I16" s="101">
        <v>121.36503599</v>
      </c>
      <c r="J16" s="101">
        <v>290.45221341000001</v>
      </c>
      <c r="K16" s="101"/>
      <c r="L16" s="101">
        <v>281.31704031999999</v>
      </c>
      <c r="M16" s="101">
        <v>11.117356561999999</v>
      </c>
      <c r="N16" s="101">
        <v>37.904459271</v>
      </c>
      <c r="O16" s="101">
        <v>36.767090125000003</v>
      </c>
      <c r="P16" s="28"/>
      <c r="Q16" s="28" t="s">
        <v>15</v>
      </c>
      <c r="R16" s="28">
        <v>353.43525070381702</v>
      </c>
      <c r="S16" s="28">
        <v>11.173513516266899</v>
      </c>
      <c r="T16" s="28">
        <v>121.968175078629</v>
      </c>
      <c r="U16" s="28">
        <v>121.968175078629</v>
      </c>
      <c r="V16" s="28">
        <v>1054.77420092288</v>
      </c>
      <c r="W16" s="28">
        <v>291.82881462763697</v>
      </c>
      <c r="X16" s="28">
        <v>38.089482226699502</v>
      </c>
      <c r="Y16" s="28">
        <v>2383.5170345013598</v>
      </c>
      <c r="Z16" s="28">
        <v>0</v>
      </c>
      <c r="AA16" s="28">
        <v>37321.006116238699</v>
      </c>
      <c r="AB16" s="28">
        <v>715.45920247990205</v>
      </c>
      <c r="AC16" s="28">
        <v>261.547784010974</v>
      </c>
      <c r="AD16" s="28">
        <v>331.38826020288502</v>
      </c>
      <c r="AE16" s="28">
        <v>188.16656019793999</v>
      </c>
      <c r="AF16" s="28">
        <v>282.70385747567502</v>
      </c>
      <c r="AG16" s="28">
        <v>282.70385747567502</v>
      </c>
      <c r="AH16" s="28">
        <v>0</v>
      </c>
      <c r="AI16" s="28">
        <v>128.54689012558501</v>
      </c>
      <c r="AJ16" s="28">
        <v>19.355208619508801</v>
      </c>
      <c r="AK16" s="28">
        <v>80.450425802472495</v>
      </c>
      <c r="AL16" s="28">
        <v>0</v>
      </c>
      <c r="AM16" s="28">
        <v>36.948629263820202</v>
      </c>
      <c r="AN16" s="28">
        <v>245.96791029536399</v>
      </c>
      <c r="AO16" s="28">
        <v>0</v>
      </c>
      <c r="AP16" s="28">
        <v>542.07453665878404</v>
      </c>
      <c r="AQ16" s="28">
        <v>60.230509907240503</v>
      </c>
      <c r="AR16" s="28">
        <v>602.305046566025</v>
      </c>
      <c r="AS16" s="28">
        <v>103.626683070439</v>
      </c>
      <c r="AT16" s="28">
        <v>282.32587749647502</v>
      </c>
      <c r="AU16" s="28">
        <v>0.59948060362550104</v>
      </c>
      <c r="AV16" s="28">
        <v>794.01278967096005</v>
      </c>
      <c r="AW16" s="28">
        <v>0.54498232786035905</v>
      </c>
      <c r="AX16" s="28">
        <v>16.158722996522201</v>
      </c>
      <c r="AY16" s="28">
        <v>304.10011695299102</v>
      </c>
      <c r="AZ16" s="28">
        <v>0.49048416871972</v>
      </c>
      <c r="BA16" s="28">
        <v>0</v>
      </c>
      <c r="BB16" s="28">
        <v>52.702511256248698</v>
      </c>
      <c r="BC16" s="28">
        <v>5457.9266502350301</v>
      </c>
      <c r="BD16" s="28">
        <v>5449.9784870982203</v>
      </c>
      <c r="BE16" s="28">
        <v>7.9481631368133296</v>
      </c>
      <c r="BF16" s="28">
        <v>0.61583003863600005</v>
      </c>
      <c r="BG16" s="28">
        <v>0</v>
      </c>
      <c r="BH16" s="28">
        <v>133.52066890105101</v>
      </c>
      <c r="BI16" s="28">
        <v>5.1228337086702203</v>
      </c>
      <c r="BJ16" s="28">
        <v>2014.7997524319701</v>
      </c>
      <c r="BK16" s="28">
        <v>8.1747345314351492</v>
      </c>
      <c r="BL16" s="28">
        <v>10.3546651957428</v>
      </c>
      <c r="BM16" s="28">
        <v>2878.5964870891798</v>
      </c>
      <c r="BN16" s="28">
        <v>95.750785354808997</v>
      </c>
      <c r="BO16" s="28">
        <v>1.8529397704988499</v>
      </c>
      <c r="BP16" s="28">
        <v>22.3442771250626</v>
      </c>
      <c r="BQ16" s="28">
        <v>0</v>
      </c>
      <c r="BR16" s="28">
        <v>126.117761485033</v>
      </c>
      <c r="BS16" s="28">
        <v>30.1759619888518</v>
      </c>
      <c r="BT16" s="28">
        <v>0</v>
      </c>
      <c r="BU16" s="28">
        <v>0</v>
      </c>
      <c r="BV16" s="28">
        <v>595.55145672245999</v>
      </c>
      <c r="BW16" s="28">
        <v>675.03191857132504</v>
      </c>
      <c r="BX16" s="28">
        <v>6009.3364591566196</v>
      </c>
      <c r="BY16" s="28">
        <v>159.22547443568001</v>
      </c>
      <c r="CA16" s="25">
        <f t="shared" si="0"/>
        <v>4.786134593136585E-3</v>
      </c>
      <c r="CB16" s="25">
        <f t="shared" si="1"/>
        <v>4.9138299236696796E-3</v>
      </c>
      <c r="CC16" s="25">
        <f t="shared" si="2"/>
        <v>4.8527486669123505E-3</v>
      </c>
      <c r="CD16" s="25">
        <f t="shared" si="3"/>
        <v>4.7997581394356561E-3</v>
      </c>
      <c r="CE16" s="25">
        <f t="shared" si="4"/>
        <v>4.7999296076463131E-3</v>
      </c>
      <c r="CF16" s="25">
        <f t="shared" si="5"/>
        <v>4.7011468245138459E-3</v>
      </c>
      <c r="CG16" s="25">
        <f t="shared" si="6"/>
        <v>4.7423849043364014E-3</v>
      </c>
      <c r="CH16" s="25">
        <f t="shared" si="7"/>
        <v>4.9696280622262843E-3</v>
      </c>
      <c r="CI16" s="25">
        <f t="shared" si="8"/>
        <v>4.739510164082519E-3</v>
      </c>
      <c r="CJ16" s="25"/>
      <c r="CK16" s="25">
        <f t="shared" si="9"/>
        <v>4.9297303643516185E-3</v>
      </c>
      <c r="CL16" s="25">
        <f t="shared" si="10"/>
        <v>5.0512866034043303E-3</v>
      </c>
      <c r="CM16" s="25">
        <f t="shared" si="11"/>
        <v>4.8812978540775393E-3</v>
      </c>
      <c r="CN16" s="25">
        <f t="shared" si="12"/>
        <v>4.937544369244499E-3</v>
      </c>
    </row>
    <row r="17" spans="1:92" x14ac:dyDescent="0.4">
      <c r="A17" s="28" t="s">
        <v>16</v>
      </c>
      <c r="B17" s="101">
        <v>25306.490227999999</v>
      </c>
      <c r="C17" s="101">
        <v>168.86771937</v>
      </c>
      <c r="D17" s="101">
        <v>379.37872426000001</v>
      </c>
      <c r="E17" s="101">
        <v>3677.6502888999999</v>
      </c>
      <c r="F17" s="101">
        <v>3675.8792815000002</v>
      </c>
      <c r="G17" s="101">
        <v>87.670247320000001</v>
      </c>
      <c r="H17" s="101">
        <v>4026.9952366000002</v>
      </c>
      <c r="I17" s="101">
        <v>83.613718470999999</v>
      </c>
      <c r="J17" s="101">
        <v>196.45932804</v>
      </c>
      <c r="K17" s="101"/>
      <c r="L17" s="101">
        <v>192.36138653</v>
      </c>
      <c r="M17" s="101">
        <v>7.6577746465000001</v>
      </c>
      <c r="N17" s="101">
        <v>25.82896886</v>
      </c>
      <c r="O17" s="101">
        <v>24.781051495</v>
      </c>
      <c r="P17" s="28"/>
      <c r="Q17" s="28" t="s">
        <v>16</v>
      </c>
      <c r="R17" s="28">
        <v>237.569255477947</v>
      </c>
      <c r="S17" s="28">
        <v>7.6971844708183497</v>
      </c>
      <c r="T17" s="28">
        <v>84.038861369835104</v>
      </c>
      <c r="U17" s="28">
        <v>84.038861369835104</v>
      </c>
      <c r="V17" s="28">
        <v>708.98944481101398</v>
      </c>
      <c r="W17" s="28">
        <v>197.42616108950099</v>
      </c>
      <c r="X17" s="28">
        <v>25.961108755688599</v>
      </c>
      <c r="Y17" s="28">
        <v>1602.8556433988099</v>
      </c>
      <c r="Z17" s="28">
        <v>0</v>
      </c>
      <c r="AA17" s="28">
        <v>25431.571187731199</v>
      </c>
      <c r="AB17" s="28">
        <v>481.21981879105999</v>
      </c>
      <c r="AC17" s="28">
        <v>175.90310951003499</v>
      </c>
      <c r="AD17" s="28">
        <v>222.74983372483601</v>
      </c>
      <c r="AE17" s="28">
        <v>126.790385116751</v>
      </c>
      <c r="AF17" s="28">
        <v>193.34469521191201</v>
      </c>
      <c r="AG17" s="28">
        <v>193.34469521191201</v>
      </c>
      <c r="AH17" s="28">
        <v>0</v>
      </c>
      <c r="AI17" s="28">
        <v>86.405623510662295</v>
      </c>
      <c r="AJ17" s="28">
        <v>13.0100238845137</v>
      </c>
      <c r="AK17" s="28">
        <v>54.076500652792902</v>
      </c>
      <c r="AL17" s="28">
        <v>0</v>
      </c>
      <c r="AM17" s="28">
        <v>24.907216762629101</v>
      </c>
      <c r="AN17" s="28">
        <v>169.71890519760501</v>
      </c>
      <c r="AO17" s="28">
        <v>0</v>
      </c>
      <c r="AP17" s="28">
        <v>343.17005632656998</v>
      </c>
      <c r="AQ17" s="28">
        <v>38.130003999063</v>
      </c>
      <c r="AR17" s="28">
        <v>381.30006032563301</v>
      </c>
      <c r="AS17" s="28">
        <v>69.654932563384307</v>
      </c>
      <c r="AT17" s="28">
        <v>189.801119693727</v>
      </c>
      <c r="AU17" s="28">
        <v>0.40632857393541499</v>
      </c>
      <c r="AV17" s="28">
        <v>533.73967060821201</v>
      </c>
      <c r="AW17" s="28">
        <v>0.3693894763228</v>
      </c>
      <c r="AX17" s="28">
        <v>10.952401671412099</v>
      </c>
      <c r="AY17" s="28">
        <v>206.11935860028501</v>
      </c>
      <c r="AZ17" s="28">
        <v>0.33245065277820901</v>
      </c>
      <c r="BA17" s="28">
        <v>0</v>
      </c>
      <c r="BB17" s="28">
        <v>35.721811500994797</v>
      </c>
      <c r="BC17" s="28">
        <v>3695.78080237926</v>
      </c>
      <c r="BD17" s="28">
        <v>3694.0009336702801</v>
      </c>
      <c r="BE17" s="28">
        <v>1.7798687089810701</v>
      </c>
      <c r="BF17" s="28">
        <v>0.41741005408081</v>
      </c>
      <c r="BG17" s="28">
        <v>0</v>
      </c>
      <c r="BH17" s="28">
        <v>90.500435852665106</v>
      </c>
      <c r="BI17" s="28">
        <v>3.4722611421209502</v>
      </c>
      <c r="BJ17" s="28">
        <v>1365.6332184632599</v>
      </c>
      <c r="BK17" s="28">
        <v>5.5408433021820196</v>
      </c>
      <c r="BL17" s="28">
        <v>7.0184020086641601</v>
      </c>
      <c r="BM17" s="28">
        <v>1951.1157270163101</v>
      </c>
      <c r="BN17" s="28">
        <v>64.3867786131527</v>
      </c>
      <c r="BO17" s="28">
        <v>1.2559243492374701</v>
      </c>
      <c r="BP17" s="28">
        <v>15.144971006013099</v>
      </c>
      <c r="BQ17" s="28">
        <v>0</v>
      </c>
      <c r="BR17" s="28">
        <v>88.092209869607601</v>
      </c>
      <c r="BS17" s="28">
        <v>20.2834264162579</v>
      </c>
      <c r="BT17" s="28">
        <v>0</v>
      </c>
      <c r="BU17" s="28">
        <v>0</v>
      </c>
      <c r="BV17" s="28">
        <v>400.31379585512798</v>
      </c>
      <c r="BW17" s="28">
        <v>453.74164781953601</v>
      </c>
      <c r="BX17" s="28">
        <v>4046.7250508722</v>
      </c>
      <c r="BY17" s="28">
        <v>107.02762238315999</v>
      </c>
      <c r="CA17" s="25">
        <f t="shared" si="0"/>
        <v>4.9426435117741448E-3</v>
      </c>
      <c r="CB17" s="25">
        <f t="shared" si="1"/>
        <v>5.0405478961908935E-3</v>
      </c>
      <c r="CC17" s="25">
        <f t="shared" si="2"/>
        <v>5.0644275568712399E-3</v>
      </c>
      <c r="CD17" s="25">
        <f t="shared" si="3"/>
        <v>4.929917761344031E-3</v>
      </c>
      <c r="CE17" s="25">
        <f t="shared" si="4"/>
        <v>4.9298822900639798E-3</v>
      </c>
      <c r="CF17" s="25">
        <f t="shared" si="5"/>
        <v>4.8130644375556347E-3</v>
      </c>
      <c r="CG17" s="25">
        <f t="shared" si="6"/>
        <v>4.8993885299098757E-3</v>
      </c>
      <c r="CH17" s="25">
        <f t="shared" si="7"/>
        <v>5.0846070071929499E-3</v>
      </c>
      <c r="CI17" s="25">
        <f t="shared" si="8"/>
        <v>4.9212885900950425E-3</v>
      </c>
      <c r="CJ17" s="25"/>
      <c r="CK17" s="25">
        <f t="shared" si="9"/>
        <v>5.1117778866636189E-3</v>
      </c>
      <c r="CL17" s="25">
        <f t="shared" si="10"/>
        <v>5.1463807878391853E-3</v>
      </c>
      <c r="CM17" s="25">
        <f t="shared" si="11"/>
        <v>5.1159570637462643E-3</v>
      </c>
      <c r="CN17" s="25">
        <f t="shared" si="12"/>
        <v>5.0911991226263104E-3</v>
      </c>
    </row>
    <row r="18" spans="1:92" x14ac:dyDescent="0.4">
      <c r="A18" s="28" t="s">
        <v>17</v>
      </c>
      <c r="B18" s="101">
        <v>31413.017064</v>
      </c>
      <c r="C18" s="101">
        <v>217.40581463000001</v>
      </c>
      <c r="D18" s="101">
        <v>507.47213221999999</v>
      </c>
      <c r="E18" s="101">
        <v>4430.7500909</v>
      </c>
      <c r="F18" s="101">
        <v>4428.9332347999998</v>
      </c>
      <c r="G18" s="101">
        <v>99.184117403000002</v>
      </c>
      <c r="H18" s="101">
        <v>4891.8253250999996</v>
      </c>
      <c r="I18" s="101">
        <v>110.32751004000001</v>
      </c>
      <c r="J18" s="101">
        <v>240.18096851000001</v>
      </c>
      <c r="K18" s="101"/>
      <c r="L18" s="101">
        <v>262.53025672000001</v>
      </c>
      <c r="M18" s="101">
        <v>10.317696955000001</v>
      </c>
      <c r="N18" s="101">
        <v>35.585384654000002</v>
      </c>
      <c r="O18" s="101">
        <v>33.593818396000003</v>
      </c>
      <c r="P18" s="28"/>
      <c r="Q18" s="28" t="s">
        <v>17</v>
      </c>
      <c r="R18" s="28">
        <v>280.78507047641801</v>
      </c>
      <c r="S18" s="28">
        <v>10.358819543089499</v>
      </c>
      <c r="T18" s="28">
        <v>110.76524692554899</v>
      </c>
      <c r="U18" s="28">
        <v>110.76524692554899</v>
      </c>
      <c r="V18" s="28">
        <v>837.96050536976395</v>
      </c>
      <c r="W18" s="28">
        <v>241.12009625998499</v>
      </c>
      <c r="X18" s="28">
        <v>35.722023624682301</v>
      </c>
      <c r="Y18" s="28">
        <v>1965.82572905042</v>
      </c>
      <c r="Z18" s="28">
        <v>0</v>
      </c>
      <c r="AA18" s="28">
        <v>31536.7286745085</v>
      </c>
      <c r="AB18" s="28">
        <v>599.22366715669295</v>
      </c>
      <c r="AC18" s="28">
        <v>217.58414471830901</v>
      </c>
      <c r="AD18" s="28">
        <v>263.26987088432702</v>
      </c>
      <c r="AE18" s="28">
        <v>180.48668434011799</v>
      </c>
      <c r="AF18" s="28">
        <v>263.55207965620002</v>
      </c>
      <c r="AG18" s="28">
        <v>263.55207965620002</v>
      </c>
      <c r="AH18" s="28">
        <v>0</v>
      </c>
      <c r="AI18" s="28">
        <v>102.124416088026</v>
      </c>
      <c r="AJ18" s="28">
        <v>15.376653243403901</v>
      </c>
      <c r="AK18" s="28">
        <v>63.913463445727103</v>
      </c>
      <c r="AL18" s="28">
        <v>0</v>
      </c>
      <c r="AM18" s="28">
        <v>33.725621488301897</v>
      </c>
      <c r="AN18" s="28">
        <v>218.26674612399799</v>
      </c>
      <c r="AO18" s="28">
        <v>0</v>
      </c>
      <c r="AP18" s="28">
        <v>458.497006237096</v>
      </c>
      <c r="AQ18" s="28">
        <v>50.944126009887697</v>
      </c>
      <c r="AR18" s="28">
        <v>509.44113224698299</v>
      </c>
      <c r="AS18" s="28">
        <v>82.325731599739896</v>
      </c>
      <c r="AT18" s="28">
        <v>227.251008936132</v>
      </c>
      <c r="AU18" s="28">
        <v>0.48911978205106899</v>
      </c>
      <c r="AV18" s="28">
        <v>633.46181156307398</v>
      </c>
      <c r="AW18" s="28">
        <v>0.44465428127669598</v>
      </c>
      <c r="AX18" s="28">
        <v>13.1840003193394</v>
      </c>
      <c r="AY18" s="28">
        <v>248.11711567872001</v>
      </c>
      <c r="AZ18" s="28">
        <v>0.40018896154588102</v>
      </c>
      <c r="BA18" s="28">
        <v>0</v>
      </c>
      <c r="BB18" s="28">
        <v>43.000300466056999</v>
      </c>
      <c r="BC18" s="28">
        <v>4448.4944361369498</v>
      </c>
      <c r="BD18" s="28">
        <v>4446.6705088276303</v>
      </c>
      <c r="BE18" s="28">
        <v>1.8239273093202599</v>
      </c>
      <c r="BF18" s="28">
        <v>0.50245938136102297</v>
      </c>
      <c r="BG18" s="28">
        <v>0</v>
      </c>
      <c r="BH18" s="28">
        <v>108.94031657633199</v>
      </c>
      <c r="BI18" s="28">
        <v>4.17975090780822</v>
      </c>
      <c r="BJ18" s="28">
        <v>1643.8873198630899</v>
      </c>
      <c r="BK18" s="28">
        <v>6.66981592872457</v>
      </c>
      <c r="BL18" s="28">
        <v>8.4484328900940806</v>
      </c>
      <c r="BM18" s="28">
        <v>2348.6643789524701</v>
      </c>
      <c r="BN18" s="28">
        <v>78.648205429647007</v>
      </c>
      <c r="BO18" s="28">
        <v>1.5118249958938901</v>
      </c>
      <c r="BP18" s="28">
        <v>18.2308298428655</v>
      </c>
      <c r="BQ18" s="28">
        <v>0</v>
      </c>
      <c r="BR18" s="28">
        <v>99.581238712721103</v>
      </c>
      <c r="BS18" s="28">
        <v>23.973153625625301</v>
      </c>
      <c r="BT18" s="28">
        <v>0</v>
      </c>
      <c r="BU18" s="28">
        <v>0</v>
      </c>
      <c r="BV18" s="28">
        <v>473.21879041282</v>
      </c>
      <c r="BW18" s="28">
        <v>536.69129409331504</v>
      </c>
      <c r="BX18" s="28">
        <v>4911.1305401874997</v>
      </c>
      <c r="BY18" s="28">
        <v>126.570301476469</v>
      </c>
      <c r="CA18" s="25">
        <f t="shared" si="0"/>
        <v>3.9382275906976408E-3</v>
      </c>
      <c r="CB18" s="25">
        <f t="shared" si="1"/>
        <v>3.9600205517188614E-3</v>
      </c>
      <c r="CC18" s="25">
        <f t="shared" si="2"/>
        <v>3.8800160678170857E-3</v>
      </c>
      <c r="CD18" s="25">
        <f t="shared" si="3"/>
        <v>4.0048174401426185E-3</v>
      </c>
      <c r="CE18" s="25">
        <f t="shared" si="4"/>
        <v>4.0048637193853508E-3</v>
      </c>
      <c r="CF18" s="25">
        <f t="shared" si="5"/>
        <v>4.0038800578074104E-3</v>
      </c>
      <c r="CG18" s="25">
        <f t="shared" si="6"/>
        <v>3.9464236362743458E-3</v>
      </c>
      <c r="CH18" s="25">
        <f t="shared" si="7"/>
        <v>3.9676132035453508E-3</v>
      </c>
      <c r="CI18" s="25">
        <f t="shared" si="8"/>
        <v>3.9100839496609635E-3</v>
      </c>
      <c r="CJ18" s="25"/>
      <c r="CK18" s="25">
        <f t="shared" si="9"/>
        <v>3.8922101740441637E-3</v>
      </c>
      <c r="CL18" s="25">
        <f t="shared" si="10"/>
        <v>3.9856363555599832E-3</v>
      </c>
      <c r="CM18" s="25">
        <f t="shared" si="11"/>
        <v>3.8397497177802623E-3</v>
      </c>
      <c r="CN18" s="25">
        <f t="shared" si="12"/>
        <v>3.9234328991189496E-3</v>
      </c>
    </row>
    <row r="19" spans="1:92" x14ac:dyDescent="0.4">
      <c r="A19" s="28" t="s">
        <v>18</v>
      </c>
      <c r="B19" s="101">
        <v>6454.3923568999999</v>
      </c>
      <c r="C19" s="101">
        <v>55.477630492000003</v>
      </c>
      <c r="D19" s="101">
        <v>119.33685685</v>
      </c>
      <c r="E19" s="101">
        <v>950.28784483000004</v>
      </c>
      <c r="F19" s="101">
        <v>948.11676394000006</v>
      </c>
      <c r="G19" s="101">
        <v>15.248357218000001</v>
      </c>
      <c r="H19" s="101">
        <v>1140.9576070999999</v>
      </c>
      <c r="I19" s="101">
        <v>28.278394715000001</v>
      </c>
      <c r="J19" s="101">
        <v>46.187239941999998</v>
      </c>
      <c r="K19" s="101"/>
      <c r="L19" s="101">
        <v>59.971552694000003</v>
      </c>
      <c r="M19" s="101">
        <v>3.2510267004000002</v>
      </c>
      <c r="N19" s="101">
        <v>8.6286790310000008</v>
      </c>
      <c r="O19" s="101">
        <v>8.0792496169000003</v>
      </c>
      <c r="P19" s="28"/>
      <c r="Q19" s="28" t="s">
        <v>18</v>
      </c>
      <c r="R19" s="28">
        <v>71.534538833026602</v>
      </c>
      <c r="S19" s="28">
        <v>3.2661572575417499</v>
      </c>
      <c r="T19" s="28">
        <v>28.151227667864799</v>
      </c>
      <c r="U19" s="28">
        <v>28.151227667864799</v>
      </c>
      <c r="V19" s="28">
        <v>213.48400262406199</v>
      </c>
      <c r="W19" s="28">
        <v>46.313879510866698</v>
      </c>
      <c r="X19" s="28">
        <v>8.6676975078668796</v>
      </c>
      <c r="Y19" s="28">
        <v>418.49689077028597</v>
      </c>
      <c r="Z19" s="28">
        <v>0</v>
      </c>
      <c r="AA19" s="28">
        <v>6483.7517401429704</v>
      </c>
      <c r="AB19" s="28">
        <v>117.531288434762</v>
      </c>
      <c r="AC19" s="28">
        <v>44.267715354142403</v>
      </c>
      <c r="AD19" s="28">
        <v>67.072255838143107</v>
      </c>
      <c r="AE19" s="28">
        <v>10.6596567838775</v>
      </c>
      <c r="AF19" s="28">
        <v>59.337979203328103</v>
      </c>
      <c r="AG19" s="28">
        <v>59.337979203328103</v>
      </c>
      <c r="AH19" s="28">
        <v>0</v>
      </c>
      <c r="AI19" s="28">
        <v>26.016821673395501</v>
      </c>
      <c r="AJ19" s="28">
        <v>3.91745214711493</v>
      </c>
      <c r="AK19" s="28">
        <v>16.282999684185501</v>
      </c>
      <c r="AL19" s="28">
        <v>0</v>
      </c>
      <c r="AM19" s="28">
        <v>6.8876519194291799</v>
      </c>
      <c r="AN19" s="28">
        <v>55.733889639875002</v>
      </c>
      <c r="AO19" s="28">
        <v>0</v>
      </c>
      <c r="AP19" s="28">
        <v>107.890146642896</v>
      </c>
      <c r="AQ19" s="28">
        <v>11.987799069097701</v>
      </c>
      <c r="AR19" s="28">
        <v>119.877945711994</v>
      </c>
      <c r="AS19" s="28">
        <v>20.973816087063099</v>
      </c>
      <c r="AT19" s="28">
        <v>54.5247239173558</v>
      </c>
      <c r="AU19" s="28">
        <v>0.10476809633404401</v>
      </c>
      <c r="AV19" s="28">
        <v>158.35141589478499</v>
      </c>
      <c r="AW19" s="28">
        <v>9.5243750064430005E-2</v>
      </c>
      <c r="AX19" s="28">
        <v>2.8239770011849799</v>
      </c>
      <c r="AY19" s="28">
        <v>53.146003452438002</v>
      </c>
      <c r="AZ19" s="28">
        <v>8.5719383690537096E-2</v>
      </c>
      <c r="BA19" s="28">
        <v>0</v>
      </c>
      <c r="BB19" s="28">
        <v>9.2105482504009597</v>
      </c>
      <c r="BC19" s="28">
        <v>954.64486721487799</v>
      </c>
      <c r="BD19" s="28">
        <v>952.46456185688101</v>
      </c>
      <c r="BE19" s="28">
        <v>2.18030535799643</v>
      </c>
      <c r="BF19" s="28">
        <v>0.107625442826876</v>
      </c>
      <c r="BG19" s="28">
        <v>0</v>
      </c>
      <c r="BH19" s="28">
        <v>23.334714166680399</v>
      </c>
      <c r="BI19" s="28">
        <v>0.89529111432177499</v>
      </c>
      <c r="BJ19" s="28">
        <v>352.11613259092599</v>
      </c>
      <c r="BK19" s="28">
        <v>1.4286549634969701</v>
      </c>
      <c r="BL19" s="28">
        <v>1.8096318788427901</v>
      </c>
      <c r="BM19" s="28">
        <v>503.07743129934897</v>
      </c>
      <c r="BN19" s="28">
        <v>17.097701668060701</v>
      </c>
      <c r="BO19" s="28">
        <v>0.323828683842876</v>
      </c>
      <c r="BP19" s="28">
        <v>3.9049917824809701</v>
      </c>
      <c r="BQ19" s="28">
        <v>0</v>
      </c>
      <c r="BR19" s="28">
        <v>15.318235268457901</v>
      </c>
      <c r="BS19" s="28">
        <v>6.1075508554827698</v>
      </c>
      <c r="BT19" s="28">
        <v>0</v>
      </c>
      <c r="BU19" s="28">
        <v>0</v>
      </c>
      <c r="BV19" s="28">
        <v>120.462563666153</v>
      </c>
      <c r="BW19" s="28">
        <v>136.25759472511501</v>
      </c>
      <c r="BX19" s="28">
        <v>1146.09058232752</v>
      </c>
      <c r="BY19" s="28">
        <v>32.161081561016097</v>
      </c>
      <c r="CA19" s="25">
        <f t="shared" si="0"/>
        <v>4.5487447337446479E-3</v>
      </c>
      <c r="CB19" s="25">
        <f t="shared" si="1"/>
        <v>4.6191437089576582E-3</v>
      </c>
      <c r="CC19" s="25">
        <f t="shared" si="2"/>
        <v>4.5341303288565556E-3</v>
      </c>
      <c r="CD19" s="25">
        <f t="shared" si="3"/>
        <v>4.5849501375632056E-3</v>
      </c>
      <c r="CE19" s="25">
        <f t="shared" si="4"/>
        <v>4.5857199052289858E-3</v>
      </c>
      <c r="CF19" s="25">
        <f t="shared" si="5"/>
        <v>4.5826609029995889E-3</v>
      </c>
      <c r="CG19" s="25">
        <f t="shared" si="6"/>
        <v>4.4988308028084418E-3</v>
      </c>
      <c r="CH19" s="25">
        <f t="shared" si="7"/>
        <v>-4.4969683893600898E-3</v>
      </c>
      <c r="CI19" s="25">
        <f t="shared" si="8"/>
        <v>2.7418734920235336E-3</v>
      </c>
      <c r="CJ19" s="25"/>
      <c r="CK19" s="25">
        <f t="shared" si="9"/>
        <v>-1.0564567069067849E-2</v>
      </c>
      <c r="CL19" s="25">
        <f t="shared" si="10"/>
        <v>4.6540857815434355E-3</v>
      </c>
      <c r="CM19" s="25">
        <f t="shared" si="11"/>
        <v>4.5219525174940841E-3</v>
      </c>
      <c r="CN19" s="25">
        <f t="shared" si="12"/>
        <v>-0.1474886597114492</v>
      </c>
    </row>
    <row r="20" spans="1:92" x14ac:dyDescent="0.4">
      <c r="A20" s="28" t="s">
        <v>19</v>
      </c>
      <c r="B20" s="101">
        <v>35951.257552000003</v>
      </c>
      <c r="C20" s="101">
        <v>239.75108835</v>
      </c>
      <c r="D20" s="101">
        <v>549.79193621000002</v>
      </c>
      <c r="E20" s="101">
        <v>5120.5172885000002</v>
      </c>
      <c r="F20" s="101">
        <v>5120.5172885000002</v>
      </c>
      <c r="G20" s="101">
        <v>124.40412612</v>
      </c>
      <c r="H20" s="101">
        <v>5591.4442937000003</v>
      </c>
      <c r="I20" s="101">
        <v>118.982685</v>
      </c>
      <c r="J20" s="101">
        <v>282.45983576999998</v>
      </c>
      <c r="K20" s="101"/>
      <c r="L20" s="101">
        <v>283.42711457000001</v>
      </c>
      <c r="M20" s="101">
        <v>10.659983771</v>
      </c>
      <c r="N20" s="101">
        <v>38.423761474000003</v>
      </c>
      <c r="O20" s="101">
        <v>36.792971706000003</v>
      </c>
      <c r="P20" s="28"/>
      <c r="Q20" s="28" t="s">
        <v>19</v>
      </c>
      <c r="R20" s="28">
        <v>321.71681497341001</v>
      </c>
      <c r="S20" s="28">
        <v>10.724917391874</v>
      </c>
      <c r="T20" s="28">
        <v>119.63867268256401</v>
      </c>
      <c r="U20" s="28">
        <v>119.63867268256401</v>
      </c>
      <c r="V20" s="28">
        <v>960.11483745878695</v>
      </c>
      <c r="W20" s="28">
        <v>283.595221682351</v>
      </c>
      <c r="X20" s="28">
        <v>38.584335193024302</v>
      </c>
      <c r="Y20" s="28">
        <v>2259.8675431983502</v>
      </c>
      <c r="Z20" s="28">
        <v>0</v>
      </c>
      <c r="AA20" s="28">
        <v>36110.995131974101</v>
      </c>
      <c r="AB20" s="28">
        <v>689.76442829250402</v>
      </c>
      <c r="AC20" s="28">
        <v>250.315974384123</v>
      </c>
      <c r="AD20" s="28">
        <v>301.64836492320302</v>
      </c>
      <c r="AE20" s="28">
        <v>210.002841979659</v>
      </c>
      <c r="AF20" s="28">
        <v>284.779376141424</v>
      </c>
      <c r="AG20" s="28">
        <v>284.779376141424</v>
      </c>
      <c r="AH20" s="28">
        <v>0</v>
      </c>
      <c r="AI20" s="28">
        <v>117.011624139505</v>
      </c>
      <c r="AJ20" s="28">
        <v>17.618197472800102</v>
      </c>
      <c r="AK20" s="28">
        <v>73.230548502208507</v>
      </c>
      <c r="AL20" s="28">
        <v>0</v>
      </c>
      <c r="AM20" s="28">
        <v>36.9780389587375</v>
      </c>
      <c r="AN20" s="28">
        <v>240.994594566709</v>
      </c>
      <c r="AO20" s="28">
        <v>0</v>
      </c>
      <c r="AP20" s="28">
        <v>496.99723018788802</v>
      </c>
      <c r="AQ20" s="28">
        <v>55.221924286005603</v>
      </c>
      <c r="AR20" s="28">
        <v>552.21915447389404</v>
      </c>
      <c r="AS20" s="28">
        <v>94.326862355339898</v>
      </c>
      <c r="AT20" s="28">
        <v>260.68468242001302</v>
      </c>
      <c r="AU20" s="28">
        <v>0.56586473762242495</v>
      </c>
      <c r="AV20" s="28">
        <v>726.08008710593697</v>
      </c>
      <c r="AW20" s="28">
        <v>0.51442249276608398</v>
      </c>
      <c r="AX20" s="28">
        <v>15.2526296290172</v>
      </c>
      <c r="AY20" s="28">
        <v>287.04780025022399</v>
      </c>
      <c r="AZ20" s="28">
        <v>0.46298025981470098</v>
      </c>
      <c r="BA20" s="28">
        <v>0</v>
      </c>
      <c r="BB20" s="28">
        <v>49.747243913865397</v>
      </c>
      <c r="BC20" s="28">
        <v>5144.3717515385397</v>
      </c>
      <c r="BD20" s="28">
        <v>5144.3717515385397</v>
      </c>
      <c r="BE20" s="28">
        <v>0</v>
      </c>
      <c r="BF20" s="28">
        <v>0.58129750767484001</v>
      </c>
      <c r="BG20" s="28">
        <v>0</v>
      </c>
      <c r="BH20" s="28">
        <v>126.033534979083</v>
      </c>
      <c r="BI20" s="28">
        <v>4.8355752354811798</v>
      </c>
      <c r="BJ20" s="28">
        <v>1901.8200416673501</v>
      </c>
      <c r="BK20" s="28">
        <v>7.7163367989990999</v>
      </c>
      <c r="BL20" s="28">
        <v>9.7740288133070994</v>
      </c>
      <c r="BM20" s="28">
        <v>2717.1796325997402</v>
      </c>
      <c r="BN20" s="28">
        <v>90.379966681255098</v>
      </c>
      <c r="BO20" s="28">
        <v>1.74903608734712</v>
      </c>
      <c r="BP20" s="28">
        <v>21.091326566246099</v>
      </c>
      <c r="BQ20" s="28">
        <v>0</v>
      </c>
      <c r="BR20" s="28">
        <v>124.949959318992</v>
      </c>
      <c r="BS20" s="28">
        <v>27.467838881496299</v>
      </c>
      <c r="BT20" s="28">
        <v>0</v>
      </c>
      <c r="BU20" s="28">
        <v>0</v>
      </c>
      <c r="BV20" s="28">
        <v>542.21045273488403</v>
      </c>
      <c r="BW20" s="28">
        <v>614.96964735931397</v>
      </c>
      <c r="BX20" s="28">
        <v>5615.54812171718</v>
      </c>
      <c r="BY20" s="28">
        <v>145.02855108340299</v>
      </c>
      <c r="CA20" s="25">
        <f t="shared" si="0"/>
        <v>4.4431708610763775E-3</v>
      </c>
      <c r="CB20" s="25">
        <f t="shared" si="1"/>
        <v>5.1866551483331098E-3</v>
      </c>
      <c r="CC20" s="25">
        <f t="shared" si="2"/>
        <v>4.4147942231130008E-3</v>
      </c>
      <c r="CD20" s="25">
        <f t="shared" si="3"/>
        <v>4.6586041398812292E-3</v>
      </c>
      <c r="CE20" s="25">
        <f t="shared" si="4"/>
        <v>4.6586041398812292E-3</v>
      </c>
      <c r="CF20" s="25">
        <f t="shared" si="5"/>
        <v>4.3875811519747347E-3</v>
      </c>
      <c r="CG20" s="25">
        <f t="shared" si="6"/>
        <v>4.3108411263862523E-3</v>
      </c>
      <c r="CH20" s="25">
        <f t="shared" si="7"/>
        <v>5.513303743011037E-3</v>
      </c>
      <c r="CI20" s="25">
        <f t="shared" si="8"/>
        <v>4.0196366653541798E-3</v>
      </c>
      <c r="CJ20" s="25"/>
      <c r="CK20" s="25">
        <f t="shared" si="9"/>
        <v>4.7711086974708021E-3</v>
      </c>
      <c r="CL20" s="25">
        <f t="shared" si="10"/>
        <v>6.0913433142973615E-3</v>
      </c>
      <c r="CM20" s="25">
        <f t="shared" si="11"/>
        <v>4.1790213363924198E-3</v>
      </c>
      <c r="CN20" s="25">
        <f t="shared" si="12"/>
        <v>5.0299620866807292E-3</v>
      </c>
    </row>
    <row r="21" spans="1:92" x14ac:dyDescent="0.4">
      <c r="A21" s="28" t="s">
        <v>20</v>
      </c>
      <c r="B21" s="101">
        <v>16822.238731000001</v>
      </c>
      <c r="C21" s="101">
        <v>121.98086914</v>
      </c>
      <c r="D21" s="101">
        <v>287.23426386</v>
      </c>
      <c r="E21" s="101">
        <v>2369.9259754</v>
      </c>
      <c r="F21" s="101">
        <v>2367.5877280999998</v>
      </c>
      <c r="G21" s="101">
        <v>49.326249116</v>
      </c>
      <c r="H21" s="101">
        <v>2611.2356199000001</v>
      </c>
      <c r="I21" s="101">
        <v>63.186173300999997</v>
      </c>
      <c r="J21" s="101">
        <v>125.54796587</v>
      </c>
      <c r="K21" s="101"/>
      <c r="L21" s="101">
        <v>147.67110425999999</v>
      </c>
      <c r="M21" s="101">
        <v>6.1455476010999996</v>
      </c>
      <c r="N21" s="101">
        <v>19.768121914999998</v>
      </c>
      <c r="O21" s="101">
        <v>18.844649766</v>
      </c>
      <c r="P21" s="28"/>
      <c r="Q21" s="28" t="s">
        <v>20</v>
      </c>
      <c r="R21" s="28">
        <v>149.757099128775</v>
      </c>
      <c r="S21" s="28">
        <v>6.1617547235396399</v>
      </c>
      <c r="T21" s="28">
        <v>63.353602766985702</v>
      </c>
      <c r="U21" s="28">
        <v>63.353602766985702</v>
      </c>
      <c r="V21" s="28">
        <v>446.92788108414499</v>
      </c>
      <c r="W21" s="28">
        <v>125.882851716563</v>
      </c>
      <c r="X21" s="28">
        <v>19.8169211952825</v>
      </c>
      <c r="Y21" s="28">
        <v>1037.24833196997</v>
      </c>
      <c r="Z21" s="28">
        <v>0</v>
      </c>
      <c r="AA21" s="28">
        <v>16867.4875448778</v>
      </c>
      <c r="AB21" s="28">
        <v>314.805840288583</v>
      </c>
      <c r="AC21" s="28">
        <v>114.526151700208</v>
      </c>
      <c r="AD21" s="28">
        <v>140.41547340357599</v>
      </c>
      <c r="AE21" s="28">
        <v>91.445602185183105</v>
      </c>
      <c r="AF21" s="28">
        <v>148.04646127425499</v>
      </c>
      <c r="AG21" s="28">
        <v>148.04646127425499</v>
      </c>
      <c r="AH21" s="28">
        <v>0</v>
      </c>
      <c r="AI21" s="28">
        <v>54.4680587945887</v>
      </c>
      <c r="AJ21" s="28">
        <v>8.2011644464197797</v>
      </c>
      <c r="AK21" s="28">
        <v>34.088369741280999</v>
      </c>
      <c r="AL21" s="28">
        <v>0</v>
      </c>
      <c r="AM21" s="28">
        <v>18.893521988761499</v>
      </c>
      <c r="AN21" s="28">
        <v>122.30580490363</v>
      </c>
      <c r="AO21" s="28">
        <v>0</v>
      </c>
      <c r="AP21" s="28">
        <v>259.16567855619201</v>
      </c>
      <c r="AQ21" s="28">
        <v>28.796184925897101</v>
      </c>
      <c r="AR21" s="28">
        <v>287.96186348209</v>
      </c>
      <c r="AS21" s="28">
        <v>43.9085727096029</v>
      </c>
      <c r="AT21" s="28">
        <v>120.74497418557399</v>
      </c>
      <c r="AU21" s="28">
        <v>0.26115464464249299</v>
      </c>
      <c r="AV21" s="28">
        <v>337.44433364159403</v>
      </c>
      <c r="AW21" s="28">
        <v>0.237413389992118</v>
      </c>
      <c r="AX21" s="28">
        <v>7.0393083426203003</v>
      </c>
      <c r="AY21" s="28">
        <v>132.47662285862299</v>
      </c>
      <c r="AZ21" s="28">
        <v>0.213671939240617</v>
      </c>
      <c r="BA21" s="28">
        <v>0</v>
      </c>
      <c r="BB21" s="28">
        <v>22.959059652661701</v>
      </c>
      <c r="BC21" s="28">
        <v>2376.5447194578101</v>
      </c>
      <c r="BD21" s="28">
        <v>2374.2011263273698</v>
      </c>
      <c r="BE21" s="28">
        <v>2.3435931304419699</v>
      </c>
      <c r="BF21" s="28">
        <v>0.268277034342499</v>
      </c>
      <c r="BG21" s="28">
        <v>0</v>
      </c>
      <c r="BH21" s="28">
        <v>58.166275590976397</v>
      </c>
      <c r="BI21" s="28">
        <v>2.2316848566720102</v>
      </c>
      <c r="BJ21" s="28">
        <v>877.71719127851497</v>
      </c>
      <c r="BK21" s="28">
        <v>3.5612001141994098</v>
      </c>
      <c r="BL21" s="28">
        <v>4.5108546426583302</v>
      </c>
      <c r="BM21" s="28">
        <v>1254.0172596989501</v>
      </c>
      <c r="BN21" s="28">
        <v>41.546291969762201</v>
      </c>
      <c r="BO21" s="28">
        <v>0.80720530024195702</v>
      </c>
      <c r="BP21" s="28">
        <v>9.7339469830299201</v>
      </c>
      <c r="BQ21" s="28">
        <v>0</v>
      </c>
      <c r="BR21" s="28">
        <v>49.469198641511902</v>
      </c>
      <c r="BS21" s="28">
        <v>12.7861218499675</v>
      </c>
      <c r="BT21" s="28">
        <v>0</v>
      </c>
      <c r="BU21" s="28">
        <v>0</v>
      </c>
      <c r="BV21" s="28">
        <v>252.378702241067</v>
      </c>
      <c r="BW21" s="28">
        <v>286.18067305086299</v>
      </c>
      <c r="BX21" s="28">
        <v>2618.3386598102902</v>
      </c>
      <c r="BY21" s="28">
        <v>67.494941889149899</v>
      </c>
      <c r="CA21" s="25">
        <f t="shared" si="0"/>
        <v>2.6898211707348145E-3</v>
      </c>
      <c r="CB21" s="25">
        <f t="shared" si="1"/>
        <v>2.6638256139745438E-3</v>
      </c>
      <c r="CC21" s="25">
        <f t="shared" si="2"/>
        <v>2.533122658530161E-3</v>
      </c>
      <c r="CD21" s="25">
        <f t="shared" si="3"/>
        <v>2.7928062422679545E-3</v>
      </c>
      <c r="CE21" s="25">
        <f t="shared" si="4"/>
        <v>2.7933065156902472E-3</v>
      </c>
      <c r="CF21" s="25">
        <f t="shared" si="5"/>
        <v>2.8980416730193569E-3</v>
      </c>
      <c r="CG21" s="25">
        <f t="shared" si="6"/>
        <v>2.7201834473145527E-3</v>
      </c>
      <c r="CH21" s="25">
        <f t="shared" si="7"/>
        <v>2.6497801218016734E-3</v>
      </c>
      <c r="CI21" s="25">
        <f t="shared" si="8"/>
        <v>2.6673936470604275E-3</v>
      </c>
      <c r="CJ21" s="25"/>
      <c r="CK21" s="25">
        <f t="shared" si="9"/>
        <v>2.5418447037148322E-3</v>
      </c>
      <c r="CL21" s="25">
        <f t="shared" si="10"/>
        <v>2.6372137182273801E-3</v>
      </c>
      <c r="CM21" s="25">
        <f t="shared" si="11"/>
        <v>2.4685845469959969E-3</v>
      </c>
      <c r="CN21" s="25">
        <f t="shared" si="12"/>
        <v>2.5934269603500827E-3</v>
      </c>
    </row>
    <row r="22" spans="1:92" x14ac:dyDescent="0.4">
      <c r="A22" s="28" t="s">
        <v>129</v>
      </c>
      <c r="B22" s="101">
        <v>47113.867757</v>
      </c>
      <c r="C22" s="101">
        <v>336.90108943000001</v>
      </c>
      <c r="D22" s="101">
        <v>782.53359438999996</v>
      </c>
      <c r="E22" s="101">
        <v>7036.7129772999997</v>
      </c>
      <c r="F22" s="101">
        <v>7025.5855128000003</v>
      </c>
      <c r="G22" s="101">
        <v>154.79820228</v>
      </c>
      <c r="H22" s="101">
        <v>7475.9441698999999</v>
      </c>
      <c r="I22" s="101">
        <v>174.68205766</v>
      </c>
      <c r="J22" s="101">
        <v>346.10798815999999</v>
      </c>
      <c r="K22" s="101"/>
      <c r="L22" s="101">
        <v>376.00611789999999</v>
      </c>
      <c r="M22" s="101">
        <v>16.873926126000001</v>
      </c>
      <c r="N22" s="101">
        <v>46.746818804</v>
      </c>
      <c r="O22" s="101">
        <v>51.578694749999997</v>
      </c>
      <c r="P22" s="28"/>
      <c r="Q22" s="28" t="s">
        <v>129</v>
      </c>
      <c r="R22" s="28">
        <v>444.364706948285</v>
      </c>
      <c r="S22" s="28">
        <v>17.145646422660299</v>
      </c>
      <c r="T22" s="28">
        <v>177.134868638342</v>
      </c>
      <c r="U22" s="28">
        <v>177.134868638342</v>
      </c>
      <c r="V22" s="28">
        <v>1326.13965934152</v>
      </c>
      <c r="W22" s="28">
        <v>348.41725602589702</v>
      </c>
      <c r="X22" s="28">
        <v>47.1593231505448</v>
      </c>
      <c r="Y22" s="28">
        <v>2937.67968979017</v>
      </c>
      <c r="Z22" s="28">
        <v>0</v>
      </c>
      <c r="AA22" s="28">
        <v>47528.942895484302</v>
      </c>
      <c r="AB22" s="28">
        <v>874.32923534196095</v>
      </c>
      <c r="AC22" s="28">
        <v>320.82855554970399</v>
      </c>
      <c r="AD22" s="28">
        <v>416.64561809539902</v>
      </c>
      <c r="AE22" s="28">
        <v>211.24080740166701</v>
      </c>
      <c r="AF22" s="28">
        <v>380.31024184345199</v>
      </c>
      <c r="AG22" s="28">
        <v>380.31024184345199</v>
      </c>
      <c r="AH22" s="28">
        <v>0</v>
      </c>
      <c r="AI22" s="28">
        <v>161.61790694932699</v>
      </c>
      <c r="AJ22" s="28">
        <v>24.334806697188199</v>
      </c>
      <c r="AK22" s="28">
        <v>101.148189710056</v>
      </c>
      <c r="AL22" s="28">
        <v>0</v>
      </c>
      <c r="AM22" s="28">
        <v>52.207141781841798</v>
      </c>
      <c r="AN22" s="28">
        <v>341.16896593748697</v>
      </c>
      <c r="AO22" s="28">
        <v>0</v>
      </c>
      <c r="AP22" s="28">
        <v>710.50888003857995</v>
      </c>
      <c r="AQ22" s="28">
        <v>78.945439785049302</v>
      </c>
      <c r="AR22" s="28">
        <v>789.45431982362902</v>
      </c>
      <c r="AS22" s="28">
        <v>130.28710697055899</v>
      </c>
      <c r="AT22" s="28">
        <v>352.54267985536001</v>
      </c>
      <c r="AU22" s="28">
        <v>0.77996195946802505</v>
      </c>
      <c r="AV22" s="28">
        <v>996.11523844253395</v>
      </c>
      <c r="AW22" s="28">
        <v>0.70905668953961998</v>
      </c>
      <c r="AX22" s="28">
        <v>21.0235229526502</v>
      </c>
      <c r="AY22" s="28">
        <v>395.653381474561</v>
      </c>
      <c r="AZ22" s="28">
        <v>0.63815088047090696</v>
      </c>
      <c r="BA22" s="28">
        <v>0</v>
      </c>
      <c r="BB22" s="28">
        <v>68.569286814706899</v>
      </c>
      <c r="BC22" s="28">
        <v>7101.9205360645301</v>
      </c>
      <c r="BD22" s="28">
        <v>7090.7644291554598</v>
      </c>
      <c r="BE22" s="28">
        <v>11.1561069090648</v>
      </c>
      <c r="BF22" s="28">
        <v>0.80123361100547197</v>
      </c>
      <c r="BG22" s="28">
        <v>0</v>
      </c>
      <c r="BH22" s="28">
        <v>173.71876266141899</v>
      </c>
      <c r="BI22" s="28">
        <v>6.6651272673159196</v>
      </c>
      <c r="BJ22" s="28">
        <v>2621.3808542910201</v>
      </c>
      <c r="BK22" s="28">
        <v>10.6358413314814</v>
      </c>
      <c r="BL22" s="28">
        <v>13.4720711465687</v>
      </c>
      <c r="BM22" s="28">
        <v>3745.2350760319</v>
      </c>
      <c r="BN22" s="28">
        <v>118.276724754212</v>
      </c>
      <c r="BO22" s="28">
        <v>2.4107891441106202</v>
      </c>
      <c r="BP22" s="28">
        <v>29.0713128992432</v>
      </c>
      <c r="BQ22" s="28">
        <v>0</v>
      </c>
      <c r="BR22" s="28">
        <v>156.04063477416301</v>
      </c>
      <c r="BS22" s="28">
        <v>37.939439014666</v>
      </c>
      <c r="BT22" s="28">
        <v>0</v>
      </c>
      <c r="BU22" s="28">
        <v>0</v>
      </c>
      <c r="BV22" s="28">
        <v>748.70077214716196</v>
      </c>
      <c r="BW22" s="28">
        <v>848.35972480010503</v>
      </c>
      <c r="BX22" s="28">
        <v>7533.6281698881703</v>
      </c>
      <c r="BY22" s="28">
        <v>200.128936155274</v>
      </c>
      <c r="CA22" s="25">
        <f t="shared" si="0"/>
        <v>8.810041676585386E-3</v>
      </c>
      <c r="CB22" s="25">
        <f t="shared" si="1"/>
        <v>1.2668040090662048E-2</v>
      </c>
      <c r="CC22" s="25">
        <f t="shared" si="2"/>
        <v>8.8439978593173336E-3</v>
      </c>
      <c r="CD22" s="25">
        <f t="shared" si="3"/>
        <v>9.2667640381078418E-3</v>
      </c>
      <c r="CE22" s="25">
        <f t="shared" si="4"/>
        <v>9.2773643188470509E-3</v>
      </c>
      <c r="CF22" s="25">
        <f t="shared" si="5"/>
        <v>8.0261429129240905E-3</v>
      </c>
      <c r="CG22" s="25">
        <f t="shared" si="6"/>
        <v>7.71594847115371E-3</v>
      </c>
      <c r="CH22" s="25">
        <f t="shared" si="7"/>
        <v>1.4041573652149987E-2</v>
      </c>
      <c r="CI22" s="25">
        <f t="shared" si="8"/>
        <v>6.6721021903415039E-3</v>
      </c>
      <c r="CJ22" s="25"/>
      <c r="CK22" s="25">
        <f t="shared" si="9"/>
        <v>1.1446951894002674E-2</v>
      </c>
      <c r="CL22" s="25">
        <f t="shared" si="10"/>
        <v>1.6102968250028136E-2</v>
      </c>
      <c r="CM22" s="25">
        <f t="shared" si="11"/>
        <v>8.8242228476412016E-3</v>
      </c>
      <c r="CN22" s="25">
        <f t="shared" si="12"/>
        <v>1.2184236822739716E-2</v>
      </c>
    </row>
    <row r="23" spans="1:92" x14ac:dyDescent="0.4">
      <c r="A23" s="28" t="s">
        <v>22</v>
      </c>
      <c r="B23" s="101">
        <v>119157.95149000001</v>
      </c>
      <c r="C23" s="101">
        <v>929.39923202</v>
      </c>
      <c r="D23" s="101">
        <v>1845.8421138000001</v>
      </c>
      <c r="E23" s="101">
        <v>18760.054883000001</v>
      </c>
      <c r="F23" s="101">
        <v>18749.131584999999</v>
      </c>
      <c r="G23" s="101">
        <v>433.44597863000001</v>
      </c>
      <c r="H23" s="101">
        <v>18827.002038999999</v>
      </c>
      <c r="I23" s="101">
        <v>492.77262610999998</v>
      </c>
      <c r="J23" s="101">
        <v>896.39692835999995</v>
      </c>
      <c r="K23" s="101"/>
      <c r="L23" s="101">
        <v>1018.3659223</v>
      </c>
      <c r="M23" s="101">
        <v>47.340948894</v>
      </c>
      <c r="N23" s="101">
        <v>117.62029128</v>
      </c>
      <c r="O23" s="101">
        <v>129.73582658000001</v>
      </c>
      <c r="P23" s="28"/>
      <c r="Q23" s="28" t="s">
        <v>22</v>
      </c>
      <c r="R23" s="28">
        <v>1112.8116707162501</v>
      </c>
      <c r="S23" s="28">
        <v>48.280726038116498</v>
      </c>
      <c r="T23" s="28">
        <v>501.39502448237698</v>
      </c>
      <c r="U23" s="28">
        <v>501.39502448237698</v>
      </c>
      <c r="V23" s="28">
        <v>3321.0183719669599</v>
      </c>
      <c r="W23" s="28">
        <v>905.09377272197696</v>
      </c>
      <c r="X23" s="28">
        <v>119.172298591759</v>
      </c>
      <c r="Y23" s="28">
        <v>7349.27716110236</v>
      </c>
      <c r="Z23" s="28">
        <v>0</v>
      </c>
      <c r="AA23" s="28">
        <v>120624.76199716701</v>
      </c>
      <c r="AB23" s="28">
        <v>2186.3688720656601</v>
      </c>
      <c r="AC23" s="28">
        <v>802.42810875184705</v>
      </c>
      <c r="AD23" s="28">
        <v>1043.39538080688</v>
      </c>
      <c r="AE23" s="28">
        <v>525.79533515899095</v>
      </c>
      <c r="AF23" s="28">
        <v>1034.0400199974899</v>
      </c>
      <c r="AG23" s="28">
        <v>1034.0400199974899</v>
      </c>
      <c r="AH23" s="28">
        <v>0</v>
      </c>
      <c r="AI23" s="28">
        <v>404.73544774924102</v>
      </c>
      <c r="AJ23" s="28">
        <v>60.941013458641002</v>
      </c>
      <c r="AK23" s="28">
        <v>253.30289012729401</v>
      </c>
      <c r="AL23" s="28">
        <v>0</v>
      </c>
      <c r="AM23" s="28">
        <v>131.92092857953699</v>
      </c>
      <c r="AN23" s="28">
        <v>944.43048909759204</v>
      </c>
      <c r="AO23" s="28">
        <v>0</v>
      </c>
      <c r="AP23" s="28">
        <v>1683.5855394743</v>
      </c>
      <c r="AQ23" s="28">
        <v>187.06506117826001</v>
      </c>
      <c r="AR23" s="28">
        <v>1870.6506006525599</v>
      </c>
      <c r="AS23" s="28">
        <v>326.27469776456797</v>
      </c>
      <c r="AT23" s="28">
        <v>882.55784466498005</v>
      </c>
      <c r="AU23" s="28">
        <v>2.0877334541466102</v>
      </c>
      <c r="AV23" s="28">
        <v>2494.2715515805398</v>
      </c>
      <c r="AW23" s="28">
        <v>1.8979396882664501</v>
      </c>
      <c r="AX23" s="28">
        <v>56.273897836714603</v>
      </c>
      <c r="AY23" s="28">
        <v>1059.05013674167</v>
      </c>
      <c r="AZ23" s="28">
        <v>1.70814546536814</v>
      </c>
      <c r="BA23" s="28">
        <v>0</v>
      </c>
      <c r="BB23" s="28">
        <v>183.54022807916701</v>
      </c>
      <c r="BC23" s="28">
        <v>18990.920233500401</v>
      </c>
      <c r="BD23" s="28">
        <v>18979.935494593701</v>
      </c>
      <c r="BE23" s="28">
        <v>10.984738906719301</v>
      </c>
      <c r="BF23" s="28">
        <v>2.1446722880118099</v>
      </c>
      <c r="BG23" s="28">
        <v>0</v>
      </c>
      <c r="BH23" s="28">
        <v>464.995146061718</v>
      </c>
      <c r="BI23" s="28">
        <v>17.8406336028483</v>
      </c>
      <c r="BJ23" s="28">
        <v>7016.6824395244603</v>
      </c>
      <c r="BK23" s="28">
        <v>28.469091746446399</v>
      </c>
      <c r="BL23" s="28">
        <v>36.060851300451397</v>
      </c>
      <c r="BM23" s="28">
        <v>10024.916054167499</v>
      </c>
      <c r="BN23" s="28">
        <v>295.930255732224</v>
      </c>
      <c r="BO23" s="28">
        <v>6.45299452449059</v>
      </c>
      <c r="BP23" s="28">
        <v>77.8155301123806</v>
      </c>
      <c r="BQ23" s="28">
        <v>0</v>
      </c>
      <c r="BR23" s="28">
        <v>437.91437094749102</v>
      </c>
      <c r="BS23" s="28">
        <v>95.010769628687001</v>
      </c>
      <c r="BT23" s="28">
        <v>0</v>
      </c>
      <c r="BU23" s="28">
        <v>0</v>
      </c>
      <c r="BV23" s="28">
        <v>1874.9445681316299</v>
      </c>
      <c r="BW23" s="28">
        <v>2124.4842726738202</v>
      </c>
      <c r="BX23" s="28">
        <v>19032.152373000001</v>
      </c>
      <c r="BY23" s="28">
        <v>501.17078728599103</v>
      </c>
      <c r="CA23" s="25">
        <f t="shared" si="0"/>
        <v>1.2309799630032224E-2</v>
      </c>
      <c r="CB23" s="25">
        <f t="shared" si="1"/>
        <v>1.6173089625781595E-2</v>
      </c>
      <c r="CC23" s="25">
        <f t="shared" si="2"/>
        <v>1.3440199823747124E-2</v>
      </c>
      <c r="CD23" s="25">
        <f t="shared" si="3"/>
        <v>1.2306219354912768E-2</v>
      </c>
      <c r="CE23" s="25">
        <f t="shared" si="4"/>
        <v>1.2310111993579141E-2</v>
      </c>
      <c r="CF23" s="25">
        <f t="shared" si="5"/>
        <v>1.0308994748582816E-2</v>
      </c>
      <c r="CG23" s="25">
        <f t="shared" si="6"/>
        <v>1.0896601252553874E-2</v>
      </c>
      <c r="CH23" s="25">
        <f t="shared" si="7"/>
        <v>1.7497721901565729E-2</v>
      </c>
      <c r="CI23" s="25">
        <f t="shared" si="8"/>
        <v>9.7020015205633251E-3</v>
      </c>
      <c r="CJ23" s="25"/>
      <c r="CK23" s="25">
        <f t="shared" si="9"/>
        <v>1.5391420072354448E-2</v>
      </c>
      <c r="CL23" s="25">
        <f t="shared" si="10"/>
        <v>1.9851252796405296E-2</v>
      </c>
      <c r="CM23" s="25">
        <f t="shared" si="11"/>
        <v>1.319506434535501E-2</v>
      </c>
      <c r="CN23" s="25">
        <f t="shared" si="12"/>
        <v>1.6842703030758941E-2</v>
      </c>
    </row>
    <row r="24" spans="1:92" x14ac:dyDescent="0.4">
      <c r="A24" s="28" t="s">
        <v>23</v>
      </c>
      <c r="B24" s="101">
        <v>291368.68865000003</v>
      </c>
      <c r="C24" s="101">
        <v>2188.4616248000002</v>
      </c>
      <c r="D24" s="101">
        <v>3298.1815580000002</v>
      </c>
      <c r="E24" s="101">
        <v>47038.305871999997</v>
      </c>
      <c r="F24" s="101">
        <v>47037.717883999998</v>
      </c>
      <c r="G24" s="101">
        <v>1151.7517398</v>
      </c>
      <c r="H24" s="101">
        <v>48653.776944999998</v>
      </c>
      <c r="I24" s="101">
        <v>1102.5136448999999</v>
      </c>
      <c r="J24" s="101">
        <v>2067.4042100000001</v>
      </c>
      <c r="K24" s="101"/>
      <c r="L24" s="101">
        <v>1892.7190734000001</v>
      </c>
      <c r="M24" s="101">
        <v>112.06133785999999</v>
      </c>
      <c r="N24" s="101">
        <v>217.13832907</v>
      </c>
      <c r="O24" s="101">
        <v>267.62436814</v>
      </c>
      <c r="P24" s="28"/>
      <c r="Q24" s="28" t="s">
        <v>23</v>
      </c>
      <c r="R24" s="28">
        <v>3106.3174196824998</v>
      </c>
      <c r="S24" s="28">
        <v>114.494967576561</v>
      </c>
      <c r="T24" s="28">
        <v>1124.2875573358999</v>
      </c>
      <c r="U24" s="28">
        <v>1124.2875573358999</v>
      </c>
      <c r="V24" s="28">
        <v>9270.3340165788104</v>
      </c>
      <c r="W24" s="28">
        <v>2088.3969245613898</v>
      </c>
      <c r="X24" s="28">
        <v>220.743756396891</v>
      </c>
      <c r="Y24" s="28">
        <v>18286.495370724901</v>
      </c>
      <c r="Z24" s="28">
        <v>0</v>
      </c>
      <c r="AA24" s="28">
        <v>295091.07714523497</v>
      </c>
      <c r="AB24" s="28">
        <v>5152.1871961161896</v>
      </c>
      <c r="AC24" s="28">
        <v>1937.6987881172799</v>
      </c>
      <c r="AD24" s="28">
        <v>2912.5472535527701</v>
      </c>
      <c r="AE24" s="28">
        <v>511.65698042726098</v>
      </c>
      <c r="AF24" s="28">
        <v>1929.7817620519199</v>
      </c>
      <c r="AG24" s="28">
        <v>1929.7817620519199</v>
      </c>
      <c r="AH24" s="28">
        <v>0</v>
      </c>
      <c r="AI24" s="28">
        <v>1129.75802633326</v>
      </c>
      <c r="AJ24" s="28">
        <v>170.11149565433001</v>
      </c>
      <c r="AK24" s="28">
        <v>707.07304045498097</v>
      </c>
      <c r="AL24" s="28">
        <v>0</v>
      </c>
      <c r="AM24" s="28">
        <v>272.99632760110802</v>
      </c>
      <c r="AN24" s="28">
        <v>2226.8255961551299</v>
      </c>
      <c r="AO24" s="28">
        <v>0</v>
      </c>
      <c r="AP24" s="28">
        <v>3019.3526136146402</v>
      </c>
      <c r="AQ24" s="28">
        <v>335.48367630725801</v>
      </c>
      <c r="AR24" s="28">
        <v>3354.8362899219001</v>
      </c>
      <c r="AS24" s="28">
        <v>910.76742760667503</v>
      </c>
      <c r="AT24" s="28">
        <v>2372.3377837427802</v>
      </c>
      <c r="AU24" s="28">
        <v>5.23896653251541</v>
      </c>
      <c r="AV24" s="28">
        <v>6880.4425581477799</v>
      </c>
      <c r="AW24" s="28">
        <v>4.7626971073154802</v>
      </c>
      <c r="AX24" s="28">
        <v>141.213966444551</v>
      </c>
      <c r="AY24" s="28">
        <v>2657.5843452658401</v>
      </c>
      <c r="AZ24" s="28">
        <v>4.2864273937509898</v>
      </c>
      <c r="BA24" s="28">
        <v>0</v>
      </c>
      <c r="BB24" s="28">
        <v>460.576533198851</v>
      </c>
      <c r="BC24" s="28">
        <v>47628.913042833403</v>
      </c>
      <c r="BD24" s="28">
        <v>47628.321082381401</v>
      </c>
      <c r="BE24" s="28">
        <v>0.59196045199865499</v>
      </c>
      <c r="BF24" s="28">
        <v>5.3818460480497299</v>
      </c>
      <c r="BG24" s="28">
        <v>0</v>
      </c>
      <c r="BH24" s="28">
        <v>1166.86058498542</v>
      </c>
      <c r="BI24" s="28">
        <v>44.769350110506601</v>
      </c>
      <c r="BJ24" s="28">
        <v>17607.690024416101</v>
      </c>
      <c r="BK24" s="28">
        <v>71.4404268313519</v>
      </c>
      <c r="BL24" s="28">
        <v>90.491228628118805</v>
      </c>
      <c r="BM24" s="28">
        <v>25156.560961876501</v>
      </c>
      <c r="BN24" s="28">
        <v>746.50925991832696</v>
      </c>
      <c r="BO24" s="28">
        <v>16.1931651590359</v>
      </c>
      <c r="BP24" s="28">
        <v>195.27055838334999</v>
      </c>
      <c r="BQ24" s="28">
        <v>0</v>
      </c>
      <c r="BR24" s="28">
        <v>1163.3371206799</v>
      </c>
      <c r="BS24" s="28">
        <v>265.21422114939702</v>
      </c>
      <c r="BT24" s="28">
        <v>0</v>
      </c>
      <c r="BU24" s="28">
        <v>0</v>
      </c>
      <c r="BV24" s="28">
        <v>5231.1097507747199</v>
      </c>
      <c r="BW24" s="28">
        <v>5917.5084317951596</v>
      </c>
      <c r="BX24" s="28">
        <v>49184.982588887498</v>
      </c>
      <c r="BY24" s="28">
        <v>1396.6810669429101</v>
      </c>
      <c r="CA24" s="25">
        <f t="shared" si="0"/>
        <v>1.2775526816151413E-2</v>
      </c>
      <c r="CB24" s="25">
        <f t="shared" si="1"/>
        <v>1.7530109242210597E-2</v>
      </c>
      <c r="CC24" s="25">
        <f t="shared" si="2"/>
        <v>1.7177566160504205E-2</v>
      </c>
      <c r="CD24" s="25">
        <f t="shared" si="3"/>
        <v>1.2555876745233086E-2</v>
      </c>
      <c r="CE24" s="25">
        <f t="shared" si="4"/>
        <v>1.2555949245622266E-2</v>
      </c>
      <c r="CF24" s="25">
        <f t="shared" si="5"/>
        <v>1.0058921970382039E-2</v>
      </c>
      <c r="CG24" s="25">
        <f t="shared" si="6"/>
        <v>1.091807619556432E-2</v>
      </c>
      <c r="CH24" s="25">
        <f t="shared" si="7"/>
        <v>1.9749336016494323E-2</v>
      </c>
      <c r="CI24" s="25">
        <f t="shared" si="8"/>
        <v>1.0154141342969247E-2</v>
      </c>
      <c r="CJ24" s="25"/>
      <c r="CK24" s="25">
        <f t="shared" si="9"/>
        <v>1.9581716680934606E-2</v>
      </c>
      <c r="CL24" s="25">
        <f t="shared" si="10"/>
        <v>2.171694326549423E-2</v>
      </c>
      <c r="CM24" s="25">
        <f t="shared" si="11"/>
        <v>1.6604287885667129E-2</v>
      </c>
      <c r="CN24" s="25">
        <f t="shared" si="12"/>
        <v>2.0072759063172577E-2</v>
      </c>
    </row>
    <row r="25" spans="1:92" x14ac:dyDescent="0.4">
      <c r="A25" s="28" t="s">
        <v>24</v>
      </c>
      <c r="B25" s="101">
        <v>12946.441855999999</v>
      </c>
      <c r="C25" s="101">
        <v>94.352504808999996</v>
      </c>
      <c r="D25" s="101">
        <v>194.61266577999999</v>
      </c>
      <c r="E25" s="101">
        <v>1731.2050445</v>
      </c>
      <c r="F25" s="101">
        <v>1729.2568888000001</v>
      </c>
      <c r="G25" s="101">
        <v>29.971123806000001</v>
      </c>
      <c r="H25" s="101">
        <v>1953.6811104999999</v>
      </c>
      <c r="I25" s="101">
        <v>50.375005125999998</v>
      </c>
      <c r="J25" s="101">
        <v>98.690730837000004</v>
      </c>
      <c r="K25" s="101"/>
      <c r="L25" s="101">
        <v>122.69809151</v>
      </c>
      <c r="M25" s="101">
        <v>4.9319151567999997</v>
      </c>
      <c r="N25" s="101">
        <v>17.453763433999999</v>
      </c>
      <c r="O25" s="101">
        <v>10.239560189000001</v>
      </c>
      <c r="P25" s="28"/>
      <c r="Q25" s="28" t="s">
        <v>24</v>
      </c>
      <c r="R25" s="28">
        <v>108.253306598048</v>
      </c>
      <c r="S25" s="28">
        <v>4.9520912610094898</v>
      </c>
      <c r="T25" s="28">
        <v>50.579649213072202</v>
      </c>
      <c r="U25" s="28">
        <v>50.579649213072202</v>
      </c>
      <c r="V25" s="28">
        <v>323.06566114911402</v>
      </c>
      <c r="W25" s="28">
        <v>99.080554566090399</v>
      </c>
      <c r="X25" s="28">
        <v>17.5230044603957</v>
      </c>
      <c r="Y25" s="28">
        <v>793.89667136835499</v>
      </c>
      <c r="Z25" s="28">
        <v>0</v>
      </c>
      <c r="AA25" s="28">
        <v>12998.0412682405</v>
      </c>
      <c r="AB25" s="28">
        <v>246.38344554477899</v>
      </c>
      <c r="AC25" s="28">
        <v>88.768715303072</v>
      </c>
      <c r="AD25" s="28">
        <v>101.5005626933</v>
      </c>
      <c r="AE25" s="28">
        <v>85.028167854233999</v>
      </c>
      <c r="AF25" s="28">
        <v>123.190198290932</v>
      </c>
      <c r="AG25" s="28">
        <v>123.190198290932</v>
      </c>
      <c r="AH25" s="28">
        <v>0</v>
      </c>
      <c r="AI25" s="28">
        <v>39.373256456385</v>
      </c>
      <c r="AJ25" s="28">
        <v>5.9282864084501403</v>
      </c>
      <c r="AK25" s="28">
        <v>24.641069360675601</v>
      </c>
      <c r="AL25" s="28">
        <v>0</v>
      </c>
      <c r="AM25" s="28">
        <v>10.2815154542114</v>
      </c>
      <c r="AN25" s="28">
        <v>94.734236061002903</v>
      </c>
      <c r="AO25" s="28">
        <v>0</v>
      </c>
      <c r="AP25" s="28">
        <v>175.85125795374199</v>
      </c>
      <c r="AQ25" s="28">
        <v>19.539036564564402</v>
      </c>
      <c r="AR25" s="28">
        <v>195.390294518307</v>
      </c>
      <c r="AS25" s="28">
        <v>31.7397081663213</v>
      </c>
      <c r="AT25" s="28">
        <v>89.087858536720105</v>
      </c>
      <c r="AU25" s="28">
        <v>0.190979410556325</v>
      </c>
      <c r="AV25" s="28">
        <v>245.54974591590999</v>
      </c>
      <c r="AW25" s="28">
        <v>0.17361769667840601</v>
      </c>
      <c r="AX25" s="28">
        <v>5.1477626833060404</v>
      </c>
      <c r="AY25" s="28">
        <v>96.8786390736839</v>
      </c>
      <c r="AZ25" s="28">
        <v>0.15625587207590499</v>
      </c>
      <c r="BA25" s="28">
        <v>0</v>
      </c>
      <c r="BB25" s="28">
        <v>16.789694367962401</v>
      </c>
      <c r="BC25" s="28">
        <v>1738.18147899113</v>
      </c>
      <c r="BD25" s="28">
        <v>1736.2258455645599</v>
      </c>
      <c r="BE25" s="28">
        <v>1.9556334265667901</v>
      </c>
      <c r="BF25" s="28">
        <v>0.196187929115472</v>
      </c>
      <c r="BG25" s="28">
        <v>0</v>
      </c>
      <c r="BH25" s="28">
        <v>42.536315259026502</v>
      </c>
      <c r="BI25" s="28">
        <v>1.6320062293620301</v>
      </c>
      <c r="BJ25" s="28">
        <v>641.86442335642596</v>
      </c>
      <c r="BK25" s="28">
        <v>2.6042646661073499</v>
      </c>
      <c r="BL25" s="28">
        <v>3.2987341745035401</v>
      </c>
      <c r="BM25" s="28">
        <v>917.04834116216603</v>
      </c>
      <c r="BN25" s="28">
        <v>31.606958096391899</v>
      </c>
      <c r="BO25" s="28">
        <v>0.59029994299541899</v>
      </c>
      <c r="BP25" s="28">
        <v>7.1183237405975603</v>
      </c>
      <c r="BQ25" s="28">
        <v>0</v>
      </c>
      <c r="BR25" s="28">
        <v>30.0910585624021</v>
      </c>
      <c r="BS25" s="28">
        <v>9.2425620632247298</v>
      </c>
      <c r="BT25" s="28">
        <v>0</v>
      </c>
      <c r="BU25" s="28">
        <v>0</v>
      </c>
      <c r="BV25" s="28">
        <v>182.486462495924</v>
      </c>
      <c r="BW25" s="28">
        <v>207.121839361262</v>
      </c>
      <c r="BX25" s="28">
        <v>1961.4377333436901</v>
      </c>
      <c r="BY25" s="28">
        <v>48.834727292423402</v>
      </c>
      <c r="CA25" s="25">
        <f t="shared" si="0"/>
        <v>3.9856056833551734E-3</v>
      </c>
      <c r="CB25" s="25">
        <f t="shared" si="1"/>
        <v>4.0457988134565718E-3</v>
      </c>
      <c r="CC25" s="25">
        <f t="shared" si="2"/>
        <v>3.9957766119194235E-3</v>
      </c>
      <c r="CD25" s="25">
        <f t="shared" si="3"/>
        <v>4.0298140958484373E-3</v>
      </c>
      <c r="CE25" s="25">
        <f t="shared" si="4"/>
        <v>4.0300297831375826E-3</v>
      </c>
      <c r="CF25" s="25">
        <f t="shared" si="5"/>
        <v>4.0016769867698082E-3</v>
      </c>
      <c r="CG25" s="25">
        <f t="shared" si="6"/>
        <v>3.970260449365254E-3</v>
      </c>
      <c r="CH25" s="25">
        <f t="shared" si="7"/>
        <v>4.0624132257721796E-3</v>
      </c>
      <c r="CI25" s="25">
        <f t="shared" si="8"/>
        <v>3.9499528049319775E-3</v>
      </c>
      <c r="CJ25" s="25"/>
      <c r="CK25" s="25">
        <f t="shared" si="9"/>
        <v>4.0107125944326355E-3</v>
      </c>
      <c r="CL25" s="25">
        <f t="shared" si="10"/>
        <v>4.0909268647234976E-3</v>
      </c>
      <c r="CM25" s="25">
        <f t="shared" si="11"/>
        <v>3.9671115434519828E-3</v>
      </c>
      <c r="CN25" s="25">
        <f t="shared" si="12"/>
        <v>4.097369851536233E-3</v>
      </c>
    </row>
    <row r="26" spans="1:92" x14ac:dyDescent="0.4">
      <c r="A26" s="28" t="s">
        <v>25</v>
      </c>
      <c r="B26" s="101">
        <v>64218.330985000001</v>
      </c>
      <c r="C26" s="101">
        <v>428.04454461</v>
      </c>
      <c r="D26" s="101">
        <v>948.64920441000004</v>
      </c>
      <c r="E26" s="101">
        <v>9328.5517175000004</v>
      </c>
      <c r="F26" s="101">
        <v>9325.6888483999992</v>
      </c>
      <c r="G26" s="101">
        <v>224.78554582000001</v>
      </c>
      <c r="H26" s="101">
        <v>10196.251840999999</v>
      </c>
      <c r="I26" s="101">
        <v>211.52916493999999</v>
      </c>
      <c r="J26" s="101">
        <v>499.20998936000001</v>
      </c>
      <c r="K26" s="101"/>
      <c r="L26" s="101">
        <v>486.33315574</v>
      </c>
      <c r="M26" s="101">
        <v>19.297964244999999</v>
      </c>
      <c r="N26" s="101">
        <v>65.268517431999996</v>
      </c>
      <c r="O26" s="101">
        <v>62.620601657999998</v>
      </c>
      <c r="P26" s="28"/>
      <c r="Q26" s="28" t="s">
        <v>25</v>
      </c>
      <c r="R26" s="28">
        <v>601.24054407179904</v>
      </c>
      <c r="S26" s="28">
        <v>19.399327530781399</v>
      </c>
      <c r="T26" s="28">
        <v>212.627128714001</v>
      </c>
      <c r="U26" s="28">
        <v>212.627128714001</v>
      </c>
      <c r="V26" s="28">
        <v>1794.3111198659001</v>
      </c>
      <c r="W26" s="28">
        <v>501.71848224256098</v>
      </c>
      <c r="X26" s="28">
        <v>65.611423337654799</v>
      </c>
      <c r="Y26" s="28">
        <v>4060.7730959851901</v>
      </c>
      <c r="Z26" s="28">
        <v>0</v>
      </c>
      <c r="AA26" s="28">
        <v>64542.013813544101</v>
      </c>
      <c r="AB26" s="28">
        <v>1219.6911785754601</v>
      </c>
      <c r="AC26" s="28">
        <v>445.753963855221</v>
      </c>
      <c r="AD26" s="28">
        <v>563.73563532206197</v>
      </c>
      <c r="AE26" s="28">
        <v>322.71067104014901</v>
      </c>
      <c r="AF26" s="28">
        <v>488.880710890741</v>
      </c>
      <c r="AG26" s="28">
        <v>488.880710890741</v>
      </c>
      <c r="AH26" s="28">
        <v>0</v>
      </c>
      <c r="AI26" s="28">
        <v>218.67550203805101</v>
      </c>
      <c r="AJ26" s="28">
        <v>32.925780407081199</v>
      </c>
      <c r="AK26" s="28">
        <v>136.85683318779701</v>
      </c>
      <c r="AL26" s="28">
        <v>0</v>
      </c>
      <c r="AM26" s="28">
        <v>62.946970474597698</v>
      </c>
      <c r="AN26" s="28">
        <v>430.24633169033802</v>
      </c>
      <c r="AO26" s="28">
        <v>0</v>
      </c>
      <c r="AP26" s="28">
        <v>858.21516753826302</v>
      </c>
      <c r="AQ26" s="28">
        <v>95.357229513627203</v>
      </c>
      <c r="AR26" s="28">
        <v>953.57239705189102</v>
      </c>
      <c r="AS26" s="28">
        <v>176.28278463240301</v>
      </c>
      <c r="AT26" s="28">
        <v>480.523435319719</v>
      </c>
      <c r="AU26" s="28">
        <v>1.03094172135782</v>
      </c>
      <c r="AV26" s="28">
        <v>1350.94592103224</v>
      </c>
      <c r="AW26" s="28">
        <v>0.93721944414865699</v>
      </c>
      <c r="AX26" s="28">
        <v>27.788559109002001</v>
      </c>
      <c r="AY26" s="28">
        <v>522.96850626277899</v>
      </c>
      <c r="AZ26" s="28">
        <v>0.843497561070785</v>
      </c>
      <c r="BA26" s="28">
        <v>0</v>
      </c>
      <c r="BB26" s="28">
        <v>90.633820151016593</v>
      </c>
      <c r="BC26" s="28">
        <v>9375.3400692557607</v>
      </c>
      <c r="BD26" s="28">
        <v>9372.4628365288499</v>
      </c>
      <c r="BE26" s="28">
        <v>2.8772327269074101</v>
      </c>
      <c r="BF26" s="28">
        <v>1.05905812106681</v>
      </c>
      <c r="BG26" s="28">
        <v>0</v>
      </c>
      <c r="BH26" s="28">
        <v>229.61879963182801</v>
      </c>
      <c r="BI26" s="28">
        <v>8.8098645104361193</v>
      </c>
      <c r="BJ26" s="28">
        <v>3464.9009064633901</v>
      </c>
      <c r="BK26" s="28">
        <v>14.0582937232207</v>
      </c>
      <c r="BL26" s="28">
        <v>17.8071696692515</v>
      </c>
      <c r="BM26" s="28">
        <v>4950.39364826358</v>
      </c>
      <c r="BN26" s="28">
        <v>163.10234158328799</v>
      </c>
      <c r="BO26" s="28">
        <v>3.186546752206</v>
      </c>
      <c r="BP26" s="28">
        <v>38.426005144485302</v>
      </c>
      <c r="BQ26" s="28">
        <v>0</v>
      </c>
      <c r="BR26" s="28">
        <v>225.88567796513399</v>
      </c>
      <c r="BS26" s="28">
        <v>51.333323735650197</v>
      </c>
      <c r="BT26" s="28">
        <v>0</v>
      </c>
      <c r="BU26" s="28">
        <v>0</v>
      </c>
      <c r="BV26" s="28">
        <v>1013.11951445669</v>
      </c>
      <c r="BW26" s="28">
        <v>1148.3543306968299</v>
      </c>
      <c r="BX26" s="28">
        <v>10247.1097503375</v>
      </c>
      <c r="BY26" s="28">
        <v>270.86998407444901</v>
      </c>
      <c r="CA26" s="25">
        <f t="shared" si="0"/>
        <v>5.0403494388495691E-3</v>
      </c>
      <c r="CB26" s="25">
        <f t="shared" si="1"/>
        <v>5.1438269873153378E-3</v>
      </c>
      <c r="CC26" s="25">
        <f t="shared" si="2"/>
        <v>5.1896872089329301E-3</v>
      </c>
      <c r="CD26" s="25">
        <f t="shared" si="3"/>
        <v>5.0156072638786039E-3</v>
      </c>
      <c r="CE26" s="25">
        <f t="shared" si="4"/>
        <v>5.0156067706328992E-3</v>
      </c>
      <c r="CF26" s="25">
        <f t="shared" si="5"/>
        <v>4.8941409516380947E-3</v>
      </c>
      <c r="CG26" s="25">
        <f t="shared" si="6"/>
        <v>4.9879024302829636E-3</v>
      </c>
      <c r="CH26" s="25">
        <f t="shared" si="7"/>
        <v>5.1906023186564006E-3</v>
      </c>
      <c r="CI26" s="25">
        <f t="shared" si="8"/>
        <v>5.0249252539536007E-3</v>
      </c>
      <c r="CJ26" s="25"/>
      <c r="CK26" s="25">
        <f t="shared" si="9"/>
        <v>5.238292147416247E-3</v>
      </c>
      <c r="CL26" s="25">
        <f t="shared" si="10"/>
        <v>5.2525377544764716E-3</v>
      </c>
      <c r="CM26" s="25">
        <f t="shared" si="11"/>
        <v>5.2537719431433273E-3</v>
      </c>
      <c r="CN26" s="25">
        <f t="shared" si="12"/>
        <v>5.211844152826107E-3</v>
      </c>
    </row>
    <row r="27" spans="1:92" x14ac:dyDescent="0.4">
      <c r="A27" s="28" t="s">
        <v>26</v>
      </c>
      <c r="B27" s="101">
        <v>9798.5118433999996</v>
      </c>
      <c r="C27" s="101">
        <v>68.998996700999996</v>
      </c>
      <c r="D27" s="101">
        <v>194.30850181</v>
      </c>
      <c r="E27" s="101">
        <v>1332.2323008000001</v>
      </c>
      <c r="F27" s="101">
        <v>1329.1435082999999</v>
      </c>
      <c r="G27" s="101">
        <v>25.337484919000001</v>
      </c>
      <c r="H27" s="101">
        <v>1517.6163122</v>
      </c>
      <c r="I27" s="101">
        <v>35.833209107999998</v>
      </c>
      <c r="J27" s="101">
        <v>75.726803648000001</v>
      </c>
      <c r="K27" s="101"/>
      <c r="L27" s="101">
        <v>91.092229215000003</v>
      </c>
      <c r="M27" s="101">
        <v>3.4241910472999999</v>
      </c>
      <c r="N27" s="101">
        <v>12.771388239</v>
      </c>
      <c r="O27" s="101">
        <v>11.611002117</v>
      </c>
      <c r="P27" s="28"/>
      <c r="Q27" s="28" t="s">
        <v>26</v>
      </c>
      <c r="R27" s="28">
        <v>84.303585205272398</v>
      </c>
      <c r="S27" s="28">
        <v>3.4440021508000802</v>
      </c>
      <c r="T27" s="28">
        <v>36.030675612158497</v>
      </c>
      <c r="U27" s="28">
        <v>36.030675612158497</v>
      </c>
      <c r="V27" s="28">
        <v>251.591328084227</v>
      </c>
      <c r="W27" s="28">
        <v>76.072397654776296</v>
      </c>
      <c r="X27" s="28">
        <v>12.8315719515772</v>
      </c>
      <c r="Y27" s="28">
        <v>620.75857926148694</v>
      </c>
      <c r="Z27" s="28">
        <v>0</v>
      </c>
      <c r="AA27" s="28">
        <v>9845.9636015913002</v>
      </c>
      <c r="AB27" s="28">
        <v>192.94163847528401</v>
      </c>
      <c r="AC27" s="28">
        <v>69.469041068294501</v>
      </c>
      <c r="AD27" s="28">
        <v>79.044792950943204</v>
      </c>
      <c r="AE27" s="28">
        <v>67.2900857361264</v>
      </c>
      <c r="AF27" s="28">
        <v>91.552018378749906</v>
      </c>
      <c r="AG27" s="28">
        <v>91.552018378749906</v>
      </c>
      <c r="AH27" s="28">
        <v>0</v>
      </c>
      <c r="AI27" s="28">
        <v>30.6623972916064</v>
      </c>
      <c r="AJ27" s="28">
        <v>4.6167241438485496</v>
      </c>
      <c r="AK27" s="28">
        <v>19.189538263473001</v>
      </c>
      <c r="AL27" s="28">
        <v>0</v>
      </c>
      <c r="AM27" s="28">
        <v>11.6712551598158</v>
      </c>
      <c r="AN27" s="28">
        <v>69.367469116222097</v>
      </c>
      <c r="AO27" s="28">
        <v>0</v>
      </c>
      <c r="AP27" s="28">
        <v>175.708799419721</v>
      </c>
      <c r="AQ27" s="28">
        <v>19.5231973684728</v>
      </c>
      <c r="AR27" s="28">
        <v>195.23199678819401</v>
      </c>
      <c r="AS27" s="28">
        <v>24.7176815649314</v>
      </c>
      <c r="AT27" s="28">
        <v>69.480699144467195</v>
      </c>
      <c r="AU27" s="28">
        <v>0.146930488365658</v>
      </c>
      <c r="AV27" s="28">
        <v>191.31708762309799</v>
      </c>
      <c r="AW27" s="28">
        <v>0.133573149793041</v>
      </c>
      <c r="AX27" s="28">
        <v>3.9604444447935001</v>
      </c>
      <c r="AY27" s="28">
        <v>74.533826104598205</v>
      </c>
      <c r="AZ27" s="28">
        <v>0.12021583976476601</v>
      </c>
      <c r="BA27" s="28">
        <v>0</v>
      </c>
      <c r="BB27" s="28">
        <v>12.9171945280179</v>
      </c>
      <c r="BC27" s="28">
        <v>1338.8710339833999</v>
      </c>
      <c r="BD27" s="28">
        <v>1335.76964694239</v>
      </c>
      <c r="BE27" s="28">
        <v>3.1013870410070701</v>
      </c>
      <c r="BF27" s="28">
        <v>0.15093764404614199</v>
      </c>
      <c r="BG27" s="28">
        <v>0</v>
      </c>
      <c r="BH27" s="28">
        <v>32.725427199303297</v>
      </c>
      <c r="BI27" s="28">
        <v>1.2555875165925301</v>
      </c>
      <c r="BJ27" s="28">
        <v>493.81995876915897</v>
      </c>
      <c r="BK27" s="28">
        <v>2.0035974533860199</v>
      </c>
      <c r="BL27" s="28">
        <v>2.53789009927412</v>
      </c>
      <c r="BM27" s="28">
        <v>705.53341587768796</v>
      </c>
      <c r="BN27" s="28">
        <v>24.703615694249599</v>
      </c>
      <c r="BO27" s="28">
        <v>0.45414893356040897</v>
      </c>
      <c r="BP27" s="28">
        <v>5.4764988940513701</v>
      </c>
      <c r="BQ27" s="28">
        <v>0</v>
      </c>
      <c r="BR27" s="28">
        <v>25.4609811088851</v>
      </c>
      <c r="BS27" s="28">
        <v>7.1977582349931302</v>
      </c>
      <c r="BT27" s="28">
        <v>0</v>
      </c>
      <c r="BU27" s="28">
        <v>0</v>
      </c>
      <c r="BV27" s="28">
        <v>142.11631936437601</v>
      </c>
      <c r="BW27" s="28">
        <v>161.31290228349599</v>
      </c>
      <c r="BX27" s="28">
        <v>1524.77073833451</v>
      </c>
      <c r="BY27" s="28">
        <v>38.033176946051597</v>
      </c>
      <c r="CA27" s="25">
        <f t="shared" si="0"/>
        <v>4.8427515269334189E-3</v>
      </c>
      <c r="CB27" s="25">
        <f t="shared" si="1"/>
        <v>5.340257581118721E-3</v>
      </c>
      <c r="CC27" s="25">
        <f t="shared" si="2"/>
        <v>4.7527255348663658E-3</v>
      </c>
      <c r="CD27" s="25">
        <f t="shared" si="3"/>
        <v>4.9831648575201963E-3</v>
      </c>
      <c r="CE27" s="25">
        <f t="shared" si="4"/>
        <v>4.9852695371209533E-3</v>
      </c>
      <c r="CF27" s="25">
        <f t="shared" si="5"/>
        <v>4.8740508491626989E-3</v>
      </c>
      <c r="CG27" s="25">
        <f t="shared" si="6"/>
        <v>4.7142522632342091E-3</v>
      </c>
      <c r="CH27" s="25">
        <f t="shared" si="7"/>
        <v>5.5107122435878271E-3</v>
      </c>
      <c r="CI27" s="25">
        <f t="shared" si="8"/>
        <v>4.5636946249932291E-3</v>
      </c>
      <c r="CJ27" s="25"/>
      <c r="CK27" s="25">
        <f t="shared" si="9"/>
        <v>5.0475124795188401E-3</v>
      </c>
      <c r="CL27" s="25">
        <f t="shared" si="10"/>
        <v>5.7856303069600944E-3</v>
      </c>
      <c r="CM27" s="25">
        <f t="shared" si="11"/>
        <v>4.7123861126871303E-3</v>
      </c>
      <c r="CN27" s="25">
        <f t="shared" si="12"/>
        <v>5.1893059882903584E-3</v>
      </c>
    </row>
    <row r="28" spans="1:92" x14ac:dyDescent="0.4">
      <c r="A28" s="28" t="s">
        <v>27</v>
      </c>
      <c r="B28" s="101">
        <v>16193.321626000001</v>
      </c>
      <c r="C28" s="101">
        <v>107.87645843</v>
      </c>
      <c r="D28" s="101">
        <v>278.44252325999997</v>
      </c>
      <c r="E28" s="101">
        <v>2345.0341582000001</v>
      </c>
      <c r="F28" s="101">
        <v>2340.3417992999998</v>
      </c>
      <c r="G28" s="101">
        <v>51.562471477000003</v>
      </c>
      <c r="H28" s="101">
        <v>2606.8636876</v>
      </c>
      <c r="I28" s="101">
        <v>54.038140026000001</v>
      </c>
      <c r="J28" s="101">
        <v>126.34242872999999</v>
      </c>
      <c r="K28" s="101"/>
      <c r="L28" s="101">
        <v>127.60369151</v>
      </c>
      <c r="M28" s="101">
        <v>5.0216993241000001</v>
      </c>
      <c r="N28" s="101">
        <v>17.371910094</v>
      </c>
      <c r="O28" s="101">
        <v>16.596106851999998</v>
      </c>
      <c r="P28" s="28"/>
      <c r="Q28" s="28" t="s">
        <v>27</v>
      </c>
      <c r="R28" s="28">
        <v>152.882664497886</v>
      </c>
      <c r="S28" s="28">
        <v>5.0445870607412999</v>
      </c>
      <c r="T28" s="28">
        <v>54.281529480149302</v>
      </c>
      <c r="U28" s="28">
        <v>54.281529480149302</v>
      </c>
      <c r="V28" s="28">
        <v>456.255393959787</v>
      </c>
      <c r="W28" s="28">
        <v>126.889521804846</v>
      </c>
      <c r="X28" s="28">
        <v>17.447694026045699</v>
      </c>
      <c r="Y28" s="28">
        <v>1041.3066373403999</v>
      </c>
      <c r="Z28" s="28">
        <v>0</v>
      </c>
      <c r="AA28" s="28">
        <v>16264.192685628601</v>
      </c>
      <c r="AB28" s="28">
        <v>313.87023814642299</v>
      </c>
      <c r="AC28" s="28">
        <v>114.530837560016</v>
      </c>
      <c r="AD28" s="28">
        <v>143.34601387546201</v>
      </c>
      <c r="AE28" s="28">
        <v>85.807367287830104</v>
      </c>
      <c r="AF28" s="28">
        <v>128.168599959543</v>
      </c>
      <c r="AG28" s="28">
        <v>128.168599959543</v>
      </c>
      <c r="AH28" s="28">
        <v>0</v>
      </c>
      <c r="AI28" s="28">
        <v>55.604664136001801</v>
      </c>
      <c r="AJ28" s="28">
        <v>8.3723325410349698</v>
      </c>
      <c r="AK28" s="28">
        <v>34.799801650597999</v>
      </c>
      <c r="AL28" s="28">
        <v>0</v>
      </c>
      <c r="AM28" s="28">
        <v>16.670000954723498</v>
      </c>
      <c r="AN28" s="28">
        <v>108.358419162243</v>
      </c>
      <c r="AO28" s="28">
        <v>0</v>
      </c>
      <c r="AP28" s="28">
        <v>251.690533187299</v>
      </c>
      <c r="AQ28" s="28">
        <v>27.965619321754598</v>
      </c>
      <c r="AR28" s="28">
        <v>279.65615250905302</v>
      </c>
      <c r="AS28" s="28">
        <v>44.824979324263502</v>
      </c>
      <c r="AT28" s="28">
        <v>122.544755701968</v>
      </c>
      <c r="AU28" s="28">
        <v>0.258567610663756</v>
      </c>
      <c r="AV28" s="28">
        <v>343.838926029692</v>
      </c>
      <c r="AW28" s="28">
        <v>0.23506153705142799</v>
      </c>
      <c r="AX28" s="28">
        <v>6.9695729798221899</v>
      </c>
      <c r="AY28" s="28">
        <v>131.164322632649</v>
      </c>
      <c r="AZ28" s="28">
        <v>0.21155539292426501</v>
      </c>
      <c r="BA28" s="28">
        <v>0</v>
      </c>
      <c r="BB28" s="28">
        <v>22.731624691986699</v>
      </c>
      <c r="BC28" s="28">
        <v>2355.3938698708098</v>
      </c>
      <c r="BD28" s="28">
        <v>2350.6819987172398</v>
      </c>
      <c r="BE28" s="28">
        <v>4.7118711535773796</v>
      </c>
      <c r="BF28" s="28">
        <v>0.265619455800084</v>
      </c>
      <c r="BG28" s="28">
        <v>0</v>
      </c>
      <c r="BH28" s="28">
        <v>57.590071599949297</v>
      </c>
      <c r="BI28" s="28">
        <v>2.20957795984281</v>
      </c>
      <c r="BJ28" s="28">
        <v>869.02243661105501</v>
      </c>
      <c r="BK28" s="28">
        <v>3.5259222828860599</v>
      </c>
      <c r="BL28" s="28">
        <v>4.4661678784371404</v>
      </c>
      <c r="BM28" s="28">
        <v>1241.59476835706</v>
      </c>
      <c r="BN28" s="28">
        <v>41.785427239266198</v>
      </c>
      <c r="BO28" s="28">
        <v>0.79920923493003004</v>
      </c>
      <c r="BP28" s="28">
        <v>9.6375204921818494</v>
      </c>
      <c r="BQ28" s="28">
        <v>0</v>
      </c>
      <c r="BR28" s="28">
        <v>51.7881754584566</v>
      </c>
      <c r="BS28" s="28">
        <v>13.0529735971351</v>
      </c>
      <c r="BT28" s="28">
        <v>0</v>
      </c>
      <c r="BU28" s="28">
        <v>0</v>
      </c>
      <c r="BV28" s="28">
        <v>257.62530534970699</v>
      </c>
      <c r="BW28" s="28">
        <v>292.052501810492</v>
      </c>
      <c r="BX28" s="28">
        <v>2618.2053716055698</v>
      </c>
      <c r="BY28" s="28">
        <v>68.8854960234288</v>
      </c>
      <c r="CA28" s="25">
        <f t="shared" si="0"/>
        <v>4.3765609839311447E-3</v>
      </c>
      <c r="CB28" s="25">
        <f t="shared" si="1"/>
        <v>4.4677100013969743E-3</v>
      </c>
      <c r="CC28" s="25">
        <f t="shared" si="2"/>
        <v>4.3586347187343846E-3</v>
      </c>
      <c r="CD28" s="25">
        <f t="shared" si="3"/>
        <v>4.4177231425752894E-3</v>
      </c>
      <c r="CE28" s="25">
        <f t="shared" si="4"/>
        <v>4.4182432755475167E-3</v>
      </c>
      <c r="CF28" s="25">
        <f t="shared" si="5"/>
        <v>4.3772917587411378E-3</v>
      </c>
      <c r="CG28" s="25">
        <f t="shared" si="6"/>
        <v>4.3507008285544125E-3</v>
      </c>
      <c r="CH28" s="25">
        <f t="shared" si="7"/>
        <v>4.5040309313421406E-3</v>
      </c>
      <c r="CI28" s="25">
        <f t="shared" si="8"/>
        <v>4.3302402870152856E-3</v>
      </c>
      <c r="CJ28" s="25"/>
      <c r="CK28" s="25">
        <f t="shared" si="9"/>
        <v>4.4270541303166521E-3</v>
      </c>
      <c r="CL28" s="25">
        <f t="shared" si="10"/>
        <v>4.5577672345808616E-3</v>
      </c>
      <c r="CM28" s="25">
        <f t="shared" si="11"/>
        <v>4.362440954139719E-3</v>
      </c>
      <c r="CN28" s="25">
        <f t="shared" si="12"/>
        <v>4.4524962018182637E-3</v>
      </c>
    </row>
    <row r="29" spans="1:92" x14ac:dyDescent="0.4">
      <c r="A29" s="28" t="s">
        <v>28</v>
      </c>
      <c r="B29" s="101">
        <v>9824.2104901999992</v>
      </c>
      <c r="C29" s="101">
        <v>51.615559701999999</v>
      </c>
      <c r="D29" s="101">
        <v>212.80234867999999</v>
      </c>
      <c r="E29" s="101">
        <v>1344.1926109999999</v>
      </c>
      <c r="F29" s="101">
        <v>1340.3653081</v>
      </c>
      <c r="G29" s="101">
        <v>23.357200319</v>
      </c>
      <c r="H29" s="101">
        <v>3066.4972263999998</v>
      </c>
      <c r="I29" s="101">
        <v>40.560510935000003</v>
      </c>
      <c r="J29" s="101">
        <v>64.754797791000001</v>
      </c>
      <c r="K29" s="101"/>
      <c r="L29" s="101">
        <v>92.165283595999995</v>
      </c>
      <c r="M29" s="101">
        <v>4.1451240418999999</v>
      </c>
      <c r="N29" s="101">
        <v>11.14480161</v>
      </c>
      <c r="O29" s="101">
        <v>12.792907144999999</v>
      </c>
      <c r="P29" s="28"/>
      <c r="Q29" s="28" t="s">
        <v>28</v>
      </c>
      <c r="R29" s="28">
        <v>202.85715401101001</v>
      </c>
      <c r="S29" s="28">
        <v>4.1590706916307401</v>
      </c>
      <c r="T29" s="28">
        <v>40.610536574599003</v>
      </c>
      <c r="U29" s="28">
        <v>40.610536574599003</v>
      </c>
      <c r="V29" s="28">
        <v>605.39663481509206</v>
      </c>
      <c r="W29" s="28">
        <v>64.891314824823993</v>
      </c>
      <c r="X29" s="28">
        <v>11.1769752424586</v>
      </c>
      <c r="Y29" s="28">
        <v>1205.8679636315301</v>
      </c>
      <c r="Z29" s="28">
        <v>0</v>
      </c>
      <c r="AA29" s="28">
        <v>9854.5241105847108</v>
      </c>
      <c r="AB29" s="28">
        <v>341.443393533446</v>
      </c>
      <c r="AC29" s="28">
        <v>128.12402426411401</v>
      </c>
      <c r="AD29" s="28">
        <v>190.20322045968601</v>
      </c>
      <c r="AE29" s="28">
        <v>38.422284545095998</v>
      </c>
      <c r="AF29" s="28">
        <v>91.485498572778297</v>
      </c>
      <c r="AG29" s="28">
        <v>91.485498572778297</v>
      </c>
      <c r="AH29" s="28">
        <v>0</v>
      </c>
      <c r="AI29" s="28">
        <v>73.778577617505505</v>
      </c>
      <c r="AJ29" s="28">
        <v>11.109087462548301</v>
      </c>
      <c r="AK29" s="28">
        <v>46.175217643151697</v>
      </c>
      <c r="AL29" s="28">
        <v>0</v>
      </c>
      <c r="AM29" s="28">
        <v>11.336236396064701</v>
      </c>
      <c r="AN29" s="28">
        <v>51.752859817809998</v>
      </c>
      <c r="AO29" s="28">
        <v>0</v>
      </c>
      <c r="AP29" s="28">
        <v>192.12867334691299</v>
      </c>
      <c r="AQ29" s="28">
        <v>21.347611089521902</v>
      </c>
      <c r="AR29" s="28">
        <v>213.47628443643501</v>
      </c>
      <c r="AS29" s="28">
        <v>59.477360904941598</v>
      </c>
      <c r="AT29" s="28">
        <v>155.40280837364901</v>
      </c>
      <c r="AU29" s="28">
        <v>0.14789407015217401</v>
      </c>
      <c r="AV29" s="28">
        <v>449.755392239917</v>
      </c>
      <c r="AW29" s="28">
        <v>0.13444921254980999</v>
      </c>
      <c r="AX29" s="28">
        <v>3.9864162416706499</v>
      </c>
      <c r="AY29" s="28">
        <v>75.022588376571406</v>
      </c>
      <c r="AZ29" s="28">
        <v>0.121004218646692</v>
      </c>
      <c r="BA29" s="28">
        <v>0</v>
      </c>
      <c r="BB29" s="28">
        <v>13.0018924270132</v>
      </c>
      <c r="BC29" s="28">
        <v>1348.36647365102</v>
      </c>
      <c r="BD29" s="28">
        <v>1344.52871531814</v>
      </c>
      <c r="BE29" s="28">
        <v>3.83775833287587</v>
      </c>
      <c r="BF29" s="28">
        <v>0.151927454526915</v>
      </c>
      <c r="BG29" s="28">
        <v>0</v>
      </c>
      <c r="BH29" s="28">
        <v>32.940029446474497</v>
      </c>
      <c r="BI29" s="28">
        <v>1.2638209780805401</v>
      </c>
      <c r="BJ29" s="28">
        <v>497.05837615150102</v>
      </c>
      <c r="BK29" s="28">
        <v>2.0167371850614799</v>
      </c>
      <c r="BL29" s="28">
        <v>2.55453080323197</v>
      </c>
      <c r="BM29" s="28">
        <v>710.15951469656</v>
      </c>
      <c r="BN29" s="28">
        <v>49.167233160394503</v>
      </c>
      <c r="BO29" s="28">
        <v>0.45712680675937001</v>
      </c>
      <c r="BP29" s="28">
        <v>5.5124072493482599</v>
      </c>
      <c r="BQ29" s="28">
        <v>0</v>
      </c>
      <c r="BR29" s="28">
        <v>23.428547373248001</v>
      </c>
      <c r="BS29" s="28">
        <v>17.319738707479502</v>
      </c>
      <c r="BT29" s="28">
        <v>0</v>
      </c>
      <c r="BU29" s="28">
        <v>0</v>
      </c>
      <c r="BV29" s="28">
        <v>341.62956072538401</v>
      </c>
      <c r="BW29" s="28">
        <v>386.50809324631001</v>
      </c>
      <c r="BX29" s="28">
        <v>3078.0810258469901</v>
      </c>
      <c r="BY29" s="28">
        <v>91.221766404987903</v>
      </c>
      <c r="CA29" s="25">
        <f t="shared" si="0"/>
        <v>3.0856037149194363E-3</v>
      </c>
      <c r="CB29" s="25">
        <f t="shared" si="1"/>
        <v>2.6600528329576451E-3</v>
      </c>
      <c r="CC29" s="25">
        <f t="shared" si="2"/>
        <v>3.1669563828378624E-3</v>
      </c>
      <c r="CD29" s="25">
        <f t="shared" si="3"/>
        <v>3.1051075693050694E-3</v>
      </c>
      <c r="CE29" s="25">
        <f t="shared" si="4"/>
        <v>3.1061735132803213E-3</v>
      </c>
      <c r="CF29" s="25">
        <f t="shared" si="5"/>
        <v>3.0546064285779792E-3</v>
      </c>
      <c r="CG29" s="25">
        <f t="shared" si="6"/>
        <v>3.7775346239557485E-3</v>
      </c>
      <c r="CH29" s="25">
        <f t="shared" si="7"/>
        <v>1.2333582207375935E-3</v>
      </c>
      <c r="CI29" s="25">
        <f t="shared" si="8"/>
        <v>2.1082149660108427E-3</v>
      </c>
      <c r="CJ29" s="25"/>
      <c r="CK29" s="25">
        <f t="shared" si="9"/>
        <v>-7.3757167199906522E-3</v>
      </c>
      <c r="CL29" s="25">
        <f t="shared" si="10"/>
        <v>3.3645916478647498E-3</v>
      </c>
      <c r="CM29" s="25">
        <f t="shared" si="11"/>
        <v>2.8868735025063849E-3</v>
      </c>
      <c r="CN29" s="25">
        <f t="shared" si="12"/>
        <v>-0.11386549846917525</v>
      </c>
    </row>
    <row r="30" spans="1:92" x14ac:dyDescent="0.4">
      <c r="A30" s="28" t="s">
        <v>29</v>
      </c>
      <c r="B30" s="101">
        <v>27676.400728000001</v>
      </c>
      <c r="C30" s="101">
        <v>208.30397791999999</v>
      </c>
      <c r="D30" s="101">
        <v>434.15099344999999</v>
      </c>
      <c r="E30" s="101">
        <v>4003.2989226999998</v>
      </c>
      <c r="F30" s="101">
        <v>4003.2989226999998</v>
      </c>
      <c r="G30" s="101">
        <v>91.691920851999996</v>
      </c>
      <c r="H30" s="101">
        <v>4179.3484620999998</v>
      </c>
      <c r="I30" s="101">
        <v>108.63622402</v>
      </c>
      <c r="J30" s="101">
        <v>203.04122534000001</v>
      </c>
      <c r="K30" s="101"/>
      <c r="L30" s="101">
        <v>237.26255721999999</v>
      </c>
      <c r="M30" s="101">
        <v>10.539935383</v>
      </c>
      <c r="N30" s="101">
        <v>29.723866628</v>
      </c>
      <c r="O30" s="101">
        <v>31.686929599999999</v>
      </c>
      <c r="P30" s="28"/>
      <c r="Q30" s="28" t="s">
        <v>29</v>
      </c>
      <c r="R30" s="28">
        <v>241.80448700904401</v>
      </c>
      <c r="S30" s="28">
        <v>10.718728647748801</v>
      </c>
      <c r="T30" s="28">
        <v>110.24791956390401</v>
      </c>
      <c r="U30" s="28">
        <v>110.24791956390401</v>
      </c>
      <c r="V30" s="28">
        <v>721.62911890573503</v>
      </c>
      <c r="W30" s="28">
        <v>204.51792457497001</v>
      </c>
      <c r="X30" s="28">
        <v>30.000013184627601</v>
      </c>
      <c r="Y30" s="28">
        <v>1650.2862201380899</v>
      </c>
      <c r="Z30" s="28">
        <v>0</v>
      </c>
      <c r="AA30" s="28">
        <v>27943.427632511499</v>
      </c>
      <c r="AB30" s="28">
        <v>497.844763057259</v>
      </c>
      <c r="AC30" s="28">
        <v>181.59612729346301</v>
      </c>
      <c r="AD30" s="28">
        <v>226.720956959896</v>
      </c>
      <c r="AE30" s="28">
        <v>137.140387382471</v>
      </c>
      <c r="AF30" s="28">
        <v>240.11559372189799</v>
      </c>
      <c r="AG30" s="28">
        <v>240.11559372189799</v>
      </c>
      <c r="AH30" s="28">
        <v>0</v>
      </c>
      <c r="AI30" s="28">
        <v>87.9461958644047</v>
      </c>
      <c r="AJ30" s="28">
        <v>13.241955785099</v>
      </c>
      <c r="AK30" s="28">
        <v>55.040540328091801</v>
      </c>
      <c r="AL30" s="28">
        <v>0</v>
      </c>
      <c r="AM30" s="28">
        <v>32.099920378962402</v>
      </c>
      <c r="AN30" s="28">
        <v>211.10217362500401</v>
      </c>
      <c r="AO30" s="28">
        <v>0</v>
      </c>
      <c r="AP30" s="28">
        <v>394.72293576723598</v>
      </c>
      <c r="AQ30" s="28">
        <v>43.858084970540702</v>
      </c>
      <c r="AR30" s="28">
        <v>438.58102073777599</v>
      </c>
      <c r="AS30" s="28">
        <v>70.896699139757501</v>
      </c>
      <c r="AT30" s="28">
        <v>193.95678138329001</v>
      </c>
      <c r="AU30" s="28">
        <v>0.44490833666782298</v>
      </c>
      <c r="AV30" s="28">
        <v>543.94936894723696</v>
      </c>
      <c r="AW30" s="28">
        <v>0.40446203861395402</v>
      </c>
      <c r="AX30" s="28">
        <v>11.992300346676799</v>
      </c>
      <c r="AY30" s="28">
        <v>225.689837684705</v>
      </c>
      <c r="AZ30" s="28">
        <v>0.36401586104267503</v>
      </c>
      <c r="BA30" s="28">
        <v>0</v>
      </c>
      <c r="BB30" s="28">
        <v>39.113507112661701</v>
      </c>
      <c r="BC30" s="28">
        <v>4044.7369605983299</v>
      </c>
      <c r="BD30" s="28">
        <v>4044.7369605983299</v>
      </c>
      <c r="BE30" s="28">
        <v>0</v>
      </c>
      <c r="BF30" s="28">
        <v>0.457042286413466</v>
      </c>
      <c r="BG30" s="28">
        <v>0</v>
      </c>
      <c r="BH30" s="28">
        <v>99.093210535888403</v>
      </c>
      <c r="BI30" s="28">
        <v>3.8019438615056398</v>
      </c>
      <c r="BJ30" s="28">
        <v>1495.2965082094599</v>
      </c>
      <c r="BK30" s="28">
        <v>6.0669310250941004</v>
      </c>
      <c r="BL30" s="28">
        <v>7.6847808175840697</v>
      </c>
      <c r="BM30" s="28">
        <v>2136.3693909180502</v>
      </c>
      <c r="BN30" s="28">
        <v>66.207768915755807</v>
      </c>
      <c r="BO30" s="28">
        <v>1.37517125062694</v>
      </c>
      <c r="BP30" s="28">
        <v>16.5829503133318</v>
      </c>
      <c r="BQ30" s="28">
        <v>0</v>
      </c>
      <c r="BR30" s="28">
        <v>92.481500342267495</v>
      </c>
      <c r="BS30" s="28">
        <v>20.645023144134701</v>
      </c>
      <c r="BT30" s="28">
        <v>0</v>
      </c>
      <c r="BU30" s="28">
        <v>0</v>
      </c>
      <c r="BV30" s="28">
        <v>407.47229189824299</v>
      </c>
      <c r="BW30" s="28">
        <v>461.93852457481103</v>
      </c>
      <c r="BX30" s="28">
        <v>4215.6384870781603</v>
      </c>
      <c r="BY30" s="28">
        <v>108.954932315156</v>
      </c>
      <c r="CA30" s="25">
        <f t="shared" si="0"/>
        <v>9.6481803084079946E-3</v>
      </c>
      <c r="CB30" s="25">
        <f t="shared" si="1"/>
        <v>1.3433232206821697E-2</v>
      </c>
      <c r="CC30" s="25">
        <f t="shared" si="2"/>
        <v>1.0203886100945187E-2</v>
      </c>
      <c r="CD30" s="25">
        <f t="shared" si="3"/>
        <v>1.0350972709872605E-2</v>
      </c>
      <c r="CE30" s="25">
        <f t="shared" si="4"/>
        <v>1.0350972709872605E-2</v>
      </c>
      <c r="CF30" s="25">
        <f t="shared" si="5"/>
        <v>8.6112220458546204E-3</v>
      </c>
      <c r="CG30" s="25">
        <f t="shared" si="6"/>
        <v>8.6831776070487969E-3</v>
      </c>
      <c r="CH30" s="25">
        <f t="shared" si="7"/>
        <v>1.4835710265549099E-2</v>
      </c>
      <c r="CI30" s="25">
        <f t="shared" si="8"/>
        <v>7.2729034830104665E-3</v>
      </c>
      <c r="CJ30" s="25"/>
      <c r="CK30" s="25">
        <f t="shared" si="9"/>
        <v>1.2024807181238235E-2</v>
      </c>
      <c r="CL30" s="25">
        <f t="shared" si="10"/>
        <v>1.6963411847588677E-2</v>
      </c>
      <c r="CM30" s="25">
        <f t="shared" si="11"/>
        <v>9.2903981868721758E-3</v>
      </c>
      <c r="CN30" s="25">
        <f t="shared" si="12"/>
        <v>1.3033474185596158E-2</v>
      </c>
    </row>
    <row r="31" spans="1:92" x14ac:dyDescent="0.4">
      <c r="A31" s="28" t="s">
        <v>30</v>
      </c>
      <c r="B31" s="101">
        <v>33747.356803000002</v>
      </c>
      <c r="C31" s="101">
        <v>226.81744689000001</v>
      </c>
      <c r="D31" s="101">
        <v>639.50462872000003</v>
      </c>
      <c r="E31" s="101">
        <v>4726.5756615999999</v>
      </c>
      <c r="F31" s="101">
        <v>4714.8872153000002</v>
      </c>
      <c r="G31" s="101">
        <v>95.607708173000006</v>
      </c>
      <c r="H31" s="101">
        <v>5369.2402598999997</v>
      </c>
      <c r="I31" s="101">
        <v>115.50120781</v>
      </c>
      <c r="J31" s="101">
        <v>263.56209221</v>
      </c>
      <c r="K31" s="101"/>
      <c r="L31" s="101">
        <v>288.88761254000002</v>
      </c>
      <c r="M31" s="101">
        <v>10.795437163000001</v>
      </c>
      <c r="N31" s="101">
        <v>40.373109583999998</v>
      </c>
      <c r="O31" s="101">
        <v>37.241322715000003</v>
      </c>
      <c r="P31" s="28"/>
      <c r="Q31" s="28" t="s">
        <v>30</v>
      </c>
      <c r="R31" s="28">
        <v>305.70099438199298</v>
      </c>
      <c r="S31" s="28">
        <v>10.8257632391574</v>
      </c>
      <c r="T31" s="28">
        <v>115.82508771510101</v>
      </c>
      <c r="U31" s="28">
        <v>115.82508771510101</v>
      </c>
      <c r="V31" s="28">
        <v>912.31838890955498</v>
      </c>
      <c r="W31" s="28">
        <v>264.29326594738802</v>
      </c>
      <c r="X31" s="28">
        <v>40.480159665574597</v>
      </c>
      <c r="Y31" s="28">
        <v>2178.2347753386298</v>
      </c>
      <c r="Z31" s="28">
        <v>0</v>
      </c>
      <c r="AA31" s="28">
        <v>33841.938927226503</v>
      </c>
      <c r="AB31" s="28">
        <v>668.59847115474304</v>
      </c>
      <c r="AC31" s="28">
        <v>242.041062828127</v>
      </c>
      <c r="AD31" s="28">
        <v>286.63162576258202</v>
      </c>
      <c r="AE31" s="28">
        <v>212.79236800139</v>
      </c>
      <c r="AF31" s="28">
        <v>289.67054378222599</v>
      </c>
      <c r="AG31" s="28">
        <v>289.67054378222599</v>
      </c>
      <c r="AH31" s="28">
        <v>0</v>
      </c>
      <c r="AI31" s="28">
        <v>111.187025136285</v>
      </c>
      <c r="AJ31" s="28">
        <v>16.741122783624</v>
      </c>
      <c r="AK31" s="28">
        <v>69.584934707627795</v>
      </c>
      <c r="AL31" s="28">
        <v>0</v>
      </c>
      <c r="AM31" s="28">
        <v>37.343658968099703</v>
      </c>
      <c r="AN31" s="28">
        <v>227.45412456455901</v>
      </c>
      <c r="AO31" s="28">
        <v>0</v>
      </c>
      <c r="AP31" s="28">
        <v>577.10675486479602</v>
      </c>
      <c r="AQ31" s="28">
        <v>64.1229671510375</v>
      </c>
      <c r="AR31" s="28">
        <v>641.22972201583298</v>
      </c>
      <c r="AS31" s="28">
        <v>89.631056154179703</v>
      </c>
      <c r="AT31" s="28">
        <v>248.971260449065</v>
      </c>
      <c r="AU31" s="28">
        <v>0.52011965826264706</v>
      </c>
      <c r="AV31" s="28">
        <v>691.07189463668601</v>
      </c>
      <c r="AW31" s="28">
        <v>0.47283577688343598</v>
      </c>
      <c r="AX31" s="28">
        <v>14.019589928515099</v>
      </c>
      <c r="AY31" s="28">
        <v>263.84248231143499</v>
      </c>
      <c r="AZ31" s="28">
        <v>0.42555218154290397</v>
      </c>
      <c r="BA31" s="28">
        <v>0</v>
      </c>
      <c r="BB31" s="28">
        <v>45.7256067199082</v>
      </c>
      <c r="BC31" s="28">
        <v>4740.21414681635</v>
      </c>
      <c r="BD31" s="28">
        <v>4728.49480001762</v>
      </c>
      <c r="BE31" s="28">
        <v>11.7193467987235</v>
      </c>
      <c r="BF31" s="28">
        <v>0.53430471670938096</v>
      </c>
      <c r="BG31" s="28">
        <v>0</v>
      </c>
      <c r="BH31" s="28">
        <v>115.844817377602</v>
      </c>
      <c r="BI31" s="28">
        <v>4.4446628754884596</v>
      </c>
      <c r="BJ31" s="28">
        <v>1748.07481969939</v>
      </c>
      <c r="BK31" s="28">
        <v>7.0925382117098401</v>
      </c>
      <c r="BL31" s="28">
        <v>8.9838865073827208</v>
      </c>
      <c r="BM31" s="28">
        <v>2497.5196649382401</v>
      </c>
      <c r="BN31" s="28">
        <v>86.982672324446298</v>
      </c>
      <c r="BO31" s="28">
        <v>1.60764252675033</v>
      </c>
      <c r="BP31" s="28">
        <v>19.386276587796299</v>
      </c>
      <c r="BQ31" s="28">
        <v>0</v>
      </c>
      <c r="BR31" s="28">
        <v>95.889278532603598</v>
      </c>
      <c r="BS31" s="28">
        <v>26.100440287633301</v>
      </c>
      <c r="BT31" s="28">
        <v>0</v>
      </c>
      <c r="BU31" s="28">
        <v>0</v>
      </c>
      <c r="BV31" s="28">
        <v>515.25553166701604</v>
      </c>
      <c r="BW31" s="28">
        <v>584.53368211131101</v>
      </c>
      <c r="BX31" s="28">
        <v>5384.3747273742401</v>
      </c>
      <c r="BY31" s="28">
        <v>137.84083899724999</v>
      </c>
      <c r="CA31" s="25">
        <f t="shared" si="0"/>
        <v>2.8026528056293012E-3</v>
      </c>
      <c r="CB31" s="25">
        <f t="shared" si="1"/>
        <v>2.8070048547357402E-3</v>
      </c>
      <c r="CC31" s="25">
        <f t="shared" si="2"/>
        <v>2.6975462230598825E-3</v>
      </c>
      <c r="CD31" s="25">
        <f t="shared" si="3"/>
        <v>2.885489663722702E-3</v>
      </c>
      <c r="CE31" s="25">
        <f t="shared" si="4"/>
        <v>2.8860891249874792E-3</v>
      </c>
      <c r="CF31" s="25">
        <f t="shared" si="5"/>
        <v>2.945059190144966E-3</v>
      </c>
      <c r="CG31" s="25">
        <f t="shared" si="6"/>
        <v>2.8187353781263429E-3</v>
      </c>
      <c r="CH31" s="25">
        <f t="shared" si="7"/>
        <v>2.8041256991337524E-3</v>
      </c>
      <c r="CI31" s="25">
        <f t="shared" si="8"/>
        <v>2.7741991697555553E-3</v>
      </c>
      <c r="CJ31" s="25"/>
      <c r="CK31" s="25">
        <f t="shared" si="9"/>
        <v>2.7101585815403006E-3</v>
      </c>
      <c r="CL31" s="25">
        <f t="shared" si="10"/>
        <v>2.8091568409418315E-3</v>
      </c>
      <c r="CM31" s="25">
        <f t="shared" si="11"/>
        <v>2.6515193572561237E-3</v>
      </c>
      <c r="CN31" s="25">
        <f t="shared" si="12"/>
        <v>2.7479220832959746E-3</v>
      </c>
    </row>
    <row r="32" spans="1:92" x14ac:dyDescent="0.4">
      <c r="A32" s="28" t="s">
        <v>31</v>
      </c>
      <c r="B32" s="101">
        <v>11761.015619</v>
      </c>
      <c r="C32" s="101">
        <v>82.740287925000004</v>
      </c>
      <c r="D32" s="101">
        <v>218.21886380000001</v>
      </c>
      <c r="E32" s="101">
        <v>1624.5060960999999</v>
      </c>
      <c r="F32" s="101">
        <v>1621.6340195</v>
      </c>
      <c r="G32" s="101">
        <v>32.328240385999997</v>
      </c>
      <c r="H32" s="101">
        <v>1834.0842720000001</v>
      </c>
      <c r="I32" s="101">
        <v>42.704177407000003</v>
      </c>
      <c r="J32" s="101">
        <v>90.025850277999993</v>
      </c>
      <c r="K32" s="101"/>
      <c r="L32" s="101">
        <v>105.48254858999999</v>
      </c>
      <c r="M32" s="101">
        <v>4.0879179840999997</v>
      </c>
      <c r="N32" s="101">
        <v>14.613432839</v>
      </c>
      <c r="O32" s="101">
        <v>13.400632256</v>
      </c>
      <c r="P32" s="28"/>
      <c r="Q32" s="28" t="s">
        <v>31</v>
      </c>
      <c r="R32" s="28">
        <v>103.609910002056</v>
      </c>
      <c r="S32" s="28">
        <v>4.1056305021757797</v>
      </c>
      <c r="T32" s="28">
        <v>42.887072083224503</v>
      </c>
      <c r="U32" s="28">
        <v>42.887072083224503</v>
      </c>
      <c r="V32" s="28">
        <v>309.20797225200801</v>
      </c>
      <c r="W32" s="28">
        <v>90.395741788766699</v>
      </c>
      <c r="X32" s="28">
        <v>14.673681517169999</v>
      </c>
      <c r="Y32" s="28">
        <v>742.12655629731796</v>
      </c>
      <c r="Z32" s="28">
        <v>0</v>
      </c>
      <c r="AA32" s="28">
        <v>11809.964609844301</v>
      </c>
      <c r="AB32" s="28">
        <v>228.25517586772901</v>
      </c>
      <c r="AC32" s="28">
        <v>82.558329676564298</v>
      </c>
      <c r="AD32" s="28">
        <v>97.146806740610401</v>
      </c>
      <c r="AE32" s="28">
        <v>73.779898855402195</v>
      </c>
      <c r="AF32" s="28">
        <v>105.924717087456</v>
      </c>
      <c r="AG32" s="28">
        <v>105.924717087456</v>
      </c>
      <c r="AH32" s="28">
        <v>0</v>
      </c>
      <c r="AI32" s="28">
        <v>37.684146988538899</v>
      </c>
      <c r="AJ32" s="28">
        <v>5.67399734785264</v>
      </c>
      <c r="AK32" s="28">
        <v>23.584114034921502</v>
      </c>
      <c r="AL32" s="28">
        <v>0</v>
      </c>
      <c r="AM32" s="28">
        <v>13.4572137464591</v>
      </c>
      <c r="AN32" s="28">
        <v>83.092122816988805</v>
      </c>
      <c r="AO32" s="28">
        <v>0</v>
      </c>
      <c r="AP32" s="28">
        <v>197.209448211731</v>
      </c>
      <c r="AQ32" s="28">
        <v>21.912151903887299</v>
      </c>
      <c r="AR32" s="28">
        <v>219.121600115619</v>
      </c>
      <c r="AS32" s="28">
        <v>30.378262830158199</v>
      </c>
      <c r="AT32" s="28">
        <v>84.541052467836593</v>
      </c>
      <c r="AU32" s="28">
        <v>0.179126581618964</v>
      </c>
      <c r="AV32" s="28">
        <v>234.364529278086</v>
      </c>
      <c r="AW32" s="28">
        <v>0.162842454186301</v>
      </c>
      <c r="AX32" s="28">
        <v>4.82827921495615</v>
      </c>
      <c r="AY32" s="28">
        <v>90.866075093062605</v>
      </c>
      <c r="AZ32" s="28">
        <v>0.14655820593925101</v>
      </c>
      <c r="BA32" s="28">
        <v>0</v>
      </c>
      <c r="BB32" s="28">
        <v>15.747677143912201</v>
      </c>
      <c r="BC32" s="28">
        <v>1631.35466815669</v>
      </c>
      <c r="BD32" s="28">
        <v>1628.4711436007401</v>
      </c>
      <c r="BE32" s="28">
        <v>2.8835245559494398</v>
      </c>
      <c r="BF32" s="28">
        <v>0.18401199823630199</v>
      </c>
      <c r="BG32" s="28">
        <v>0</v>
      </c>
      <c r="BH32" s="28">
        <v>39.8964023754801</v>
      </c>
      <c r="BI32" s="28">
        <v>1.5307194913165401</v>
      </c>
      <c r="BJ32" s="28">
        <v>602.02858753693999</v>
      </c>
      <c r="BK32" s="28">
        <v>2.4426377455755901</v>
      </c>
      <c r="BL32" s="28">
        <v>3.0940078333967098</v>
      </c>
      <c r="BM32" s="28">
        <v>860.13401352447295</v>
      </c>
      <c r="BN32" s="28">
        <v>29.6187012568463</v>
      </c>
      <c r="BO32" s="28">
        <v>0.55366411740714405</v>
      </c>
      <c r="BP32" s="28">
        <v>6.6765402842419102</v>
      </c>
      <c r="BQ32" s="28">
        <v>0</v>
      </c>
      <c r="BR32" s="28">
        <v>32.463378622459501</v>
      </c>
      <c r="BS32" s="28">
        <v>8.8461114181925709</v>
      </c>
      <c r="BT32" s="28">
        <v>0</v>
      </c>
      <c r="BU32" s="28">
        <v>0</v>
      </c>
      <c r="BV32" s="28">
        <v>174.63768278149701</v>
      </c>
      <c r="BW32" s="28">
        <v>198.13549871306299</v>
      </c>
      <c r="BX32" s="28">
        <v>1841.6785881303099</v>
      </c>
      <c r="BY32" s="28">
        <v>46.721730715918603</v>
      </c>
      <c r="CA32" s="25">
        <f t="shared" si="0"/>
        <v>4.1619697167329375E-3</v>
      </c>
      <c r="CB32" s="25">
        <f t="shared" si="1"/>
        <v>4.2522802471719971E-3</v>
      </c>
      <c r="CC32" s="25">
        <f t="shared" si="2"/>
        <v>4.1368390426886406E-3</v>
      </c>
      <c r="CD32" s="25">
        <f t="shared" si="3"/>
        <v>4.2157872310430939E-3</v>
      </c>
      <c r="CE32" s="25">
        <f t="shared" si="4"/>
        <v>4.2161942944735345E-3</v>
      </c>
      <c r="CF32" s="25">
        <f t="shared" si="5"/>
        <v>4.1801915243746659E-3</v>
      </c>
      <c r="CG32" s="25">
        <f t="shared" si="6"/>
        <v>4.1406582272408444E-3</v>
      </c>
      <c r="CH32" s="25">
        <f t="shared" si="7"/>
        <v>4.2828286910057611E-3</v>
      </c>
      <c r="CI32" s="25">
        <f t="shared" si="8"/>
        <v>4.1087255452126317E-3</v>
      </c>
      <c r="CJ32" s="25"/>
      <c r="CK32" s="25">
        <f t="shared" si="9"/>
        <v>4.1918639942486943E-3</v>
      </c>
      <c r="CL32" s="25">
        <f t="shared" si="10"/>
        <v>4.3328946776019063E-3</v>
      </c>
      <c r="CM32" s="25">
        <f t="shared" si="11"/>
        <v>4.1228285532752765E-3</v>
      </c>
      <c r="CN32" s="25">
        <f t="shared" si="12"/>
        <v>4.222300066011187E-3</v>
      </c>
    </row>
    <row r="33" spans="1:92" x14ac:dyDescent="0.4">
      <c r="A33" s="28" t="s">
        <v>32</v>
      </c>
      <c r="B33" s="101">
        <v>117209.8046</v>
      </c>
      <c r="C33" s="101">
        <v>791.56543926999996</v>
      </c>
      <c r="D33" s="101">
        <v>1945.2146135999999</v>
      </c>
      <c r="E33" s="101">
        <v>16506.926588999999</v>
      </c>
      <c r="F33" s="101">
        <v>16494.605215</v>
      </c>
      <c r="G33" s="101">
        <v>375.66656151000001</v>
      </c>
      <c r="H33" s="101">
        <v>18283.750516</v>
      </c>
      <c r="I33" s="101">
        <v>397.57780398</v>
      </c>
      <c r="J33" s="101">
        <v>917.22284604000004</v>
      </c>
      <c r="K33" s="101"/>
      <c r="L33" s="101">
        <v>966.09244811999997</v>
      </c>
      <c r="M33" s="101">
        <v>36.385353578999997</v>
      </c>
      <c r="N33" s="101">
        <v>132.68990717</v>
      </c>
      <c r="O33" s="101">
        <v>124.35127475</v>
      </c>
      <c r="P33" s="28"/>
      <c r="Q33" s="28" t="s">
        <v>32</v>
      </c>
      <c r="R33" s="28">
        <v>1044.8345700751099</v>
      </c>
      <c r="S33" s="28">
        <v>36.574225137943799</v>
      </c>
      <c r="T33" s="28">
        <v>399.52625514395697</v>
      </c>
      <c r="U33" s="28">
        <v>399.52625514395697</v>
      </c>
      <c r="V33" s="28">
        <v>3118.1508967774898</v>
      </c>
      <c r="W33" s="28">
        <v>920.96364442200502</v>
      </c>
      <c r="X33" s="28">
        <v>133.24159761118401</v>
      </c>
      <c r="Y33" s="28">
        <v>7403.1562873741996</v>
      </c>
      <c r="Z33" s="28">
        <v>0</v>
      </c>
      <c r="AA33" s="28">
        <v>117715.537125737</v>
      </c>
      <c r="AB33" s="28">
        <v>2267.36924521329</v>
      </c>
      <c r="AC33" s="28">
        <v>821.602393160166</v>
      </c>
      <c r="AD33" s="28">
        <v>979.65883680275101</v>
      </c>
      <c r="AE33" s="28">
        <v>709.40391557139003</v>
      </c>
      <c r="AF33" s="28">
        <v>970.42267861580297</v>
      </c>
      <c r="AG33" s="28">
        <v>970.42267861580297</v>
      </c>
      <c r="AH33" s="28">
        <v>0</v>
      </c>
      <c r="AI33" s="28">
        <v>380.01803334762701</v>
      </c>
      <c r="AJ33" s="28">
        <v>57.218365549894102</v>
      </c>
      <c r="AK33" s="28">
        <v>237.829620821041</v>
      </c>
      <c r="AL33" s="28">
        <v>0</v>
      </c>
      <c r="AM33" s="28">
        <v>124.927166150641</v>
      </c>
      <c r="AN33" s="28">
        <v>795.30872695635401</v>
      </c>
      <c r="AO33" s="28">
        <v>0</v>
      </c>
      <c r="AP33" s="28">
        <v>1758.1781466549801</v>
      </c>
      <c r="AQ33" s="28">
        <v>195.353137582301</v>
      </c>
      <c r="AR33" s="28">
        <v>1953.53128423728</v>
      </c>
      <c r="AS33" s="28">
        <v>306.34392883896902</v>
      </c>
      <c r="AT33" s="28">
        <v>849.23504589351103</v>
      </c>
      <c r="AU33" s="28">
        <v>1.8224335133296901</v>
      </c>
      <c r="AV33" s="28">
        <v>2360.4321588446701</v>
      </c>
      <c r="AW33" s="28">
        <v>1.6567577684375201</v>
      </c>
      <c r="AX33" s="28">
        <v>49.1228760229721</v>
      </c>
      <c r="AY33" s="28">
        <v>924.47089456725996</v>
      </c>
      <c r="AZ33" s="28">
        <v>1.4910819623230001</v>
      </c>
      <c r="BA33" s="28">
        <v>0</v>
      </c>
      <c r="BB33" s="28">
        <v>160.216758318534</v>
      </c>
      <c r="BC33" s="28">
        <v>16580.420743743802</v>
      </c>
      <c r="BD33" s="28">
        <v>16568.051613188101</v>
      </c>
      <c r="BE33" s="28">
        <v>12.369130555708001</v>
      </c>
      <c r="BF33" s="28">
        <v>1.8721365787904301</v>
      </c>
      <c r="BG33" s="28">
        <v>0</v>
      </c>
      <c r="BH33" s="28">
        <v>405.90567431604302</v>
      </c>
      <c r="BI33" s="28">
        <v>15.5735252597871</v>
      </c>
      <c r="BJ33" s="28">
        <v>6125.0345039931199</v>
      </c>
      <c r="BK33" s="28">
        <v>24.851365959754599</v>
      </c>
      <c r="BL33" s="28">
        <v>31.478402242321</v>
      </c>
      <c r="BM33" s="28">
        <v>8750.9951466602597</v>
      </c>
      <c r="BN33" s="28">
        <v>295.80396931455499</v>
      </c>
      <c r="BO33" s="28">
        <v>5.6329784475162104</v>
      </c>
      <c r="BP33" s="28">
        <v>67.927077577671497</v>
      </c>
      <c r="BQ33" s="28">
        <v>0</v>
      </c>
      <c r="BR33" s="28">
        <v>377.28721691509401</v>
      </c>
      <c r="BS33" s="28">
        <v>89.206979635571699</v>
      </c>
      <c r="BT33" s="28">
        <v>0</v>
      </c>
      <c r="BU33" s="28">
        <v>0</v>
      </c>
      <c r="BV33" s="28">
        <v>1761.00682383241</v>
      </c>
      <c r="BW33" s="28">
        <v>1997.5978631558301</v>
      </c>
      <c r="BX33" s="28">
        <v>18361.1562573675</v>
      </c>
      <c r="BY33" s="28">
        <v>471.07374429563203</v>
      </c>
      <c r="CA33" s="25">
        <f t="shared" si="0"/>
        <v>4.3147629796235982E-3</v>
      </c>
      <c r="CB33" s="25">
        <f t="shared" si="1"/>
        <v>4.7289680683964656E-3</v>
      </c>
      <c r="CC33" s="25">
        <f t="shared" si="2"/>
        <v>4.2754514484592086E-3</v>
      </c>
      <c r="CD33" s="25">
        <f t="shared" si="3"/>
        <v>4.4523221417110126E-3</v>
      </c>
      <c r="CE33" s="25">
        <f t="shared" si="4"/>
        <v>4.4527527170708184E-3</v>
      </c>
      <c r="CF33" s="25">
        <f t="shared" si="5"/>
        <v>4.3140794820271961E-3</v>
      </c>
      <c r="CG33" s="25">
        <f t="shared" si="6"/>
        <v>4.2335811407928975E-3</v>
      </c>
      <c r="CH33" s="25">
        <f t="shared" si="7"/>
        <v>4.9008046838927427E-3</v>
      </c>
      <c r="CI33" s="25">
        <f t="shared" si="8"/>
        <v>4.0783964313093942E-3</v>
      </c>
      <c r="CJ33" s="25"/>
      <c r="CK33" s="25">
        <f t="shared" si="9"/>
        <v>4.4822113082754666E-3</v>
      </c>
      <c r="CL33" s="25">
        <f t="shared" si="10"/>
        <v>5.1908677631433099E-3</v>
      </c>
      <c r="CM33" s="25">
        <f t="shared" si="11"/>
        <v>4.1577423102511571E-3</v>
      </c>
      <c r="CN33" s="25">
        <f t="shared" si="12"/>
        <v>4.6311660399042118E-3</v>
      </c>
    </row>
    <row r="34" spans="1:92" x14ac:dyDescent="0.4">
      <c r="A34" s="28" t="s">
        <v>33</v>
      </c>
      <c r="B34" s="101">
        <v>38129.596868000001</v>
      </c>
      <c r="C34" s="101">
        <v>264.57226815000001</v>
      </c>
      <c r="D34" s="101">
        <v>714.3822232</v>
      </c>
      <c r="E34" s="101">
        <v>5227.5334443000002</v>
      </c>
      <c r="F34" s="101">
        <v>5218.6981269999997</v>
      </c>
      <c r="G34" s="101">
        <v>105.43563625</v>
      </c>
      <c r="H34" s="101">
        <v>5917.3638739999997</v>
      </c>
      <c r="I34" s="101">
        <v>136.08667453000001</v>
      </c>
      <c r="J34" s="101">
        <v>295.20587339000002</v>
      </c>
      <c r="K34" s="101"/>
      <c r="L34" s="101">
        <v>342.78101762</v>
      </c>
      <c r="M34" s="101">
        <v>12.825721752</v>
      </c>
      <c r="N34" s="101">
        <v>47.866670401999997</v>
      </c>
      <c r="O34" s="101">
        <v>43.724117585000002</v>
      </c>
      <c r="P34" s="28"/>
      <c r="Q34" s="28" t="s">
        <v>33</v>
      </c>
      <c r="R34" s="28">
        <v>330.87107954542</v>
      </c>
      <c r="S34" s="28">
        <v>12.873041042866801</v>
      </c>
      <c r="T34" s="28">
        <v>136.58271619014201</v>
      </c>
      <c r="U34" s="28">
        <v>136.58271619014201</v>
      </c>
      <c r="V34" s="28">
        <v>987.43510491046402</v>
      </c>
      <c r="W34" s="28">
        <v>296.239788869113</v>
      </c>
      <c r="X34" s="28">
        <v>48.033012752626298</v>
      </c>
      <c r="Y34" s="28">
        <v>2414.1991895026099</v>
      </c>
      <c r="Z34" s="28">
        <v>0</v>
      </c>
      <c r="AA34" s="28">
        <v>38265.0145296181</v>
      </c>
      <c r="AB34" s="28">
        <v>747.80723711417102</v>
      </c>
      <c r="AC34" s="28">
        <v>269.64812814284699</v>
      </c>
      <c r="AD34" s="28">
        <v>310.23160944057599</v>
      </c>
      <c r="AE34" s="28">
        <v>254.60376040323499</v>
      </c>
      <c r="AF34" s="28">
        <v>343.996067218056</v>
      </c>
      <c r="AG34" s="28">
        <v>343.996067218056</v>
      </c>
      <c r="AH34" s="28">
        <v>0</v>
      </c>
      <c r="AI34" s="28">
        <v>120.34239103305001</v>
      </c>
      <c r="AJ34" s="28">
        <v>18.119528884165</v>
      </c>
      <c r="AK34" s="28">
        <v>75.314289378975303</v>
      </c>
      <c r="AL34" s="28">
        <v>0</v>
      </c>
      <c r="AM34" s="28">
        <v>43.880755876853797</v>
      </c>
      <c r="AN34" s="28">
        <v>265.53010334126998</v>
      </c>
      <c r="AO34" s="28">
        <v>0</v>
      </c>
      <c r="AP34" s="28">
        <v>645.20336195219204</v>
      </c>
      <c r="AQ34" s="28">
        <v>71.689252503614995</v>
      </c>
      <c r="AR34" s="28">
        <v>716.89261445580701</v>
      </c>
      <c r="AS34" s="28">
        <v>97.010909738955903</v>
      </c>
      <c r="AT34" s="28">
        <v>271.78869854823301</v>
      </c>
      <c r="AU34" s="28">
        <v>0.57611868346147699</v>
      </c>
      <c r="AV34" s="28">
        <v>750.05797044405097</v>
      </c>
      <c r="AW34" s="28">
        <v>0.52374412235652001</v>
      </c>
      <c r="AX34" s="28">
        <v>15.5290157586379</v>
      </c>
      <c r="AY34" s="28">
        <v>292.24927549816101</v>
      </c>
      <c r="AZ34" s="28">
        <v>0.47136975161515998</v>
      </c>
      <c r="BA34" s="28">
        <v>0</v>
      </c>
      <c r="BB34" s="28">
        <v>50.648683045134099</v>
      </c>
      <c r="BC34" s="28">
        <v>5246.4577658096396</v>
      </c>
      <c r="BD34" s="28">
        <v>5237.5914546999702</v>
      </c>
      <c r="BE34" s="28">
        <v>8.86631110966891</v>
      </c>
      <c r="BF34" s="28">
        <v>0.59183100244933495</v>
      </c>
      <c r="BG34" s="28">
        <v>0</v>
      </c>
      <c r="BH34" s="28">
        <v>128.317340589075</v>
      </c>
      <c r="BI34" s="28">
        <v>4.9231956463565796</v>
      </c>
      <c r="BJ34" s="28">
        <v>1936.28249300528</v>
      </c>
      <c r="BK34" s="28">
        <v>7.85616601930146</v>
      </c>
      <c r="BL34" s="28">
        <v>9.9511390196707303</v>
      </c>
      <c r="BM34" s="28">
        <v>2766.4168416695502</v>
      </c>
      <c r="BN34" s="28">
        <v>96.165761108308899</v>
      </c>
      <c r="BO34" s="28">
        <v>1.78073009354211</v>
      </c>
      <c r="BP34" s="28">
        <v>21.473510795372398</v>
      </c>
      <c r="BQ34" s="28">
        <v>0</v>
      </c>
      <c r="BR34" s="28">
        <v>105.81539551416699</v>
      </c>
      <c r="BS34" s="28">
        <v>28.249460985748001</v>
      </c>
      <c r="BT34" s="28">
        <v>0</v>
      </c>
      <c r="BU34" s="28">
        <v>0</v>
      </c>
      <c r="BV34" s="28">
        <v>557.74643575919697</v>
      </c>
      <c r="BW34" s="28">
        <v>632.98718370320898</v>
      </c>
      <c r="BX34" s="28">
        <v>5938.3410235277197</v>
      </c>
      <c r="BY34" s="28">
        <v>149.24833229580901</v>
      </c>
      <c r="CA34" s="25">
        <f t="shared" si="0"/>
        <v>3.5515104470393104E-3</v>
      </c>
      <c r="CB34" s="25">
        <f t="shared" si="1"/>
        <v>3.6203159082678956E-3</v>
      </c>
      <c r="CC34" s="25">
        <f t="shared" si="2"/>
        <v>3.5140729630168768E-3</v>
      </c>
      <c r="CD34" s="25">
        <f t="shared" si="3"/>
        <v>3.6201244260376988E-3</v>
      </c>
      <c r="CE34" s="25">
        <f t="shared" si="4"/>
        <v>3.6203143466417525E-3</v>
      </c>
      <c r="CF34" s="25">
        <f t="shared" si="5"/>
        <v>3.6018112819705419E-3</v>
      </c>
      <c r="CG34" s="25">
        <f t="shared" si="6"/>
        <v>3.5450159859004866E-3</v>
      </c>
      <c r="CH34" s="25">
        <f t="shared" si="7"/>
        <v>3.645042116395067E-3</v>
      </c>
      <c r="CI34" s="25">
        <f t="shared" si="8"/>
        <v>3.5023540258193272E-3</v>
      </c>
      <c r="CJ34" s="25"/>
      <c r="CK34" s="25">
        <f t="shared" si="9"/>
        <v>3.5446816935556717E-3</v>
      </c>
      <c r="CL34" s="25">
        <f t="shared" si="10"/>
        <v>3.6894056944141913E-3</v>
      </c>
      <c r="CM34" s="25">
        <f t="shared" si="11"/>
        <v>3.4751184744897423E-3</v>
      </c>
      <c r="CN34" s="25">
        <f t="shared" si="12"/>
        <v>3.5824231683873192E-3</v>
      </c>
    </row>
    <row r="35" spans="1:92" x14ac:dyDescent="0.4">
      <c r="A35" s="28" t="s">
        <v>34</v>
      </c>
      <c r="B35" s="101">
        <v>7921.6559980000002</v>
      </c>
      <c r="C35" s="101">
        <v>51.190067530999997</v>
      </c>
      <c r="D35" s="101">
        <v>128.11360368999999</v>
      </c>
      <c r="E35" s="101">
        <v>1163.2512995</v>
      </c>
      <c r="F35" s="101">
        <v>1161.3727205</v>
      </c>
      <c r="G35" s="101">
        <v>26.296629179</v>
      </c>
      <c r="H35" s="101">
        <v>1294.7093642</v>
      </c>
      <c r="I35" s="101">
        <v>25.399934486999999</v>
      </c>
      <c r="J35" s="101">
        <v>61.314315137000001</v>
      </c>
      <c r="K35" s="101"/>
      <c r="L35" s="101">
        <v>59.132360048000002</v>
      </c>
      <c r="M35" s="101">
        <v>2.3210856078000002</v>
      </c>
      <c r="N35" s="101">
        <v>7.9865575824999997</v>
      </c>
      <c r="O35" s="101">
        <v>7.7506705688000004</v>
      </c>
      <c r="P35" s="28"/>
      <c r="Q35" s="28" t="s">
        <v>34</v>
      </c>
      <c r="R35" s="28">
        <v>77.085360092582206</v>
      </c>
      <c r="S35" s="28">
        <v>2.3382322987517798</v>
      </c>
      <c r="T35" s="28">
        <v>25.582880704914199</v>
      </c>
      <c r="U35" s="28">
        <v>25.582880704914199</v>
      </c>
      <c r="V35" s="28">
        <v>230.049583260134</v>
      </c>
      <c r="W35" s="28">
        <v>61.728627652963098</v>
      </c>
      <c r="X35" s="28">
        <v>8.0464505768331698</v>
      </c>
      <c r="Y35" s="28">
        <v>517.761849121355</v>
      </c>
      <c r="Z35" s="28">
        <v>0</v>
      </c>
      <c r="AA35" s="28">
        <v>7975.43137398832</v>
      </c>
      <c r="AB35" s="28">
        <v>155.15177024279399</v>
      </c>
      <c r="AC35" s="28">
        <v>56.760852478103097</v>
      </c>
      <c r="AD35" s="28">
        <v>72.276795898829903</v>
      </c>
      <c r="AE35" s="28">
        <v>40.142676879020399</v>
      </c>
      <c r="AF35" s="28">
        <v>59.570280980459302</v>
      </c>
      <c r="AG35" s="28">
        <v>59.570280980459302</v>
      </c>
      <c r="AH35" s="28">
        <v>0</v>
      </c>
      <c r="AI35" s="28">
        <v>28.036463984047401</v>
      </c>
      <c r="AJ35" s="28">
        <v>4.2214307943447604</v>
      </c>
      <c r="AK35" s="28">
        <v>17.546494710406101</v>
      </c>
      <c r="AL35" s="28">
        <v>0</v>
      </c>
      <c r="AM35" s="28">
        <v>7.80726061231735</v>
      </c>
      <c r="AN35" s="28">
        <v>51.5516756270992</v>
      </c>
      <c r="AO35" s="28">
        <v>0</v>
      </c>
      <c r="AP35" s="28">
        <v>116.145858916406</v>
      </c>
      <c r="AQ35" s="28">
        <v>12.905089500225399</v>
      </c>
      <c r="AR35" s="28">
        <v>129.050948416631</v>
      </c>
      <c r="AS35" s="28">
        <v>22.601308794696401</v>
      </c>
      <c r="AT35" s="28">
        <v>61.490556788609801</v>
      </c>
      <c r="AU35" s="28">
        <v>0.12859616142131899</v>
      </c>
      <c r="AV35" s="28">
        <v>173.099666020813</v>
      </c>
      <c r="AW35" s="28">
        <v>0.11690559284820599</v>
      </c>
      <c r="AX35" s="28">
        <v>3.4662498576916398</v>
      </c>
      <c r="AY35" s="28">
        <v>65.2333067577175</v>
      </c>
      <c r="AZ35" s="28">
        <v>0.105215015799423</v>
      </c>
      <c r="BA35" s="28">
        <v>0</v>
      </c>
      <c r="BB35" s="28">
        <v>11.305353436950501</v>
      </c>
      <c r="BC35" s="28">
        <v>1170.9821048231499</v>
      </c>
      <c r="BD35" s="28">
        <v>1169.0891843489901</v>
      </c>
      <c r="BE35" s="28">
        <v>1.89292047416127</v>
      </c>
      <c r="BF35" s="28">
        <v>0.13210328586561701</v>
      </c>
      <c r="BG35" s="28">
        <v>0</v>
      </c>
      <c r="BH35" s="28">
        <v>28.641873325947799</v>
      </c>
      <c r="BI35" s="28">
        <v>1.098912338663</v>
      </c>
      <c r="BJ35" s="28">
        <v>432.19996557659101</v>
      </c>
      <c r="BK35" s="28">
        <v>1.75358356248174</v>
      </c>
      <c r="BL35" s="28">
        <v>2.2212056731096701</v>
      </c>
      <c r="BM35" s="28">
        <v>617.49530535590804</v>
      </c>
      <c r="BN35" s="28">
        <v>20.808906000552302</v>
      </c>
      <c r="BO35" s="28">
        <v>0.39747895611258999</v>
      </c>
      <c r="BP35" s="28">
        <v>4.7931294518868803</v>
      </c>
      <c r="BQ35" s="28">
        <v>0</v>
      </c>
      <c r="BR35" s="28">
        <v>26.4603654718982</v>
      </c>
      <c r="BS35" s="28">
        <v>6.58147152784806</v>
      </c>
      <c r="BT35" s="28">
        <v>0</v>
      </c>
      <c r="BU35" s="28">
        <v>0</v>
      </c>
      <c r="BV35" s="28">
        <v>129.889175272713</v>
      </c>
      <c r="BW35" s="28">
        <v>147.21456678079599</v>
      </c>
      <c r="BX35" s="28">
        <v>1303.33466177901</v>
      </c>
      <c r="BY35" s="28">
        <v>34.725420359453203</v>
      </c>
      <c r="CA35" s="25">
        <f t="shared" ref="CA35:CA51" si="13">+(AA35-B35)/B35</f>
        <v>6.7884008093631772E-3</v>
      </c>
      <c r="CB35" s="25">
        <f t="shared" ref="CB35:CB51" si="14">+(AN35-C35)/C35</f>
        <v>7.0640285027992744E-3</v>
      </c>
      <c r="CC35" s="25">
        <f t="shared" ref="CC35:CC51" si="15">+(AR35-D35)/D35</f>
        <v>7.3165120614289304E-3</v>
      </c>
      <c r="CD35" s="25">
        <f t="shared" ref="CD35:CD51" si="16">+(BC35-E35)/E35</f>
        <v>6.6458600359809699E-3</v>
      </c>
      <c r="CE35" s="25">
        <f t="shared" ref="CE35:CE51" si="17">+(BD35-F35)/F35</f>
        <v>6.6442613235034118E-3</v>
      </c>
      <c r="CF35" s="25">
        <f t="shared" ref="CF35:CF51" si="18">+(BR35-G35)/G35</f>
        <v>6.2265125991492771E-3</v>
      </c>
      <c r="CG35" s="25">
        <f t="shared" ref="CG35:CG51" si="19">+(BX35-H35)/H35</f>
        <v>6.6619565884885922E-3</v>
      </c>
      <c r="CH35" s="25">
        <f t="shared" ref="CH35:CH51" si="20">+(U35-I35)/I35</f>
        <v>7.2026255818822679E-3</v>
      </c>
      <c r="CI35" s="25">
        <f t="shared" ref="CI35:CI51" si="21">+(W35-J35)/J35</f>
        <v>6.7571906338244466E-3</v>
      </c>
      <c r="CJ35" s="25"/>
      <c r="CK35" s="25">
        <f t="shared" ref="CK35:CK51" si="22">+(AG35-L35)/L35</f>
        <v>7.4057746402109098E-3</v>
      </c>
      <c r="CL35" s="25">
        <f t="shared" ref="CL35:CL51" si="23">+(S35-M35)/M35</f>
        <v>7.3873582663897784E-3</v>
      </c>
      <c r="CM35" s="25">
        <f t="shared" ref="CM35:CM51" si="24">+(X35-N35)/N35</f>
        <v>7.4992252562488902E-3</v>
      </c>
      <c r="CN35" s="25">
        <f t="shared" ref="CN35:CN51" si="25">+(AM35-O35)/O35</f>
        <v>7.3013093531739681E-3</v>
      </c>
    </row>
    <row r="36" spans="1:92" x14ac:dyDescent="0.4">
      <c r="A36" s="28" t="s">
        <v>35</v>
      </c>
      <c r="B36" s="101">
        <v>103162.92012</v>
      </c>
      <c r="C36" s="101">
        <v>684.13755031999995</v>
      </c>
      <c r="D36" s="101">
        <v>1557.3179270999999</v>
      </c>
      <c r="E36" s="101">
        <v>15671.384124</v>
      </c>
      <c r="F36" s="101">
        <v>15649.224725</v>
      </c>
      <c r="G36" s="101">
        <v>370.47819677000001</v>
      </c>
      <c r="H36" s="101">
        <v>16876.329776999999</v>
      </c>
      <c r="I36" s="101">
        <v>340.67249321999998</v>
      </c>
      <c r="J36" s="101">
        <v>784.51915180000003</v>
      </c>
      <c r="K36" s="101"/>
      <c r="L36" s="101">
        <v>729.46347751999997</v>
      </c>
      <c r="M36" s="101">
        <v>31.600071070999999</v>
      </c>
      <c r="N36" s="101">
        <v>92.593085865999996</v>
      </c>
      <c r="O36" s="101">
        <v>98.896233418999998</v>
      </c>
      <c r="P36" s="28"/>
      <c r="Q36" s="28" t="s">
        <v>35</v>
      </c>
      <c r="R36" s="28">
        <v>1024.5741292935299</v>
      </c>
      <c r="S36" s="28">
        <v>31.8990286780909</v>
      </c>
      <c r="T36" s="28">
        <v>343.54301715223102</v>
      </c>
      <c r="U36" s="28">
        <v>343.54301715223102</v>
      </c>
      <c r="V36" s="28">
        <v>3057.6867672526</v>
      </c>
      <c r="W36" s="28">
        <v>788.68426202399496</v>
      </c>
      <c r="X36" s="28">
        <v>93.181326632058003</v>
      </c>
      <c r="Y36" s="28">
        <v>6613.82959446719</v>
      </c>
      <c r="Z36" s="28">
        <v>0</v>
      </c>
      <c r="AA36" s="28">
        <v>103793.12616544501</v>
      </c>
      <c r="AB36" s="28">
        <v>1947.84507960828</v>
      </c>
      <c r="AC36" s="28">
        <v>718.09168311630799</v>
      </c>
      <c r="AD36" s="28">
        <v>960.66210372089495</v>
      </c>
      <c r="AE36" s="28">
        <v>418.58729868215499</v>
      </c>
      <c r="AF36" s="28">
        <v>734.88514672257497</v>
      </c>
      <c r="AG36" s="28">
        <v>734.88514672257497</v>
      </c>
      <c r="AH36" s="28">
        <v>0</v>
      </c>
      <c r="AI36" s="28">
        <v>372.64137122538199</v>
      </c>
      <c r="AJ36" s="28">
        <v>56.108846879888198</v>
      </c>
      <c r="AK36" s="28">
        <v>233.21788188480099</v>
      </c>
      <c r="AL36" s="28">
        <v>0</v>
      </c>
      <c r="AM36" s="28">
        <v>99.664310081090093</v>
      </c>
      <c r="AN36" s="28">
        <v>689.42439369478097</v>
      </c>
      <c r="AO36" s="28">
        <v>0</v>
      </c>
      <c r="AP36" s="28">
        <v>1410.5116382215299</v>
      </c>
      <c r="AQ36" s="28">
        <v>156.72353949414901</v>
      </c>
      <c r="AR36" s="28">
        <v>1567.23517771568</v>
      </c>
      <c r="AS36" s="28">
        <v>300.40357410747902</v>
      </c>
      <c r="AT36" s="28">
        <v>806.32467223636797</v>
      </c>
      <c r="AU36" s="28">
        <v>1.7321272738195601</v>
      </c>
      <c r="AV36" s="28">
        <v>2290.8686839372299</v>
      </c>
      <c r="AW36" s="28">
        <v>1.5746607978526901</v>
      </c>
      <c r="AX36" s="28">
        <v>46.688690172346199</v>
      </c>
      <c r="AY36" s="28">
        <v>878.66064778407895</v>
      </c>
      <c r="AZ36" s="28">
        <v>1.41719457685036</v>
      </c>
      <c r="BA36" s="28">
        <v>0</v>
      </c>
      <c r="BB36" s="28">
        <v>152.27755040041399</v>
      </c>
      <c r="BC36" s="28">
        <v>15769.308206071</v>
      </c>
      <c r="BD36" s="28">
        <v>15747.056106596499</v>
      </c>
      <c r="BE36" s="28">
        <v>22.252099474529398</v>
      </c>
      <c r="BF36" s="28">
        <v>1.7793665175239799</v>
      </c>
      <c r="BG36" s="28">
        <v>0</v>
      </c>
      <c r="BH36" s="28">
        <v>385.791880652788</v>
      </c>
      <c r="BI36" s="28">
        <v>14.801810298891599</v>
      </c>
      <c r="BJ36" s="28">
        <v>5821.5211688905802</v>
      </c>
      <c r="BK36" s="28">
        <v>23.6199102035417</v>
      </c>
      <c r="BL36" s="28">
        <v>29.918553816476201</v>
      </c>
      <c r="BM36" s="28">
        <v>8317.3576000485009</v>
      </c>
      <c r="BN36" s="28">
        <v>267.013526879778</v>
      </c>
      <c r="BO36" s="28">
        <v>5.3538466493603796</v>
      </c>
      <c r="BP36" s="28">
        <v>64.561098513533594</v>
      </c>
      <c r="BQ36" s="28">
        <v>0</v>
      </c>
      <c r="BR36" s="28">
        <v>372.57039365686097</v>
      </c>
      <c r="BS36" s="28">
        <v>87.4771347022361</v>
      </c>
      <c r="BT36" s="28">
        <v>0</v>
      </c>
      <c r="BU36" s="28">
        <v>0</v>
      </c>
      <c r="BV36" s="28">
        <v>1726.0955569698899</v>
      </c>
      <c r="BW36" s="28">
        <v>1955.15168311565</v>
      </c>
      <c r="BX36" s="28">
        <v>16972.2115492429</v>
      </c>
      <c r="BY36" s="28">
        <v>461.27455849223497</v>
      </c>
      <c r="CA36" s="25">
        <f t="shared" si="13"/>
        <v>6.1088426414447174E-3</v>
      </c>
      <c r="CB36" s="25">
        <f t="shared" si="14"/>
        <v>7.727749152649419E-3</v>
      </c>
      <c r="CC36" s="25">
        <f t="shared" si="15"/>
        <v>6.368160568309772E-3</v>
      </c>
      <c r="CD36" s="25">
        <f t="shared" si="16"/>
        <v>6.2485917833533253E-3</v>
      </c>
      <c r="CE36" s="25">
        <f t="shared" si="17"/>
        <v>6.2515161815148218E-3</v>
      </c>
      <c r="CF36" s="25">
        <f t="shared" si="18"/>
        <v>5.6472874924940238E-3</v>
      </c>
      <c r="CG36" s="25">
        <f t="shared" si="19"/>
        <v>5.6814350934036749E-3</v>
      </c>
      <c r="CH36" s="25">
        <f t="shared" si="20"/>
        <v>8.4260513817806439E-3</v>
      </c>
      <c r="CI36" s="25">
        <f t="shared" si="21"/>
        <v>5.3091249773042559E-3</v>
      </c>
      <c r="CJ36" s="25"/>
      <c r="CK36" s="25">
        <f t="shared" si="22"/>
        <v>7.4324066518139777E-3</v>
      </c>
      <c r="CL36" s="25">
        <f t="shared" si="23"/>
        <v>9.4606624908910707E-3</v>
      </c>
      <c r="CM36" s="25">
        <f t="shared" si="24"/>
        <v>6.3529664289329836E-3</v>
      </c>
      <c r="CN36" s="25">
        <f t="shared" si="25"/>
        <v>7.7664905480872648E-3</v>
      </c>
    </row>
    <row r="37" spans="1:92" x14ac:dyDescent="0.4">
      <c r="A37" s="28" t="s">
        <v>36</v>
      </c>
      <c r="B37" s="101">
        <v>8745.7377321999993</v>
      </c>
      <c r="C37" s="101">
        <v>66.046924673999996</v>
      </c>
      <c r="D37" s="101">
        <v>162.16834969999999</v>
      </c>
      <c r="E37" s="101">
        <v>1252.3455673999999</v>
      </c>
      <c r="F37" s="101">
        <v>1249.3887672999999</v>
      </c>
      <c r="G37" s="101">
        <v>23.688002347000001</v>
      </c>
      <c r="H37" s="101">
        <v>1373.0679683000001</v>
      </c>
      <c r="I37" s="101">
        <v>34.883708339999998</v>
      </c>
      <c r="J37" s="101">
        <v>63.630119569999998</v>
      </c>
      <c r="K37" s="101"/>
      <c r="L37" s="101">
        <v>78.889993242000003</v>
      </c>
      <c r="M37" s="101">
        <v>3.5281875937999998</v>
      </c>
      <c r="N37" s="101">
        <v>10.32859612</v>
      </c>
      <c r="O37" s="101">
        <v>10.180786854000001</v>
      </c>
      <c r="P37" s="28"/>
      <c r="Q37" s="28" t="s">
        <v>36</v>
      </c>
      <c r="R37" s="28">
        <v>79.898098680749101</v>
      </c>
      <c r="S37" s="28">
        <v>3.5457068200642401</v>
      </c>
      <c r="T37" s="28">
        <v>35.055522072920397</v>
      </c>
      <c r="U37" s="28">
        <v>35.055522072920397</v>
      </c>
      <c r="V37" s="28">
        <v>238.44370077777199</v>
      </c>
      <c r="W37" s="28">
        <v>63.9314419284864</v>
      </c>
      <c r="X37" s="28">
        <v>10.3781558916794</v>
      </c>
      <c r="Y37" s="28">
        <v>537.21634424861804</v>
      </c>
      <c r="Z37" s="28">
        <v>0</v>
      </c>
      <c r="AA37" s="28">
        <v>8787.6484701303398</v>
      </c>
      <c r="AB37" s="28">
        <v>161.05286781414301</v>
      </c>
      <c r="AC37" s="28">
        <v>58.9081974617458</v>
      </c>
      <c r="AD37" s="28">
        <v>74.914114188656697</v>
      </c>
      <c r="AE37" s="28">
        <v>41.8486094532986</v>
      </c>
      <c r="AF37" s="28">
        <v>79.273521505368706</v>
      </c>
      <c r="AG37" s="28">
        <v>79.273521505368706</v>
      </c>
      <c r="AH37" s="28">
        <v>0</v>
      </c>
      <c r="AI37" s="28">
        <v>29.059480571000901</v>
      </c>
      <c r="AJ37" s="28">
        <v>4.37546480918071</v>
      </c>
      <c r="AK37" s="28">
        <v>18.1867420454845</v>
      </c>
      <c r="AL37" s="28">
        <v>0</v>
      </c>
      <c r="AM37" s="28">
        <v>10.2305237575754</v>
      </c>
      <c r="AN37" s="28">
        <v>66.370050751853199</v>
      </c>
      <c r="AO37" s="28">
        <v>0</v>
      </c>
      <c r="AP37" s="28">
        <v>146.65068631410301</v>
      </c>
      <c r="AQ37" s="28">
        <v>16.294524512596599</v>
      </c>
      <c r="AR37" s="28">
        <v>162.94521082669999</v>
      </c>
      <c r="AS37" s="28">
        <v>23.425993438703099</v>
      </c>
      <c r="AT37" s="28">
        <v>63.757267544626998</v>
      </c>
      <c r="AU37" s="28">
        <v>0.138092512943886</v>
      </c>
      <c r="AV37" s="28">
        <v>179.43657924368699</v>
      </c>
      <c r="AW37" s="28">
        <v>0.12553863542606999</v>
      </c>
      <c r="AX37" s="28">
        <v>3.7222222234935498</v>
      </c>
      <c r="AY37" s="28">
        <v>70.0505801287499</v>
      </c>
      <c r="AZ37" s="28">
        <v>0.11298480222556501</v>
      </c>
      <c r="BA37" s="28">
        <v>0</v>
      </c>
      <c r="BB37" s="28">
        <v>12.1402191952027</v>
      </c>
      <c r="BC37" s="28">
        <v>1258.3929527656901</v>
      </c>
      <c r="BD37" s="28">
        <v>1255.42256111081</v>
      </c>
      <c r="BE37" s="28">
        <v>2.9703916548749101</v>
      </c>
      <c r="BF37" s="28">
        <v>0.141858626061938</v>
      </c>
      <c r="BG37" s="28">
        <v>0</v>
      </c>
      <c r="BH37" s="28">
        <v>30.756981519976598</v>
      </c>
      <c r="BI37" s="28">
        <v>1.1800633542441701</v>
      </c>
      <c r="BJ37" s="28">
        <v>464.11647751737502</v>
      </c>
      <c r="BK37" s="28">
        <v>1.8830800528668299</v>
      </c>
      <c r="BL37" s="28">
        <v>2.3852351094429398</v>
      </c>
      <c r="BM37" s="28">
        <v>663.09531013409605</v>
      </c>
      <c r="BN37" s="28">
        <v>21.588263204829602</v>
      </c>
      <c r="BO37" s="28">
        <v>0.42683158348517602</v>
      </c>
      <c r="BP37" s="28">
        <v>5.1470857152289797</v>
      </c>
      <c r="BQ37" s="28">
        <v>0</v>
      </c>
      <c r="BR37" s="28">
        <v>23.801042955868901</v>
      </c>
      <c r="BS37" s="28">
        <v>6.8216221751696802</v>
      </c>
      <c r="BT37" s="28">
        <v>0</v>
      </c>
      <c r="BU37" s="28">
        <v>0</v>
      </c>
      <c r="BV37" s="28">
        <v>134.62933506688</v>
      </c>
      <c r="BW37" s="28">
        <v>152.58948521649799</v>
      </c>
      <c r="BX37" s="28">
        <v>1379.5980185805499</v>
      </c>
      <c r="BY37" s="28">
        <v>35.993088090611202</v>
      </c>
      <c r="CA37" s="25">
        <f t="shared" si="13"/>
        <v>4.792132946776325E-3</v>
      </c>
      <c r="CB37" s="25">
        <f t="shared" si="14"/>
        <v>4.8923712867497814E-3</v>
      </c>
      <c r="CC37" s="25">
        <f t="shared" si="15"/>
        <v>4.790460827511266E-3</v>
      </c>
      <c r="CD37" s="25">
        <f t="shared" si="16"/>
        <v>4.828847183325896E-3</v>
      </c>
      <c r="CE37" s="25">
        <f t="shared" si="17"/>
        <v>4.8293965567254215E-3</v>
      </c>
      <c r="CF37" s="25">
        <f t="shared" si="18"/>
        <v>4.7720617050350878E-3</v>
      </c>
      <c r="CG37" s="25">
        <f t="shared" si="19"/>
        <v>4.7558099317069752E-3</v>
      </c>
      <c r="CH37" s="25">
        <f t="shared" si="20"/>
        <v>4.9253287880344195E-3</v>
      </c>
      <c r="CI37" s="25">
        <f t="shared" si="21"/>
        <v>4.7355302885281414E-3</v>
      </c>
      <c r="CJ37" s="25"/>
      <c r="CK37" s="25">
        <f t="shared" si="22"/>
        <v>4.8615578175067896E-3</v>
      </c>
      <c r="CL37" s="25">
        <f t="shared" si="23"/>
        <v>4.9655030517726483E-3</v>
      </c>
      <c r="CM37" s="25">
        <f t="shared" si="24"/>
        <v>4.7983066724270216E-3</v>
      </c>
      <c r="CN37" s="25">
        <f t="shared" si="25"/>
        <v>4.8853693028508153E-3</v>
      </c>
    </row>
    <row r="38" spans="1:92" x14ac:dyDescent="0.4">
      <c r="A38" s="28" t="s">
        <v>37</v>
      </c>
      <c r="B38" s="101">
        <v>41674.546335999999</v>
      </c>
      <c r="C38" s="101">
        <v>344.64480086999998</v>
      </c>
      <c r="D38" s="101">
        <v>668.48397870999997</v>
      </c>
      <c r="E38" s="101">
        <v>6351.0309606999999</v>
      </c>
      <c r="F38" s="101">
        <v>6349.9972416000001</v>
      </c>
      <c r="G38" s="101">
        <v>108.25004842</v>
      </c>
      <c r="H38" s="101">
        <v>7290.3462280000003</v>
      </c>
      <c r="I38" s="101">
        <v>172.97052897</v>
      </c>
      <c r="J38" s="101">
        <v>365.77193506999998</v>
      </c>
      <c r="K38" s="101"/>
      <c r="L38" s="101">
        <v>378.02862067000001</v>
      </c>
      <c r="M38" s="101">
        <v>17.776783668</v>
      </c>
      <c r="N38" s="101">
        <v>64.121029277999995</v>
      </c>
      <c r="O38" s="101">
        <v>42.591822587000003</v>
      </c>
      <c r="P38" s="28"/>
      <c r="Q38" s="28" t="s">
        <v>37</v>
      </c>
      <c r="R38" s="28">
        <v>389.22627914178099</v>
      </c>
      <c r="S38" s="28">
        <v>17.9326871606448</v>
      </c>
      <c r="T38" s="28">
        <v>173.48833110094401</v>
      </c>
      <c r="U38" s="28">
        <v>173.48833110094401</v>
      </c>
      <c r="V38" s="28">
        <v>1161.58731844666</v>
      </c>
      <c r="W38" s="28">
        <v>367.87920699018002</v>
      </c>
      <c r="X38" s="28">
        <v>64.558742744408406</v>
      </c>
      <c r="Y38" s="28">
        <v>3211.3612640656902</v>
      </c>
      <c r="Z38" s="28">
        <v>0</v>
      </c>
      <c r="AA38" s="28">
        <v>41978.885296714499</v>
      </c>
      <c r="AB38" s="28">
        <v>1038.1659084773701</v>
      </c>
      <c r="AC38" s="28">
        <v>367.57090518428498</v>
      </c>
      <c r="AD38" s="28">
        <v>364.94668215022398</v>
      </c>
      <c r="AE38" s="28">
        <v>458.84224758681</v>
      </c>
      <c r="AF38" s="28">
        <v>377.66692931172298</v>
      </c>
      <c r="AG38" s="28">
        <v>377.66692931172298</v>
      </c>
      <c r="AH38" s="28">
        <v>0</v>
      </c>
      <c r="AI38" s="28">
        <v>141.57111094675901</v>
      </c>
      <c r="AJ38" s="28">
        <v>21.315224568204599</v>
      </c>
      <c r="AK38" s="28">
        <v>88.5973542797379</v>
      </c>
      <c r="AL38" s="28">
        <v>0</v>
      </c>
      <c r="AM38" s="28">
        <v>38.469140083915001</v>
      </c>
      <c r="AN38" s="28">
        <v>347.41186196453799</v>
      </c>
      <c r="AO38" s="28">
        <v>0</v>
      </c>
      <c r="AP38" s="28">
        <v>606.11997328725602</v>
      </c>
      <c r="AQ38" s="28">
        <v>67.346693382562506</v>
      </c>
      <c r="AR38" s="28">
        <v>673.46666666981901</v>
      </c>
      <c r="AS38" s="28">
        <v>114.120558167711</v>
      </c>
      <c r="AT38" s="28">
        <v>334.93051513936501</v>
      </c>
      <c r="AU38" s="28">
        <v>0.70364357451897797</v>
      </c>
      <c r="AV38" s="28">
        <v>896.02708078732098</v>
      </c>
      <c r="AW38" s="28">
        <v>0.63967567908419998</v>
      </c>
      <c r="AX38" s="28">
        <v>18.966383185348</v>
      </c>
      <c r="AY38" s="28">
        <v>356.93909020321098</v>
      </c>
      <c r="AZ38" s="28">
        <v>0.57570799369478098</v>
      </c>
      <c r="BA38" s="28">
        <v>0</v>
      </c>
      <c r="BB38" s="28">
        <v>61.859837137408498</v>
      </c>
      <c r="BC38" s="28">
        <v>6397.9798844688103</v>
      </c>
      <c r="BD38" s="28">
        <v>6396.9402846283301</v>
      </c>
      <c r="BE38" s="28">
        <v>1.0395998404790601</v>
      </c>
      <c r="BF38" s="28">
        <v>0.722833545252622</v>
      </c>
      <c r="BG38" s="28">
        <v>0</v>
      </c>
      <c r="BH38" s="28">
        <v>156.720556468967</v>
      </c>
      <c r="BI38" s="28">
        <v>6.0129533746699897</v>
      </c>
      <c r="BJ38" s="28">
        <v>2364.8814377905201</v>
      </c>
      <c r="BK38" s="28">
        <v>9.5951391430634292</v>
      </c>
      <c r="BL38" s="28">
        <v>12.153840514999599</v>
      </c>
      <c r="BM38" s="28">
        <v>3378.7675808793101</v>
      </c>
      <c r="BN38" s="28">
        <v>126.384605131825</v>
      </c>
      <c r="BO38" s="28">
        <v>2.1748977127818399</v>
      </c>
      <c r="BP38" s="28">
        <v>26.226707425497501</v>
      </c>
      <c r="BQ38" s="28">
        <v>0</v>
      </c>
      <c r="BR38" s="28">
        <v>109.044777204914</v>
      </c>
      <c r="BS38" s="28">
        <v>33.231750807816198</v>
      </c>
      <c r="BT38" s="28">
        <v>0</v>
      </c>
      <c r="BU38" s="28">
        <v>0</v>
      </c>
      <c r="BV38" s="28">
        <v>656.55483260873996</v>
      </c>
      <c r="BW38" s="28">
        <v>746.76045035204197</v>
      </c>
      <c r="BX38" s="28">
        <v>7340.43225759906</v>
      </c>
      <c r="BY38" s="28">
        <v>175.953342824044</v>
      </c>
      <c r="CA38" s="25">
        <f t="shared" si="13"/>
        <v>7.3027540182627219E-3</v>
      </c>
      <c r="CB38" s="25">
        <f t="shared" si="14"/>
        <v>8.0287330247054648E-3</v>
      </c>
      <c r="CC38" s="25">
        <f t="shared" si="15"/>
        <v>7.4537133551567268E-3</v>
      </c>
      <c r="CD38" s="25">
        <f t="shared" si="16"/>
        <v>7.3923311127483014E-3</v>
      </c>
      <c r="CE38" s="25">
        <f t="shared" si="17"/>
        <v>7.3926084126143482E-3</v>
      </c>
      <c r="CF38" s="25">
        <f t="shared" si="18"/>
        <v>7.3416021194792156E-3</v>
      </c>
      <c r="CG38" s="25">
        <f t="shared" si="19"/>
        <v>6.8701853153001792E-3</v>
      </c>
      <c r="CH38" s="25">
        <f t="shared" si="20"/>
        <v>2.9935858670687944E-3</v>
      </c>
      <c r="CI38" s="25">
        <f t="shared" si="21"/>
        <v>5.761163495982157E-3</v>
      </c>
      <c r="CJ38" s="25"/>
      <c r="CK38" s="25">
        <f t="shared" si="22"/>
        <v>-9.5678300133990757E-4</v>
      </c>
      <c r="CL38" s="25">
        <f t="shared" si="23"/>
        <v>8.7700618715095217E-3</v>
      </c>
      <c r="CM38" s="25">
        <f t="shared" si="24"/>
        <v>6.8263636959207553E-3</v>
      </c>
      <c r="CN38" s="25">
        <f t="shared" si="25"/>
        <v>-9.6795165190778645E-2</v>
      </c>
    </row>
    <row r="39" spans="1:92" x14ac:dyDescent="0.4">
      <c r="A39" s="28" t="s">
        <v>130</v>
      </c>
      <c r="B39" s="101">
        <v>137400.44906000001</v>
      </c>
      <c r="C39" s="101">
        <v>892.61306232000004</v>
      </c>
      <c r="D39" s="101">
        <v>2188.2977470000001</v>
      </c>
      <c r="E39" s="101">
        <v>19779.214273000001</v>
      </c>
      <c r="F39" s="101">
        <v>19762.069209000001</v>
      </c>
      <c r="G39" s="101">
        <v>465.66146978</v>
      </c>
      <c r="H39" s="101">
        <v>21882.974593999999</v>
      </c>
      <c r="I39" s="101">
        <v>441.13202675999997</v>
      </c>
      <c r="J39" s="101">
        <v>1081.6017657</v>
      </c>
      <c r="K39" s="101"/>
      <c r="L39" s="101">
        <v>1055.5858444</v>
      </c>
      <c r="M39" s="101">
        <v>39.459035061999998</v>
      </c>
      <c r="N39" s="101">
        <v>144.19556616</v>
      </c>
      <c r="O39" s="101">
        <v>137.63365382999999</v>
      </c>
      <c r="P39" s="28"/>
      <c r="Q39" s="28" t="s">
        <v>130</v>
      </c>
      <c r="R39" s="28">
        <v>1272.8955560099801</v>
      </c>
      <c r="S39" s="28">
        <v>39.596605549695397</v>
      </c>
      <c r="T39" s="28">
        <v>442.66061070433199</v>
      </c>
      <c r="U39" s="28">
        <v>442.66061070433199</v>
      </c>
      <c r="V39" s="28">
        <v>3798.76353225713</v>
      </c>
      <c r="W39" s="28">
        <v>1085.2785059438399</v>
      </c>
      <c r="X39" s="28">
        <v>144.65310940837401</v>
      </c>
      <c r="Y39" s="28">
        <v>8822.8004644536195</v>
      </c>
      <c r="Z39" s="28">
        <v>0</v>
      </c>
      <c r="AA39" s="28">
        <v>137874.644870274</v>
      </c>
      <c r="AB39" s="28">
        <v>2678.5252743195902</v>
      </c>
      <c r="AC39" s="28">
        <v>974.31844158074102</v>
      </c>
      <c r="AD39" s="28">
        <v>1193.4931739738699</v>
      </c>
      <c r="AE39" s="28">
        <v>780.03933092871796</v>
      </c>
      <c r="AF39" s="28">
        <v>1059.0574968922199</v>
      </c>
      <c r="AG39" s="28">
        <v>1059.0574968922199</v>
      </c>
      <c r="AH39" s="28">
        <v>0</v>
      </c>
      <c r="AI39" s="28">
        <v>462.96391288891499</v>
      </c>
      <c r="AJ39" s="28">
        <v>69.707672241653796</v>
      </c>
      <c r="AK39" s="28">
        <v>289.74176759390798</v>
      </c>
      <c r="AL39" s="28">
        <v>0</v>
      </c>
      <c r="AM39" s="28">
        <v>138.09630553932101</v>
      </c>
      <c r="AN39" s="28">
        <v>895.70534239278595</v>
      </c>
      <c r="AO39" s="28">
        <v>0</v>
      </c>
      <c r="AP39" s="28">
        <v>1975.9086543134999</v>
      </c>
      <c r="AQ39" s="28">
        <v>219.54548786207801</v>
      </c>
      <c r="AR39" s="28">
        <v>2195.4541421755798</v>
      </c>
      <c r="AS39" s="28">
        <v>373.21093585531997</v>
      </c>
      <c r="AT39" s="28">
        <v>1026.5642246391999</v>
      </c>
      <c r="AU39" s="28">
        <v>2.1815254369285202</v>
      </c>
      <c r="AV39" s="28">
        <v>2868.4226318262499</v>
      </c>
      <c r="AW39" s="28">
        <v>1.9832050751500501</v>
      </c>
      <c r="AX39" s="28">
        <v>58.802015842082902</v>
      </c>
      <c r="AY39" s="28">
        <v>1106.62832855701</v>
      </c>
      <c r="AZ39" s="28">
        <v>1.7848840210871999</v>
      </c>
      <c r="BA39" s="28">
        <v>0</v>
      </c>
      <c r="BB39" s="28">
        <v>191.785828400491</v>
      </c>
      <c r="BC39" s="28">
        <v>19849.8138143385</v>
      </c>
      <c r="BD39" s="28">
        <v>19832.6153323976</v>
      </c>
      <c r="BE39" s="28">
        <v>17.1984819409161</v>
      </c>
      <c r="BF39" s="28">
        <v>2.2410215906347601</v>
      </c>
      <c r="BG39" s="28">
        <v>0</v>
      </c>
      <c r="BH39" s="28">
        <v>485.88518883248702</v>
      </c>
      <c r="BI39" s="28">
        <v>18.6421293512348</v>
      </c>
      <c r="BJ39" s="28">
        <v>7331.9093526127499</v>
      </c>
      <c r="BK39" s="28">
        <v>29.748077641164599</v>
      </c>
      <c r="BL39" s="28">
        <v>37.680889506109501</v>
      </c>
      <c r="BM39" s="28">
        <v>10475.2885832547</v>
      </c>
      <c r="BN39" s="28">
        <v>353.36319424504802</v>
      </c>
      <c r="BO39" s="28">
        <v>6.7428966108346096</v>
      </c>
      <c r="BP39" s="28">
        <v>81.311405664886394</v>
      </c>
      <c r="BQ39" s="28">
        <v>0</v>
      </c>
      <c r="BR39" s="28">
        <v>467.35014577710098</v>
      </c>
      <c r="BS39" s="28">
        <v>108.678574545323</v>
      </c>
      <c r="BT39" s="28">
        <v>0</v>
      </c>
      <c r="BU39" s="28">
        <v>0</v>
      </c>
      <c r="BV39" s="28">
        <v>2145.1568100781401</v>
      </c>
      <c r="BW39" s="28">
        <v>2432.4944127487302</v>
      </c>
      <c r="BX39" s="28">
        <v>21959.175297210601</v>
      </c>
      <c r="BY39" s="28">
        <v>573.69493653488996</v>
      </c>
      <c r="CA39" s="25">
        <f t="shared" si="13"/>
        <v>3.4511954911218405E-3</v>
      </c>
      <c r="CB39" s="25">
        <f t="shared" si="14"/>
        <v>3.4643007181059319E-3</v>
      </c>
      <c r="CC39" s="25">
        <f t="shared" si="15"/>
        <v>3.270302309359251E-3</v>
      </c>
      <c r="CD39" s="25">
        <f t="shared" si="16"/>
        <v>3.5693804801372841E-3</v>
      </c>
      <c r="CE39" s="25">
        <f t="shared" si="17"/>
        <v>3.5697741289900174E-3</v>
      </c>
      <c r="CF39" s="25">
        <f t="shared" si="18"/>
        <v>3.6264026695160779E-3</v>
      </c>
      <c r="CG39" s="25">
        <f t="shared" si="19"/>
        <v>3.4821912753805581E-3</v>
      </c>
      <c r="CH39" s="25">
        <f t="shared" si="20"/>
        <v>3.4651393496841851E-3</v>
      </c>
      <c r="CI39" s="25">
        <f t="shared" si="21"/>
        <v>3.399347486697579E-3</v>
      </c>
      <c r="CJ39" s="25"/>
      <c r="CK39" s="25">
        <f t="shared" si="22"/>
        <v>3.2888395677503138E-3</v>
      </c>
      <c r="CL39" s="25">
        <f t="shared" si="23"/>
        <v>3.4864128704425066E-3</v>
      </c>
      <c r="CM39" s="25">
        <f t="shared" si="24"/>
        <v>3.1730743223152705E-3</v>
      </c>
      <c r="CN39" s="25">
        <f t="shared" si="25"/>
        <v>3.3614722594843905E-3</v>
      </c>
    </row>
    <row r="40" spans="1:92" x14ac:dyDescent="0.4">
      <c r="A40" s="28" t="s">
        <v>39</v>
      </c>
      <c r="B40" s="101">
        <v>8367.5302128000003</v>
      </c>
      <c r="C40" s="101">
        <v>55.170578716999998</v>
      </c>
      <c r="D40" s="101">
        <v>150.52793425999999</v>
      </c>
      <c r="E40" s="101">
        <v>1203.6165999</v>
      </c>
      <c r="F40" s="101">
        <v>1200.9199541</v>
      </c>
      <c r="G40" s="101">
        <v>25.758261409999999</v>
      </c>
      <c r="H40" s="101">
        <v>1345.7716089999999</v>
      </c>
      <c r="I40" s="101">
        <v>27.874428095999999</v>
      </c>
      <c r="J40" s="101">
        <v>65.063831669999999</v>
      </c>
      <c r="K40" s="101"/>
      <c r="L40" s="101">
        <v>67.325114983999995</v>
      </c>
      <c r="M40" s="101">
        <v>2.5671468025999999</v>
      </c>
      <c r="N40" s="101">
        <v>9.1835104170000008</v>
      </c>
      <c r="O40" s="101">
        <v>8.9025066683999992</v>
      </c>
      <c r="P40" s="28"/>
      <c r="Q40" s="28" t="s">
        <v>39</v>
      </c>
      <c r="R40" s="28">
        <v>77.987082652225396</v>
      </c>
      <c r="S40" s="28">
        <v>2.5819778556728301</v>
      </c>
      <c r="T40" s="28">
        <v>28.018056711043499</v>
      </c>
      <c r="U40" s="28">
        <v>28.018056711043499</v>
      </c>
      <c r="V40" s="28">
        <v>232.74078773822299</v>
      </c>
      <c r="W40" s="28">
        <v>65.278768719222398</v>
      </c>
      <c r="X40" s="28">
        <v>9.2152441358898098</v>
      </c>
      <c r="Y40" s="28">
        <v>542.97266838654002</v>
      </c>
      <c r="Z40" s="28">
        <v>0</v>
      </c>
      <c r="AA40" s="28">
        <v>8399.5582090532698</v>
      </c>
      <c r="AB40" s="28">
        <v>165.139928033883</v>
      </c>
      <c r="AC40" s="28">
        <v>60.022525228964703</v>
      </c>
      <c r="AD40" s="28">
        <v>73.122345175033601</v>
      </c>
      <c r="AE40" s="28">
        <v>48.8300180375482</v>
      </c>
      <c r="AF40" s="28">
        <v>67.607502020922993</v>
      </c>
      <c r="AG40" s="28">
        <v>67.607502020922993</v>
      </c>
      <c r="AH40" s="28">
        <v>0</v>
      </c>
      <c r="AI40" s="28">
        <v>28.364697183869801</v>
      </c>
      <c r="AJ40" s="28">
        <v>4.27081135465599</v>
      </c>
      <c r="AK40" s="28">
        <v>17.751773274917401</v>
      </c>
      <c r="AL40" s="28">
        <v>0</v>
      </c>
      <c r="AM40" s="28">
        <v>8.9423246666145193</v>
      </c>
      <c r="AN40" s="28">
        <v>55.4349266478171</v>
      </c>
      <c r="AO40" s="28">
        <v>0</v>
      </c>
      <c r="AP40" s="28">
        <v>135.95601777057499</v>
      </c>
      <c r="AQ40" s="28">
        <v>15.1062191306073</v>
      </c>
      <c r="AR40" s="28">
        <v>151.06223690118301</v>
      </c>
      <c r="AS40" s="28">
        <v>22.865711604187201</v>
      </c>
      <c r="AT40" s="28">
        <v>62.994174294686303</v>
      </c>
      <c r="AU40" s="28">
        <v>0.132636284991484</v>
      </c>
      <c r="AV40" s="28">
        <v>175.830290249607</v>
      </c>
      <c r="AW40" s="28">
        <v>0.12057839051571601</v>
      </c>
      <c r="AX40" s="28">
        <v>3.5751502659325198</v>
      </c>
      <c r="AY40" s="28">
        <v>67.282754090951698</v>
      </c>
      <c r="AZ40" s="28">
        <v>0.10852057364264101</v>
      </c>
      <c r="BA40" s="28">
        <v>0</v>
      </c>
      <c r="BB40" s="28">
        <v>11.660536029586</v>
      </c>
      <c r="BC40" s="28">
        <v>1208.52137215793</v>
      </c>
      <c r="BD40" s="28">
        <v>1205.8187856069001</v>
      </c>
      <c r="BE40" s="28">
        <v>2.7025865510342402</v>
      </c>
      <c r="BF40" s="28">
        <v>0.13625357352689901</v>
      </c>
      <c r="BG40" s="28">
        <v>0</v>
      </c>
      <c r="BH40" s="28">
        <v>29.5417130089232</v>
      </c>
      <c r="BI40" s="28">
        <v>1.13343726219018</v>
      </c>
      <c r="BJ40" s="28">
        <v>445.77846470124501</v>
      </c>
      <c r="BK40" s="28">
        <v>1.80867718976834</v>
      </c>
      <c r="BL40" s="28">
        <v>2.2909897127928698</v>
      </c>
      <c r="BM40" s="28">
        <v>636.89539256050205</v>
      </c>
      <c r="BN40" s="28">
        <v>21.736149798244</v>
      </c>
      <c r="BO40" s="28">
        <v>0.409966519508148</v>
      </c>
      <c r="BP40" s="28">
        <v>4.94371544282588</v>
      </c>
      <c r="BQ40" s="28">
        <v>0</v>
      </c>
      <c r="BR40" s="28">
        <v>25.8600604128154</v>
      </c>
      <c r="BS40" s="28">
        <v>6.6584654991702203</v>
      </c>
      <c r="BT40" s="28">
        <v>0</v>
      </c>
      <c r="BU40" s="28">
        <v>0</v>
      </c>
      <c r="BV40" s="28">
        <v>131.43127077983601</v>
      </c>
      <c r="BW40" s="28">
        <v>149.046808280031</v>
      </c>
      <c r="BX40" s="28">
        <v>1350.6359379839801</v>
      </c>
      <c r="BY40" s="28">
        <v>35.151372271593999</v>
      </c>
      <c r="CA40" s="25">
        <f t="shared" si="13"/>
        <v>3.8276522986765639E-3</v>
      </c>
      <c r="CB40" s="25">
        <f t="shared" si="14"/>
        <v>4.7914656138208587E-3</v>
      </c>
      <c r="CC40" s="25">
        <f t="shared" si="15"/>
        <v>3.549524836102126E-3</v>
      </c>
      <c r="CD40" s="25">
        <f t="shared" si="16"/>
        <v>4.0750287577768244E-3</v>
      </c>
      <c r="CE40" s="25">
        <f t="shared" si="17"/>
        <v>4.0792323336581848E-3</v>
      </c>
      <c r="CF40" s="25">
        <f t="shared" si="18"/>
        <v>3.9520913774048465E-3</v>
      </c>
      <c r="CG40" s="25">
        <f t="shared" si="19"/>
        <v>3.6145278674697902E-3</v>
      </c>
      <c r="CH40" s="25">
        <f t="shared" si="20"/>
        <v>5.1527017719911906E-3</v>
      </c>
      <c r="CI40" s="25">
        <f t="shared" si="21"/>
        <v>3.3034797322197031E-3</v>
      </c>
      <c r="CJ40" s="25"/>
      <c r="CK40" s="25">
        <f t="shared" si="22"/>
        <v>4.1943788286155619E-3</v>
      </c>
      <c r="CL40" s="25">
        <f t="shared" si="23"/>
        <v>5.7772516389827475E-3</v>
      </c>
      <c r="CM40" s="25">
        <f t="shared" si="24"/>
        <v>3.4555107414116219E-3</v>
      </c>
      <c r="CN40" s="25">
        <f t="shared" si="25"/>
        <v>4.4726726637404953E-3</v>
      </c>
    </row>
    <row r="41" spans="1:92" x14ac:dyDescent="0.4">
      <c r="A41" s="28" t="s">
        <v>40</v>
      </c>
      <c r="B41" s="101">
        <v>18015.158169999999</v>
      </c>
      <c r="C41" s="101">
        <v>135.38899312000001</v>
      </c>
      <c r="D41" s="101">
        <v>337.98756596999999</v>
      </c>
      <c r="E41" s="101">
        <v>2466.1316173999999</v>
      </c>
      <c r="F41" s="101">
        <v>2462.3595952999999</v>
      </c>
      <c r="G41" s="101">
        <v>46.755149846000002</v>
      </c>
      <c r="H41" s="101">
        <v>2747.1303076999998</v>
      </c>
      <c r="I41" s="101">
        <v>71.327981804000004</v>
      </c>
      <c r="J41" s="101">
        <v>134.02378709999999</v>
      </c>
      <c r="K41" s="101"/>
      <c r="L41" s="101">
        <v>171.63904484</v>
      </c>
      <c r="M41" s="101">
        <v>7.0783742290999996</v>
      </c>
      <c r="N41" s="101">
        <v>23.329805322999999</v>
      </c>
      <c r="O41" s="101">
        <v>21.662163757999998</v>
      </c>
      <c r="P41" s="28"/>
      <c r="Q41" s="28" t="s">
        <v>40</v>
      </c>
      <c r="R41" s="28">
        <v>154.05884011035201</v>
      </c>
      <c r="S41" s="28">
        <v>7.1139620076715797</v>
      </c>
      <c r="T41" s="28">
        <v>71.684254371972102</v>
      </c>
      <c r="U41" s="28">
        <v>71.684254371972102</v>
      </c>
      <c r="V41" s="28">
        <v>459.765106866449</v>
      </c>
      <c r="W41" s="28">
        <v>134.67560645876301</v>
      </c>
      <c r="X41" s="28">
        <v>23.443858704616101</v>
      </c>
      <c r="Y41" s="28">
        <v>1100.6276479897799</v>
      </c>
      <c r="Z41" s="28">
        <v>0</v>
      </c>
      <c r="AA41" s="28">
        <v>18103.5225247419</v>
      </c>
      <c r="AB41" s="28">
        <v>338.17957192479599</v>
      </c>
      <c r="AC41" s="28">
        <v>122.370623947295</v>
      </c>
      <c r="AD41" s="28">
        <v>144.44877270125599</v>
      </c>
      <c r="AE41" s="28">
        <v>108.481683356784</v>
      </c>
      <c r="AF41" s="28">
        <v>172.486234169048</v>
      </c>
      <c r="AG41" s="28">
        <v>172.486234169048</v>
      </c>
      <c r="AH41" s="28">
        <v>0</v>
      </c>
      <c r="AI41" s="28">
        <v>56.032966892510899</v>
      </c>
      <c r="AJ41" s="28">
        <v>8.43673685228935</v>
      </c>
      <c r="AK41" s="28">
        <v>35.067516567355703</v>
      </c>
      <c r="AL41" s="28">
        <v>0</v>
      </c>
      <c r="AM41" s="28">
        <v>21.769549198027399</v>
      </c>
      <c r="AN41" s="28">
        <v>136.062122744974</v>
      </c>
      <c r="AO41" s="28">
        <v>0</v>
      </c>
      <c r="AP41" s="28">
        <v>305.67974465569802</v>
      </c>
      <c r="AQ41" s="28">
        <v>33.9644277310802</v>
      </c>
      <c r="AR41" s="28">
        <v>339.644172386778</v>
      </c>
      <c r="AS41" s="28">
        <v>45.169804308778701</v>
      </c>
      <c r="AT41" s="28">
        <v>125.58847583069</v>
      </c>
      <c r="AU41" s="28">
        <v>0.27219260808214402</v>
      </c>
      <c r="AV41" s="28">
        <v>348.374423232315</v>
      </c>
      <c r="AW41" s="28">
        <v>0.24744770978025399</v>
      </c>
      <c r="AX41" s="28">
        <v>7.33682291947067</v>
      </c>
      <c r="AY41" s="28">
        <v>138.07582157718599</v>
      </c>
      <c r="AZ41" s="28">
        <v>0.22270297996990601</v>
      </c>
      <c r="BA41" s="28">
        <v>0</v>
      </c>
      <c r="BB41" s="28">
        <v>23.929427052365199</v>
      </c>
      <c r="BC41" s="28">
        <v>2478.3380040332599</v>
      </c>
      <c r="BD41" s="28">
        <v>2474.5477462010699</v>
      </c>
      <c r="BE41" s="28">
        <v>3.79025783218417</v>
      </c>
      <c r="BF41" s="28">
        <v>0.27961593167986598</v>
      </c>
      <c r="BG41" s="28">
        <v>0</v>
      </c>
      <c r="BH41" s="28">
        <v>60.624691139403701</v>
      </c>
      <c r="BI41" s="28">
        <v>2.3260089123387102</v>
      </c>
      <c r="BJ41" s="28">
        <v>914.814278736971</v>
      </c>
      <c r="BK41" s="28">
        <v>3.7117163868229701</v>
      </c>
      <c r="BL41" s="28">
        <v>4.7015059747460501</v>
      </c>
      <c r="BM41" s="28">
        <v>1307.01883383323</v>
      </c>
      <c r="BN41" s="28">
        <v>43.938691300570198</v>
      </c>
      <c r="BO41" s="28">
        <v>0.84132245791101001</v>
      </c>
      <c r="BP41" s="28">
        <v>10.1453579811174</v>
      </c>
      <c r="BQ41" s="28">
        <v>0</v>
      </c>
      <c r="BR41" s="28">
        <v>46.9842967855068</v>
      </c>
      <c r="BS41" s="28">
        <v>13.153389558108501</v>
      </c>
      <c r="BT41" s="28">
        <v>0</v>
      </c>
      <c r="BU41" s="28">
        <v>0</v>
      </c>
      <c r="BV41" s="28">
        <v>259.66780257706301</v>
      </c>
      <c r="BW41" s="28">
        <v>294.59397212400302</v>
      </c>
      <c r="BX41" s="28">
        <v>2760.5565214449002</v>
      </c>
      <c r="BY41" s="28">
        <v>69.468224364431293</v>
      </c>
      <c r="CA41" s="25">
        <f t="shared" si="13"/>
        <v>4.9050002174863775E-3</v>
      </c>
      <c r="CB41" s="25">
        <f t="shared" si="14"/>
        <v>4.9718194179742305E-3</v>
      </c>
      <c r="CC41" s="25">
        <f t="shared" si="15"/>
        <v>4.9013827240172664E-3</v>
      </c>
      <c r="CD41" s="25">
        <f t="shared" si="16"/>
        <v>4.949608750456338E-3</v>
      </c>
      <c r="CE41" s="25">
        <f t="shared" si="17"/>
        <v>4.9497851265647768E-3</v>
      </c>
      <c r="CF41" s="25">
        <f t="shared" si="18"/>
        <v>4.9009989329849568E-3</v>
      </c>
      <c r="CG41" s="25">
        <f t="shared" si="19"/>
        <v>4.8873596229737568E-3</v>
      </c>
      <c r="CH41" s="25">
        <f t="shared" si="20"/>
        <v>4.9948499727791116E-3</v>
      </c>
      <c r="CI41" s="25">
        <f t="shared" si="21"/>
        <v>4.8634602324486983E-3</v>
      </c>
      <c r="CJ41" s="25"/>
      <c r="CK41" s="25">
        <f t="shared" si="22"/>
        <v>4.9358776718767417E-3</v>
      </c>
      <c r="CL41" s="25">
        <f t="shared" si="23"/>
        <v>5.0276768958152475E-3</v>
      </c>
      <c r="CM41" s="25">
        <f t="shared" si="24"/>
        <v>4.8887412491034126E-3</v>
      </c>
      <c r="CN41" s="25">
        <f t="shared" si="25"/>
        <v>4.9572813328835584E-3</v>
      </c>
    </row>
    <row r="42" spans="1:92" x14ac:dyDescent="0.4">
      <c r="A42" s="28" t="s">
        <v>41</v>
      </c>
      <c r="B42" s="101">
        <v>9750.0882968000005</v>
      </c>
      <c r="C42" s="101">
        <v>63.136469007999999</v>
      </c>
      <c r="D42" s="101">
        <v>156.31381909000001</v>
      </c>
      <c r="E42" s="101">
        <v>1429.0689987999999</v>
      </c>
      <c r="F42" s="101">
        <v>1426.9701643999999</v>
      </c>
      <c r="G42" s="101">
        <v>32.460975361000003</v>
      </c>
      <c r="H42" s="101">
        <v>1589.5043959</v>
      </c>
      <c r="I42" s="101">
        <v>31.321405135999999</v>
      </c>
      <c r="J42" s="101">
        <v>75.446161778000004</v>
      </c>
      <c r="K42" s="101"/>
      <c r="L42" s="101">
        <v>72.962840560000004</v>
      </c>
      <c r="M42" s="101">
        <v>2.8605617100999998</v>
      </c>
      <c r="N42" s="101">
        <v>9.8583116748999995</v>
      </c>
      <c r="O42" s="101">
        <v>9.5404408479999994</v>
      </c>
      <c r="P42" s="28"/>
      <c r="Q42" s="28" t="s">
        <v>41</v>
      </c>
      <c r="R42" s="28">
        <v>94.417625798261199</v>
      </c>
      <c r="S42" s="28">
        <v>2.8772581072315599</v>
      </c>
      <c r="T42" s="28">
        <v>31.5009395204908</v>
      </c>
      <c r="U42" s="28">
        <v>31.5009395204908</v>
      </c>
      <c r="V42" s="28">
        <v>281.775131045916</v>
      </c>
      <c r="W42" s="28">
        <v>75.858207206929904</v>
      </c>
      <c r="X42" s="28">
        <v>9.9157373020558595</v>
      </c>
      <c r="Y42" s="28">
        <v>635.06156015982299</v>
      </c>
      <c r="Z42" s="28">
        <v>0</v>
      </c>
      <c r="AA42" s="28">
        <v>9803.6260435963995</v>
      </c>
      <c r="AB42" s="28">
        <v>190.413838500807</v>
      </c>
      <c r="AC42" s="28">
        <v>69.643071856964497</v>
      </c>
      <c r="AD42" s="28">
        <v>88.527948865810899</v>
      </c>
      <c r="AE42" s="28">
        <v>49.547571266436599</v>
      </c>
      <c r="AF42" s="28">
        <v>73.386284536735204</v>
      </c>
      <c r="AG42" s="28">
        <v>73.386284536735204</v>
      </c>
      <c r="AH42" s="28">
        <v>0</v>
      </c>
      <c r="AI42" s="28">
        <v>34.340344884155897</v>
      </c>
      <c r="AJ42" s="28">
        <v>5.1706016079003696</v>
      </c>
      <c r="AK42" s="28">
        <v>21.4917456581557</v>
      </c>
      <c r="AL42" s="28">
        <v>0</v>
      </c>
      <c r="AM42" s="28">
        <v>9.5953857977776202</v>
      </c>
      <c r="AN42" s="28">
        <v>63.493504112060897</v>
      </c>
      <c r="AO42" s="28">
        <v>0</v>
      </c>
      <c r="AP42" s="28">
        <v>141.48740104719499</v>
      </c>
      <c r="AQ42" s="28">
        <v>15.720820557152001</v>
      </c>
      <c r="AR42" s="28">
        <v>157.20822160434699</v>
      </c>
      <c r="AS42" s="28">
        <v>27.683116226422801</v>
      </c>
      <c r="AT42" s="28">
        <v>75.352616496431295</v>
      </c>
      <c r="AU42" s="28">
        <v>0.15781599684739001</v>
      </c>
      <c r="AV42" s="28">
        <v>212.05291972653299</v>
      </c>
      <c r="AW42" s="28">
        <v>0.143469066739419</v>
      </c>
      <c r="AX42" s="28">
        <v>4.2538590862944101</v>
      </c>
      <c r="AY42" s="28">
        <v>80.055742245517706</v>
      </c>
      <c r="AZ42" s="28">
        <v>0.129122170108632</v>
      </c>
      <c r="BA42" s="28">
        <v>0</v>
      </c>
      <c r="BB42" s="28">
        <v>13.8741740292222</v>
      </c>
      <c r="BC42" s="28">
        <v>1436.84248092965</v>
      </c>
      <c r="BD42" s="28">
        <v>1434.7317559436699</v>
      </c>
      <c r="BE42" s="28">
        <v>2.1107249859864301</v>
      </c>
      <c r="BF42" s="28">
        <v>0.16212007138566001</v>
      </c>
      <c r="BG42" s="28">
        <v>0</v>
      </c>
      <c r="BH42" s="28">
        <v>35.149933736228</v>
      </c>
      <c r="BI42" s="28">
        <v>1.34860955824886</v>
      </c>
      <c r="BJ42" s="28">
        <v>530.40526328146905</v>
      </c>
      <c r="BK42" s="28">
        <v>2.15203688806583</v>
      </c>
      <c r="BL42" s="28">
        <v>2.7259123825901002</v>
      </c>
      <c r="BM42" s="28">
        <v>757.80367006729603</v>
      </c>
      <c r="BN42" s="28">
        <v>25.5192300621901</v>
      </c>
      <c r="BO42" s="28">
        <v>0.48779489288292899</v>
      </c>
      <c r="BP42" s="28">
        <v>5.88223247077498</v>
      </c>
      <c r="BQ42" s="28">
        <v>0</v>
      </c>
      <c r="BR42" s="28">
        <v>32.630845414771997</v>
      </c>
      <c r="BS42" s="28">
        <v>8.0612865415632804</v>
      </c>
      <c r="BT42" s="28">
        <v>0</v>
      </c>
      <c r="BU42" s="28">
        <v>0</v>
      </c>
      <c r="BV42" s="28">
        <v>159.09520576925701</v>
      </c>
      <c r="BW42" s="28">
        <v>180.32018134962499</v>
      </c>
      <c r="BX42" s="28">
        <v>1598.1167611788101</v>
      </c>
      <c r="BY42" s="28">
        <v>42.534178185006603</v>
      </c>
      <c r="CA42" s="25">
        <f t="shared" si="13"/>
        <v>5.4910012265191694E-3</v>
      </c>
      <c r="CB42" s="25">
        <f t="shared" si="14"/>
        <v>5.6549742117453314E-3</v>
      </c>
      <c r="CC42" s="25">
        <f t="shared" si="15"/>
        <v>5.7218390514277764E-3</v>
      </c>
      <c r="CD42" s="25">
        <f t="shared" si="16"/>
        <v>5.4395429025313486E-3</v>
      </c>
      <c r="CE42" s="25">
        <f t="shared" si="17"/>
        <v>5.4392108099425417E-3</v>
      </c>
      <c r="CF42" s="25">
        <f t="shared" si="18"/>
        <v>5.2330545180131428E-3</v>
      </c>
      <c r="CG42" s="25">
        <f t="shared" si="19"/>
        <v>5.4182708151201174E-3</v>
      </c>
      <c r="CH42" s="25">
        <f t="shared" si="20"/>
        <v>5.7320028814559247E-3</v>
      </c>
      <c r="CI42" s="25">
        <f t="shared" si="21"/>
        <v>5.4614498500578776E-3</v>
      </c>
      <c r="CJ42" s="25"/>
      <c r="CK42" s="25">
        <f t="shared" si="22"/>
        <v>5.8035566253343256E-3</v>
      </c>
      <c r="CL42" s="25">
        <f t="shared" si="23"/>
        <v>5.8367547438703746E-3</v>
      </c>
      <c r="CM42" s="25">
        <f t="shared" si="24"/>
        <v>5.8250975470850574E-3</v>
      </c>
      <c r="CN42" s="25">
        <f t="shared" si="25"/>
        <v>5.7591625641847787E-3</v>
      </c>
    </row>
    <row r="43" spans="1:92" x14ac:dyDescent="0.4">
      <c r="A43" s="28" t="s">
        <v>42</v>
      </c>
      <c r="B43" s="101">
        <v>33216.990147999997</v>
      </c>
      <c r="C43" s="101">
        <v>229.13246398000001</v>
      </c>
      <c r="D43" s="101">
        <v>577.56867739999996</v>
      </c>
      <c r="E43" s="101">
        <v>4633.4780412999999</v>
      </c>
      <c r="F43" s="101">
        <v>4627.9121954000002</v>
      </c>
      <c r="G43" s="101">
        <v>95.216998566000001</v>
      </c>
      <c r="H43" s="101">
        <v>5922.7874621999999</v>
      </c>
      <c r="I43" s="101">
        <v>122.91611232</v>
      </c>
      <c r="J43" s="101">
        <v>253.06797911999999</v>
      </c>
      <c r="K43" s="101"/>
      <c r="L43" s="101">
        <v>292.45477154999998</v>
      </c>
      <c r="M43" s="101">
        <v>11.843959079999999</v>
      </c>
      <c r="N43" s="101">
        <v>39.458224260999998</v>
      </c>
      <c r="O43" s="101">
        <v>37.542175702999998</v>
      </c>
      <c r="P43" s="28"/>
      <c r="Q43" s="28" t="s">
        <v>42</v>
      </c>
      <c r="R43" s="28">
        <v>349.56086310163198</v>
      </c>
      <c r="S43" s="28">
        <v>11.877830453801099</v>
      </c>
      <c r="T43" s="28">
        <v>123.26674441077201</v>
      </c>
      <c r="U43" s="28">
        <v>123.26674441077201</v>
      </c>
      <c r="V43" s="28">
        <v>1043.2115785200799</v>
      </c>
      <c r="W43" s="28">
        <v>253.779384755188</v>
      </c>
      <c r="X43" s="28">
        <v>39.563458581779102</v>
      </c>
      <c r="Y43" s="28">
        <v>2371.37127737336</v>
      </c>
      <c r="Z43" s="28">
        <v>0</v>
      </c>
      <c r="AA43" s="28">
        <v>33311.550767056302</v>
      </c>
      <c r="AB43" s="28">
        <v>713.58264035815796</v>
      </c>
      <c r="AC43" s="28">
        <v>260.57690884301098</v>
      </c>
      <c r="AD43" s="28">
        <v>327.755567501418</v>
      </c>
      <c r="AE43" s="28">
        <v>192.102821593638</v>
      </c>
      <c r="AF43" s="28">
        <v>293.25689381945102</v>
      </c>
      <c r="AG43" s="28">
        <v>293.25689381945102</v>
      </c>
      <c r="AH43" s="28">
        <v>0</v>
      </c>
      <c r="AI43" s="28">
        <v>127.137941401964</v>
      </c>
      <c r="AJ43" s="28">
        <v>19.143030306928601</v>
      </c>
      <c r="AK43" s="28">
        <v>79.568507758571798</v>
      </c>
      <c r="AL43" s="28">
        <v>0</v>
      </c>
      <c r="AM43" s="28">
        <v>37.6468688986673</v>
      </c>
      <c r="AN43" s="28">
        <v>229.78753965486601</v>
      </c>
      <c r="AO43" s="28">
        <v>0</v>
      </c>
      <c r="AP43" s="28">
        <v>521.22637296516098</v>
      </c>
      <c r="AQ43" s="28">
        <v>57.914056779907</v>
      </c>
      <c r="AR43" s="28">
        <v>579.14042974506799</v>
      </c>
      <c r="AS43" s="28">
        <v>102.490728799189</v>
      </c>
      <c r="AT43" s="28">
        <v>279.80362272234902</v>
      </c>
      <c r="AU43" s="28">
        <v>0.51055362770548396</v>
      </c>
      <c r="AV43" s="28">
        <v>785.823828509495</v>
      </c>
      <c r="AW43" s="28">
        <v>0.46413957990928001</v>
      </c>
      <c r="AX43" s="28">
        <v>13.761737454433201</v>
      </c>
      <c r="AY43" s="28">
        <v>258.98987647943898</v>
      </c>
      <c r="AZ43" s="28">
        <v>0.41772568466189303</v>
      </c>
      <c r="BA43" s="28">
        <v>0</v>
      </c>
      <c r="BB43" s="28">
        <v>44.884620281971102</v>
      </c>
      <c r="BC43" s="28">
        <v>4647.1082341480897</v>
      </c>
      <c r="BD43" s="28">
        <v>4641.5281815711296</v>
      </c>
      <c r="BE43" s="28">
        <v>5.5800525769639</v>
      </c>
      <c r="BF43" s="28">
        <v>0.52447767094914499</v>
      </c>
      <c r="BG43" s="28">
        <v>0</v>
      </c>
      <c r="BH43" s="28">
        <v>113.71418193124801</v>
      </c>
      <c r="BI43" s="28">
        <v>4.36291182713558</v>
      </c>
      <c r="BJ43" s="28">
        <v>1715.92415863357</v>
      </c>
      <c r="BK43" s="28">
        <v>6.9620941626018897</v>
      </c>
      <c r="BL43" s="28">
        <v>8.8186536890490892</v>
      </c>
      <c r="BM43" s="28">
        <v>2451.5852575384301</v>
      </c>
      <c r="BN43" s="28">
        <v>95.200299544889205</v>
      </c>
      <c r="BO43" s="28">
        <v>1.57807450960939</v>
      </c>
      <c r="BP43" s="28">
        <v>19.029718500416099</v>
      </c>
      <c r="BQ43" s="28">
        <v>0</v>
      </c>
      <c r="BR43" s="28">
        <v>95.503861468608903</v>
      </c>
      <c r="BS43" s="28">
        <v>29.845167820657</v>
      </c>
      <c r="BT43" s="28">
        <v>0</v>
      </c>
      <c r="BU43" s="28">
        <v>0</v>
      </c>
      <c r="BV43" s="28">
        <v>589.03959419549597</v>
      </c>
      <c r="BW43" s="28">
        <v>667.71258758997897</v>
      </c>
      <c r="BX43" s="28">
        <v>5939.6580693133101</v>
      </c>
      <c r="BY43" s="28">
        <v>157.49441484641699</v>
      </c>
      <c r="CA43" s="25">
        <f t="shared" si="13"/>
        <v>2.8467545865831067E-3</v>
      </c>
      <c r="CB43" s="25">
        <f t="shared" si="14"/>
        <v>2.8589387269155214E-3</v>
      </c>
      <c r="CC43" s="25">
        <f t="shared" si="15"/>
        <v>2.7213254571620484E-3</v>
      </c>
      <c r="CD43" s="25">
        <f t="shared" si="16"/>
        <v>2.9416763663491136E-3</v>
      </c>
      <c r="CE43" s="25">
        <f t="shared" si="17"/>
        <v>2.9421444479139579E-3</v>
      </c>
      <c r="CF43" s="25">
        <f t="shared" si="18"/>
        <v>3.012727841973116E-3</v>
      </c>
      <c r="CG43" s="25">
        <f t="shared" si="19"/>
        <v>2.8484235203408113E-3</v>
      </c>
      <c r="CH43" s="25">
        <f t="shared" si="20"/>
        <v>2.8526129256282807E-3</v>
      </c>
      <c r="CI43" s="25">
        <f t="shared" si="21"/>
        <v>2.8111246537859307E-3</v>
      </c>
      <c r="CJ43" s="25"/>
      <c r="CK43" s="25">
        <f t="shared" si="22"/>
        <v>2.7427224565351673E-3</v>
      </c>
      <c r="CL43" s="25">
        <f t="shared" si="23"/>
        <v>2.8598016568881827E-3</v>
      </c>
      <c r="CM43" s="25">
        <f t="shared" si="24"/>
        <v>2.6669806548571991E-3</v>
      </c>
      <c r="CN43" s="25">
        <f t="shared" si="25"/>
        <v>2.788682160979179E-3</v>
      </c>
    </row>
    <row r="44" spans="1:92" x14ac:dyDescent="0.4">
      <c r="A44" s="28" t="s">
        <v>43</v>
      </c>
      <c r="B44" s="101">
        <v>35117.622411999997</v>
      </c>
      <c r="C44" s="101">
        <v>274.08497638</v>
      </c>
      <c r="D44" s="101">
        <v>758.45105057000001</v>
      </c>
      <c r="E44" s="101">
        <v>5402.203751</v>
      </c>
      <c r="F44" s="101">
        <v>5378.9317246999999</v>
      </c>
      <c r="G44" s="101">
        <v>91.663692773999998</v>
      </c>
      <c r="H44" s="101">
        <v>5820.8738178000003</v>
      </c>
      <c r="I44" s="101">
        <v>149.45496589000001</v>
      </c>
      <c r="J44" s="101">
        <v>269.68489589000001</v>
      </c>
      <c r="K44" s="101"/>
      <c r="L44" s="101">
        <v>344.28123920000002</v>
      </c>
      <c r="M44" s="101">
        <v>14.851428793</v>
      </c>
      <c r="N44" s="101">
        <v>43.446368929999998</v>
      </c>
      <c r="O44" s="101">
        <v>41.551399455000002</v>
      </c>
      <c r="P44" s="28"/>
      <c r="Q44" s="28" t="s">
        <v>43</v>
      </c>
      <c r="R44" s="28">
        <v>334.87364520488597</v>
      </c>
      <c r="S44" s="28">
        <v>14.9060963991018</v>
      </c>
      <c r="T44" s="28">
        <v>149.99830275448301</v>
      </c>
      <c r="U44" s="28">
        <v>149.99830275448301</v>
      </c>
      <c r="V44" s="28">
        <v>999.38009095415805</v>
      </c>
      <c r="W44" s="28">
        <v>270.61194687561101</v>
      </c>
      <c r="X44" s="28">
        <v>43.5966127615132</v>
      </c>
      <c r="Y44" s="28">
        <v>2293.61958297718</v>
      </c>
      <c r="Z44" s="28">
        <v>0</v>
      </c>
      <c r="AA44" s="28">
        <v>35241.036092085698</v>
      </c>
      <c r="AB44" s="28">
        <v>692.939040319014</v>
      </c>
      <c r="AC44" s="28">
        <v>252.59651162173901</v>
      </c>
      <c r="AD44" s="28">
        <v>313.98444351026501</v>
      </c>
      <c r="AE44" s="28">
        <v>193.42076711989699</v>
      </c>
      <c r="AF44" s="28">
        <v>345.499283967998</v>
      </c>
      <c r="AG44" s="28">
        <v>345.499283967998</v>
      </c>
      <c r="AH44" s="28">
        <v>0</v>
      </c>
      <c r="AI44" s="28">
        <v>121.796111219111</v>
      </c>
      <c r="AJ44" s="28">
        <v>18.3387242809602</v>
      </c>
      <c r="AK44" s="28">
        <v>76.225354984098701</v>
      </c>
      <c r="AL44" s="28">
        <v>0</v>
      </c>
      <c r="AM44" s="28">
        <v>41.701068579799703</v>
      </c>
      <c r="AN44" s="28">
        <v>275.075031113232</v>
      </c>
      <c r="AO44" s="28">
        <v>0</v>
      </c>
      <c r="AP44" s="28">
        <v>684.96979122341202</v>
      </c>
      <c r="AQ44" s="28">
        <v>76.107760657634699</v>
      </c>
      <c r="AR44" s="28">
        <v>761.07755188104704</v>
      </c>
      <c r="AS44" s="28">
        <v>98.1844638013566</v>
      </c>
      <c r="AT44" s="28">
        <v>268.94338168533</v>
      </c>
      <c r="AU44" s="28">
        <v>0.59376963754460199</v>
      </c>
      <c r="AV44" s="28">
        <v>753.61295394466401</v>
      </c>
      <c r="AW44" s="28">
        <v>0.53979050912459903</v>
      </c>
      <c r="AX44" s="28">
        <v>16.004785582875499</v>
      </c>
      <c r="AY44" s="28">
        <v>301.20305484082002</v>
      </c>
      <c r="AZ44" s="28">
        <v>0.48581147776341099</v>
      </c>
      <c r="BA44" s="28">
        <v>0</v>
      </c>
      <c r="BB44" s="28">
        <v>52.200424811245703</v>
      </c>
      <c r="BC44" s="28">
        <v>5421.4069652459702</v>
      </c>
      <c r="BD44" s="28">
        <v>5398.0579494700296</v>
      </c>
      <c r="BE44" s="28">
        <v>23.349015775949201</v>
      </c>
      <c r="BF44" s="28">
        <v>0.60996318497043001</v>
      </c>
      <c r="BG44" s="28">
        <v>0</v>
      </c>
      <c r="BH44" s="28">
        <v>132.248647082281</v>
      </c>
      <c r="BI44" s="28">
        <v>5.0740299721456896</v>
      </c>
      <c r="BJ44" s="28">
        <v>1995.6050462094199</v>
      </c>
      <c r="BK44" s="28">
        <v>8.0968564755898598</v>
      </c>
      <c r="BL44" s="28">
        <v>10.2560163695321</v>
      </c>
      <c r="BM44" s="28">
        <v>2851.1730588852301</v>
      </c>
      <c r="BN44" s="28">
        <v>91.981642958343798</v>
      </c>
      <c r="BO44" s="28">
        <v>1.8352875133639699</v>
      </c>
      <c r="BP44" s="28">
        <v>22.131406918105998</v>
      </c>
      <c r="BQ44" s="28">
        <v>0</v>
      </c>
      <c r="BR44" s="28">
        <v>91.989477696136504</v>
      </c>
      <c r="BS44" s="28">
        <v>28.5911812321403</v>
      </c>
      <c r="BT44" s="28">
        <v>0</v>
      </c>
      <c r="BU44" s="28">
        <v>0</v>
      </c>
      <c r="BV44" s="28">
        <v>564.31587568509997</v>
      </c>
      <c r="BW44" s="28">
        <v>639.78342641322399</v>
      </c>
      <c r="BX44" s="28">
        <v>5841.0765743894499</v>
      </c>
      <c r="BY44" s="28">
        <v>150.89957070075201</v>
      </c>
      <c r="CA44" s="25">
        <f t="shared" si="13"/>
        <v>3.5142948642083987E-3</v>
      </c>
      <c r="CB44" s="25">
        <f t="shared" si="14"/>
        <v>3.612218175210586E-3</v>
      </c>
      <c r="CC44" s="25">
        <f t="shared" si="15"/>
        <v>3.4629806486168586E-3</v>
      </c>
      <c r="CD44" s="25">
        <f t="shared" si="16"/>
        <v>3.5547001059364949E-3</v>
      </c>
      <c r="CE44" s="25">
        <f t="shared" si="17"/>
        <v>3.5557664140264626E-3</v>
      </c>
      <c r="CF44" s="25">
        <f t="shared" si="18"/>
        <v>3.5541326372235549E-3</v>
      </c>
      <c r="CG44" s="25">
        <f t="shared" si="19"/>
        <v>3.470742919674764E-3</v>
      </c>
      <c r="CH44" s="25">
        <f t="shared" si="20"/>
        <v>3.6354554112500719E-3</v>
      </c>
      <c r="CI44" s="25">
        <f t="shared" si="21"/>
        <v>3.4375339506930807E-3</v>
      </c>
      <c r="CJ44" s="25"/>
      <c r="CK44" s="25">
        <f t="shared" si="22"/>
        <v>3.5379353543292945E-3</v>
      </c>
      <c r="CL44" s="25">
        <f t="shared" si="23"/>
        <v>3.6809661119990601E-3</v>
      </c>
      <c r="CM44" s="25">
        <f t="shared" si="24"/>
        <v>3.4581447244825276E-3</v>
      </c>
      <c r="CN44" s="25">
        <f t="shared" si="25"/>
        <v>3.6020236806173444E-3</v>
      </c>
    </row>
    <row r="45" spans="1:92" x14ac:dyDescent="0.4">
      <c r="A45" s="28" t="s">
        <v>44</v>
      </c>
      <c r="B45" s="101">
        <v>9617.3960807999993</v>
      </c>
      <c r="C45" s="101">
        <v>62.986685635000001</v>
      </c>
      <c r="D45" s="101">
        <v>208.05482316999999</v>
      </c>
      <c r="E45" s="101">
        <v>1395.2542963000001</v>
      </c>
      <c r="F45" s="101">
        <v>1388.0084784999999</v>
      </c>
      <c r="G45" s="101">
        <v>24.502156701000001</v>
      </c>
      <c r="H45" s="101">
        <v>1609.4866345999999</v>
      </c>
      <c r="I45" s="101">
        <v>32.548574924999997</v>
      </c>
      <c r="J45" s="101">
        <v>74.097100325</v>
      </c>
      <c r="K45" s="101"/>
      <c r="L45" s="101">
        <v>80.221904874000003</v>
      </c>
      <c r="M45" s="101">
        <v>3.1211947027</v>
      </c>
      <c r="N45" s="101">
        <v>11.094072927999999</v>
      </c>
      <c r="O45" s="101">
        <v>10.736813251999999</v>
      </c>
      <c r="P45" s="28"/>
      <c r="Q45" s="28" t="s">
        <v>44</v>
      </c>
      <c r="R45" s="28">
        <v>94.075257975221405</v>
      </c>
      <c r="S45" s="28">
        <v>3.1345040667110999</v>
      </c>
      <c r="T45" s="28">
        <v>32.684091264008302</v>
      </c>
      <c r="U45" s="28">
        <v>32.684091264008302</v>
      </c>
      <c r="V45" s="28">
        <v>280.753408730584</v>
      </c>
      <c r="W45" s="28">
        <v>74.379272087499203</v>
      </c>
      <c r="X45" s="28">
        <v>11.136596618478899</v>
      </c>
      <c r="Y45" s="28">
        <v>647.76480073362802</v>
      </c>
      <c r="Z45" s="28">
        <v>0</v>
      </c>
      <c r="AA45" s="28">
        <v>9654.9996649027398</v>
      </c>
      <c r="AB45" s="28">
        <v>196.126605276531</v>
      </c>
      <c r="AC45" s="28">
        <v>71.425665257467998</v>
      </c>
      <c r="AD45" s="28">
        <v>88.206912257729797</v>
      </c>
      <c r="AE45" s="28">
        <v>55.806154106720101</v>
      </c>
      <c r="AF45" s="28">
        <v>80.540769448177898</v>
      </c>
      <c r="AG45" s="28">
        <v>80.540769448177898</v>
      </c>
      <c r="AH45" s="28">
        <v>0</v>
      </c>
      <c r="AI45" s="28">
        <v>34.215960367774102</v>
      </c>
      <c r="AJ45" s="28">
        <v>5.1518504458737002</v>
      </c>
      <c r="AK45" s="28">
        <v>21.413795108123001</v>
      </c>
      <c r="AL45" s="28">
        <v>0</v>
      </c>
      <c r="AM45" s="28">
        <v>10.7800669378188</v>
      </c>
      <c r="AN45" s="28">
        <v>63.244875953273002</v>
      </c>
      <c r="AO45" s="28">
        <v>0</v>
      </c>
      <c r="AP45" s="28">
        <v>187.97134190979699</v>
      </c>
      <c r="AQ45" s="28">
        <v>20.885707486168702</v>
      </c>
      <c r="AR45" s="28">
        <v>208.85704939596599</v>
      </c>
      <c r="AS45" s="28">
        <v>27.582719506868301</v>
      </c>
      <c r="AT45" s="28">
        <v>75.6938144205008</v>
      </c>
      <c r="AU45" s="28">
        <v>0.15328467190043901</v>
      </c>
      <c r="AV45" s="28">
        <v>211.83680948293801</v>
      </c>
      <c r="AW45" s="28">
        <v>0.13934975160854701</v>
      </c>
      <c r="AX45" s="28">
        <v>4.1317204295705903</v>
      </c>
      <c r="AY45" s="28">
        <v>77.757171025314506</v>
      </c>
      <c r="AZ45" s="28">
        <v>0.125414723680396</v>
      </c>
      <c r="BA45" s="28">
        <v>0</v>
      </c>
      <c r="BB45" s="28">
        <v>13.4758149651945</v>
      </c>
      <c r="BC45" s="28">
        <v>1400.81004926682</v>
      </c>
      <c r="BD45" s="28">
        <v>1393.5370771560899</v>
      </c>
      <c r="BE45" s="28">
        <v>7.2729721107293397</v>
      </c>
      <c r="BF45" s="28">
        <v>0.157465282379007</v>
      </c>
      <c r="BG45" s="28">
        <v>0</v>
      </c>
      <c r="BH45" s="28">
        <v>34.140691405611797</v>
      </c>
      <c r="BI45" s="28">
        <v>1.3098868029784401</v>
      </c>
      <c r="BJ45" s="28">
        <v>515.176041018094</v>
      </c>
      <c r="BK45" s="28">
        <v>2.09024594757408</v>
      </c>
      <c r="BL45" s="28">
        <v>2.6476446210640598</v>
      </c>
      <c r="BM45" s="28">
        <v>736.04521997167001</v>
      </c>
      <c r="BN45" s="28">
        <v>25.962409670466698</v>
      </c>
      <c r="BO45" s="28">
        <v>0.47378908281111298</v>
      </c>
      <c r="BP45" s="28">
        <v>5.7133374566378299</v>
      </c>
      <c r="BQ45" s="28">
        <v>0</v>
      </c>
      <c r="BR45" s="28">
        <v>24.599138819976002</v>
      </c>
      <c r="BS45" s="28">
        <v>8.0320552745846001</v>
      </c>
      <c r="BT45" s="28">
        <v>0</v>
      </c>
      <c r="BU45" s="28">
        <v>0</v>
      </c>
      <c r="BV45" s="28">
        <v>158.53592764002801</v>
      </c>
      <c r="BW45" s="28">
        <v>179.75238954388101</v>
      </c>
      <c r="BX45" s="28">
        <v>1615.7106349542801</v>
      </c>
      <c r="BY45" s="28">
        <v>42.395372507571899</v>
      </c>
      <c r="CA45" s="25">
        <f t="shared" si="13"/>
        <v>3.9099548138411084E-3</v>
      </c>
      <c r="CB45" s="25">
        <f t="shared" si="14"/>
        <v>4.0991253257741233E-3</v>
      </c>
      <c r="CC45" s="25">
        <f t="shared" si="15"/>
        <v>3.8558405604012481E-3</v>
      </c>
      <c r="CD45" s="25">
        <f t="shared" si="16"/>
        <v>3.9818927499832195E-3</v>
      </c>
      <c r="CE45" s="25">
        <f t="shared" si="17"/>
        <v>3.9831159115574707E-3</v>
      </c>
      <c r="CF45" s="25">
        <f t="shared" si="18"/>
        <v>3.9581054092288565E-3</v>
      </c>
      <c r="CG45" s="25">
        <f t="shared" si="19"/>
        <v>3.8670717857977165E-3</v>
      </c>
      <c r="CH45" s="25">
        <f t="shared" si="20"/>
        <v>4.1635106704538761E-3</v>
      </c>
      <c r="CI45" s="25">
        <f t="shared" si="21"/>
        <v>3.8081350182606255E-3</v>
      </c>
      <c r="CJ45" s="25"/>
      <c r="CK45" s="25">
        <f t="shared" si="22"/>
        <v>3.9747818838098727E-3</v>
      </c>
      <c r="CL45" s="25">
        <f t="shared" si="23"/>
        <v>4.2641889657145174E-3</v>
      </c>
      <c r="CM45" s="25">
        <f t="shared" si="24"/>
        <v>3.8330098201874671E-3</v>
      </c>
      <c r="CN45" s="25">
        <f t="shared" si="25"/>
        <v>4.0285403875068579E-3</v>
      </c>
    </row>
    <row r="46" spans="1:92" x14ac:dyDescent="0.4">
      <c r="A46" s="28" t="s">
        <v>45</v>
      </c>
      <c r="B46" s="101">
        <v>39462.402726</v>
      </c>
      <c r="C46" s="101">
        <v>296.82020062999999</v>
      </c>
      <c r="D46" s="101">
        <v>869.06200669999998</v>
      </c>
      <c r="E46" s="101">
        <v>6140.6794707999998</v>
      </c>
      <c r="F46" s="101">
        <v>6138.2395028999999</v>
      </c>
      <c r="G46" s="101">
        <v>169.86969169</v>
      </c>
      <c r="H46" s="101">
        <v>6462.0383459000004</v>
      </c>
      <c r="I46" s="101">
        <v>136.65136928999999</v>
      </c>
      <c r="J46" s="101">
        <v>320.51746283</v>
      </c>
      <c r="K46" s="101"/>
      <c r="L46" s="101">
        <v>308.20044203999998</v>
      </c>
      <c r="M46" s="101">
        <v>12.413590722</v>
      </c>
      <c r="N46" s="101">
        <v>40.610832725000002</v>
      </c>
      <c r="O46" s="101">
        <v>39.710712057000002</v>
      </c>
      <c r="P46" s="28"/>
      <c r="Q46" s="28" t="s">
        <v>45</v>
      </c>
      <c r="R46" s="28">
        <v>380.53357714181902</v>
      </c>
      <c r="S46" s="28">
        <v>12.525959628875</v>
      </c>
      <c r="T46" s="28">
        <v>137.729905637098</v>
      </c>
      <c r="U46" s="28">
        <v>137.729905637098</v>
      </c>
      <c r="V46" s="28">
        <v>1135.64566571553</v>
      </c>
      <c r="W46" s="28">
        <v>322.025938706484</v>
      </c>
      <c r="X46" s="28">
        <v>40.832392813345301</v>
      </c>
      <c r="Y46" s="28">
        <v>2571.7382485072999</v>
      </c>
      <c r="Z46" s="28">
        <v>0</v>
      </c>
      <c r="AA46" s="28">
        <v>39686.070601696403</v>
      </c>
      <c r="AB46" s="28">
        <v>772.64983075098098</v>
      </c>
      <c r="AC46" s="28">
        <v>282.34335529318201</v>
      </c>
      <c r="AD46" s="28">
        <v>356.79631552701198</v>
      </c>
      <c r="AE46" s="28">
        <v>204.94143689059399</v>
      </c>
      <c r="AF46" s="28">
        <v>310.24512290799498</v>
      </c>
      <c r="AG46" s="28">
        <v>310.24512290799498</v>
      </c>
      <c r="AH46" s="28">
        <v>0</v>
      </c>
      <c r="AI46" s="28">
        <v>138.402903334992</v>
      </c>
      <c r="AJ46" s="28">
        <v>20.839210971941199</v>
      </c>
      <c r="AK46" s="28">
        <v>86.618667353066897</v>
      </c>
      <c r="AL46" s="28">
        <v>0</v>
      </c>
      <c r="AM46" s="28">
        <v>39.997083024137297</v>
      </c>
      <c r="AN46" s="28">
        <v>298.86445318540302</v>
      </c>
      <c r="AO46" s="28">
        <v>0</v>
      </c>
      <c r="AP46" s="28">
        <v>786.06025023782297</v>
      </c>
      <c r="AQ46" s="28">
        <v>87.3400490523983</v>
      </c>
      <c r="AR46" s="28">
        <v>873.40029929022103</v>
      </c>
      <c r="AS46" s="28">
        <v>111.57194702030201</v>
      </c>
      <c r="AT46" s="28">
        <v>304.19650311920901</v>
      </c>
      <c r="AU46" s="28">
        <v>0.67909230840457002</v>
      </c>
      <c r="AV46" s="28">
        <v>855.09297165363103</v>
      </c>
      <c r="AW46" s="28">
        <v>0.61735638849848695</v>
      </c>
      <c r="AX46" s="28">
        <v>18.304624643264599</v>
      </c>
      <c r="AY46" s="28">
        <v>344.48493361331998</v>
      </c>
      <c r="AZ46" s="28">
        <v>0.55562080248240397</v>
      </c>
      <c r="BA46" s="28">
        <v>0</v>
      </c>
      <c r="BB46" s="28">
        <v>59.701454951305401</v>
      </c>
      <c r="BC46" s="28">
        <v>6176.1893047292397</v>
      </c>
      <c r="BD46" s="28">
        <v>6173.7415518703401</v>
      </c>
      <c r="BE46" s="28">
        <v>2.4477528588986801</v>
      </c>
      <c r="BF46" s="28">
        <v>0.69761293076935704</v>
      </c>
      <c r="BG46" s="28">
        <v>0</v>
      </c>
      <c r="BH46" s="28">
        <v>151.252354282753</v>
      </c>
      <c r="BI46" s="28">
        <v>5.8031518389303098</v>
      </c>
      <c r="BJ46" s="28">
        <v>2282.3675195246801</v>
      </c>
      <c r="BK46" s="28">
        <v>9.2603496453314396</v>
      </c>
      <c r="BL46" s="28">
        <v>11.729771299128601</v>
      </c>
      <c r="BM46" s="28">
        <v>3260.8770771121599</v>
      </c>
      <c r="BN46" s="28">
        <v>103.28758185523</v>
      </c>
      <c r="BO46" s="28">
        <v>2.0990143367670302</v>
      </c>
      <c r="BP46" s="28">
        <v>25.3116181925406</v>
      </c>
      <c r="BQ46" s="28">
        <v>0</v>
      </c>
      <c r="BR46" s="28">
        <v>170.707272480916</v>
      </c>
      <c r="BS46" s="28">
        <v>32.4896120837277</v>
      </c>
      <c r="BT46" s="28">
        <v>0</v>
      </c>
      <c r="BU46" s="28">
        <v>0</v>
      </c>
      <c r="BV46" s="28">
        <v>641.21988577085597</v>
      </c>
      <c r="BW46" s="28">
        <v>726.81948321043603</v>
      </c>
      <c r="BX46" s="28">
        <v>6495.74153133043</v>
      </c>
      <c r="BY46" s="28">
        <v>171.43922112343799</v>
      </c>
      <c r="CA46" s="25">
        <f t="shared" si="13"/>
        <v>5.6678727154400614E-3</v>
      </c>
      <c r="CB46" s="25">
        <f t="shared" si="14"/>
        <v>6.887174629840267E-3</v>
      </c>
      <c r="CC46" s="25">
        <f t="shared" si="15"/>
        <v>4.9919252674436865E-3</v>
      </c>
      <c r="CD46" s="25">
        <f t="shared" si="16"/>
        <v>5.7827206415992476E-3</v>
      </c>
      <c r="CE46" s="25">
        <f t="shared" si="17"/>
        <v>5.7837510174647477E-3</v>
      </c>
      <c r="CF46" s="25">
        <f t="shared" si="18"/>
        <v>4.9307253258841031E-3</v>
      </c>
      <c r="CG46" s="25">
        <f t="shared" si="19"/>
        <v>5.2155656816573063E-3</v>
      </c>
      <c r="CH46" s="25">
        <f t="shared" si="20"/>
        <v>7.8926128051388274E-3</v>
      </c>
      <c r="CI46" s="25">
        <f t="shared" si="21"/>
        <v>4.7063765673325663E-3</v>
      </c>
      <c r="CJ46" s="25"/>
      <c r="CK46" s="25">
        <f t="shared" si="22"/>
        <v>6.6342567663469736E-3</v>
      </c>
      <c r="CL46" s="25">
        <f t="shared" si="23"/>
        <v>9.0520872962126971E-3</v>
      </c>
      <c r="CM46" s="25">
        <f t="shared" si="24"/>
        <v>5.4556893685390262E-3</v>
      </c>
      <c r="CN46" s="25">
        <f t="shared" si="25"/>
        <v>7.2114286625292196E-3</v>
      </c>
    </row>
    <row r="47" spans="1:92" x14ac:dyDescent="0.4">
      <c r="A47" s="28" t="s">
        <v>46</v>
      </c>
      <c r="B47" s="101">
        <v>39991.360710000001</v>
      </c>
      <c r="C47" s="101">
        <v>286.23269692000002</v>
      </c>
      <c r="D47" s="101">
        <v>680.39783115</v>
      </c>
      <c r="E47" s="101">
        <v>5610.7056550999996</v>
      </c>
      <c r="F47" s="101">
        <v>5605.8705370999996</v>
      </c>
      <c r="G47" s="101">
        <v>118.60236745</v>
      </c>
      <c r="H47" s="101">
        <v>6198.9426045</v>
      </c>
      <c r="I47" s="101">
        <v>147.54102404</v>
      </c>
      <c r="J47" s="101">
        <v>301.33147758000001</v>
      </c>
      <c r="K47" s="101"/>
      <c r="L47" s="101">
        <v>349.20299447999997</v>
      </c>
      <c r="M47" s="101">
        <v>14.185077991</v>
      </c>
      <c r="N47" s="101">
        <v>47.106895215000002</v>
      </c>
      <c r="O47" s="101">
        <v>44.548544950999997</v>
      </c>
      <c r="P47" s="28"/>
      <c r="Q47" s="28" t="s">
        <v>46</v>
      </c>
      <c r="R47" s="28">
        <v>354.13554495054501</v>
      </c>
      <c r="S47" s="28">
        <v>14.229354580858301</v>
      </c>
      <c r="T47" s="28">
        <v>147.99932441167201</v>
      </c>
      <c r="U47" s="28">
        <v>147.99932441167201</v>
      </c>
      <c r="V47" s="28">
        <v>1056.8638807441</v>
      </c>
      <c r="W47" s="28">
        <v>302.24443273522797</v>
      </c>
      <c r="X47" s="28">
        <v>47.242746855657998</v>
      </c>
      <c r="Y47" s="28">
        <v>2476.8888144084599</v>
      </c>
      <c r="Z47" s="28">
        <v>0</v>
      </c>
      <c r="AA47" s="28">
        <v>40114.3435809937</v>
      </c>
      <c r="AB47" s="28">
        <v>754.70424302215804</v>
      </c>
      <c r="AC47" s="28">
        <v>274.08855067389101</v>
      </c>
      <c r="AD47" s="28">
        <v>332.04487964736501</v>
      </c>
      <c r="AE47" s="28">
        <v>226.57321074495999</v>
      </c>
      <c r="AF47" s="28">
        <v>350.24245697906099</v>
      </c>
      <c r="AG47" s="28">
        <v>350.24245697906099</v>
      </c>
      <c r="AH47" s="28">
        <v>0</v>
      </c>
      <c r="AI47" s="28">
        <v>128.80272628911899</v>
      </c>
      <c r="AJ47" s="28">
        <v>19.393561757469001</v>
      </c>
      <c r="AK47" s="28">
        <v>80.609818047320005</v>
      </c>
      <c r="AL47" s="28">
        <v>0</v>
      </c>
      <c r="AM47" s="28">
        <v>44.683692084627701</v>
      </c>
      <c r="AN47" s="28">
        <v>287.12028287384697</v>
      </c>
      <c r="AO47" s="28">
        <v>0</v>
      </c>
      <c r="AP47" s="28">
        <v>614.16033971079401</v>
      </c>
      <c r="AQ47" s="28">
        <v>68.240062300971999</v>
      </c>
      <c r="AR47" s="28">
        <v>682.400402011766</v>
      </c>
      <c r="AS47" s="28">
        <v>103.831997361543</v>
      </c>
      <c r="AT47" s="28">
        <v>286.51519698902501</v>
      </c>
      <c r="AU47" s="28">
        <v>0.61858629148289501</v>
      </c>
      <c r="AV47" s="28">
        <v>798.85212064342295</v>
      </c>
      <c r="AW47" s="28">
        <v>0.56235107889849301</v>
      </c>
      <c r="AX47" s="28">
        <v>16.673710718675899</v>
      </c>
      <c r="AY47" s="28">
        <v>313.791912641203</v>
      </c>
      <c r="AZ47" s="28">
        <v>0.50611599002350105</v>
      </c>
      <c r="BA47" s="28">
        <v>0</v>
      </c>
      <c r="BB47" s="28">
        <v>54.382161789256799</v>
      </c>
      <c r="BC47" s="28">
        <v>5628.5192782724898</v>
      </c>
      <c r="BD47" s="28">
        <v>5623.6715894910903</v>
      </c>
      <c r="BE47" s="28">
        <v>4.8476887813962897</v>
      </c>
      <c r="BF47" s="28">
        <v>0.63545665219062197</v>
      </c>
      <c r="BG47" s="28">
        <v>0</v>
      </c>
      <c r="BH47" s="28">
        <v>137.776027228445</v>
      </c>
      <c r="BI47" s="28">
        <v>5.2861009436946196</v>
      </c>
      <c r="BJ47" s="28">
        <v>2079.0122811364799</v>
      </c>
      <c r="BK47" s="28">
        <v>8.4352681433359198</v>
      </c>
      <c r="BL47" s="28">
        <v>10.684669499243499</v>
      </c>
      <c r="BM47" s="28">
        <v>2970.3385530995301</v>
      </c>
      <c r="BN47" s="28">
        <v>99.105301117595999</v>
      </c>
      <c r="BO47" s="28">
        <v>1.9119940499410799</v>
      </c>
      <c r="BP47" s="28">
        <v>23.056400228686499</v>
      </c>
      <c r="BQ47" s="28">
        <v>0</v>
      </c>
      <c r="BR47" s="28">
        <v>118.986738574127</v>
      </c>
      <c r="BS47" s="28">
        <v>30.235742279497401</v>
      </c>
      <c r="BT47" s="28">
        <v>0</v>
      </c>
      <c r="BU47" s="28">
        <v>0</v>
      </c>
      <c r="BV47" s="28">
        <v>596.83672992501499</v>
      </c>
      <c r="BW47" s="28">
        <v>676.87891199117701</v>
      </c>
      <c r="BX47" s="28">
        <v>6218.0879250354601</v>
      </c>
      <c r="BY47" s="28">
        <v>159.63223678124601</v>
      </c>
      <c r="CA47" s="25">
        <f t="shared" si="13"/>
        <v>3.0752359712268259E-3</v>
      </c>
      <c r="CB47" s="25">
        <f t="shared" si="14"/>
        <v>3.1009243996154121E-3</v>
      </c>
      <c r="CC47" s="25">
        <f t="shared" si="15"/>
        <v>2.9432352222247423E-3</v>
      </c>
      <c r="CD47" s="25">
        <f t="shared" si="16"/>
        <v>3.1749345389911979E-3</v>
      </c>
      <c r="CE47" s="25">
        <f t="shared" si="17"/>
        <v>3.1754305193604161E-3</v>
      </c>
      <c r="CF47" s="25">
        <f t="shared" si="18"/>
        <v>3.2408385464062677E-3</v>
      </c>
      <c r="CG47" s="25">
        <f t="shared" si="19"/>
        <v>3.0884816583979856E-3</v>
      </c>
      <c r="CH47" s="25">
        <f t="shared" si="20"/>
        <v>3.1062572233995049E-3</v>
      </c>
      <c r="CI47" s="25">
        <f t="shared" si="21"/>
        <v>3.0297370940464831E-3</v>
      </c>
      <c r="CJ47" s="25"/>
      <c r="CK47" s="25">
        <f t="shared" si="22"/>
        <v>2.976671206983451E-3</v>
      </c>
      <c r="CL47" s="25">
        <f t="shared" si="23"/>
        <v>3.1213497653233206E-3</v>
      </c>
      <c r="CM47" s="25">
        <f t="shared" si="24"/>
        <v>2.8839013914620736E-3</v>
      </c>
      <c r="CN47" s="25">
        <f t="shared" si="25"/>
        <v>3.0337047770326933E-3</v>
      </c>
    </row>
    <row r="48" spans="1:92" x14ac:dyDescent="0.4">
      <c r="A48" s="28" t="s">
        <v>47</v>
      </c>
      <c r="B48" s="101">
        <v>110858.62919000001</v>
      </c>
      <c r="C48" s="101">
        <v>928.18683856999996</v>
      </c>
      <c r="D48" s="101">
        <v>1814.7555540000001</v>
      </c>
      <c r="E48" s="101">
        <v>14929.852423</v>
      </c>
      <c r="F48" s="101">
        <v>14924.027924</v>
      </c>
      <c r="G48" s="101">
        <v>272.28696624999998</v>
      </c>
      <c r="H48" s="101">
        <v>18205.426672000001</v>
      </c>
      <c r="I48" s="101">
        <v>482.45018546</v>
      </c>
      <c r="J48" s="101">
        <v>817.68880550999995</v>
      </c>
      <c r="K48" s="101"/>
      <c r="L48" s="101">
        <v>1123.9828368999999</v>
      </c>
      <c r="M48" s="101">
        <v>51.809588630999997</v>
      </c>
      <c r="N48" s="101">
        <v>156.28627495000001</v>
      </c>
      <c r="O48" s="101">
        <v>120.15192080999999</v>
      </c>
      <c r="P48" s="28"/>
      <c r="Q48" s="28" t="s">
        <v>47</v>
      </c>
      <c r="R48" s="28">
        <v>1096.1333822817601</v>
      </c>
      <c r="S48" s="28">
        <v>52.143173046441703</v>
      </c>
      <c r="T48" s="28">
        <v>482.13931861311198</v>
      </c>
      <c r="U48" s="28">
        <v>482.13931861311198</v>
      </c>
      <c r="V48" s="28">
        <v>3271.24381152766</v>
      </c>
      <c r="W48" s="28">
        <v>821.03650199175695</v>
      </c>
      <c r="X48" s="28">
        <v>157.14499985873101</v>
      </c>
      <c r="Y48" s="28">
        <v>6794.6832233954601</v>
      </c>
      <c r="Z48" s="28">
        <v>0</v>
      </c>
      <c r="AA48" s="28">
        <v>111493.699096925</v>
      </c>
      <c r="AB48" s="28">
        <v>1963.95029137868</v>
      </c>
      <c r="AC48" s="28">
        <v>730.12645272254997</v>
      </c>
      <c r="AD48" s="28">
        <v>1027.7573860428899</v>
      </c>
      <c r="AE48" s="28">
        <v>327.23289207373102</v>
      </c>
      <c r="AF48" s="28">
        <v>1118.7878571397</v>
      </c>
      <c r="AG48" s="28">
        <v>1118.7878571397</v>
      </c>
      <c r="AH48" s="28">
        <v>0</v>
      </c>
      <c r="AI48" s="28">
        <v>398.66285906324299</v>
      </c>
      <c r="AJ48" s="28">
        <v>60.027596190000096</v>
      </c>
      <c r="AK48" s="28">
        <v>249.506415330072</v>
      </c>
      <c r="AL48" s="28">
        <v>0</v>
      </c>
      <c r="AM48" s="28">
        <v>104.93148062277901</v>
      </c>
      <c r="AN48" s="28">
        <v>933.88593159807499</v>
      </c>
      <c r="AO48" s="28">
        <v>0</v>
      </c>
      <c r="AP48" s="28">
        <v>1642.74726472571</v>
      </c>
      <c r="AQ48" s="28">
        <v>182.52749200293201</v>
      </c>
      <c r="AR48" s="28">
        <v>1825.2747567286499</v>
      </c>
      <c r="AS48" s="28">
        <v>321.38453885528003</v>
      </c>
      <c r="AT48" s="28">
        <v>851.13134486015997</v>
      </c>
      <c r="AU48" s="28">
        <v>1.6513139955246099</v>
      </c>
      <c r="AV48" s="28">
        <v>2440.5123110555601</v>
      </c>
      <c r="AW48" s="28">
        <v>1.50119530256783</v>
      </c>
      <c r="AX48" s="28">
        <v>44.510448698225801</v>
      </c>
      <c r="AY48" s="28">
        <v>837.66717955653996</v>
      </c>
      <c r="AZ48" s="28">
        <v>1.3510761606728501</v>
      </c>
      <c r="BA48" s="28">
        <v>0</v>
      </c>
      <c r="BB48" s="28">
        <v>145.17312896057501</v>
      </c>
      <c r="BC48" s="28">
        <v>15018.2375833195</v>
      </c>
      <c r="BD48" s="28">
        <v>15012.385134898699</v>
      </c>
      <c r="BE48" s="28">
        <v>5.8524484208071099</v>
      </c>
      <c r="BF48" s="28">
        <v>1.6963500580366699</v>
      </c>
      <c r="BG48" s="28">
        <v>0</v>
      </c>
      <c r="BH48" s="28">
        <v>367.79299916367597</v>
      </c>
      <c r="BI48" s="28">
        <v>14.11123259721</v>
      </c>
      <c r="BJ48" s="28">
        <v>5549.9204593550303</v>
      </c>
      <c r="BK48" s="28">
        <v>22.517939984016401</v>
      </c>
      <c r="BL48" s="28">
        <v>28.522720343700499</v>
      </c>
      <c r="BM48" s="28">
        <v>7929.31601699763</v>
      </c>
      <c r="BN48" s="28">
        <v>275.62791767711502</v>
      </c>
      <c r="BO48" s="28">
        <v>5.1040651751296497</v>
      </c>
      <c r="BP48" s="28">
        <v>61.549008550185398</v>
      </c>
      <c r="BQ48" s="28">
        <v>0</v>
      </c>
      <c r="BR48" s="28">
        <v>273.87043680307698</v>
      </c>
      <c r="BS48" s="28">
        <v>93.586701461075094</v>
      </c>
      <c r="BT48" s="28">
        <v>0</v>
      </c>
      <c r="BU48" s="28">
        <v>0</v>
      </c>
      <c r="BV48" s="28">
        <v>1846.3126335699601</v>
      </c>
      <c r="BW48" s="28">
        <v>2090.0856781500802</v>
      </c>
      <c r="BX48" s="28">
        <v>18305.841295876799</v>
      </c>
      <c r="BY48" s="28">
        <v>493.20108562130201</v>
      </c>
      <c r="CA48" s="25">
        <f t="shared" si="13"/>
        <v>5.7286465795689558E-3</v>
      </c>
      <c r="CB48" s="25">
        <f t="shared" si="14"/>
        <v>6.1400278384201893E-3</v>
      </c>
      <c r="CC48" s="25">
        <f t="shared" si="15"/>
        <v>5.7964846590296288E-3</v>
      </c>
      <c r="CD48" s="25">
        <f t="shared" si="16"/>
        <v>5.9200290676242173E-3</v>
      </c>
      <c r="CE48" s="25">
        <f t="shared" si="17"/>
        <v>5.9204667365040185E-3</v>
      </c>
      <c r="CF48" s="25">
        <f t="shared" si="18"/>
        <v>5.8154474850006035E-3</v>
      </c>
      <c r="CG48" s="25">
        <f t="shared" si="19"/>
        <v>5.5156424337604298E-3</v>
      </c>
      <c r="CH48" s="25">
        <f t="shared" si="20"/>
        <v>-6.4435014485820369E-4</v>
      </c>
      <c r="CI48" s="25">
        <f t="shared" si="21"/>
        <v>4.0940960169670035E-3</v>
      </c>
      <c r="CJ48" s="25"/>
      <c r="CK48" s="25">
        <f t="shared" si="22"/>
        <v>-4.6219386895870584E-3</v>
      </c>
      <c r="CL48" s="25">
        <f t="shared" si="23"/>
        <v>6.4386617276113159E-3</v>
      </c>
      <c r="CM48" s="25">
        <f t="shared" si="24"/>
        <v>5.4945637997049568E-3</v>
      </c>
      <c r="CN48" s="25">
        <f t="shared" si="25"/>
        <v>-0.12667662809394073</v>
      </c>
    </row>
    <row r="49" spans="1:92" x14ac:dyDescent="0.4">
      <c r="A49" s="28" t="s">
        <v>48</v>
      </c>
      <c r="B49" s="101">
        <v>19975.355244999999</v>
      </c>
      <c r="C49" s="101">
        <v>139.75977766</v>
      </c>
      <c r="D49" s="101">
        <v>332.45701430000003</v>
      </c>
      <c r="E49" s="101">
        <v>2785.4354567</v>
      </c>
      <c r="F49" s="101">
        <v>2784.0902851000001</v>
      </c>
      <c r="G49" s="101">
        <v>60.926507911000002</v>
      </c>
      <c r="H49" s="101">
        <v>3088.7735707000002</v>
      </c>
      <c r="I49" s="101">
        <v>71.325055610999996</v>
      </c>
      <c r="J49" s="101">
        <v>152.71813495999999</v>
      </c>
      <c r="K49" s="101"/>
      <c r="L49" s="101">
        <v>172.02904651</v>
      </c>
      <c r="M49" s="101">
        <v>6.7112556910999999</v>
      </c>
      <c r="N49" s="101">
        <v>23.483976610999999</v>
      </c>
      <c r="O49" s="101">
        <v>21.892484187000001</v>
      </c>
      <c r="P49" s="28"/>
      <c r="Q49" s="28" t="s">
        <v>48</v>
      </c>
      <c r="R49" s="28">
        <v>175.49853716741799</v>
      </c>
      <c r="S49" s="28">
        <v>6.7323608759095901</v>
      </c>
      <c r="T49" s="28">
        <v>71.549395052110299</v>
      </c>
      <c r="U49" s="28">
        <v>71.549395052110299</v>
      </c>
      <c r="V49" s="28">
        <v>523.74877061416305</v>
      </c>
      <c r="W49" s="28">
        <v>153.19721438174901</v>
      </c>
      <c r="X49" s="28">
        <v>23.553650108263199</v>
      </c>
      <c r="Y49" s="28">
        <v>1244.60279851871</v>
      </c>
      <c r="Z49" s="28">
        <v>0</v>
      </c>
      <c r="AA49" s="28">
        <v>20038.5762133192</v>
      </c>
      <c r="AB49" s="28">
        <v>381.319186465651</v>
      </c>
      <c r="AC49" s="28">
        <v>138.15345200958899</v>
      </c>
      <c r="AD49" s="28">
        <v>164.55102408001599</v>
      </c>
      <c r="AE49" s="28">
        <v>119.633760063949</v>
      </c>
      <c r="AF49" s="28">
        <v>172.55157321548199</v>
      </c>
      <c r="AG49" s="28">
        <v>172.55157321548199</v>
      </c>
      <c r="AH49" s="28">
        <v>0</v>
      </c>
      <c r="AI49" s="28">
        <v>63.8308191458556</v>
      </c>
      <c r="AJ49" s="28">
        <v>9.6108416207957905</v>
      </c>
      <c r="AK49" s="28">
        <v>39.9477101205024</v>
      </c>
      <c r="AL49" s="28">
        <v>0</v>
      </c>
      <c r="AM49" s="28">
        <v>21.960061655872199</v>
      </c>
      <c r="AN49" s="28">
        <v>140.20041645772301</v>
      </c>
      <c r="AO49" s="28">
        <v>0</v>
      </c>
      <c r="AP49" s="28">
        <v>300.120373933211</v>
      </c>
      <c r="AQ49" s="28">
        <v>33.346718987637502</v>
      </c>
      <c r="AR49" s="28">
        <v>333.46709292084802</v>
      </c>
      <c r="AS49" s="28">
        <v>51.455896702449301</v>
      </c>
      <c r="AT49" s="28">
        <v>142.689572062682</v>
      </c>
      <c r="AU49" s="28">
        <v>0.30724115298423099</v>
      </c>
      <c r="AV49" s="28">
        <v>396.51750906797997</v>
      </c>
      <c r="AW49" s="28">
        <v>0.279310207091166</v>
      </c>
      <c r="AX49" s="28">
        <v>8.2815468783103796</v>
      </c>
      <c r="AY49" s="28">
        <v>155.855050623632</v>
      </c>
      <c r="AZ49" s="28">
        <v>0.25137919576492102</v>
      </c>
      <c r="BA49" s="28">
        <v>0</v>
      </c>
      <c r="BB49" s="28">
        <v>27.0106888533209</v>
      </c>
      <c r="BC49" s="28">
        <v>2794.5302634617001</v>
      </c>
      <c r="BD49" s="28">
        <v>2793.1810013814902</v>
      </c>
      <c r="BE49" s="28">
        <v>1.34926208021153</v>
      </c>
      <c r="BF49" s="28">
        <v>0.31562052698181697</v>
      </c>
      <c r="BG49" s="28">
        <v>0</v>
      </c>
      <c r="BH49" s="28">
        <v>68.430983953658796</v>
      </c>
      <c r="BI49" s="28">
        <v>2.6255154287162998</v>
      </c>
      <c r="BJ49" s="28">
        <v>1032.6096984297501</v>
      </c>
      <c r="BK49" s="28">
        <v>4.1896510431719998</v>
      </c>
      <c r="BL49" s="28">
        <v>5.3068918352926904</v>
      </c>
      <c r="BM49" s="28">
        <v>1475.3160507724399</v>
      </c>
      <c r="BN49" s="28">
        <v>49.725201017692299</v>
      </c>
      <c r="BO49" s="28">
        <v>0.94965438152085802</v>
      </c>
      <c r="BP49" s="28">
        <v>11.4517180988442</v>
      </c>
      <c r="BQ49" s="28">
        <v>0</v>
      </c>
      <c r="BR49" s="28">
        <v>61.129165583646099</v>
      </c>
      <c r="BS49" s="28">
        <v>14.983891983838699</v>
      </c>
      <c r="BT49" s="28">
        <v>0</v>
      </c>
      <c r="BU49" s="28">
        <v>0</v>
      </c>
      <c r="BV49" s="28">
        <v>295.79391298088001</v>
      </c>
      <c r="BW49" s="28">
        <v>335.53854605654197</v>
      </c>
      <c r="BX49" s="28">
        <v>3098.6427197980502</v>
      </c>
      <c r="BY49" s="28">
        <v>79.126385117086897</v>
      </c>
      <c r="CA49" s="25">
        <f t="shared" si="13"/>
        <v>3.1649483848366646E-3</v>
      </c>
      <c r="CB49" s="25">
        <f t="shared" si="14"/>
        <v>3.1528298420377657E-3</v>
      </c>
      <c r="CC49" s="25">
        <f t="shared" si="15"/>
        <v>3.0382232210523453E-3</v>
      </c>
      <c r="CD49" s="25">
        <f t="shared" si="16"/>
        <v>3.2651292421167722E-3</v>
      </c>
      <c r="CE49" s="25">
        <f t="shared" si="17"/>
        <v>3.2652376002826385E-3</v>
      </c>
      <c r="CF49" s="25">
        <f t="shared" si="18"/>
        <v>3.3262643731712784E-3</v>
      </c>
      <c r="CG49" s="25">
        <f t="shared" si="19"/>
        <v>3.1951675550672964E-3</v>
      </c>
      <c r="CH49" s="25">
        <f t="shared" si="20"/>
        <v>3.1453104268691825E-3</v>
      </c>
      <c r="CI49" s="25">
        <f t="shared" si="21"/>
        <v>3.1370172368494478E-3</v>
      </c>
      <c r="CJ49" s="25"/>
      <c r="CK49" s="25">
        <f t="shared" si="22"/>
        <v>3.0374330154275394E-3</v>
      </c>
      <c r="CL49" s="25">
        <f t="shared" si="23"/>
        <v>3.1447445576508809E-3</v>
      </c>
      <c r="CM49" s="25">
        <f t="shared" si="24"/>
        <v>2.9668526083680394E-3</v>
      </c>
      <c r="CN49" s="25">
        <f t="shared" si="25"/>
        <v>3.0867885204332456E-3</v>
      </c>
    </row>
    <row r="50" spans="1:92" x14ac:dyDescent="0.4">
      <c r="A50" s="28" t="s">
        <v>49</v>
      </c>
      <c r="B50" s="101">
        <v>75913.489927999995</v>
      </c>
      <c r="C50" s="101">
        <v>590.81156706000002</v>
      </c>
      <c r="D50" s="101">
        <v>1113.1430752000001</v>
      </c>
      <c r="E50" s="101">
        <v>11528.8104</v>
      </c>
      <c r="F50" s="101">
        <v>11525.599031</v>
      </c>
      <c r="G50" s="101">
        <v>267.75254536</v>
      </c>
      <c r="H50" s="101">
        <v>11651.258382</v>
      </c>
      <c r="I50" s="101">
        <v>310.51567348999998</v>
      </c>
      <c r="J50" s="101">
        <v>535.25247840999998</v>
      </c>
      <c r="K50" s="101"/>
      <c r="L50" s="101">
        <v>614.92642835000004</v>
      </c>
      <c r="M50" s="101">
        <v>31.009742873</v>
      </c>
      <c r="N50" s="101">
        <v>71.063909636999995</v>
      </c>
      <c r="O50" s="101">
        <v>84.758033307999995</v>
      </c>
      <c r="P50" s="28"/>
      <c r="Q50" s="28" t="s">
        <v>49</v>
      </c>
      <c r="R50" s="28">
        <v>702.55385777598201</v>
      </c>
      <c r="S50" s="28">
        <v>31.676050342089301</v>
      </c>
      <c r="T50" s="28">
        <v>316.51514304539</v>
      </c>
      <c r="U50" s="28">
        <v>316.51514304539</v>
      </c>
      <c r="V50" s="28">
        <v>2096.66579474842</v>
      </c>
      <c r="W50" s="28">
        <v>540.77866330493703</v>
      </c>
      <c r="X50" s="28">
        <v>72.085440326751296</v>
      </c>
      <c r="Y50" s="28">
        <v>4462.2142331897403</v>
      </c>
      <c r="Z50" s="28">
        <v>0</v>
      </c>
      <c r="AA50" s="28">
        <v>76909.600281190695</v>
      </c>
      <c r="AB50" s="28">
        <v>1304.5320173648799</v>
      </c>
      <c r="AC50" s="28">
        <v>482.51001339728901</v>
      </c>
      <c r="AD50" s="28">
        <v>658.729162055129</v>
      </c>
      <c r="AE50" s="28">
        <v>255.74537204552399</v>
      </c>
      <c r="AF50" s="28">
        <v>625.50166744165801</v>
      </c>
      <c r="AG50" s="28">
        <v>625.50166744165801</v>
      </c>
      <c r="AH50" s="28">
        <v>0</v>
      </c>
      <c r="AI50" s="28">
        <v>255.520607834966</v>
      </c>
      <c r="AJ50" s="28">
        <v>38.474029936423698</v>
      </c>
      <c r="AK50" s="28">
        <v>159.91825270622201</v>
      </c>
      <c r="AL50" s="28">
        <v>0</v>
      </c>
      <c r="AM50" s="28">
        <v>86.287259891928798</v>
      </c>
      <c r="AN50" s="28">
        <v>601.24270632924902</v>
      </c>
      <c r="AO50" s="28">
        <v>0</v>
      </c>
      <c r="AP50" s="28">
        <v>1016.65624109679</v>
      </c>
      <c r="AQ50" s="28">
        <v>112.961820443525</v>
      </c>
      <c r="AR50" s="28">
        <v>1129.61806154032</v>
      </c>
      <c r="AS50" s="28">
        <v>205.98773913612899</v>
      </c>
      <c r="AT50" s="28">
        <v>549.91414440572703</v>
      </c>
      <c r="AU50" s="28">
        <v>1.28482268692714</v>
      </c>
      <c r="AV50" s="28">
        <v>1568.1700301302701</v>
      </c>
      <c r="AW50" s="28">
        <v>1.1680206237536901</v>
      </c>
      <c r="AX50" s="28">
        <v>34.631803650633501</v>
      </c>
      <c r="AY50" s="28">
        <v>651.75535687560898</v>
      </c>
      <c r="AZ50" s="28">
        <v>1.05121855972045</v>
      </c>
      <c r="BA50" s="28">
        <v>0</v>
      </c>
      <c r="BB50" s="28">
        <v>112.953407057435</v>
      </c>
      <c r="BC50" s="28">
        <v>11683.763841747201</v>
      </c>
      <c r="BD50" s="28">
        <v>11680.537297101801</v>
      </c>
      <c r="BE50" s="28">
        <v>3.2265446453887501</v>
      </c>
      <c r="BF50" s="28">
        <v>1.31986334706812</v>
      </c>
      <c r="BG50" s="28">
        <v>0</v>
      </c>
      <c r="BH50" s="28">
        <v>286.16499875097099</v>
      </c>
      <c r="BI50" s="28">
        <v>10.979392364512099</v>
      </c>
      <c r="BJ50" s="28">
        <v>4318.1718135198398</v>
      </c>
      <c r="BK50" s="28">
        <v>17.5203086191901</v>
      </c>
      <c r="BL50" s="28">
        <v>22.192389787639701</v>
      </c>
      <c r="BM50" s="28">
        <v>6169.4837900395096</v>
      </c>
      <c r="BN50" s="28">
        <v>180.48914516725901</v>
      </c>
      <c r="BO50" s="28">
        <v>3.97126975194695</v>
      </c>
      <c r="BP50" s="28">
        <v>47.888841467065703</v>
      </c>
      <c r="BQ50" s="28">
        <v>0</v>
      </c>
      <c r="BR50" s="28">
        <v>270.71512446400601</v>
      </c>
      <c r="BS50" s="28">
        <v>59.983365816282799</v>
      </c>
      <c r="BT50" s="28">
        <v>0</v>
      </c>
      <c r="BU50" s="28">
        <v>0</v>
      </c>
      <c r="BV50" s="28">
        <v>1183.5026177469599</v>
      </c>
      <c r="BW50" s="28">
        <v>1340.23481456078</v>
      </c>
      <c r="BX50" s="28">
        <v>11787.152397328</v>
      </c>
      <c r="BY50" s="28">
        <v>316.22232901467203</v>
      </c>
      <c r="CA50" s="25">
        <f t="shared" si="13"/>
        <v>1.3121651423685807E-2</v>
      </c>
      <c r="CB50" s="25">
        <f t="shared" si="14"/>
        <v>1.7655611113297085E-2</v>
      </c>
      <c r="CC50" s="25">
        <f t="shared" si="15"/>
        <v>1.480042117439379E-2</v>
      </c>
      <c r="CD50" s="25">
        <f t="shared" si="16"/>
        <v>1.3440540382830867E-2</v>
      </c>
      <c r="CE50" s="25">
        <f t="shared" si="17"/>
        <v>1.3442968620118463E-2</v>
      </c>
      <c r="CF50" s="25">
        <f t="shared" si="18"/>
        <v>1.1064616024556365E-2</v>
      </c>
      <c r="CG50" s="25">
        <f t="shared" si="19"/>
        <v>1.1663462509589724E-2</v>
      </c>
      <c r="CH50" s="25">
        <f t="shared" si="20"/>
        <v>1.9320987852109926E-2</v>
      </c>
      <c r="CI50" s="25">
        <f t="shared" si="21"/>
        <v>1.0324445225088755E-2</v>
      </c>
      <c r="CJ50" s="25"/>
      <c r="CK50" s="25">
        <f t="shared" si="22"/>
        <v>1.7197568040836955E-2</v>
      </c>
      <c r="CL50" s="25">
        <f t="shared" si="23"/>
        <v>2.1487036245935804E-2</v>
      </c>
      <c r="CM50" s="25">
        <f t="shared" si="24"/>
        <v>1.4374816907335388E-2</v>
      </c>
      <c r="CN50" s="25">
        <f t="shared" si="25"/>
        <v>1.8042261296599311E-2</v>
      </c>
    </row>
    <row r="51" spans="1:92" x14ac:dyDescent="0.4">
      <c r="A51" s="28" t="s">
        <v>50</v>
      </c>
      <c r="B51" s="101">
        <v>4482.686952</v>
      </c>
      <c r="C51" s="101">
        <v>31.022607427000001</v>
      </c>
      <c r="D51" s="101">
        <v>90.602928597000002</v>
      </c>
      <c r="E51" s="101">
        <v>612.11022735999995</v>
      </c>
      <c r="F51" s="101">
        <v>610.40126621000002</v>
      </c>
      <c r="G51" s="101">
        <v>11.463439331</v>
      </c>
      <c r="H51" s="101">
        <v>702.56869489999997</v>
      </c>
      <c r="I51" s="101">
        <v>16.061170989000001</v>
      </c>
      <c r="J51" s="101">
        <v>34.828756783000003</v>
      </c>
      <c r="K51" s="101"/>
      <c r="L51" s="101">
        <v>41.160718780000003</v>
      </c>
      <c r="M51" s="101">
        <v>1.5285279373</v>
      </c>
      <c r="N51" s="101">
        <v>5.8074572281999997</v>
      </c>
      <c r="O51" s="101">
        <v>5.2577999785999996</v>
      </c>
      <c r="P51" s="28"/>
      <c r="Q51" s="28" t="s">
        <v>50</v>
      </c>
      <c r="R51" s="28">
        <v>39.193825903410897</v>
      </c>
      <c r="S51" s="28">
        <v>1.5350117881760501</v>
      </c>
      <c r="T51" s="28">
        <v>16.128224901738701</v>
      </c>
      <c r="U51" s="28">
        <v>16.128224901738701</v>
      </c>
      <c r="V51" s="28">
        <v>116.968012729592</v>
      </c>
      <c r="W51" s="28">
        <v>34.966058235383699</v>
      </c>
      <c r="X51" s="28">
        <v>5.8305698947368896</v>
      </c>
      <c r="Y51" s="28">
        <v>287.453686277575</v>
      </c>
      <c r="Z51" s="28">
        <v>0</v>
      </c>
      <c r="AA51" s="28">
        <v>4500.6568682462703</v>
      </c>
      <c r="AB51" s="28">
        <v>89.212534260346203</v>
      </c>
      <c r="AC51" s="28">
        <v>32.1417755603551</v>
      </c>
      <c r="AD51" s="28">
        <v>36.748961948664103</v>
      </c>
      <c r="AE51" s="28">
        <v>30.792806349428002</v>
      </c>
      <c r="AF51" s="28">
        <v>41.327868661082199</v>
      </c>
      <c r="AG51" s="28">
        <v>41.327868661082199</v>
      </c>
      <c r="AH51" s="28">
        <v>0</v>
      </c>
      <c r="AI51" s="28">
        <v>14.2553374931726</v>
      </c>
      <c r="AJ51" s="28">
        <v>2.1463761017174598</v>
      </c>
      <c r="AK51" s="28">
        <v>8.9214643435649794</v>
      </c>
      <c r="AL51" s="28">
        <v>0</v>
      </c>
      <c r="AM51" s="28">
        <v>5.2793205422151201</v>
      </c>
      <c r="AN51" s="28">
        <v>31.150828191383201</v>
      </c>
      <c r="AO51" s="28">
        <v>0</v>
      </c>
      <c r="AP51" s="28">
        <v>81.866967460727395</v>
      </c>
      <c r="AQ51" s="28">
        <v>9.0963401494358909</v>
      </c>
      <c r="AR51" s="28">
        <v>90.963307610163298</v>
      </c>
      <c r="AS51" s="28">
        <v>11.4915708875633</v>
      </c>
      <c r="AT51" s="28">
        <v>32.255598412958697</v>
      </c>
      <c r="AU51" s="28">
        <v>6.7415002902384794E-2</v>
      </c>
      <c r="AV51" s="28">
        <v>88.903662536539898</v>
      </c>
      <c r="AW51" s="28">
        <v>6.1286341968837602E-2</v>
      </c>
      <c r="AX51" s="28">
        <v>1.8171413149467801</v>
      </c>
      <c r="AY51" s="28">
        <v>34.197788704729398</v>
      </c>
      <c r="AZ51" s="28">
        <v>5.5157718899673101E-2</v>
      </c>
      <c r="BA51" s="28">
        <v>0</v>
      </c>
      <c r="BB51" s="28">
        <v>5.9266975728214204</v>
      </c>
      <c r="BC51" s="28">
        <v>614.59647039722995</v>
      </c>
      <c r="BD51" s="28">
        <v>612.88104564325999</v>
      </c>
      <c r="BE51" s="28">
        <v>1.7154247539696901</v>
      </c>
      <c r="BF51" s="28">
        <v>6.9253593361883095E-2</v>
      </c>
      <c r="BG51" s="28">
        <v>0</v>
      </c>
      <c r="BH51" s="28">
        <v>15.015161101429101</v>
      </c>
      <c r="BI51" s="28">
        <v>0.57609167481825596</v>
      </c>
      <c r="BJ51" s="28">
        <v>226.57568424742399</v>
      </c>
      <c r="BK51" s="28">
        <v>0.91929539797284998</v>
      </c>
      <c r="BL51" s="28">
        <v>1.16444089687329</v>
      </c>
      <c r="BM51" s="28">
        <v>323.71451686701101</v>
      </c>
      <c r="BN51" s="28">
        <v>11.444158180758601</v>
      </c>
      <c r="BO51" s="28">
        <v>0.20837358935608499</v>
      </c>
      <c r="BP51" s="28">
        <v>2.5127416187436902</v>
      </c>
      <c r="BQ51" s="28">
        <v>0</v>
      </c>
      <c r="BR51" s="28">
        <v>11.509568361557999</v>
      </c>
      <c r="BS51" s="28">
        <v>3.3463310642227801</v>
      </c>
      <c r="BT51" s="28">
        <v>0</v>
      </c>
      <c r="BU51" s="28">
        <v>0</v>
      </c>
      <c r="BV51" s="28">
        <v>66.070384320540001</v>
      </c>
      <c r="BW51" s="28">
        <v>74.989879191845006</v>
      </c>
      <c r="BX51" s="28">
        <v>705.36098629827404</v>
      </c>
      <c r="BY51" s="28">
        <v>17.680945755139199</v>
      </c>
      <c r="CA51" s="25">
        <f t="shared" si="13"/>
        <v>4.0087377143864095E-3</v>
      </c>
      <c r="CB51" s="25">
        <f t="shared" si="14"/>
        <v>4.1331395075323739E-3</v>
      </c>
      <c r="CC51" s="25">
        <f t="shared" si="15"/>
        <v>3.9775647293505802E-3</v>
      </c>
      <c r="CD51" s="25">
        <f t="shared" si="16"/>
        <v>4.0617570595953539E-3</v>
      </c>
      <c r="CE51" s="25">
        <f t="shared" si="17"/>
        <v>4.0625397923189175E-3</v>
      </c>
      <c r="CF51" s="25">
        <f t="shared" si="18"/>
        <v>4.0240131452743784E-3</v>
      </c>
      <c r="CG51" s="25">
        <f t="shared" si="19"/>
        <v>3.9744033836741251E-3</v>
      </c>
      <c r="CH51" s="25">
        <f t="shared" si="20"/>
        <v>4.1749080926057128E-3</v>
      </c>
      <c r="CI51" s="25">
        <f t="shared" si="21"/>
        <v>3.9421864305737402E-3</v>
      </c>
      <c r="CJ51" s="25"/>
      <c r="CK51" s="25">
        <f t="shared" si="22"/>
        <v>4.0609077303920653E-3</v>
      </c>
      <c r="CL51" s="25">
        <f t="shared" si="23"/>
        <v>4.2418922924648585E-3</v>
      </c>
      <c r="CM51" s="25">
        <f t="shared" si="24"/>
        <v>3.9798255292624188E-3</v>
      </c>
      <c r="CN51" s="25">
        <f t="shared" si="25"/>
        <v>4.093073852697391E-3</v>
      </c>
    </row>
    <row r="52" spans="1:92" s="30" customFormat="1" x14ac:dyDescent="0.4">
      <c r="A52" s="28"/>
      <c r="B52" s="101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  <c r="BN52" s="28"/>
      <c r="BO52" s="28"/>
      <c r="BP52" s="28"/>
      <c r="BQ52" s="28"/>
      <c r="BR52" s="28"/>
      <c r="BS52" s="28"/>
      <c r="BT52" s="28"/>
      <c r="BU52" s="28"/>
      <c r="BV52" s="28"/>
      <c r="BW52" s="28"/>
      <c r="BX52" s="28"/>
      <c r="BY52" s="28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</row>
    <row r="53" spans="1:92" s="30" customFormat="1" x14ac:dyDescent="0.4">
      <c r="A53" s="28"/>
      <c r="B53" s="101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  <c r="BN53" s="28"/>
      <c r="BO53" s="28"/>
      <c r="BP53" s="28"/>
      <c r="BQ53" s="28"/>
      <c r="BR53" s="28"/>
      <c r="BS53" s="28"/>
      <c r="BT53" s="28"/>
      <c r="BU53" s="28"/>
      <c r="BV53" s="28"/>
      <c r="BW53" s="28"/>
      <c r="BX53" s="28"/>
      <c r="BY53" s="28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</row>
    <row r="54" spans="1:92" x14ac:dyDescent="0.4">
      <c r="A54" s="30" t="s">
        <v>51</v>
      </c>
      <c r="B54" s="101">
        <v>475.14142656000001</v>
      </c>
      <c r="C54" s="101">
        <v>3.5300648202999998</v>
      </c>
      <c r="D54" s="101">
        <v>7.6440046897</v>
      </c>
      <c r="E54" s="101">
        <v>67.518445083000003</v>
      </c>
      <c r="F54" s="101">
        <v>67.445291483000005</v>
      </c>
      <c r="G54" s="101">
        <v>1.1899693650000001</v>
      </c>
      <c r="H54" s="101">
        <v>85.272156457999998</v>
      </c>
      <c r="I54" s="101">
        <v>2.0409895649999998</v>
      </c>
      <c r="J54" s="101">
        <v>3.4715971232</v>
      </c>
      <c r="K54" s="101"/>
      <c r="L54" s="101">
        <v>4.4388339238999999</v>
      </c>
      <c r="M54" s="101">
        <v>0.23458131330000001</v>
      </c>
      <c r="N54" s="101">
        <v>0.66894239570000003</v>
      </c>
      <c r="O54" s="101">
        <v>0.57793012580000003</v>
      </c>
      <c r="P54" s="28"/>
      <c r="Q54" s="30" t="s">
        <v>51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28">
        <v>0</v>
      </c>
      <c r="X54" s="28">
        <v>0</v>
      </c>
      <c r="Y54" s="28">
        <v>0</v>
      </c>
      <c r="Z54" s="28">
        <v>0</v>
      </c>
      <c r="AA54" s="28">
        <v>0</v>
      </c>
      <c r="AB54" s="28">
        <v>0</v>
      </c>
      <c r="AC54" s="28">
        <v>0</v>
      </c>
      <c r="AD54" s="28">
        <v>0</v>
      </c>
      <c r="AE54" s="28">
        <v>0</v>
      </c>
      <c r="AF54" s="28">
        <v>0</v>
      </c>
      <c r="AG54" s="28">
        <v>0</v>
      </c>
      <c r="AH54" s="28">
        <v>0</v>
      </c>
      <c r="AI54" s="28">
        <v>0</v>
      </c>
      <c r="AJ54" s="28">
        <v>0</v>
      </c>
      <c r="AK54" s="28">
        <v>0</v>
      </c>
      <c r="AL54" s="28">
        <v>0</v>
      </c>
      <c r="AM54" s="28">
        <v>0</v>
      </c>
      <c r="AN54" s="28">
        <v>0</v>
      </c>
      <c r="AO54" s="28">
        <v>0</v>
      </c>
      <c r="AP54" s="28">
        <v>0</v>
      </c>
      <c r="AQ54" s="28">
        <v>0</v>
      </c>
      <c r="AR54" s="28">
        <v>0</v>
      </c>
      <c r="AS54" s="28">
        <v>0</v>
      </c>
      <c r="AT54" s="28">
        <v>0</v>
      </c>
      <c r="AU54" s="28">
        <v>0</v>
      </c>
      <c r="AV54" s="28">
        <v>0</v>
      </c>
      <c r="AW54" s="28">
        <v>0</v>
      </c>
      <c r="AX54" s="28">
        <v>0</v>
      </c>
      <c r="AY54" s="28">
        <v>0</v>
      </c>
      <c r="AZ54" s="28">
        <v>0</v>
      </c>
      <c r="BA54" s="28">
        <v>0</v>
      </c>
      <c r="BB54" s="28">
        <v>0</v>
      </c>
      <c r="BC54" s="28">
        <v>0</v>
      </c>
      <c r="BD54" s="28">
        <v>0</v>
      </c>
      <c r="BE54" s="28">
        <v>0</v>
      </c>
      <c r="BF54" s="28">
        <v>0</v>
      </c>
      <c r="BG54" s="28">
        <v>0</v>
      </c>
      <c r="BH54" s="28">
        <v>0</v>
      </c>
      <c r="BI54" s="28">
        <v>0</v>
      </c>
      <c r="BJ54" s="28">
        <v>0</v>
      </c>
      <c r="BK54" s="28">
        <v>0</v>
      </c>
      <c r="BL54" s="28">
        <v>0</v>
      </c>
      <c r="BM54" s="28">
        <v>0</v>
      </c>
      <c r="BN54" s="28">
        <v>0</v>
      </c>
      <c r="BO54" s="28">
        <v>0</v>
      </c>
      <c r="BP54" s="28">
        <v>0</v>
      </c>
      <c r="BQ54" s="28">
        <v>0</v>
      </c>
      <c r="BR54" s="28">
        <v>0</v>
      </c>
      <c r="BS54" s="28">
        <v>0</v>
      </c>
      <c r="BT54" s="28">
        <v>0</v>
      </c>
      <c r="BU54" s="28">
        <v>0</v>
      </c>
      <c r="BV54" s="28">
        <v>0</v>
      </c>
      <c r="BW54" s="28">
        <v>0</v>
      </c>
      <c r="BX54" s="28">
        <v>0</v>
      </c>
      <c r="BY54" s="28">
        <v>0</v>
      </c>
      <c r="CA54" s="87">
        <f t="shared" ref="CA54:CA56" si="26">+(AA54-B54)/B54</f>
        <v>-1</v>
      </c>
      <c r="CB54" s="87">
        <f t="shared" ref="CB54:CB56" si="27">+(AN54-C54)/C54</f>
        <v>-1</v>
      </c>
      <c r="CC54" s="87">
        <f t="shared" ref="CC54:CC56" si="28">+(AR54-D54)/D54</f>
        <v>-1</v>
      </c>
      <c r="CD54" s="87">
        <f t="shared" ref="CD54:CD56" si="29">+(BC54-E54)/E54</f>
        <v>-1</v>
      </c>
      <c r="CE54" s="87">
        <f t="shared" ref="CE54:CE56" si="30">+(BD54-F54)/F54</f>
        <v>-1</v>
      </c>
      <c r="CF54" s="87">
        <f t="shared" ref="CF54:CF56" si="31">+(BR54-G54)/G54</f>
        <v>-1</v>
      </c>
      <c r="CG54" s="87">
        <f t="shared" ref="CG54:CG56" si="32">+(BX54-H54)/H54</f>
        <v>-1</v>
      </c>
      <c r="CH54" s="87">
        <f t="shared" ref="CH54:CH56" si="33">+(U54-I54)/I54</f>
        <v>-1</v>
      </c>
      <c r="CI54" s="87">
        <f t="shared" ref="CI54:CI56" si="34">+(W54-J54)/J54</f>
        <v>-1</v>
      </c>
      <c r="CJ54" s="87"/>
      <c r="CK54" s="87">
        <f t="shared" ref="CK54:CK56" si="35">+(AG54-L54)/L54</f>
        <v>-1</v>
      </c>
      <c r="CL54" s="87">
        <f t="shared" ref="CL54:CL56" si="36">+(S54-M54)/M54</f>
        <v>-1</v>
      </c>
      <c r="CM54" s="87">
        <f t="shared" ref="CM54:CM56" si="37">+(X54-N54)/N54</f>
        <v>-1</v>
      </c>
      <c r="CN54" s="87">
        <f t="shared" ref="CN54:CN56" si="38">+(AM54-O54)/O54</f>
        <v>-1</v>
      </c>
    </row>
    <row r="55" spans="1:92" s="30" customFormat="1" x14ac:dyDescent="0.4">
      <c r="A55" s="30" t="s">
        <v>1</v>
      </c>
      <c r="B55" s="101">
        <v>4721.5356763999998</v>
      </c>
      <c r="C55" s="101">
        <v>30.408558067000001</v>
      </c>
      <c r="D55" s="101">
        <v>92.849290400000001</v>
      </c>
      <c r="E55" s="101">
        <v>647.35881147999999</v>
      </c>
      <c r="F55" s="101">
        <v>645.45966530999999</v>
      </c>
      <c r="G55" s="101">
        <v>12.814807823000001</v>
      </c>
      <c r="H55" s="101">
        <v>757.78362646999994</v>
      </c>
      <c r="I55" s="101">
        <v>15.221103852000001</v>
      </c>
      <c r="J55" s="101">
        <v>38.035593220000003</v>
      </c>
      <c r="K55" s="101"/>
      <c r="L55" s="101">
        <v>40.552988053</v>
      </c>
      <c r="M55" s="101">
        <v>1.3883566188000001</v>
      </c>
      <c r="N55" s="101">
        <v>5.9287354670000001</v>
      </c>
      <c r="O55" s="101">
        <v>5.0912727580999997</v>
      </c>
      <c r="P55" s="28"/>
      <c r="Q55" s="30" t="s">
        <v>1</v>
      </c>
      <c r="R55" s="28">
        <v>4.10089451901122</v>
      </c>
      <c r="S55" s="28">
        <v>0.13547086329386901</v>
      </c>
      <c r="T55" s="28">
        <v>1.4811802651366499</v>
      </c>
      <c r="U55" s="28">
        <v>1.4811802651366499</v>
      </c>
      <c r="V55" s="28">
        <v>12.238507501989099</v>
      </c>
      <c r="W55" s="28">
        <v>3.6825405049202899</v>
      </c>
      <c r="X55" s="28">
        <v>0.58352812933410403</v>
      </c>
      <c r="Y55" s="28">
        <v>30.068295086685001</v>
      </c>
      <c r="Z55" s="28">
        <v>0</v>
      </c>
      <c r="AA55" s="28">
        <v>456.81612159019301</v>
      </c>
      <c r="AB55" s="28">
        <v>9.3308476461237397</v>
      </c>
      <c r="AC55" s="28">
        <v>3.3619018011136301</v>
      </c>
      <c r="AD55" s="28">
        <v>3.8450873555223799</v>
      </c>
      <c r="AE55" s="28">
        <v>3.218308454822</v>
      </c>
      <c r="AF55" s="28">
        <v>3.9786624740498402</v>
      </c>
      <c r="AG55" s="28">
        <v>3.9786624740498402</v>
      </c>
      <c r="AH55" s="28">
        <v>0</v>
      </c>
      <c r="AI55" s="28">
        <v>1.49155467011253</v>
      </c>
      <c r="AJ55" s="28">
        <v>0.22457768394268901</v>
      </c>
      <c r="AK55" s="28">
        <v>0.933462868224188</v>
      </c>
      <c r="AL55" s="28">
        <v>0</v>
      </c>
      <c r="AM55" s="28">
        <v>0.49908887668649499</v>
      </c>
      <c r="AN55" s="28">
        <v>2.94955184561032</v>
      </c>
      <c r="AO55" s="28">
        <v>0</v>
      </c>
      <c r="AP55" s="28">
        <v>8.2444216033377895</v>
      </c>
      <c r="AQ55" s="28">
        <v>0.91604759572612005</v>
      </c>
      <c r="AR55" s="28">
        <v>9.1604691990639093</v>
      </c>
      <c r="AS55" s="28">
        <v>1.20237640974844</v>
      </c>
      <c r="AT55" s="28">
        <v>3.3745992407915599</v>
      </c>
      <c r="AU55" s="28">
        <v>6.8317009538296997E-3</v>
      </c>
      <c r="AV55" s="28">
        <v>9.3017800095018099</v>
      </c>
      <c r="AW55" s="28">
        <v>6.2106387282638001E-3</v>
      </c>
      <c r="AX55" s="28">
        <v>0.184145323853458</v>
      </c>
      <c r="AY55" s="28">
        <v>3.4655348917806101</v>
      </c>
      <c r="AZ55" s="28">
        <v>5.5895765929771697E-3</v>
      </c>
      <c r="BA55" s="28">
        <v>0</v>
      </c>
      <c r="BB55" s="28">
        <v>0.60059972851182497</v>
      </c>
      <c r="BC55" s="28">
        <v>62.301889256856697</v>
      </c>
      <c r="BD55" s="28">
        <v>62.108154764752001</v>
      </c>
      <c r="BE55" s="28">
        <v>0.19373449210469701</v>
      </c>
      <c r="BF55" s="28">
        <v>7.0180217944520703E-3</v>
      </c>
      <c r="BG55" s="28">
        <v>0</v>
      </c>
      <c r="BH55" s="28">
        <v>1.5216053218472501</v>
      </c>
      <c r="BI55" s="28">
        <v>5.8379985286352798E-2</v>
      </c>
      <c r="BJ55" s="28">
        <v>22.9607335805816</v>
      </c>
      <c r="BK55" s="28">
        <v>9.3159632623996097E-2</v>
      </c>
      <c r="BL55" s="28">
        <v>0.11800215836902</v>
      </c>
      <c r="BM55" s="28">
        <v>32.804591818647701</v>
      </c>
      <c r="BN55" s="28">
        <v>1.19711730283102</v>
      </c>
      <c r="BO55" s="28">
        <v>2.1116160110672001E-2</v>
      </c>
      <c r="BP55" s="28">
        <v>0.254636225069858</v>
      </c>
      <c r="BQ55" s="28">
        <v>0</v>
      </c>
      <c r="BR55" s="28">
        <v>1.2091201671632501</v>
      </c>
      <c r="BS55" s="28">
        <v>0.35013026276100501</v>
      </c>
      <c r="BT55" s="28">
        <v>0</v>
      </c>
      <c r="BU55" s="28">
        <v>0</v>
      </c>
      <c r="BV55" s="28">
        <v>6.9130170697119899</v>
      </c>
      <c r="BW55" s="28">
        <v>7.8462308586028202</v>
      </c>
      <c r="BX55" s="28">
        <v>73.2134272006261</v>
      </c>
      <c r="BY55" s="28">
        <v>1.8499703337582001</v>
      </c>
      <c r="BZ55"/>
      <c r="CA55" s="87">
        <f t="shared" si="26"/>
        <v>-0.90324840202446621</v>
      </c>
      <c r="CB55" s="87">
        <f t="shared" si="27"/>
        <v>-0.90300257450183952</v>
      </c>
      <c r="CC55" s="87">
        <f t="shared" si="28"/>
        <v>-0.90134045010360242</v>
      </c>
      <c r="CD55" s="87">
        <f t="shared" si="29"/>
        <v>-0.90375988068437452</v>
      </c>
      <c r="CE55" s="87">
        <f t="shared" si="30"/>
        <v>-0.90377686151012571</v>
      </c>
      <c r="CF55" s="87">
        <f t="shared" si="31"/>
        <v>-0.90564664067820644</v>
      </c>
      <c r="CG55" s="87">
        <f t="shared" si="32"/>
        <v>-0.90338478604812578</v>
      </c>
      <c r="CH55" s="87">
        <f t="shared" si="33"/>
        <v>-0.90268903756661323</v>
      </c>
      <c r="CI55" s="87">
        <f t="shared" si="34"/>
        <v>-0.90318172550588949</v>
      </c>
      <c r="CJ55" s="87"/>
      <c r="CK55" s="87">
        <f t="shared" si="35"/>
        <v>-0.90188978260122288</v>
      </c>
      <c r="CL55" s="87">
        <f t="shared" si="36"/>
        <v>-0.90242358378284626</v>
      </c>
      <c r="CM55" s="87">
        <f t="shared" si="37"/>
        <v>-0.9015762918446798</v>
      </c>
      <c r="CN55" s="87">
        <f t="shared" si="38"/>
        <v>-0.90197168755249535</v>
      </c>
    </row>
    <row r="56" spans="1:92" s="30" customFormat="1" x14ac:dyDescent="0.4">
      <c r="A56" s="30" t="s">
        <v>11</v>
      </c>
      <c r="B56" s="101">
        <v>3664.9316706999998</v>
      </c>
      <c r="C56" s="101">
        <v>26.837081015999999</v>
      </c>
      <c r="D56" s="101">
        <v>70.909796333000003</v>
      </c>
      <c r="E56" s="101">
        <v>499.71631449</v>
      </c>
      <c r="F56" s="101">
        <v>498.69381351999999</v>
      </c>
      <c r="G56" s="101">
        <v>9.2059726085999998</v>
      </c>
      <c r="H56" s="101">
        <v>566.41959691</v>
      </c>
      <c r="I56" s="101">
        <v>14.079067683</v>
      </c>
      <c r="J56" s="101">
        <v>27.563972943</v>
      </c>
      <c r="K56" s="101"/>
      <c r="L56" s="101">
        <v>34.702231607000002</v>
      </c>
      <c r="M56" s="101">
        <v>1.3868661243</v>
      </c>
      <c r="N56" s="101">
        <v>4.8001814177000002</v>
      </c>
      <c r="O56" s="101">
        <v>4.3628213153999997</v>
      </c>
      <c r="P56" s="28"/>
      <c r="Q56" s="30" t="s">
        <v>11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28">
        <v>0</v>
      </c>
      <c r="X56" s="28">
        <v>0</v>
      </c>
      <c r="Y56" s="28">
        <v>0</v>
      </c>
      <c r="Z56" s="28">
        <v>0</v>
      </c>
      <c r="AA56" s="28">
        <v>0</v>
      </c>
      <c r="AB56" s="28">
        <v>0</v>
      </c>
      <c r="AC56" s="28">
        <v>0</v>
      </c>
      <c r="AD56" s="28">
        <v>0</v>
      </c>
      <c r="AE56" s="28">
        <v>0</v>
      </c>
      <c r="AF56" s="28">
        <v>0</v>
      </c>
      <c r="AG56" s="28">
        <v>0</v>
      </c>
      <c r="AH56" s="28">
        <v>0</v>
      </c>
      <c r="AI56" s="28">
        <v>0</v>
      </c>
      <c r="AJ56" s="28">
        <v>0</v>
      </c>
      <c r="AK56" s="28">
        <v>0</v>
      </c>
      <c r="AL56" s="28">
        <v>0</v>
      </c>
      <c r="AM56" s="28">
        <v>0</v>
      </c>
      <c r="AN56" s="28">
        <v>0</v>
      </c>
      <c r="AO56" s="28">
        <v>0</v>
      </c>
      <c r="AP56" s="28">
        <v>0</v>
      </c>
      <c r="AQ56" s="28">
        <v>0</v>
      </c>
      <c r="AR56" s="28">
        <v>0</v>
      </c>
      <c r="AS56" s="28">
        <v>0</v>
      </c>
      <c r="AT56" s="28">
        <v>0</v>
      </c>
      <c r="AU56" s="28">
        <v>0</v>
      </c>
      <c r="AV56" s="28">
        <v>0</v>
      </c>
      <c r="AW56" s="28">
        <v>0</v>
      </c>
      <c r="AX56" s="28">
        <v>0</v>
      </c>
      <c r="AY56" s="28">
        <v>0</v>
      </c>
      <c r="AZ56" s="28">
        <v>0</v>
      </c>
      <c r="BA56" s="28">
        <v>0</v>
      </c>
      <c r="BB56" s="28">
        <v>0</v>
      </c>
      <c r="BC56" s="28">
        <v>0</v>
      </c>
      <c r="BD56" s="28">
        <v>0</v>
      </c>
      <c r="BE56" s="28">
        <v>0</v>
      </c>
      <c r="BF56" s="28">
        <v>0</v>
      </c>
      <c r="BG56" s="28">
        <v>0</v>
      </c>
      <c r="BH56" s="28">
        <v>0</v>
      </c>
      <c r="BI56" s="28">
        <v>0</v>
      </c>
      <c r="BJ56" s="28">
        <v>0</v>
      </c>
      <c r="BK56" s="28">
        <v>0</v>
      </c>
      <c r="BL56" s="28">
        <v>0</v>
      </c>
      <c r="BM56" s="28">
        <v>0</v>
      </c>
      <c r="BN56" s="28">
        <v>0</v>
      </c>
      <c r="BO56" s="28">
        <v>0</v>
      </c>
      <c r="BP56" s="28">
        <v>0</v>
      </c>
      <c r="BQ56" s="28">
        <v>0</v>
      </c>
      <c r="BR56" s="28">
        <v>0</v>
      </c>
      <c r="BS56" s="28">
        <v>0</v>
      </c>
      <c r="BT56" s="28">
        <v>0</v>
      </c>
      <c r="BU56" s="28">
        <v>0</v>
      </c>
      <c r="BV56" s="28">
        <v>0</v>
      </c>
      <c r="BW56" s="28">
        <v>0</v>
      </c>
      <c r="BX56" s="28">
        <v>0</v>
      </c>
      <c r="BY56" s="28">
        <v>0</v>
      </c>
      <c r="BZ56"/>
      <c r="CA56" s="87">
        <f t="shared" si="26"/>
        <v>-1</v>
      </c>
      <c r="CB56" s="87">
        <f t="shared" si="27"/>
        <v>-1</v>
      </c>
      <c r="CC56" s="87">
        <f t="shared" si="28"/>
        <v>-1</v>
      </c>
      <c r="CD56" s="87">
        <f t="shared" si="29"/>
        <v>-1</v>
      </c>
      <c r="CE56" s="87">
        <f t="shared" si="30"/>
        <v>-1</v>
      </c>
      <c r="CF56" s="87">
        <f t="shared" si="31"/>
        <v>-1</v>
      </c>
      <c r="CG56" s="87">
        <f t="shared" si="32"/>
        <v>-1</v>
      </c>
      <c r="CH56" s="87">
        <f t="shared" si="33"/>
        <v>-1</v>
      </c>
      <c r="CI56" s="87">
        <f t="shared" si="34"/>
        <v>-1</v>
      </c>
      <c r="CJ56" s="87"/>
      <c r="CK56" s="87">
        <f t="shared" si="35"/>
        <v>-1</v>
      </c>
      <c r="CL56" s="87">
        <f t="shared" si="36"/>
        <v>-1</v>
      </c>
      <c r="CM56" s="87">
        <f t="shared" si="37"/>
        <v>-1</v>
      </c>
      <c r="CN56" s="87">
        <f t="shared" si="38"/>
        <v>-1</v>
      </c>
    </row>
    <row r="57" spans="1:92" s="30" customFormat="1" x14ac:dyDescent="0.4">
      <c r="A57" s="30" t="s">
        <v>58</v>
      </c>
      <c r="B57" s="101"/>
      <c r="C57" s="101"/>
      <c r="D57" s="101"/>
      <c r="E57" s="101"/>
      <c r="F57" s="101"/>
      <c r="G57" s="101"/>
      <c r="H57" s="101"/>
      <c r="I57" s="100"/>
      <c r="J57" s="100"/>
      <c r="K57" s="100"/>
      <c r="L57" s="100"/>
      <c r="M57" s="100"/>
      <c r="N57" s="100"/>
      <c r="O57" s="100"/>
      <c r="P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  <c r="BA57" s="28"/>
      <c r="BB57" s="28"/>
      <c r="BC57" s="28"/>
      <c r="BD57" s="28"/>
      <c r="BE57" s="28"/>
      <c r="BF57" s="28"/>
      <c r="BG57" s="28"/>
      <c r="BH57" s="28"/>
      <c r="BI57" s="28"/>
      <c r="BJ57" s="28"/>
      <c r="BK57" s="28"/>
      <c r="BL57" s="28"/>
      <c r="BM57" s="28"/>
      <c r="BN57" s="28"/>
      <c r="BO57" s="28"/>
      <c r="BP57" s="28"/>
      <c r="BQ57" s="28"/>
      <c r="BR57" s="28"/>
      <c r="BS57" s="28"/>
      <c r="BT57" s="28"/>
      <c r="BU57" s="28"/>
      <c r="BV57" s="28"/>
      <c r="BW57" s="28"/>
      <c r="BX57" s="28"/>
      <c r="BY57" s="28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</row>
    <row r="58" spans="1:92" s="30" customFormat="1" x14ac:dyDescent="0.4">
      <c r="A58" s="30" t="s">
        <v>75</v>
      </c>
      <c r="B58" s="101"/>
      <c r="C58" s="101"/>
      <c r="D58" s="101"/>
      <c r="E58" s="101"/>
      <c r="F58" s="101"/>
      <c r="G58" s="101"/>
      <c r="H58" s="101"/>
      <c r="I58" s="100"/>
      <c r="J58" s="100"/>
      <c r="K58" s="100"/>
      <c r="L58" s="100"/>
      <c r="M58" s="100"/>
      <c r="N58" s="100"/>
      <c r="O58" s="100"/>
      <c r="P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</row>
    <row r="59" spans="1:92" s="30" customFormat="1" x14ac:dyDescent="0.4">
      <c r="A59" s="30" t="s">
        <v>236</v>
      </c>
      <c r="B59" s="101"/>
      <c r="C59" s="101"/>
      <c r="D59" s="101"/>
      <c r="E59" s="101"/>
      <c r="F59" s="101"/>
      <c r="G59" s="101"/>
      <c r="H59" s="101"/>
      <c r="I59" s="100"/>
      <c r="J59" s="100"/>
      <c r="K59" s="100"/>
      <c r="L59" s="100"/>
      <c r="M59" s="100"/>
      <c r="N59" s="100"/>
      <c r="O59" s="100"/>
      <c r="P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  <c r="BA59" s="28"/>
      <c r="BB59" s="28"/>
      <c r="BC59" s="28"/>
      <c r="BD59" s="28"/>
      <c r="BE59" s="28"/>
      <c r="BF59" s="28"/>
      <c r="BG59" s="28"/>
      <c r="BH59" s="28"/>
      <c r="BI59" s="28"/>
      <c r="BJ59" s="28"/>
      <c r="BK59" s="28"/>
      <c r="BL59" s="28"/>
      <c r="BM59" s="28"/>
      <c r="BN59" s="28"/>
      <c r="BO59" s="28"/>
      <c r="BP59" s="28"/>
      <c r="BQ59" s="28"/>
      <c r="BR59" s="28"/>
      <c r="BS59" s="28"/>
      <c r="BT59" s="28"/>
      <c r="BU59" s="28"/>
      <c r="BV59" s="28"/>
      <c r="BW59" s="28"/>
      <c r="BX59" s="28"/>
      <c r="BY59" s="28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</row>
    <row r="60" spans="1:92" x14ac:dyDescent="0.4">
      <c r="R60" s="28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</row>
    <row r="61" spans="1:92" x14ac:dyDescent="0.4">
      <c r="A61" s="1" t="s">
        <v>55</v>
      </c>
      <c r="B61" s="1">
        <f>SUM(B3:B56)</f>
        <v>2020504.4736687297</v>
      </c>
      <c r="C61" s="1">
        <f t="shared" ref="C61:L61" si="39">SUM(C3:C56)</f>
        <v>14560.815290211198</v>
      </c>
      <c r="D61" s="1">
        <f t="shared" si="39"/>
        <v>32065.751838084092</v>
      </c>
      <c r="E61" s="1">
        <f t="shared" si="39"/>
        <v>299883.72478322301</v>
      </c>
      <c r="F61" s="1">
        <f t="shared" si="39"/>
        <v>299331.61661846301</v>
      </c>
      <c r="G61" s="1">
        <f t="shared" si="39"/>
        <v>6701.7557914791005</v>
      </c>
      <c r="H61" s="1">
        <f t="shared" si="39"/>
        <v>325639.70800443203</v>
      </c>
      <c r="I61" s="1">
        <f t="shared" si="39"/>
        <v>7667.6370064917</v>
      </c>
      <c r="J61" s="1">
        <f t="shared" si="39"/>
        <v>15129.875704071299</v>
      </c>
      <c r="K61" s="1">
        <f t="shared" si="39"/>
        <v>61.352428549999999</v>
      </c>
      <c r="L61" s="1">
        <f t="shared" si="39"/>
        <v>16292.037819655197</v>
      </c>
      <c r="M61" s="1">
        <f t="shared" ref="M61:O61" si="40">SUM(M3:M56)</f>
        <v>794.8514491238999</v>
      </c>
      <c r="N61" s="1">
        <f t="shared" si="40"/>
        <v>2170.9256269266002</v>
      </c>
      <c r="O61" s="1">
        <f t="shared" si="40"/>
        <v>2133.7908825737995</v>
      </c>
      <c r="R61" s="1">
        <f t="shared" ref="R61:BY61" si="41">SUM(R3:R56)</f>
        <v>19311.229213615243</v>
      </c>
      <c r="S61" s="1">
        <f t="shared" si="41"/>
        <v>799.57747472317715</v>
      </c>
      <c r="T61" s="1">
        <f t="shared" si="41"/>
        <v>7699.2821568315085</v>
      </c>
      <c r="U61" s="1">
        <f t="shared" si="41"/>
        <v>7699.2821568315085</v>
      </c>
      <c r="V61" s="1">
        <f t="shared" si="41"/>
        <v>57631.444219683297</v>
      </c>
      <c r="W61" s="1">
        <f t="shared" si="41"/>
        <v>15150.354032409103</v>
      </c>
      <c r="X61" s="1">
        <f t="shared" si="41"/>
        <v>2174.7495482403924</v>
      </c>
      <c r="Y61" s="1">
        <f t="shared" si="41"/>
        <v>126966.74880668969</v>
      </c>
      <c r="Z61" s="1">
        <f t="shared" si="41"/>
        <v>61.577043604083599</v>
      </c>
      <c r="AA61" s="1">
        <f t="shared" si="41"/>
        <v>2025851.5929839942</v>
      </c>
      <c r="AB61" s="1">
        <f t="shared" si="41"/>
        <v>37698.335646819607</v>
      </c>
      <c r="AC61" s="1">
        <f t="shared" si="41"/>
        <v>13847.769152338522</v>
      </c>
      <c r="AD61" s="1">
        <f t="shared" si="41"/>
        <v>18106.61030730026</v>
      </c>
      <c r="AE61" s="1">
        <f t="shared" si="41"/>
        <v>8880.1833787778178</v>
      </c>
      <c r="AF61" s="1">
        <f t="shared" si="41"/>
        <v>16318.382817367663</v>
      </c>
      <c r="AG61" s="1">
        <f t="shared" si="41"/>
        <v>16318.382817367663</v>
      </c>
      <c r="AH61" s="1">
        <f t="shared" si="41"/>
        <v>0</v>
      </c>
      <c r="AI61" s="1">
        <f t="shared" si="41"/>
        <v>7023.5895005241018</v>
      </c>
      <c r="AJ61" s="1">
        <f t="shared" si="41"/>
        <v>1057.5424997179132</v>
      </c>
      <c r="AK61" s="1">
        <f t="shared" si="41"/>
        <v>4395.703106500524</v>
      </c>
      <c r="AL61" s="1">
        <f t="shared" si="41"/>
        <v>0</v>
      </c>
      <c r="AM61" s="1">
        <f t="shared" si="41"/>
        <v>2103.3572618640501</v>
      </c>
      <c r="AN61" s="1">
        <f t="shared" si="41"/>
        <v>14627.442652583457</v>
      </c>
      <c r="AO61" s="1">
        <f t="shared" si="41"/>
        <v>0</v>
      </c>
      <c r="AP61" s="1">
        <f t="shared" si="41"/>
        <v>28914.89205101657</v>
      </c>
      <c r="AQ61" s="1">
        <f t="shared" si="41"/>
        <v>3212.7661738477459</v>
      </c>
      <c r="AR61" s="1">
        <f t="shared" si="41"/>
        <v>32127.658224864328</v>
      </c>
      <c r="AS61" s="1">
        <f t="shared" si="41"/>
        <v>5662.0226955440821</v>
      </c>
      <c r="AT61" s="1">
        <f t="shared" si="41"/>
        <v>15292.197051371169</v>
      </c>
      <c r="AU61" s="1">
        <f t="shared" si="41"/>
        <v>33.030285525022798</v>
      </c>
      <c r="AV61" s="1">
        <f t="shared" si="41"/>
        <v>43263.480678792359</v>
      </c>
      <c r="AW61" s="1">
        <f t="shared" si="41"/>
        <v>30.027532714878131</v>
      </c>
      <c r="AX61" s="1">
        <f t="shared" si="41"/>
        <v>890.31630155258074</v>
      </c>
      <c r="AY61" s="1">
        <f t="shared" si="41"/>
        <v>16755.361929853247</v>
      </c>
      <c r="AZ61" s="1">
        <f t="shared" si="41"/>
        <v>27.024779143791147</v>
      </c>
      <c r="BA61" s="1">
        <f t="shared" si="41"/>
        <v>0</v>
      </c>
      <c r="BB61" s="1">
        <f t="shared" si="41"/>
        <v>2903.8123389386815</v>
      </c>
      <c r="BC61" s="1">
        <f t="shared" si="41"/>
        <v>300835.30076252029</v>
      </c>
      <c r="BD61" s="1">
        <f t="shared" si="41"/>
        <v>300283.87876722246</v>
      </c>
      <c r="BE61" s="1">
        <f t="shared" si="41"/>
        <v>551.42199529790526</v>
      </c>
      <c r="BF61" s="1">
        <f t="shared" si="41"/>
        <v>33.931109473506922</v>
      </c>
      <c r="BG61" s="1">
        <f t="shared" si="41"/>
        <v>0</v>
      </c>
      <c r="BH61" s="1">
        <f t="shared" si="41"/>
        <v>7356.7452141648982</v>
      </c>
      <c r="BI61" s="1">
        <f t="shared" si="41"/>
        <v>282.25880550173781</v>
      </c>
      <c r="BJ61" s="1">
        <f t="shared" si="41"/>
        <v>111011.79215344366</v>
      </c>
      <c r="BK61" s="1">
        <f t="shared" si="41"/>
        <v>450.41297419510209</v>
      </c>
      <c r="BL61" s="1">
        <f t="shared" si="41"/>
        <v>570.523092110525</v>
      </c>
      <c r="BM61" s="1">
        <f t="shared" si="41"/>
        <v>158605.41979342303</v>
      </c>
      <c r="BN61" s="1">
        <f t="shared" si="41"/>
        <v>5115.1160138156538</v>
      </c>
      <c r="BO61" s="1">
        <f t="shared" si="41"/>
        <v>102.09360730878602</v>
      </c>
      <c r="BP61" s="1">
        <f t="shared" si="41"/>
        <v>1231.1288498728604</v>
      </c>
      <c r="BQ61" s="1">
        <f t="shared" si="41"/>
        <v>0</v>
      </c>
      <c r="BR61" s="1">
        <f t="shared" si="41"/>
        <v>6722.1091516740798</v>
      </c>
      <c r="BS61" s="1">
        <f t="shared" si="41"/>
        <v>1648.7736192570019</v>
      </c>
      <c r="BT61" s="1">
        <f t="shared" si="41"/>
        <v>0</v>
      </c>
      <c r="BU61" s="1">
        <f t="shared" si="41"/>
        <v>0</v>
      </c>
      <c r="BV61" s="1">
        <f t="shared" si="41"/>
        <v>32536.256817548569</v>
      </c>
      <c r="BW61" s="1">
        <f t="shared" si="41"/>
        <v>36864.061794823261</v>
      </c>
      <c r="BX61" s="1">
        <f t="shared" si="41"/>
        <v>326349.61627845408</v>
      </c>
      <c r="BY61" s="1">
        <f t="shared" si="41"/>
        <v>8696.501065751545</v>
      </c>
      <c r="CA61" s="87">
        <f t="shared" ref="CA61" si="42">+(AA61-B61)/B61</f>
        <v>2.64642785252313E-3</v>
      </c>
      <c r="CB61" s="87">
        <f t="shared" ref="CB61" si="43">+(AN61-C61)/C61</f>
        <v>4.5757988851799171E-3</v>
      </c>
      <c r="CC61" s="87">
        <f t="shared" ref="CC61" si="44">+(AR61-D61)/D61</f>
        <v>1.9306076805194576E-3</v>
      </c>
      <c r="CD61" s="87">
        <f t="shared" ref="CD61" si="45">+(BC61-E61)/E61</f>
        <v>3.1731497932578636E-3</v>
      </c>
      <c r="CE61" s="87">
        <f t="shared" ref="CE61" si="46">+(BD61-F61)/F61</f>
        <v>3.1812949113665663E-3</v>
      </c>
      <c r="CF61" s="87">
        <f t="shared" ref="CF61" si="47">+(BR61-G61)/G61</f>
        <v>3.0370190780239252E-3</v>
      </c>
      <c r="CG61" s="87">
        <f t="shared" ref="CG61" si="48">+(BX61-H61)/H61</f>
        <v>2.1800421035028856E-3</v>
      </c>
      <c r="CH61" s="87">
        <f t="shared" ref="CH61" si="49">+(U61-I61)/I61</f>
        <v>4.1271059536355844E-3</v>
      </c>
      <c r="CI61" s="87">
        <f t="shared" ref="CI61" si="50">+(W61-J61)/J61</f>
        <v>1.3535027476989283E-3</v>
      </c>
      <c r="CJ61" s="87"/>
      <c r="CK61" s="87">
        <f t="shared" ref="CK61" si="51">+(AG61-L61)/L61</f>
        <v>1.6170474193647015E-3</v>
      </c>
      <c r="CL61" s="87">
        <f t="shared" ref="CL61" si="52">+(S61-M61)/M61</f>
        <v>5.9457972989624209E-3</v>
      </c>
      <c r="CM61" s="87">
        <f t="shared" ref="CM61" si="53">+(X61-N61)/N61</f>
        <v>1.7614243741761707E-3</v>
      </c>
      <c r="CN61" s="87">
        <f t="shared" ref="CN61" si="54">+(AM61-O61)/O61</f>
        <v>-1.4262700697755403E-2</v>
      </c>
    </row>
    <row r="62" spans="1:92" x14ac:dyDescent="0.4">
      <c r="A62" s="30" t="s">
        <v>56</v>
      </c>
      <c r="B62" s="28">
        <f>SUM(B2:B51)</f>
        <v>2011642.8648950697</v>
      </c>
      <c r="C62" s="28">
        <f t="shared" ref="C62:L62" si="55">SUM(C2:C51)</f>
        <v>14500.039586307899</v>
      </c>
      <c r="D62" s="28">
        <f t="shared" si="55"/>
        <v>31894.348746661391</v>
      </c>
      <c r="E62" s="28">
        <f t="shared" si="55"/>
        <v>298669.13121217</v>
      </c>
      <c r="F62" s="28">
        <f t="shared" si="55"/>
        <v>298120.01784814999</v>
      </c>
      <c r="G62" s="28">
        <f t="shared" si="55"/>
        <v>6678.5450416825006</v>
      </c>
      <c r="H62" s="28">
        <f t="shared" si="55"/>
        <v>324230.23262459401</v>
      </c>
      <c r="I62" s="28">
        <f t="shared" si="55"/>
        <v>7636.2958453916999</v>
      </c>
      <c r="J62" s="28">
        <f t="shared" si="55"/>
        <v>15060.804540785099</v>
      </c>
      <c r="K62" s="28">
        <f t="shared" si="55"/>
        <v>61.352428549999999</v>
      </c>
      <c r="L62" s="28">
        <f t="shared" si="55"/>
        <v>16212.343766071299</v>
      </c>
      <c r="M62" s="28">
        <f t="shared" ref="M62:O62" si="56">SUM(M2:M51)</f>
        <v>791.84164506749983</v>
      </c>
      <c r="N62" s="28">
        <f t="shared" si="56"/>
        <v>2159.5277676462001</v>
      </c>
      <c r="O62" s="28">
        <f t="shared" si="56"/>
        <v>2123.7588583744996</v>
      </c>
      <c r="R62" s="28"/>
    </row>
    <row r="63" spans="1:92" x14ac:dyDescent="0.4">
      <c r="A63" s="30" t="s">
        <v>241</v>
      </c>
      <c r="B63" s="28">
        <f>+B3+B5+B8+B9+B11+B12+B14+B15+B16+B17+B18+B19+B20+B21+B22+B23+B24+B25+B26+B28+B30+B31+B33+B34+B35+B36+B37+B39+B40+B41+B42+B43+B44+B46+B47+B49+B50+B10</f>
        <v>1713274.8703146693</v>
      </c>
      <c r="C63" s="28">
        <f t="shared" ref="C63:O63" si="57">+C3+C5+C8+C9+C11+C12+C14+C15+C16+C17+C18+C19+C20+C21+C22+C23+C24+C25+C26+C28+C30+C31+C33+C34+C35+C36+C37+C39+C40+C41+C42+C43+C44+C46+C47+C49+C50+C10</f>
        <v>12168.134830389899</v>
      </c>
      <c r="D63" s="28">
        <f t="shared" si="57"/>
        <v>26635.119992804393</v>
      </c>
      <c r="E63" s="28">
        <f t="shared" si="57"/>
        <v>256146.62958021002</v>
      </c>
      <c r="F63" s="28">
        <f t="shared" si="57"/>
        <v>255908.16821103997</v>
      </c>
      <c r="G63" s="28">
        <f t="shared" si="57"/>
        <v>5870.6730748615009</v>
      </c>
      <c r="H63" s="28">
        <f t="shared" si="57"/>
        <v>275976.090814094</v>
      </c>
      <c r="I63" s="28">
        <f t="shared" si="57"/>
        <v>6169.6765166377008</v>
      </c>
      <c r="J63" s="28">
        <f t="shared" si="57"/>
        <v>12920.745529243099</v>
      </c>
      <c r="K63" s="28">
        <f t="shared" si="57"/>
        <v>0</v>
      </c>
      <c r="L63" s="28">
        <f t="shared" si="57"/>
        <v>13326.3238641963</v>
      </c>
      <c r="M63" s="28">
        <f t="shared" si="57"/>
        <v>591.7521653867999</v>
      </c>
      <c r="N63" s="28">
        <f t="shared" si="57"/>
        <v>1711.8327514179996</v>
      </c>
      <c r="O63" s="28">
        <f t="shared" si="57"/>
        <v>1761.9984248948997</v>
      </c>
      <c r="R63" s="28"/>
    </row>
    <row r="64" spans="1:92" x14ac:dyDescent="0.4">
      <c r="R64" s="28"/>
    </row>
    <row r="65" spans="18:18" x14ac:dyDescent="0.4">
      <c r="R65" s="28"/>
    </row>
    <row r="66" spans="18:18" x14ac:dyDescent="0.4">
      <c r="R66" s="28"/>
    </row>
    <row r="67" spans="18:18" x14ac:dyDescent="0.4">
      <c r="R67" s="28"/>
    </row>
    <row r="68" spans="18:18" x14ac:dyDescent="0.4">
      <c r="R68" s="28"/>
    </row>
    <row r="69" spans="18:18" x14ac:dyDescent="0.4">
      <c r="R69" s="28"/>
    </row>
    <row r="70" spans="18:18" x14ac:dyDescent="0.4">
      <c r="R70" s="28"/>
    </row>
    <row r="71" spans="18:18" x14ac:dyDescent="0.4">
      <c r="R71" s="28"/>
    </row>
    <row r="72" spans="18:18" x14ac:dyDescent="0.4">
      <c r="R72" s="28"/>
    </row>
    <row r="73" spans="18:18" x14ac:dyDescent="0.4">
      <c r="R73" s="28"/>
    </row>
    <row r="74" spans="18:18" x14ac:dyDescent="0.4">
      <c r="R74" s="28"/>
    </row>
    <row r="75" spans="18:18" x14ac:dyDescent="0.4">
      <c r="R75" s="28"/>
    </row>
    <row r="76" spans="18:18" x14ac:dyDescent="0.4">
      <c r="R76" s="28"/>
    </row>
    <row r="77" spans="18:18" x14ac:dyDescent="0.4">
      <c r="R77" s="28"/>
    </row>
    <row r="78" spans="18:18" x14ac:dyDescent="0.4">
      <c r="R78" s="28"/>
    </row>
    <row r="79" spans="18:18" x14ac:dyDescent="0.4">
      <c r="R79" s="28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B423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F17" sqref="F17"/>
    </sheetView>
  </sheetViews>
  <sheetFormatPr defaultRowHeight="14.6" x14ac:dyDescent="0.4"/>
  <cols>
    <col min="1" max="1" width="25.4609375" customWidth="1"/>
    <col min="2" max="3" width="9.3046875" bestFit="1" customWidth="1"/>
    <col min="4" max="4" width="10.4609375" customWidth="1"/>
    <col min="5" max="5" width="10.4609375" bestFit="1" customWidth="1"/>
    <col min="6" max="6" width="10.4609375" style="30" customWidth="1"/>
    <col min="7" max="8" width="9.3046875" bestFit="1" customWidth="1"/>
    <col min="9" max="9" width="9.3046875" style="30" customWidth="1"/>
    <col min="10" max="10" width="9.4609375" bestFit="1" customWidth="1"/>
    <col min="11" max="11" width="10.4609375" bestFit="1" customWidth="1"/>
    <col min="12" max="12" width="9.4609375" bestFit="1" customWidth="1"/>
    <col min="13" max="15" width="9.3046875" bestFit="1" customWidth="1"/>
    <col min="16" max="16" width="9.4609375" bestFit="1" customWidth="1"/>
    <col min="17" max="20" width="9.3046875" bestFit="1" customWidth="1"/>
    <col min="21" max="21" width="9.3046875" style="30" customWidth="1"/>
    <col min="22" max="22" width="9.3046875" bestFit="1" customWidth="1"/>
  </cols>
  <sheetData>
    <row r="1" spans="1:22" x14ac:dyDescent="0.4">
      <c r="A1" s="47" t="s">
        <v>244</v>
      </c>
      <c r="B1" s="30">
        <v>43.65</v>
      </c>
      <c r="C1" s="30">
        <v>78.111800000000002</v>
      </c>
      <c r="D1" s="30">
        <v>70.91</v>
      </c>
      <c r="E1" s="30">
        <v>28</v>
      </c>
      <c r="F1" s="30">
        <v>30.026</v>
      </c>
      <c r="G1" s="30">
        <v>36.46</v>
      </c>
      <c r="H1" s="33">
        <v>46</v>
      </c>
      <c r="I1" s="64">
        <v>128.1705</v>
      </c>
      <c r="J1" s="33">
        <v>17</v>
      </c>
      <c r="K1" s="33">
        <v>46</v>
      </c>
      <c r="L1" s="33">
        <v>46</v>
      </c>
      <c r="M1" s="33">
        <v>1</v>
      </c>
      <c r="N1" s="33">
        <v>1</v>
      </c>
      <c r="O1" s="33">
        <v>1</v>
      </c>
      <c r="P1" s="33">
        <v>1</v>
      </c>
      <c r="Q1" s="33">
        <v>1</v>
      </c>
      <c r="R1" s="33">
        <v>1</v>
      </c>
      <c r="S1" s="33">
        <v>1</v>
      </c>
      <c r="T1" s="33">
        <v>64</v>
      </c>
      <c r="U1" s="33">
        <v>92.1006</v>
      </c>
      <c r="V1" s="33">
        <v>98</v>
      </c>
    </row>
    <row r="2" spans="1:22" x14ac:dyDescent="0.4">
      <c r="A2" s="30" t="s">
        <v>220</v>
      </c>
      <c r="B2" s="30" t="s">
        <v>133</v>
      </c>
      <c r="C2" s="30" t="s">
        <v>391</v>
      </c>
      <c r="D2" s="30" t="s">
        <v>135</v>
      </c>
      <c r="E2" s="30" t="s">
        <v>59</v>
      </c>
      <c r="F2" s="30" t="s">
        <v>140</v>
      </c>
      <c r="G2" s="30" t="s">
        <v>67</v>
      </c>
      <c r="H2" s="30" t="s">
        <v>141</v>
      </c>
      <c r="I2" s="30" t="s">
        <v>399</v>
      </c>
      <c r="J2" s="30" t="s">
        <v>57</v>
      </c>
      <c r="K2" s="30" t="s">
        <v>145</v>
      </c>
      <c r="L2" s="30" t="s">
        <v>146</v>
      </c>
      <c r="M2" s="28" t="s">
        <v>152</v>
      </c>
      <c r="N2" s="28" t="s">
        <v>153</v>
      </c>
      <c r="O2" s="28" t="s">
        <v>154</v>
      </c>
      <c r="P2" s="30" t="s">
        <v>157</v>
      </c>
      <c r="Q2" s="28" t="s">
        <v>166</v>
      </c>
      <c r="R2" s="28" t="s">
        <v>167</v>
      </c>
      <c r="S2" s="28" t="s">
        <v>168</v>
      </c>
      <c r="T2" s="30" t="s">
        <v>61</v>
      </c>
      <c r="U2" s="30" t="s">
        <v>400</v>
      </c>
      <c r="V2" s="30" t="s">
        <v>169</v>
      </c>
    </row>
    <row r="3" spans="1:22" x14ac:dyDescent="0.4">
      <c r="A3" s="30" t="s">
        <v>516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>
        <f>afdust!AJ62</f>
        <v>1696.5197890415125</v>
      </c>
      <c r="N3" s="28">
        <f>afdust!AK62</f>
        <v>6907.5906198345356</v>
      </c>
      <c r="O3" s="28">
        <f>afdust!AL62</f>
        <v>44232.868362850822</v>
      </c>
      <c r="P3" s="28">
        <f>afdust!AO62</f>
        <v>6235022.2024685135</v>
      </c>
      <c r="Q3" s="28">
        <f>afdust!AX62</f>
        <v>173448.21932534591</v>
      </c>
      <c r="R3" s="28">
        <f>afdust!AY62</f>
        <v>9095.6205251933043</v>
      </c>
      <c r="S3" s="28">
        <f>afdust!AZ62</f>
        <v>3832.0098873638644</v>
      </c>
      <c r="T3" s="28"/>
      <c r="U3" s="28"/>
      <c r="V3" s="28"/>
    </row>
    <row r="4" spans="1:22" x14ac:dyDescent="0.4">
      <c r="A4" s="30" t="s">
        <v>213</v>
      </c>
      <c r="B4" s="28">
        <f>ag!M61</f>
        <v>14801.680592340566</v>
      </c>
      <c r="C4" s="28">
        <f>ag!N61</f>
        <v>428.94556553341829</v>
      </c>
      <c r="D4" s="28"/>
      <c r="E4" s="28"/>
      <c r="F4" s="28">
        <f>ag!V61</f>
        <v>0</v>
      </c>
      <c r="G4" s="28"/>
      <c r="H4" s="28"/>
      <c r="I4" s="28">
        <f>ag!AA61</f>
        <v>0</v>
      </c>
      <c r="J4" s="28">
        <f>ag!AB61</f>
        <v>2990703.1658090213</v>
      </c>
      <c r="K4" s="28"/>
      <c r="L4" s="28"/>
      <c r="M4" s="28"/>
      <c r="N4" s="28"/>
      <c r="O4" s="28"/>
      <c r="P4" s="28"/>
      <c r="Q4" s="28"/>
      <c r="R4" s="28"/>
      <c r="S4" s="28"/>
      <c r="T4" s="28"/>
      <c r="U4" s="28">
        <f>ag!AH61</f>
        <v>8612.1368325729145</v>
      </c>
      <c r="V4" s="28"/>
    </row>
    <row r="5" spans="1:22" s="30" customFormat="1" x14ac:dyDescent="0.4">
      <c r="A5" s="30" t="s">
        <v>402</v>
      </c>
      <c r="B5" s="28">
        <f>ptagfire!S61</f>
        <v>4305.7039234111198</v>
      </c>
      <c r="C5" s="28">
        <f>ptagfire!T61</f>
        <v>314.04419527915559</v>
      </c>
      <c r="D5" s="28"/>
      <c r="E5" s="28">
        <f>ptagfire!V61</f>
        <v>278720.70556548092</v>
      </c>
      <c r="F5" s="28">
        <f>ptagfire!AB61</f>
        <v>1487.9341200097454</v>
      </c>
      <c r="H5" s="28">
        <f>ptagfire!AD61</f>
        <v>0</v>
      </c>
      <c r="I5" s="28">
        <f>ptagfire!AI61</f>
        <v>0</v>
      </c>
      <c r="J5" s="28">
        <f>ptagfire!AJ61</f>
        <v>54453.504141121368</v>
      </c>
      <c r="K5" s="28">
        <f>ptagfire!AL61</f>
        <v>9742.2187697450918</v>
      </c>
      <c r="L5" s="28">
        <f>ptagfire!AM61</f>
        <v>1082.4688404467315</v>
      </c>
      <c r="M5" s="28">
        <f>ptagfire!AT61</f>
        <v>2591.1854659667174</v>
      </c>
      <c r="N5" s="28">
        <f>ptagfire!AU61</f>
        <v>3121.046723412725</v>
      </c>
      <c r="O5" s="28">
        <f>ptagfire!AV61</f>
        <v>2.8639041129611895</v>
      </c>
      <c r="P5" s="28">
        <f>ptagfire!BA61</f>
        <v>12485.159104414386</v>
      </c>
      <c r="Q5" s="28">
        <f>ptagfire!BK61</f>
        <v>4.2949367683168189</v>
      </c>
      <c r="R5" s="28">
        <f>ptagfire!BL61</f>
        <v>472.43069902370456</v>
      </c>
      <c r="S5" s="28">
        <f>ptagfire!BM61</f>
        <v>0.28739994755388348</v>
      </c>
      <c r="T5" s="28">
        <f>ptagfire!BN61</f>
        <v>3908.9486425132268</v>
      </c>
      <c r="U5" s="28">
        <f>ptagfire!BO61</f>
        <v>952.37647738982218</v>
      </c>
      <c r="V5" s="28">
        <f>ptagfire!BP61</f>
        <v>0</v>
      </c>
    </row>
    <row r="6" spans="1:22" x14ac:dyDescent="0.4">
      <c r="A6" s="66" t="s">
        <v>456</v>
      </c>
      <c r="B6" s="28">
        <v>343671.42084068846</v>
      </c>
      <c r="C6" s="28"/>
      <c r="D6" s="28"/>
      <c r="E6" s="28">
        <v>9972725.192943003</v>
      </c>
      <c r="F6" s="28">
        <v>1418430.2385890244</v>
      </c>
      <c r="G6" s="28"/>
      <c r="H6" s="28"/>
      <c r="I6" s="28"/>
      <c r="J6" s="28"/>
      <c r="K6" s="28">
        <v>1982371.6068321217</v>
      </c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</row>
    <row r="7" spans="1:22" s="30" customFormat="1" x14ac:dyDescent="0.4">
      <c r="A7" s="30" t="s">
        <v>414</v>
      </c>
      <c r="B7" s="28">
        <f>cmv_c1c2!W61</f>
        <v>0</v>
      </c>
      <c r="C7" s="28">
        <f>cmv_c1c2!X61</f>
        <v>92.501682156551794</v>
      </c>
      <c r="D7" s="28">
        <f>cmv_c1c2!AA61</f>
        <v>1.55558096060318E-2</v>
      </c>
      <c r="E7" s="28">
        <f>cmv_c1c2!AB61</f>
        <v>106517.29482117532</v>
      </c>
      <c r="F7" s="28">
        <f>cmv_c1c2!AH61</f>
        <v>680.18504367351545</v>
      </c>
      <c r="G7" s="28"/>
      <c r="H7" s="28">
        <f>cmv_c1c2!AI61</f>
        <v>2302.9199191749699</v>
      </c>
      <c r="I7" s="28">
        <f>cmv_c1c2!AN61</f>
        <v>7.9878566847969026</v>
      </c>
      <c r="J7" s="28">
        <f>cmv_c1c2!AO61</f>
        <v>312.38747286986376</v>
      </c>
      <c r="K7" s="28">
        <f>cmv_c1c2!AQ61</f>
        <v>259079.19866239355</v>
      </c>
      <c r="L7" s="28">
        <f>cmv_c1c2!AR61</f>
        <v>26483.666106676064</v>
      </c>
      <c r="M7" s="28">
        <f>cmv_c1c2!AY61</f>
        <v>1.6286998120421465</v>
      </c>
      <c r="N7" s="28">
        <f>cmv_c1c2!AZ61</f>
        <v>6127.0775001579477</v>
      </c>
      <c r="O7" s="28">
        <f>cmv_c1c2!BA61</f>
        <v>2.0815387394125335</v>
      </c>
      <c r="P7" s="28">
        <f>cmv_c1c2!BF61</f>
        <v>319.92070056823923</v>
      </c>
      <c r="Q7" s="28">
        <f>cmv_c1c2!BP61</f>
        <v>0</v>
      </c>
      <c r="R7" s="28">
        <f>cmv_c1c2!BQ61</f>
        <v>23.437356906592527</v>
      </c>
      <c r="S7" s="28">
        <f>cmv_c1c2!BR61</f>
        <v>3.1779588732961911E-2</v>
      </c>
      <c r="T7" s="28">
        <f>cmv_c1c2!BS61</f>
        <v>2386.2392542585731</v>
      </c>
      <c r="U7" s="28">
        <f>cmv_c1c2!BT61</f>
        <v>1252.4984595558608</v>
      </c>
      <c r="V7" s="28">
        <f>cmv_c1c2!BU61</f>
        <v>0</v>
      </c>
    </row>
    <row r="8" spans="1:22" s="30" customFormat="1" x14ac:dyDescent="0.4">
      <c r="A8" s="30" t="s">
        <v>498</v>
      </c>
      <c r="B8" s="28">
        <f>'cmv_c3 12'!U61</f>
        <v>0</v>
      </c>
      <c r="C8" s="28">
        <f>'cmv_c3 12'!V61</f>
        <v>0.55874064618614649</v>
      </c>
      <c r="D8" s="28"/>
      <c r="E8" s="28">
        <f>'cmv_c3 12'!X61</f>
        <v>128393.46336781912</v>
      </c>
      <c r="F8" s="28">
        <f>'cmv_c3 12'!AD61</f>
        <v>89.177958181513105</v>
      </c>
      <c r="H8" s="28">
        <f>'cmv_c3 12'!AE61</f>
        <v>8519.5954061267184</v>
      </c>
      <c r="I8" s="28">
        <f>'cmv_c3 12'!AJ61</f>
        <v>0.48452789182434292</v>
      </c>
      <c r="J8" s="28">
        <f>'cmv_c3 12'!AK61</f>
        <v>136.40915028560156</v>
      </c>
      <c r="K8" s="28">
        <f>'cmv_c3 12'!AM61</f>
        <v>959389.73348666495</v>
      </c>
      <c r="L8" s="28">
        <f>'cmv_c3 12'!AN61</f>
        <v>98006.175706391048</v>
      </c>
      <c r="M8" s="28">
        <f>'cmv_c3 12'!AU61</f>
        <v>0</v>
      </c>
      <c r="N8" s="28">
        <f>'cmv_c3 12'!AV61</f>
        <v>3945.8153297595659</v>
      </c>
      <c r="O8" s="28">
        <f>'cmv_c3 12'!AW61</f>
        <v>43.412020742789252</v>
      </c>
      <c r="P8" s="28">
        <f>'cmv_c3 12'!BB61</f>
        <v>5171.4788976833524</v>
      </c>
      <c r="Q8" s="28">
        <f>'cmv_c3 12'!BL61</f>
        <v>189.61090887049428</v>
      </c>
      <c r="R8" s="28">
        <f>'cmv_c3 12'!BM61</f>
        <v>6727.4175176294848</v>
      </c>
      <c r="S8" s="28">
        <f>'cmv_c3 12'!BN61</f>
        <v>7.8891547081210671</v>
      </c>
      <c r="T8" s="28">
        <f>'cmv_c3 12'!BO61</f>
        <v>74396.100281144405</v>
      </c>
      <c r="U8" s="28">
        <f>'cmv_c3 12'!BP61</f>
        <v>14843.584177080982</v>
      </c>
      <c r="V8" s="28">
        <f>'cmv_c3 12'!BQ61</f>
        <v>0</v>
      </c>
    </row>
    <row r="9" spans="1:22" x14ac:dyDescent="0.4">
      <c r="A9" s="30" t="s">
        <v>216</v>
      </c>
      <c r="B9" s="28">
        <f>nonpt!X61</f>
        <v>7316.3819379083297</v>
      </c>
      <c r="C9" s="28">
        <f>nonpt!Y61</f>
        <v>14972.942594307955</v>
      </c>
      <c r="D9" s="28">
        <f>nonpt!AB61</f>
        <v>447.66826815454073</v>
      </c>
      <c r="E9" s="28">
        <f>nonpt!AC61</f>
        <v>2765596.917917354</v>
      </c>
      <c r="F9" s="28">
        <f>nonpt!AI61</f>
        <v>6829.1077518158336</v>
      </c>
      <c r="G9" s="28">
        <f>nonpt!AJ61</f>
        <v>2540.929696161531</v>
      </c>
      <c r="H9" s="28">
        <f>nonpt!AK61</f>
        <v>0</v>
      </c>
      <c r="I9" s="28">
        <f>nonpt!AP61</f>
        <v>5247.1807402573986</v>
      </c>
      <c r="J9" s="28">
        <f>nonpt!AQ61</f>
        <v>123021.01239798506</v>
      </c>
      <c r="K9" s="28">
        <f>nonpt!AS61</f>
        <v>686855.97678050119</v>
      </c>
      <c r="L9" s="28">
        <f>nonpt!AT61</f>
        <v>76317.343784918048</v>
      </c>
      <c r="M9" s="28">
        <f>nonpt!BA61</f>
        <v>22228.038222591593</v>
      </c>
      <c r="N9" s="28">
        <f>nonpt!BB61</f>
        <v>36624.098504979411</v>
      </c>
      <c r="O9" s="28">
        <f>nonpt!BC61</f>
        <v>430.52829538654112</v>
      </c>
      <c r="P9" s="28">
        <f>nonpt!BH61</f>
        <v>122216.36084812856</v>
      </c>
      <c r="Q9" s="28">
        <f>nonpt!BR61</f>
        <v>24714.108662730785</v>
      </c>
      <c r="R9" s="28">
        <f>nonpt!BS61</f>
        <v>19690.468852461607</v>
      </c>
      <c r="S9" s="28">
        <f>nonpt!BT61</f>
        <v>65.860355760359653</v>
      </c>
      <c r="T9" s="28">
        <f>nonpt!BU61</f>
        <v>119048.35009493747</v>
      </c>
      <c r="U9" s="28">
        <f>nonpt!BV61</f>
        <v>1214059.6615710319</v>
      </c>
      <c r="V9" s="28">
        <f>nonpt!BW61</f>
        <v>1488.2355430669143</v>
      </c>
    </row>
    <row r="10" spans="1:22" s="30" customFormat="1" x14ac:dyDescent="0.4">
      <c r="A10" s="30" t="s">
        <v>217</v>
      </c>
      <c r="B10" s="28">
        <f>nonroad!U61</f>
        <v>2185.8712265542154</v>
      </c>
      <c r="C10" s="28">
        <f>nonroad!V61</f>
        <v>24562.209880959086</v>
      </c>
      <c r="D10" s="28"/>
      <c r="E10" s="28">
        <f>nonroad!Y61</f>
        <v>11271648.04498212</v>
      </c>
      <c r="F10" s="28">
        <f>nonroad!AE61</f>
        <v>13427.380727831374</v>
      </c>
      <c r="H10" s="28">
        <f>nonroad!AF61</f>
        <v>4839.5375354811104</v>
      </c>
      <c r="I10" s="28">
        <f>nonroad!AK61</f>
        <v>1187.3209939021363</v>
      </c>
      <c r="J10" s="28">
        <f>nonroad!AL61</f>
        <v>2028.4269768372246</v>
      </c>
      <c r="K10" s="28">
        <f>nonroad!AN61</f>
        <v>544447.86500963883</v>
      </c>
      <c r="L10" s="28">
        <f>nonroad!AO61</f>
        <v>55654.687329139553</v>
      </c>
      <c r="M10" s="28">
        <f>nonroad!AV61</f>
        <v>7.0529820144100581</v>
      </c>
      <c r="N10" s="28">
        <f>nonroad!AW61</f>
        <v>18860.78780112918</v>
      </c>
      <c r="O10" s="28">
        <f>nonroad!AX61</f>
        <v>15.440214137888047</v>
      </c>
      <c r="P10" s="28">
        <f>nonroad!BC61</f>
        <v>4119.101871123522</v>
      </c>
      <c r="Q10" s="28">
        <f>nonroad!BM61</f>
        <v>52.425832966572315</v>
      </c>
      <c r="R10" s="28">
        <f>nonroad!BN61</f>
        <v>241.56247661885894</v>
      </c>
      <c r="S10" s="28">
        <f>nonroad!BO61</f>
        <v>0.19642776976055146</v>
      </c>
      <c r="T10" s="28">
        <f>nonroad!BP61</f>
        <v>1536.4887472629352</v>
      </c>
      <c r="U10" s="28">
        <f>nonroad!BQ61</f>
        <v>199598.98033740043</v>
      </c>
      <c r="V10" s="28">
        <f>nonroad!BR61</f>
        <v>0</v>
      </c>
    </row>
    <row r="11" spans="1:22" s="30" customFormat="1" x14ac:dyDescent="0.4">
      <c r="A11" s="30" t="s">
        <v>314</v>
      </c>
      <c r="B11" s="28">
        <f>'onroad all'!H62</f>
        <v>2614.0400762986351</v>
      </c>
      <c r="C11" s="28">
        <f>'onroad all'!I62</f>
        <v>19324.176113579404</v>
      </c>
      <c r="D11" s="28"/>
      <c r="E11" s="28">
        <f>'onroad all'!P62</f>
        <v>10427336.745147217</v>
      </c>
      <c r="F11" s="28">
        <f>'onroad all'!AD62</f>
        <v>18609.02313756942</v>
      </c>
      <c r="G11" s="28"/>
      <c r="H11" s="28">
        <f>'onroad all'!AF62</f>
        <v>10830.49346160142</v>
      </c>
      <c r="I11" s="28">
        <f>'onroad all'!AO62</f>
        <v>2022.8726586680839</v>
      </c>
      <c r="J11" s="28">
        <f>'onroad all'!AP62</f>
        <v>83631.312305837739</v>
      </c>
      <c r="K11" s="28">
        <f>'onroad all'!AR62</f>
        <v>1037163.2747879016</v>
      </c>
      <c r="L11" s="28">
        <f>'onroad all'!AS62</f>
        <v>305817.9014062878</v>
      </c>
      <c r="M11" s="28">
        <f>'onroad all'!BB62</f>
        <v>128.60444473355875</v>
      </c>
      <c r="N11" s="28">
        <f>'onroad all'!BC62</f>
        <v>12584.455662387398</v>
      </c>
      <c r="O11" s="28">
        <f>'onroad all'!BD62</f>
        <v>2666.5446990265605</v>
      </c>
      <c r="P11" s="28">
        <f>'onroad all'!BK62</f>
        <v>147996.30290713691</v>
      </c>
      <c r="Q11" s="28">
        <f>'onroad all'!BV62</f>
        <v>1856.3568117932564</v>
      </c>
      <c r="R11" s="28">
        <f>'onroad all'!BW62</f>
        <v>7054.3571854960046</v>
      </c>
      <c r="S11" s="28">
        <f>'onroad all'!BX62</f>
        <v>81.847410086842302</v>
      </c>
      <c r="T11" s="28">
        <f>'onroad all'!BZ62</f>
        <v>11547.411052323396</v>
      </c>
      <c r="U11" s="28">
        <f>'onroad all'!CN62</f>
        <v>277713.55262512231</v>
      </c>
      <c r="V11" s="28"/>
    </row>
    <row r="12" spans="1:22" s="30" customFormat="1" x14ac:dyDescent="0.4">
      <c r="A12" s="30" t="s">
        <v>233</v>
      </c>
      <c r="B12" s="28">
        <f>np_oilgas!W61</f>
        <v>6.6223688573945569</v>
      </c>
      <c r="C12" s="28">
        <f>np_oilgas!X61</f>
        <v>36176.959004999044</v>
      </c>
      <c r="D12" s="28">
        <f>np_oilgas!AA61</f>
        <v>1.0273292334625712</v>
      </c>
      <c r="E12" s="28">
        <f>np_oilgas!AB61</f>
        <v>785399.23859069787</v>
      </c>
      <c r="F12" s="28">
        <f>np_oilgas!AH61</f>
        <v>19232.057436621904</v>
      </c>
      <c r="H12" s="28">
        <f>np_oilgas!AI61</f>
        <v>0</v>
      </c>
      <c r="I12" s="28">
        <f>np_oilgas!AN61</f>
        <v>94.801114749800092</v>
      </c>
      <c r="J12" s="28">
        <f>np_oilgas!AO61</f>
        <v>22.666577612318779</v>
      </c>
      <c r="K12" s="28">
        <f>np_oilgas!AQ61</f>
        <v>508091.62335119385</v>
      </c>
      <c r="L12" s="28">
        <f>np_oilgas!AR61</f>
        <v>56454.642795845422</v>
      </c>
      <c r="M12" s="28">
        <f>np_oilgas!AY61</f>
        <v>0</v>
      </c>
      <c r="N12" s="28">
        <f>np_oilgas!AZ61</f>
        <v>0</v>
      </c>
      <c r="O12" s="28">
        <f>np_oilgas!BA61</f>
        <v>0</v>
      </c>
      <c r="P12" s="28">
        <f>np_oilgas!BF61</f>
        <v>145.53569022144848</v>
      </c>
      <c r="Q12" s="28">
        <f>np_oilgas!BP61</f>
        <v>0</v>
      </c>
      <c r="R12" s="28">
        <f>np_oilgas!BQ61</f>
        <v>4228.9387959895639</v>
      </c>
      <c r="S12" s="28">
        <f>np_oilgas!BR61</f>
        <v>0</v>
      </c>
      <c r="T12" s="28">
        <f>np_oilgas!BS61</f>
        <v>31207.880388817182</v>
      </c>
      <c r="U12" s="28">
        <f>np_oilgas!BT61</f>
        <v>1207120.3393814168</v>
      </c>
      <c r="V12" s="28">
        <f>np_oilgas!BU61</f>
        <v>0</v>
      </c>
    </row>
    <row r="13" spans="1:22" x14ac:dyDescent="0.4">
      <c r="A13" s="30" t="s">
        <v>466</v>
      </c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>
        <f>'othafdust 12US1'!AI18</f>
        <v>265.78582987642301</v>
      </c>
      <c r="N13" s="28">
        <f>'othafdust 12US1'!AJ18</f>
        <v>562.6146771153924</v>
      </c>
      <c r="O13" s="28">
        <f>'othafdust 12US1'!AK18</f>
        <v>8710.911693447526</v>
      </c>
      <c r="P13" s="28">
        <f>'othafdust 12US1'!AN18</f>
        <v>1044999.7224500852</v>
      </c>
      <c r="Q13" s="28">
        <f>'othafdust 12US1'!AW18</f>
        <v>30721.739200698259</v>
      </c>
      <c r="R13" s="28">
        <f>'othafdust 12US1'!AX18</f>
        <v>1878.6851688323534</v>
      </c>
      <c r="S13" s="28">
        <f>'othafdust 12US1'!AY18</f>
        <v>779.36693176189465</v>
      </c>
      <c r="T13" s="28"/>
      <c r="U13" s="28"/>
      <c r="V13" s="28"/>
    </row>
    <row r="14" spans="1:22" s="100" customFormat="1" x14ac:dyDescent="0.4">
      <c r="A14" s="96" t="s">
        <v>489</v>
      </c>
      <c r="B14" s="101"/>
      <c r="C14" s="101"/>
      <c r="D14" s="101"/>
      <c r="E14" s="101"/>
      <c r="F14" s="101"/>
      <c r="G14" s="101"/>
      <c r="H14" s="101"/>
      <c r="I14" s="101"/>
      <c r="J14" s="101"/>
      <c r="K14" s="101"/>
      <c r="L14" s="101"/>
      <c r="M14" s="101">
        <f>'othptdust 12US1'!AI18</f>
        <v>75.215860147359521</v>
      </c>
      <c r="N14" s="101">
        <f>'othptdust 12US1'!AJ18</f>
        <v>11.143089982145696</v>
      </c>
      <c r="O14" s="101">
        <f>'othptdust 12US1'!AK18</f>
        <v>3209.2097940216695</v>
      </c>
      <c r="P14" s="101">
        <f>'othptdust 12US1'!AN18</f>
        <v>95564.908530905581</v>
      </c>
      <c r="Q14" s="101">
        <f>'othptdust 12US1'!AW18</f>
        <v>13616.855966426401</v>
      </c>
      <c r="R14" s="101">
        <f>'othptdust 12US1'!AX18</f>
        <v>61.314851942837208</v>
      </c>
      <c r="S14" s="101">
        <f>'othptdust 12US1'!AY18</f>
        <v>289.72034638390761</v>
      </c>
      <c r="T14" s="101"/>
      <c r="U14" s="101"/>
      <c r="V14" s="101"/>
    </row>
    <row r="15" spans="1:22" x14ac:dyDescent="0.4">
      <c r="A15" s="30" t="s">
        <v>460</v>
      </c>
      <c r="B15" s="28">
        <f>'othar 12US1'!N49</f>
        <v>49557.763622962615</v>
      </c>
      <c r="C15" s="28">
        <f>'othar 12US1'!O49</f>
        <v>46062.780285578396</v>
      </c>
      <c r="D15" s="28"/>
      <c r="E15" s="28">
        <f>'othar 12US1'!Q49</f>
        <v>2969201.8408711706</v>
      </c>
      <c r="F15" s="28">
        <f>'othar 12US1'!W49</f>
        <v>30214.879896577502</v>
      </c>
      <c r="H15" s="28">
        <f>'othar 12US1'!X49</f>
        <v>2594.3807827713322</v>
      </c>
      <c r="I15" s="28">
        <f>'othar 12US1'!AC49</f>
        <v>6010.5825523855428</v>
      </c>
      <c r="J15" s="28">
        <f>'othar 12US1'!AD49</f>
        <v>204759.98381429684</v>
      </c>
      <c r="K15" s="28">
        <f>'othar 12US1'!AF49</f>
        <v>508931.10192391713</v>
      </c>
      <c r="L15" s="28">
        <f>'othar 12US1'!AG49</f>
        <v>53956.377764316698</v>
      </c>
      <c r="M15" s="28">
        <f>'othar 12US1'!AN49</f>
        <v>1225.9167268622803</v>
      </c>
      <c r="N15" s="28">
        <f>'othar 12US1'!AO49</f>
        <v>31818.702840789851</v>
      </c>
      <c r="O15" s="28">
        <f>'othar 12US1'!AP49</f>
        <v>1957.5587919059049</v>
      </c>
      <c r="P15" s="28">
        <f>'othar 12US1'!AU49</f>
        <v>142134.89898693451</v>
      </c>
      <c r="Q15" s="28">
        <f>'othar 12US1'!BE49</f>
        <v>8395.7197797912795</v>
      </c>
      <c r="R15" s="28">
        <f>'othar 12US1'!BF49</f>
        <v>7723.4741655678408</v>
      </c>
      <c r="S15" s="28">
        <f>'othar 12US1'!BG49</f>
        <v>105.95224610596921</v>
      </c>
      <c r="T15" s="28">
        <f>'othar 12US1'!BH49</f>
        <v>28357.002163412322</v>
      </c>
      <c r="U15" s="28">
        <f>'othar 12US1'!BI49</f>
        <v>369377.66421353869</v>
      </c>
      <c r="V15" s="28">
        <f>'othar 12US1'!BJ49</f>
        <v>7.9647824415637993</v>
      </c>
    </row>
    <row r="16" spans="1:22" x14ac:dyDescent="0.4">
      <c r="A16" s="30" t="s">
        <v>457</v>
      </c>
      <c r="B16" s="28">
        <f>'onroad_can 12US1'!N49</f>
        <v>383.83967315960786</v>
      </c>
      <c r="C16" s="28">
        <f>'onroad_can 12US1'!O49</f>
        <v>2532.7524719331441</v>
      </c>
      <c r="D16" s="28"/>
      <c r="E16" s="28">
        <f>'onroad_can 12US1'!Q49</f>
        <v>1303551.3297860937</v>
      </c>
      <c r="F16" s="28">
        <f>'onroad_can 12US1'!W49</f>
        <v>1684.8875221472563</v>
      </c>
      <c r="H16" s="28">
        <f>'onroad_can 12US1'!X49</f>
        <v>1349.0446303896094</v>
      </c>
      <c r="I16" s="28">
        <f>'onroad_can 12US1'!AC49</f>
        <v>22.43882746987083</v>
      </c>
      <c r="J16" s="28">
        <f>'onroad_can 12US1'!AD49</f>
        <v>5491.9514891670242</v>
      </c>
      <c r="K16" s="28">
        <f>'onroad_can 12US1'!AF49</f>
        <v>151767.7461194793</v>
      </c>
      <c r="L16" s="28">
        <f>'onroad_can 12US1'!AG49</f>
        <v>15513.762564857203</v>
      </c>
      <c r="M16" s="28">
        <f>'onroad_can 12US1'!AN49</f>
        <v>8.0830173382496149</v>
      </c>
      <c r="N16" s="28">
        <f>'onroad_can 12US1'!AO49</f>
        <v>4870.7346082662198</v>
      </c>
      <c r="O16" s="28">
        <f>'onroad_can 12US1'!AP49</f>
        <v>160.00736300754508</v>
      </c>
      <c r="P16" s="28">
        <f>'onroad_can 12US1'!AU49</f>
        <v>16630.146016633844</v>
      </c>
      <c r="Q16" s="28">
        <f>'onroad_can 12US1'!BE49</f>
        <v>124.11435418354567</v>
      </c>
      <c r="R16" s="28">
        <f>'onroad_can 12US1'!BF49</f>
        <v>90.88421923863352</v>
      </c>
      <c r="S16" s="28">
        <f>'onroad_can 12US1'!BG49</f>
        <v>4.9251611666859523</v>
      </c>
      <c r="T16" s="28">
        <f>'onroad_can 12US1'!BH49</f>
        <v>698.2904308867528</v>
      </c>
      <c r="U16" s="28">
        <f>'onroad_can 12US1'!BI49</f>
        <v>18897.29981118107</v>
      </c>
      <c r="V16" s="28">
        <f>'onroad_can 12US1'!BJ49</f>
        <v>0</v>
      </c>
    </row>
    <row r="17" spans="1:22" s="30" customFormat="1" x14ac:dyDescent="0.4">
      <c r="A17" s="30" t="s">
        <v>458</v>
      </c>
      <c r="B17" s="28">
        <f>'onroad_mex 12US1'!U36</f>
        <v>311.62736074597171</v>
      </c>
      <c r="C17" s="28">
        <f>'onroad_mex 12US1'!V36</f>
        <v>3353.0342584535765</v>
      </c>
      <c r="D17" s="28"/>
      <c r="E17" s="28">
        <f>'onroad_mex 12US1'!Y36</f>
        <v>1615411.9271427882</v>
      </c>
      <c r="F17" s="28">
        <f>'onroad_mex 12US1'!AE36</f>
        <v>1625.661878972933</v>
      </c>
      <c r="H17" s="28">
        <f>'onroad_mex 12US1'!AF36</f>
        <v>3146.7123407483436</v>
      </c>
      <c r="I17" s="28">
        <f>'onroad_mex 12US1'!AK36</f>
        <v>207.70654527290461</v>
      </c>
      <c r="J17" s="28">
        <f>'onroad_mex 12US1'!AL36</f>
        <v>3732.29393666341</v>
      </c>
      <c r="K17" s="28">
        <f>'onroad_mex 12US1'!AN36</f>
        <v>316270.02293753077</v>
      </c>
      <c r="L17" s="28">
        <f>'onroad_mex 12US1'!AO36</f>
        <v>73922.180668575209</v>
      </c>
      <c r="M17" s="28">
        <f>'onroad_mex 12US1'!AU36</f>
        <v>5.8887773710183753</v>
      </c>
      <c r="N17" s="28">
        <f>'onroad_mex 12US1'!AV36</f>
        <v>5165.6328013590637</v>
      </c>
      <c r="O17" s="28">
        <f>'onroad_mex 12US1'!AW36</f>
        <v>95.005746174618821</v>
      </c>
      <c r="P17" s="28">
        <f>'onroad_mex 12US1'!BB36</f>
        <v>6061.6814998460604</v>
      </c>
      <c r="Q17" s="28">
        <f>'onroad_mex 12US1'!BL36</f>
        <v>55.597286476187442</v>
      </c>
      <c r="R17" s="28">
        <f>'onroad_mex 12US1'!BM36</f>
        <v>5112.6827786713475</v>
      </c>
      <c r="S17" s="28">
        <f>'onroad_mex 12US1'!BN36</f>
        <v>2.74443981606675</v>
      </c>
      <c r="T17" s="28">
        <f>'onroad_mex 12US1'!BO36</f>
        <v>8530.1555673426592</v>
      </c>
      <c r="U17" s="28">
        <f>'onroad_mex 12US1'!BV36</f>
        <v>63619.20109835139</v>
      </c>
      <c r="V17" s="28">
        <f>'onroad_mex 12US1'!BP36</f>
        <v>0</v>
      </c>
    </row>
    <row r="18" spans="1:22" x14ac:dyDescent="0.4">
      <c r="A18" s="30" t="s">
        <v>459</v>
      </c>
      <c r="B18" s="28">
        <f>'othpt 12US1'!Q49</f>
        <v>8887.5990846205514</v>
      </c>
      <c r="C18" s="28">
        <f>'othpt 12US1'!R49</f>
        <v>44087.181744124544</v>
      </c>
      <c r="D18" s="28"/>
      <c r="E18" s="28">
        <f>'othpt 12US1'!T49</f>
        <v>1398348.2200586633</v>
      </c>
      <c r="F18" s="28">
        <f>'othpt 12US1'!Z49</f>
        <v>13734.299874542376</v>
      </c>
      <c r="H18" s="28">
        <f>'othpt 12US1'!AA49</f>
        <v>1631.9656067309281</v>
      </c>
      <c r="I18" s="28">
        <f>'othpt 12US1'!AF49</f>
        <v>118.59746000865421</v>
      </c>
      <c r="J18" s="28">
        <f>'othpt 12US1'!AG49</f>
        <v>703387.8706080009</v>
      </c>
      <c r="K18" s="28">
        <f>'othpt 12US1'!AI49</f>
        <v>958538.64875397005</v>
      </c>
      <c r="L18" s="28">
        <f>'othpt 12US1'!AJ49</f>
        <v>104872.44603445272</v>
      </c>
      <c r="M18" s="28">
        <f>'othpt 12US1'!AQ49</f>
        <v>1276.8672318600368</v>
      </c>
      <c r="N18" s="28">
        <f>'othpt 12US1'!AR49</f>
        <v>9019.6168639841471</v>
      </c>
      <c r="O18" s="28">
        <f>'othpt 12US1'!AS49</f>
        <v>2022.1030506174025</v>
      </c>
      <c r="P18" s="28">
        <f>'othpt 12US1'!AX49</f>
        <v>65632.066554008212</v>
      </c>
      <c r="Q18" s="28">
        <f>'othpt 12US1'!BH49</f>
        <v>6050.3304617173717</v>
      </c>
      <c r="R18" s="28">
        <f>'othpt 12US1'!BI49</f>
        <v>11681.427602883577</v>
      </c>
      <c r="S18" s="28">
        <f>'othpt 12US1'!BJ49</f>
        <v>607.68262896346971</v>
      </c>
      <c r="T18" s="28">
        <f>'othpt 12US1'!BK49</f>
        <v>1295392.5352583351</v>
      </c>
      <c r="U18" s="28">
        <f>'othpt 12US1'!BL49</f>
        <v>218646.55556802516</v>
      </c>
      <c r="V18" s="28">
        <f>'othpt 12US1'!BM49</f>
        <v>11009.772835489612</v>
      </c>
    </row>
    <row r="19" spans="1:22" s="30" customFormat="1" x14ac:dyDescent="0.4">
      <c r="A19" s="30" t="s">
        <v>505</v>
      </c>
      <c r="B19" s="28">
        <f>ptegu_summer!X61</f>
        <v>0.62650469419509203</v>
      </c>
      <c r="C19" s="28">
        <f>ptegu_summer!Y61</f>
        <v>161.04518149963633</v>
      </c>
      <c r="D19" s="28"/>
      <c r="E19" s="28">
        <f>ptegu_summer!AB61</f>
        <v>318872.11050050042</v>
      </c>
      <c r="F19" s="28">
        <f>ptegu_summer!AH61</f>
        <v>5644.74843250717</v>
      </c>
      <c r="G19" s="28">
        <f>ptegu_summer!AI61</f>
        <v>2571.64856552727</v>
      </c>
      <c r="H19" s="28">
        <f>ptegu_summer!AJ61</f>
        <v>0</v>
      </c>
      <c r="I19" s="28">
        <f>ptegu_summer!AO61</f>
        <v>0.3017955673870521</v>
      </c>
      <c r="J19" s="28">
        <f>ptegu_summer!AP61</f>
        <v>17775.914890723358</v>
      </c>
      <c r="K19" s="28">
        <f>ptegu_summer!AR61</f>
        <v>342312.46967752185</v>
      </c>
      <c r="L19" s="28">
        <f>ptegu_summer!AS61</f>
        <v>38034.722476118775</v>
      </c>
      <c r="M19" s="28">
        <f>ptegu_summer!AZ61</f>
        <v>94.616937727418787</v>
      </c>
      <c r="N19" s="28">
        <f>ptegu_summer!BA61</f>
        <v>2199.9272272931998</v>
      </c>
      <c r="O19" s="28">
        <f>ptegu_summer!BB61</f>
        <v>1594.4508403719726</v>
      </c>
      <c r="P19" s="28">
        <f>ptegu_summer!BG61</f>
        <v>18555.545295600528</v>
      </c>
      <c r="Q19" s="28">
        <f>ptegu_summer!BQ61</f>
        <v>4779.0181722330699</v>
      </c>
      <c r="R19" s="28">
        <f>ptegu_summer!BR61</f>
        <v>5626.6213754106739</v>
      </c>
      <c r="S19" s="28">
        <f>ptegu_summer!BS61</f>
        <v>252.29631409413994</v>
      </c>
      <c r="T19" s="28">
        <f>ptegu_summer!BT61</f>
        <v>439030.36304408201</v>
      </c>
      <c r="U19" s="28">
        <f>ptegu_summer!BU61</f>
        <v>1959.9266245381068</v>
      </c>
      <c r="V19" s="28">
        <f>ptegu_summer!BV61</f>
        <v>10232.156634024328</v>
      </c>
    </row>
    <row r="20" spans="1:22" s="100" customFormat="1" x14ac:dyDescent="0.4">
      <c r="A20" s="100" t="s">
        <v>506</v>
      </c>
      <c r="B20" s="101">
        <f>ptegu_winter!X61</f>
        <v>0.54161258835840476</v>
      </c>
      <c r="C20" s="101">
        <f>ptegu_winter!Y61</f>
        <v>153.44191758461687</v>
      </c>
      <c r="D20" s="101"/>
      <c r="E20" s="101">
        <f>ptegu_winter!AB61</f>
        <v>352313.74031463446</v>
      </c>
      <c r="F20" s="101">
        <f>ptegu_winter!AH61</f>
        <v>6920.4464930800668</v>
      </c>
      <c r="G20" s="101">
        <f>ptegu_winter!AI61</f>
        <v>2677.6714181485859</v>
      </c>
      <c r="H20" s="101">
        <f>ptegu_winter!AJ61</f>
        <v>0</v>
      </c>
      <c r="I20" s="101">
        <f>ptegu_winter!AO61</f>
        <v>0.38302799998303128</v>
      </c>
      <c r="J20" s="101">
        <f>ptegu_winter!AP61</f>
        <v>21778.814352726535</v>
      </c>
      <c r="K20" s="101">
        <f>ptegu_winter!AR61</f>
        <v>381371.36964694213</v>
      </c>
      <c r="L20" s="101">
        <f>ptegu_winter!AS61</f>
        <v>42374.603008163882</v>
      </c>
      <c r="M20" s="101">
        <f>ptegu_winter!AZ61</f>
        <v>112.08006687656973</v>
      </c>
      <c r="N20" s="101">
        <f>ptegu_winter!BA61</f>
        <v>2179.0957157178973</v>
      </c>
      <c r="O20" s="101">
        <f>ptegu_winter!BB61</f>
        <v>1586.5656505384943</v>
      </c>
      <c r="P20" s="101">
        <f>ptegu_winter!BG61</f>
        <v>17494.30007220259</v>
      </c>
      <c r="Q20" s="101">
        <f>ptegu_winter!BQ61</f>
        <v>4746.7993174408439</v>
      </c>
      <c r="R20" s="101">
        <f>ptegu_winter!BR61</f>
        <v>5659.8034054370582</v>
      </c>
      <c r="S20" s="101">
        <f>ptegu_winter!BS61</f>
        <v>252.3627226285474</v>
      </c>
      <c r="T20" s="101">
        <f>ptegu_winter!BT61</f>
        <v>439650.46189052257</v>
      </c>
      <c r="U20" s="101">
        <f>ptegu_winter!BU61</f>
        <v>1802.1335054306321</v>
      </c>
      <c r="V20" s="101">
        <f>ptegu_winter!BV61</f>
        <v>10230.02459158065</v>
      </c>
    </row>
    <row r="21" spans="1:22" x14ac:dyDescent="0.4">
      <c r="A21" s="30" t="s">
        <v>375</v>
      </c>
      <c r="B21" s="28">
        <f>ptfire!V61</f>
        <v>126847.39390552044</v>
      </c>
      <c r="C21" s="28">
        <f>ptfire!W61</f>
        <v>37031.624829471453</v>
      </c>
      <c r="D21" s="28"/>
      <c r="E21" s="28">
        <f>ptfire!Z61</f>
        <v>14611235.804451162</v>
      </c>
      <c r="F21" s="28">
        <f>ptfire!AF61</f>
        <v>211409.10853171829</v>
      </c>
      <c r="G21" s="28"/>
      <c r="H21" s="28">
        <f>ptfire!AH61</f>
        <v>0</v>
      </c>
      <c r="I21" s="28">
        <f>ptfire!AM61</f>
        <v>31129.728747197027</v>
      </c>
      <c r="J21" s="28">
        <f>ptfire!AN61</f>
        <v>254131.21065319559</v>
      </c>
      <c r="K21" s="28">
        <f>ptfire!AP61</f>
        <v>209095.93295930637</v>
      </c>
      <c r="L21" s="28">
        <f>ptfire!AQ61</f>
        <v>23232.883047281728</v>
      </c>
      <c r="M21" s="28">
        <f>ptfire!AX61</f>
        <v>32987.315555937479</v>
      </c>
      <c r="N21" s="28">
        <f>ptfire!AY61</f>
        <v>133117.22160378215</v>
      </c>
      <c r="O21" s="28">
        <f>ptfire!AZ61</f>
        <v>558.61366287883232</v>
      </c>
      <c r="P21" s="28">
        <f>ptfire!BE61</f>
        <v>240516.90239865362</v>
      </c>
      <c r="Q21" s="28">
        <f>ptfire!BO61</f>
        <v>1275.7951903673415</v>
      </c>
      <c r="R21" s="28">
        <f>ptfire!BP61</f>
        <v>11071.725484459908</v>
      </c>
      <c r="S21" s="28">
        <f>ptfire!BQ61</f>
        <v>434.53870362911579</v>
      </c>
      <c r="T21" s="28">
        <f>ptfire!BR61</f>
        <v>115806.13574849241</v>
      </c>
      <c r="U21" s="28">
        <f>ptfire!BS61</f>
        <v>41547.998009783092</v>
      </c>
      <c r="V21" s="28">
        <f>ptfire!BT61</f>
        <v>0</v>
      </c>
    </row>
    <row r="22" spans="1:22" s="30" customFormat="1" x14ac:dyDescent="0.4">
      <c r="A22" s="30" t="s">
        <v>496</v>
      </c>
      <c r="B22" s="28">
        <f>'ptfire_othna 12US1'!N59</f>
        <v>40314.199544107854</v>
      </c>
      <c r="C22" s="28">
        <f>'ptfire_othna 12US1'!O59</f>
        <v>7160.0076375507388</v>
      </c>
      <c r="D22" s="28"/>
      <c r="E22" s="28">
        <f>'ptfire_othna 12US1'!Q59</f>
        <v>1145109.0361905321</v>
      </c>
      <c r="F22" s="28">
        <f>'ptfire_othna 12US1'!W59</f>
        <v>32283.468012429239</v>
      </c>
      <c r="G22" s="28"/>
      <c r="H22" s="28">
        <f>'ptfire_othna 12US1'!Y59</f>
        <v>0</v>
      </c>
      <c r="I22" s="28">
        <f>'ptfire_othna 12US1'!AD59</f>
        <v>0</v>
      </c>
      <c r="J22" s="28">
        <f>'ptfire_othna 12US1'!AE59</f>
        <v>20481.00597364084</v>
      </c>
      <c r="K22" s="28">
        <f>'ptfire_othna 12US1'!AG59</f>
        <v>29702.333945375165</v>
      </c>
      <c r="L22" s="28">
        <f>'ptfire_othna 12US1'!AH59</f>
        <v>3300.2632643730553</v>
      </c>
      <c r="M22" s="28">
        <f>'ptfire_othna 12US1'!AO59</f>
        <v>4983.8184138025808</v>
      </c>
      <c r="N22" s="28">
        <f>'ptfire_othna 12US1'!AP59</f>
        <v>10559.626161825276</v>
      </c>
      <c r="O22" s="28">
        <f>'ptfire_othna 12US1'!AQ59</f>
        <v>44.88609696996749</v>
      </c>
      <c r="P22" s="28">
        <f>'ptfire_othna 12US1'!AV59</f>
        <v>19558.56655665853</v>
      </c>
      <c r="Q22" s="28">
        <f>'ptfire_othna 12US1'!BF59</f>
        <v>185.77797728863419</v>
      </c>
      <c r="R22" s="28">
        <f>'ptfire_othna 12US1'!BG59</f>
        <v>1419.3460117081927</v>
      </c>
      <c r="S22" s="28">
        <f>'ptfire_othna 12US1'!BH59</f>
        <v>5.310395960582456</v>
      </c>
      <c r="T22" s="28">
        <f>'ptfire_othna 12US1'!BI59</f>
        <v>9518.9058580098936</v>
      </c>
      <c r="U22" s="28">
        <f>'ptfire_othna 12US1'!BJ59</f>
        <v>9629.5968809204496</v>
      </c>
      <c r="V22" s="28">
        <f>'ptfire_othna 12US1'!BK59</f>
        <v>0</v>
      </c>
    </row>
    <row r="23" spans="1:22" x14ac:dyDescent="0.4">
      <c r="A23" s="30" t="s">
        <v>526</v>
      </c>
      <c r="B23" s="28">
        <f>ptnonipm!X62</f>
        <v>8299.7726011589857</v>
      </c>
      <c r="C23" s="28">
        <f>ptnonipm!Y62</f>
        <v>24595.055897507551</v>
      </c>
      <c r="D23" s="28">
        <f>ptnonipm!AB62</f>
        <v>3554.4738506613553</v>
      </c>
      <c r="E23" s="28">
        <f>ptnonipm!AC62</f>
        <v>1948204.8435126503</v>
      </c>
      <c r="F23" s="28">
        <f>ptnonipm!AI62</f>
        <v>19555.073186776594</v>
      </c>
      <c r="G23" s="28">
        <f>ptnonipm!AJ62</f>
        <v>20258.006473278012</v>
      </c>
      <c r="H23" s="28">
        <f>ptnonipm!AK62</f>
        <v>1603.2973935507187</v>
      </c>
      <c r="I23" s="28">
        <f>ptnonipm!AP62</f>
        <v>987.48271018538264</v>
      </c>
      <c r="J23" s="28">
        <f>ptnonipm!AQ62</f>
        <v>64188.052323212993</v>
      </c>
      <c r="K23" s="28">
        <f>ptnonipm!AS62</f>
        <v>1026474.7270698688</v>
      </c>
      <c r="L23" s="28">
        <f>ptnonipm!AT62</f>
        <v>112449.46419312824</v>
      </c>
      <c r="M23" s="28">
        <f>ptnonipm!BA62</f>
        <v>4612.695988886504</v>
      </c>
      <c r="N23" s="28">
        <f>ptnonipm!BB62</f>
        <v>17235.04520567221</v>
      </c>
      <c r="O23" s="28">
        <f>ptnonipm!BC62</f>
        <v>4084.7075013150811</v>
      </c>
      <c r="P23" s="28">
        <f>ptnonipm!BH62</f>
        <v>144372.86084755335</v>
      </c>
      <c r="Q23" s="28">
        <f>ptnonipm!BR62</f>
        <v>12515.486670139613</v>
      </c>
      <c r="R23" s="28">
        <f>ptnonipm!BS62</f>
        <v>32547.111622223816</v>
      </c>
      <c r="S23" s="28">
        <f>ptnonipm!BT62</f>
        <v>1428.1026354543365</v>
      </c>
      <c r="T23" s="28">
        <f>ptnonipm!BU62</f>
        <v>641539.54647501057</v>
      </c>
      <c r="U23" s="28">
        <f>ptnonipm!BV62</f>
        <v>186889.5952060819</v>
      </c>
      <c r="V23" s="28">
        <f>ptnonipm!BW62</f>
        <v>3086.8983570521527</v>
      </c>
    </row>
    <row r="24" spans="1:22" x14ac:dyDescent="0.4">
      <c r="A24" s="30" t="s">
        <v>229</v>
      </c>
      <c r="B24" s="28">
        <f>pt_oilgas!X61</f>
        <v>94.095384829899544</v>
      </c>
      <c r="C24" s="28">
        <f>pt_oilgas!Y61</f>
        <v>2256.6905577748958</v>
      </c>
      <c r="D24" s="28">
        <f>pt_oilgas!AB61</f>
        <v>3.4142099445513017</v>
      </c>
      <c r="E24" s="28">
        <f>pt_oilgas!AC61</f>
        <v>220658.74242639451</v>
      </c>
      <c r="F24" s="28">
        <f>pt_oilgas!AI61</f>
        <v>7991.8169894831262</v>
      </c>
      <c r="G24" s="28">
        <f>pt_oilgas!AJ61</f>
        <v>5.1341650405647608</v>
      </c>
      <c r="H24" s="28">
        <f>pt_oilgas!AK61</f>
        <v>0</v>
      </c>
      <c r="I24" s="28">
        <f>pt_oilgas!AP61</f>
        <v>2.5196773506880703</v>
      </c>
      <c r="J24" s="28">
        <f>pt_oilgas!AQ61</f>
        <v>4370.7579092017259</v>
      </c>
      <c r="K24" s="28">
        <f>pt_oilgas!AS61</f>
        <v>329755.54169220093</v>
      </c>
      <c r="L24" s="28">
        <f>pt_oilgas!AT61</f>
        <v>36639.694203881074</v>
      </c>
      <c r="M24" s="28">
        <f>pt_oilgas!BA61</f>
        <v>308.74878070624266</v>
      </c>
      <c r="N24" s="28">
        <f>pt_oilgas!BB61</f>
        <v>1007.9073614275301</v>
      </c>
      <c r="O24" s="28">
        <f>pt_oilgas!BC61</f>
        <v>177.40257179496001</v>
      </c>
      <c r="P24" s="28">
        <f>pt_oilgas!BH61</f>
        <v>572.42773576139325</v>
      </c>
      <c r="Q24" s="28">
        <f>pt_oilgas!BR61</f>
        <v>294.47292980178605</v>
      </c>
      <c r="R24" s="28">
        <f>pt_oilgas!BS61</f>
        <v>1164.0060036115749</v>
      </c>
      <c r="S24" s="28">
        <f>pt_oilgas!BT61</f>
        <v>101.97356306765167</v>
      </c>
      <c r="T24" s="28">
        <f>pt_oilgas!BU61</f>
        <v>40979.201219138944</v>
      </c>
      <c r="U24" s="28">
        <f>pt_oilgas!BV61</f>
        <v>65695.618477806041</v>
      </c>
      <c r="V24" s="28">
        <f>pt_oilgas!BW61</f>
        <v>0.25796914139928417</v>
      </c>
    </row>
    <row r="25" spans="1:22" x14ac:dyDescent="0.4">
      <c r="A25" s="30" t="s">
        <v>389</v>
      </c>
      <c r="B25" s="28">
        <f>rail!U60</f>
        <v>656.33737304041415</v>
      </c>
      <c r="C25" s="28">
        <f>rail!V60</f>
        <v>63.470105927392154</v>
      </c>
      <c r="D25" s="28"/>
      <c r="E25" s="28">
        <f>rail!Y60</f>
        <v>108526.69166184669</v>
      </c>
      <c r="F25" s="28">
        <f>rail!AE60</f>
        <v>1062.7649266890235</v>
      </c>
      <c r="G25" s="28"/>
      <c r="H25" s="28">
        <f>rail!AF60</f>
        <v>4710.3074040379561</v>
      </c>
      <c r="I25" s="28">
        <f>rail!AK60</f>
        <v>44.594461555300164</v>
      </c>
      <c r="J25" s="28">
        <f>rail!AL60</f>
        <v>339.55327916967644</v>
      </c>
      <c r="K25" s="28">
        <f>rail!AN60</f>
        <v>529909.60391546739</v>
      </c>
      <c r="L25" s="28">
        <f>rail!AO60</f>
        <v>54168.537025082333</v>
      </c>
      <c r="M25" s="28">
        <f>rail!AV60</f>
        <v>3.4923692197783236</v>
      </c>
      <c r="N25" s="28">
        <f>rail!AW60</f>
        <v>13138.122725428155</v>
      </c>
      <c r="O25" s="28">
        <f>rail!AX60</f>
        <v>4.4634179891576053</v>
      </c>
      <c r="P25" s="28">
        <f>rail!BC60</f>
        <v>526.39996074394298</v>
      </c>
      <c r="Q25" s="28">
        <f>rail!BM60</f>
        <v>0</v>
      </c>
      <c r="R25" s="28">
        <f>rail!BN60</f>
        <v>50.256032308133385</v>
      </c>
      <c r="S25" s="28">
        <f>rail!BO60</f>
        <v>6.814387944968904E-2</v>
      </c>
      <c r="T25" s="28">
        <f>rail!BP60</f>
        <v>382.71136296999344</v>
      </c>
      <c r="U25" s="28">
        <f>rail!BQ60</f>
        <v>5620.8715047021715</v>
      </c>
      <c r="V25" s="28">
        <f>rail!BR60</f>
        <v>0</v>
      </c>
    </row>
    <row r="26" spans="1:22" x14ac:dyDescent="0.4">
      <c r="A26" s="30" t="s">
        <v>219</v>
      </c>
      <c r="B26" s="28">
        <f>rwc!V61</f>
        <v>57631.444219683297</v>
      </c>
      <c r="C26" s="28">
        <f>rwc!W61</f>
        <v>15150.354032409103</v>
      </c>
      <c r="D26" s="28">
        <f>rwc!Z61</f>
        <v>61.577043604083599</v>
      </c>
      <c r="E26" s="28">
        <f>rwc!AA61</f>
        <v>2025851.5929839942</v>
      </c>
      <c r="F26" s="28">
        <f>rwc!AG61</f>
        <v>16318.382817367663</v>
      </c>
      <c r="H26" s="28">
        <f>rwc!AH61</f>
        <v>0</v>
      </c>
      <c r="I26" s="28">
        <f>rwc!AM61</f>
        <v>2103.3572618640501</v>
      </c>
      <c r="J26" s="28">
        <f>rwc!AN61</f>
        <v>14627.442652583457</v>
      </c>
      <c r="K26" s="28">
        <f>rwc!AP61</f>
        <v>28914.89205101657</v>
      </c>
      <c r="L26" s="28">
        <f>rwc!AQ61</f>
        <v>3212.7661738477459</v>
      </c>
      <c r="M26" s="28">
        <f>rwc!AX61</f>
        <v>890.31630155258074</v>
      </c>
      <c r="N26" s="28">
        <f>rwc!AY61</f>
        <v>16755.361929853247</v>
      </c>
      <c r="O26" s="28">
        <f>rwc!AZ61</f>
        <v>27.024779143791147</v>
      </c>
      <c r="P26" s="28">
        <f>rwc!BE61</f>
        <v>551.42199529790526</v>
      </c>
      <c r="Q26" s="28">
        <f>rwc!BO61</f>
        <v>102.09360730878602</v>
      </c>
      <c r="R26" s="28">
        <f>rwc!BP61</f>
        <v>1231.1288498728604</v>
      </c>
      <c r="S26" s="28">
        <f>rwc!BQ61</f>
        <v>0</v>
      </c>
      <c r="T26" s="28">
        <f>rwc!BR61</f>
        <v>6722.1091516740798</v>
      </c>
      <c r="U26" s="28">
        <f>rwc!BS61</f>
        <v>1648.7736192570019</v>
      </c>
      <c r="V26" s="28">
        <f>rwc!BT61</f>
        <v>0</v>
      </c>
    </row>
    <row r="27" spans="1:22" x14ac:dyDescent="0.4">
      <c r="A27" s="28" t="s">
        <v>446</v>
      </c>
      <c r="B27" s="28"/>
      <c r="C27" s="28"/>
      <c r="D27" s="34">
        <v>79027.682927232498</v>
      </c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</row>
    <row r="28" spans="1:22" x14ac:dyDescent="0.4">
      <c r="A28" s="35"/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5"/>
      <c r="U28" s="35"/>
      <c r="V28" s="35"/>
    </row>
    <row r="29" spans="1:22" x14ac:dyDescent="0.4">
      <c r="A29" s="28"/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</row>
    <row r="30" spans="1:22" x14ac:dyDescent="0.4">
      <c r="A30" s="36" t="s">
        <v>221</v>
      </c>
      <c r="B30" s="28">
        <f>SUM(B3:B27)</f>
        <v>667886.96185317077</v>
      </c>
      <c r="C30" s="28">
        <f t="shared" ref="C30:V30" si="0">SUM(C3:C27)</f>
        <v>278479.77669727587</v>
      </c>
      <c r="D30" s="28">
        <f t="shared" si="0"/>
        <v>83095.859184640096</v>
      </c>
      <c r="E30" s="28">
        <f t="shared" si="0"/>
        <v>63753623.483235292</v>
      </c>
      <c r="F30" s="28">
        <f t="shared" si="0"/>
        <v>1827230.6433270189</v>
      </c>
      <c r="G30" s="28">
        <f t="shared" si="0"/>
        <v>28053.390318155962</v>
      </c>
      <c r="H30" s="28">
        <f t="shared" si="0"/>
        <v>41528.254480613105</v>
      </c>
      <c r="I30" s="28">
        <f t="shared" si="0"/>
        <v>49188.340959010835</v>
      </c>
      <c r="J30" s="28">
        <f t="shared" si="0"/>
        <v>4569373.7367141517</v>
      </c>
      <c r="K30" s="28">
        <f t="shared" si="0"/>
        <v>10800185.88837276</v>
      </c>
      <c r="L30" s="28">
        <f t="shared" si="0"/>
        <v>1181494.5863937836</v>
      </c>
      <c r="M30" s="28">
        <f t="shared" si="0"/>
        <v>73503.871462324358</v>
      </c>
      <c r="N30" s="28">
        <f t="shared" si="0"/>
        <v>335811.62495415728</v>
      </c>
      <c r="O30" s="28">
        <f t="shared" si="0"/>
        <v>71626.649995173895</v>
      </c>
      <c r="P30" s="28">
        <f t="shared" si="0"/>
        <v>8340647.9113886757</v>
      </c>
      <c r="Q30" s="28">
        <f t="shared" si="0"/>
        <v>283128.81739234849</v>
      </c>
      <c r="R30" s="28">
        <f t="shared" si="0"/>
        <v>132852.70098148793</v>
      </c>
      <c r="S30" s="28">
        <f t="shared" si="0"/>
        <v>8253.1666481370521</v>
      </c>
      <c r="T30" s="28">
        <f t="shared" si="0"/>
        <v>3270638.8366311346</v>
      </c>
      <c r="U30" s="28">
        <f t="shared" ref="U30" si="1">SUM(U3:U27)</f>
        <v>3909488.3643811857</v>
      </c>
      <c r="V30" s="28">
        <f t="shared" si="0"/>
        <v>36055.310712796621</v>
      </c>
    </row>
    <row r="31" spans="1:22" x14ac:dyDescent="0.4">
      <c r="A31" s="36" t="s">
        <v>313</v>
      </c>
      <c r="B31" s="28">
        <f>SUM(B3:B26)-B6-B15-B16-B18</f>
        <v>265386.33863173955</v>
      </c>
      <c r="C31" s="28">
        <f t="shared" ref="C31:V31" si="2">SUM(C3:C26)-C6-C15-C16-C18</f>
        <v>185797.0621956398</v>
      </c>
      <c r="D31" s="28">
        <f t="shared" si="2"/>
        <v>4068.1762574075992</v>
      </c>
      <c r="E31" s="28">
        <f t="shared" si="2"/>
        <v>48109796.899576366</v>
      </c>
      <c r="F31" s="28">
        <f t="shared" si="2"/>
        <v>363166.33744472737</v>
      </c>
      <c r="G31" s="28">
        <f t="shared" si="2"/>
        <v>28053.390318155962</v>
      </c>
      <c r="H31" s="28">
        <f>SUM(H3:H26)-H6-H15-H16-H18</f>
        <v>35952.863460721237</v>
      </c>
      <c r="I31" s="28">
        <f t="shared" si="2"/>
        <v>43036.722119146762</v>
      </c>
      <c r="J31" s="28">
        <f t="shared" si="2"/>
        <v>3655733.9308026861</v>
      </c>
      <c r="K31" s="28">
        <f>SUM(K3:K26)-K6-K15-K16-K18</f>
        <v>7198576.7847432708</v>
      </c>
      <c r="L31" s="28">
        <f t="shared" si="2"/>
        <v>1007152.0000301568</v>
      </c>
      <c r="M31" s="28">
        <f t="shared" si="2"/>
        <v>70993.004486263773</v>
      </c>
      <c r="N31" s="28">
        <f t="shared" si="2"/>
        <v>290102.57064111705</v>
      </c>
      <c r="O31" s="28">
        <f t="shared" si="2"/>
        <v>67486.980789643043</v>
      </c>
      <c r="P31" s="28">
        <f t="shared" si="2"/>
        <v>8116250.7998310989</v>
      </c>
      <c r="Q31" s="28">
        <f t="shared" si="2"/>
        <v>268558.6527966563</v>
      </c>
      <c r="R31" s="28">
        <f t="shared" si="2"/>
        <v>113356.91499379788</v>
      </c>
      <c r="S31" s="28">
        <f t="shared" si="2"/>
        <v>7534.6066119009265</v>
      </c>
      <c r="T31" s="28">
        <f t="shared" si="2"/>
        <v>1946191.0087785004</v>
      </c>
      <c r="U31" s="28">
        <f t="shared" ref="U31" si="3">SUM(U3:U26)-U6-U15-U16-U18</f>
        <v>3302566.844788441</v>
      </c>
      <c r="V31" s="28">
        <f t="shared" si="2"/>
        <v>25037.573094865445</v>
      </c>
    </row>
    <row r="32" spans="1:22" x14ac:dyDescent="0.4">
      <c r="A32" s="33" t="s">
        <v>222</v>
      </c>
      <c r="B32" s="28">
        <v>485489</v>
      </c>
      <c r="C32" s="28">
        <v>177193</v>
      </c>
      <c r="D32" s="28">
        <v>79952</v>
      </c>
      <c r="E32" s="28">
        <v>44022709</v>
      </c>
      <c r="F32" s="28">
        <v>1538572</v>
      </c>
      <c r="G32" s="28">
        <v>4103</v>
      </c>
      <c r="H32" s="28">
        <v>31339</v>
      </c>
      <c r="I32" s="28">
        <v>17539</v>
      </c>
      <c r="J32" s="28">
        <v>3443640</v>
      </c>
      <c r="K32" s="28">
        <v>6849484</v>
      </c>
      <c r="L32" s="28">
        <v>752788</v>
      </c>
      <c r="M32" s="28">
        <v>27267</v>
      </c>
      <c r="N32" s="28">
        <v>163887</v>
      </c>
      <c r="O32" s="28">
        <v>62369</v>
      </c>
      <c r="P32" s="28">
        <v>7879449</v>
      </c>
      <c r="Q32" s="28">
        <v>256414</v>
      </c>
      <c r="R32" s="28">
        <v>60877</v>
      </c>
      <c r="S32" s="28">
        <v>6014</v>
      </c>
      <c r="T32" s="28">
        <v>256003</v>
      </c>
      <c r="U32" s="28">
        <v>3527839</v>
      </c>
      <c r="V32" s="28">
        <v>1546</v>
      </c>
    </row>
    <row r="33" spans="1:22" s="30" customFormat="1" x14ac:dyDescent="0.4">
      <c r="A33" s="33" t="s">
        <v>418</v>
      </c>
      <c r="B33" s="28">
        <f>B8</f>
        <v>0</v>
      </c>
      <c r="C33" s="28">
        <f t="shared" ref="C33:V33" si="4">C8</f>
        <v>0.55874064618614649</v>
      </c>
      <c r="D33" s="28">
        <f t="shared" si="4"/>
        <v>0</v>
      </c>
      <c r="E33" s="28">
        <f t="shared" si="4"/>
        <v>128393.46336781912</v>
      </c>
      <c r="F33" s="28">
        <f t="shared" si="4"/>
        <v>89.177958181513105</v>
      </c>
      <c r="G33" s="28">
        <f t="shared" si="4"/>
        <v>0</v>
      </c>
      <c r="H33" s="28">
        <f t="shared" si="4"/>
        <v>8519.5954061267184</v>
      </c>
      <c r="I33" s="28">
        <f t="shared" si="4"/>
        <v>0.48452789182434292</v>
      </c>
      <c r="J33" s="28">
        <f t="shared" si="4"/>
        <v>136.40915028560156</v>
      </c>
      <c r="K33" s="28">
        <f t="shared" si="4"/>
        <v>959389.73348666495</v>
      </c>
      <c r="L33" s="28">
        <f t="shared" si="4"/>
        <v>98006.175706391048</v>
      </c>
      <c r="M33" s="28">
        <f t="shared" si="4"/>
        <v>0</v>
      </c>
      <c r="N33" s="28">
        <f t="shared" si="4"/>
        <v>3945.8153297595659</v>
      </c>
      <c r="O33" s="28">
        <f t="shared" si="4"/>
        <v>43.412020742789252</v>
      </c>
      <c r="P33" s="28">
        <f t="shared" si="4"/>
        <v>5171.4788976833524</v>
      </c>
      <c r="Q33" s="28">
        <f t="shared" si="4"/>
        <v>189.61090887049428</v>
      </c>
      <c r="R33" s="28">
        <f t="shared" si="4"/>
        <v>6727.4175176294848</v>
      </c>
      <c r="S33" s="28">
        <f t="shared" si="4"/>
        <v>7.8891547081210671</v>
      </c>
      <c r="T33" s="28">
        <f t="shared" si="4"/>
        <v>74396.100281144405</v>
      </c>
      <c r="U33" s="28">
        <f t="shared" si="4"/>
        <v>14843.584177080982</v>
      </c>
      <c r="V33" s="28">
        <f t="shared" si="4"/>
        <v>0</v>
      </c>
    </row>
    <row r="34" spans="1:22" s="100" customFormat="1" x14ac:dyDescent="0.4">
      <c r="A34" s="33" t="s">
        <v>490</v>
      </c>
      <c r="B34" s="101">
        <f>B5</f>
        <v>4305.7039234111198</v>
      </c>
      <c r="C34" s="101">
        <f t="shared" ref="C34:V34" si="5">C5</f>
        <v>314.04419527915559</v>
      </c>
      <c r="D34" s="101">
        <f t="shared" si="5"/>
        <v>0</v>
      </c>
      <c r="E34" s="101">
        <f t="shared" si="5"/>
        <v>278720.70556548092</v>
      </c>
      <c r="F34" s="101">
        <f t="shared" si="5"/>
        <v>1487.9341200097454</v>
      </c>
      <c r="G34" s="101">
        <f t="shared" si="5"/>
        <v>0</v>
      </c>
      <c r="H34" s="101">
        <f t="shared" si="5"/>
        <v>0</v>
      </c>
      <c r="I34" s="101">
        <f t="shared" si="5"/>
        <v>0</v>
      </c>
      <c r="J34" s="101">
        <f t="shared" si="5"/>
        <v>54453.504141121368</v>
      </c>
      <c r="K34" s="101">
        <f t="shared" si="5"/>
        <v>9742.2187697450918</v>
      </c>
      <c r="L34" s="101">
        <f t="shared" si="5"/>
        <v>1082.4688404467315</v>
      </c>
      <c r="M34" s="101">
        <f t="shared" si="5"/>
        <v>2591.1854659667174</v>
      </c>
      <c r="N34" s="101">
        <f t="shared" si="5"/>
        <v>3121.046723412725</v>
      </c>
      <c r="O34" s="101">
        <f t="shared" si="5"/>
        <v>2.8639041129611895</v>
      </c>
      <c r="P34" s="101">
        <f t="shared" si="5"/>
        <v>12485.159104414386</v>
      </c>
      <c r="Q34" s="101">
        <f t="shared" si="5"/>
        <v>4.2949367683168189</v>
      </c>
      <c r="R34" s="101">
        <f t="shared" si="5"/>
        <v>472.43069902370456</v>
      </c>
      <c r="S34" s="101">
        <f t="shared" si="5"/>
        <v>0.28739994755388348</v>
      </c>
      <c r="T34" s="101">
        <f t="shared" si="5"/>
        <v>3908.9486425132268</v>
      </c>
      <c r="U34" s="101">
        <f t="shared" si="5"/>
        <v>952.37647738982218</v>
      </c>
      <c r="V34" s="101">
        <f t="shared" si="5"/>
        <v>0</v>
      </c>
    </row>
    <row r="35" spans="1:22" s="30" customFormat="1" x14ac:dyDescent="0.4">
      <c r="A35" s="34" t="s">
        <v>413</v>
      </c>
      <c r="B35" s="28">
        <f>B19+B20</f>
        <v>1.1681172825534967</v>
      </c>
      <c r="C35" s="101">
        <f t="shared" ref="C35:V35" si="6">C19+C20</f>
        <v>314.4870990842532</v>
      </c>
      <c r="D35" s="101">
        <f t="shared" si="6"/>
        <v>0</v>
      </c>
      <c r="E35" s="101">
        <f t="shared" si="6"/>
        <v>671185.85081513482</v>
      </c>
      <c r="F35" s="101">
        <f t="shared" si="6"/>
        <v>12565.194925587237</v>
      </c>
      <c r="G35" s="101">
        <f t="shared" si="6"/>
        <v>5249.3199836758558</v>
      </c>
      <c r="H35" s="101">
        <f t="shared" si="6"/>
        <v>0</v>
      </c>
      <c r="I35" s="101">
        <f t="shared" si="6"/>
        <v>0.68482356737008332</v>
      </c>
      <c r="J35" s="101">
        <f t="shared" si="6"/>
        <v>39554.729243449896</v>
      </c>
      <c r="K35" s="101">
        <f t="shared" si="6"/>
        <v>723683.83932446397</v>
      </c>
      <c r="L35" s="101">
        <f t="shared" si="6"/>
        <v>80409.325484282657</v>
      </c>
      <c r="M35" s="101">
        <f t="shared" si="6"/>
        <v>206.69700460398852</v>
      </c>
      <c r="N35" s="101">
        <f t="shared" si="6"/>
        <v>4379.0229430110976</v>
      </c>
      <c r="O35" s="101">
        <f t="shared" si="6"/>
        <v>3181.0164909104669</v>
      </c>
      <c r="P35" s="101">
        <f t="shared" si="6"/>
        <v>36049.845367803122</v>
      </c>
      <c r="Q35" s="101">
        <f t="shared" si="6"/>
        <v>9525.8174896739147</v>
      </c>
      <c r="R35" s="101">
        <f t="shared" si="6"/>
        <v>11286.424780847732</v>
      </c>
      <c r="S35" s="101">
        <f t="shared" si="6"/>
        <v>504.65903672268735</v>
      </c>
      <c r="T35" s="101">
        <f t="shared" si="6"/>
        <v>878680.82493460458</v>
      </c>
      <c r="U35" s="101">
        <f t="shared" si="6"/>
        <v>3762.0601299687387</v>
      </c>
      <c r="V35" s="101">
        <f t="shared" si="6"/>
        <v>20462.181225604978</v>
      </c>
    </row>
    <row r="36" spans="1:22" x14ac:dyDescent="0.4">
      <c r="A36" s="97" t="s">
        <v>409</v>
      </c>
      <c r="B36" s="101">
        <v>1991.5011475057456</v>
      </c>
      <c r="C36" s="101">
        <v>11275.407784784802</v>
      </c>
      <c r="D36" s="101">
        <v>3200.1668109591756</v>
      </c>
      <c r="E36" s="101">
        <v>1302638.5136438543</v>
      </c>
      <c r="F36" s="101">
        <v>10168.563056047004</v>
      </c>
      <c r="G36" s="101">
        <v>18653.975078953026</v>
      </c>
      <c r="H36" s="101">
        <v>0.35229463450123183</v>
      </c>
      <c r="I36" s="101">
        <v>401.67789964450475</v>
      </c>
      <c r="J36" s="101">
        <v>49076.843201772521</v>
      </c>
      <c r="K36" s="101">
        <v>754366.33101296867</v>
      </c>
      <c r="L36" s="101">
        <v>83818.131913556776</v>
      </c>
      <c r="M36" s="101">
        <v>3889.732524237063</v>
      </c>
      <c r="N36" s="101">
        <v>6795.1509339329905</v>
      </c>
      <c r="O36" s="101">
        <v>3238.2160198856905</v>
      </c>
      <c r="P36" s="101">
        <v>81244.321720487002</v>
      </c>
      <c r="Q36" s="101">
        <v>9204.4698710847297</v>
      </c>
      <c r="R36" s="101">
        <v>28229.049201651262</v>
      </c>
      <c r="S36" s="101">
        <v>602.17739490842553</v>
      </c>
      <c r="T36" s="101">
        <v>597168.88616985513</v>
      </c>
      <c r="U36" s="101">
        <v>73567.464035318044</v>
      </c>
      <c r="V36" s="101">
        <v>3026.1478750199794</v>
      </c>
    </row>
    <row r="37" spans="1:22" s="30" customFormat="1" x14ac:dyDescent="0.4">
      <c r="A37" s="33" t="s">
        <v>410</v>
      </c>
      <c r="B37" s="101">
        <v>72.283179781411732</v>
      </c>
      <c r="C37" s="101">
        <v>1163.595756384861</v>
      </c>
      <c r="D37" s="101">
        <v>3.3866166082992994</v>
      </c>
      <c r="E37" s="101">
        <v>193471.59399681434</v>
      </c>
      <c r="F37" s="101">
        <v>6906.7131204770803</v>
      </c>
      <c r="G37" s="101">
        <v>4.7770704365702699</v>
      </c>
      <c r="H37" s="101">
        <v>0</v>
      </c>
      <c r="I37" s="101">
        <v>0.87750391383951454</v>
      </c>
      <c r="J37" s="101">
        <v>4334.3895677287428</v>
      </c>
      <c r="K37" s="101">
        <v>299279.56921686314</v>
      </c>
      <c r="L37" s="101">
        <v>33253.286595347141</v>
      </c>
      <c r="M37" s="101">
        <v>277.60291451027081</v>
      </c>
      <c r="N37" s="101">
        <v>907.13944785242256</v>
      </c>
      <c r="O37" s="101">
        <v>159.26740411272232</v>
      </c>
      <c r="P37" s="101">
        <v>394.71739501865659</v>
      </c>
      <c r="Q37" s="101">
        <v>260.72752525670069</v>
      </c>
      <c r="R37" s="101">
        <v>1018.1623373402338</v>
      </c>
      <c r="S37" s="101">
        <v>76.456522098579669</v>
      </c>
      <c r="T37" s="101">
        <v>37859.264427873037</v>
      </c>
      <c r="U37" s="101">
        <v>19083.474575307133</v>
      </c>
      <c r="V37" s="101">
        <v>0.25722605863192183</v>
      </c>
    </row>
    <row r="38" spans="1:22" x14ac:dyDescent="0.4">
      <c r="A38" s="33" t="s">
        <v>412</v>
      </c>
      <c r="B38" s="28">
        <f>B18</f>
        <v>8887.5990846205514</v>
      </c>
      <c r="C38" s="28">
        <f t="shared" ref="C38:V38" si="7">C18</f>
        <v>44087.181744124544</v>
      </c>
      <c r="D38" s="28">
        <f t="shared" si="7"/>
        <v>0</v>
      </c>
      <c r="E38" s="28">
        <f t="shared" si="7"/>
        <v>1398348.2200586633</v>
      </c>
      <c r="F38" s="28">
        <f t="shared" si="7"/>
        <v>13734.299874542376</v>
      </c>
      <c r="G38" s="28">
        <f t="shared" si="7"/>
        <v>0</v>
      </c>
      <c r="H38" s="28">
        <f t="shared" si="7"/>
        <v>1631.9656067309281</v>
      </c>
      <c r="I38" s="28">
        <f t="shared" si="7"/>
        <v>118.59746000865421</v>
      </c>
      <c r="J38" s="28">
        <f t="shared" si="7"/>
        <v>703387.8706080009</v>
      </c>
      <c r="K38" s="28">
        <f t="shared" si="7"/>
        <v>958538.64875397005</v>
      </c>
      <c r="L38" s="28">
        <f t="shared" si="7"/>
        <v>104872.44603445272</v>
      </c>
      <c r="M38" s="28">
        <f t="shared" si="7"/>
        <v>1276.8672318600368</v>
      </c>
      <c r="N38" s="28">
        <f t="shared" si="7"/>
        <v>9019.6168639841471</v>
      </c>
      <c r="O38" s="28">
        <f t="shared" si="7"/>
        <v>2022.1030506174025</v>
      </c>
      <c r="P38" s="28">
        <f t="shared" si="7"/>
        <v>65632.066554008212</v>
      </c>
      <c r="Q38" s="28">
        <f t="shared" si="7"/>
        <v>6050.3304617173717</v>
      </c>
      <c r="R38" s="28">
        <f t="shared" si="7"/>
        <v>11681.427602883577</v>
      </c>
      <c r="S38" s="28">
        <f t="shared" si="7"/>
        <v>607.68262896346971</v>
      </c>
      <c r="T38" s="28">
        <f t="shared" si="7"/>
        <v>1295392.5352583351</v>
      </c>
      <c r="U38" s="28">
        <f t="shared" si="7"/>
        <v>218646.55556802516</v>
      </c>
      <c r="V38" s="28">
        <f t="shared" si="7"/>
        <v>11009.772835489612</v>
      </c>
    </row>
    <row r="39" spans="1:22" x14ac:dyDescent="0.4">
      <c r="A39" s="28" t="s">
        <v>492</v>
      </c>
      <c r="B39" s="28">
        <f>B21+B22</f>
        <v>167161.5934496283</v>
      </c>
      <c r="C39" s="28">
        <f t="shared" ref="C39:V39" si="8">C21+C22</f>
        <v>44191.632467022195</v>
      </c>
      <c r="D39" s="28">
        <f t="shared" si="8"/>
        <v>0</v>
      </c>
      <c r="E39" s="28">
        <f t="shared" si="8"/>
        <v>15756344.840641694</v>
      </c>
      <c r="F39" s="28">
        <f t="shared" si="8"/>
        <v>243692.57654414754</v>
      </c>
      <c r="G39" s="28">
        <f t="shared" si="8"/>
        <v>0</v>
      </c>
      <c r="H39" s="28">
        <f t="shared" si="8"/>
        <v>0</v>
      </c>
      <c r="I39" s="28">
        <f t="shared" si="8"/>
        <v>31129.728747197027</v>
      </c>
      <c r="J39" s="28">
        <f t="shared" si="8"/>
        <v>274612.21662683645</v>
      </c>
      <c r="K39" s="28">
        <f t="shared" si="8"/>
        <v>238798.26690468154</v>
      </c>
      <c r="L39" s="28">
        <f t="shared" si="8"/>
        <v>26533.146311654782</v>
      </c>
      <c r="M39" s="28">
        <f>M21+M22</f>
        <v>37971.133969740062</v>
      </c>
      <c r="N39" s="28">
        <f t="shared" si="8"/>
        <v>143676.84776560741</v>
      </c>
      <c r="O39" s="28">
        <f t="shared" si="8"/>
        <v>603.49975984879984</v>
      </c>
      <c r="P39" s="28">
        <f t="shared" si="8"/>
        <v>260075.46895531216</v>
      </c>
      <c r="Q39" s="28">
        <f t="shared" si="8"/>
        <v>1461.5731676559758</v>
      </c>
      <c r="R39" s="28">
        <f t="shared" si="8"/>
        <v>12491.071496168101</v>
      </c>
      <c r="S39" s="28">
        <f t="shared" si="8"/>
        <v>439.84909958969826</v>
      </c>
      <c r="T39" s="28">
        <f t="shared" si="8"/>
        <v>125325.0416065023</v>
      </c>
      <c r="U39" s="28">
        <f t="shared" si="8"/>
        <v>51177.594890703542</v>
      </c>
      <c r="V39" s="28">
        <f t="shared" si="8"/>
        <v>0</v>
      </c>
    </row>
    <row r="40" spans="1:22" x14ac:dyDescent="0.4">
      <c r="A40" s="36"/>
      <c r="B40" s="28"/>
      <c r="C40" s="28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</row>
    <row r="41" spans="1:22" x14ac:dyDescent="0.4">
      <c r="A41" s="36" t="s">
        <v>223</v>
      </c>
      <c r="B41" s="28">
        <f>+B32+B35+B36+B37+B38+B39+B33+B34</f>
        <v>667908.84890222969</v>
      </c>
      <c r="C41" s="101">
        <f t="shared" ref="C41:V41" si="9">+C32+C35+C36+C37+C38+C39+C33+C34</f>
        <v>278539.90778732597</v>
      </c>
      <c r="D41" s="101">
        <f t="shared" si="9"/>
        <v>83155.553427567473</v>
      </c>
      <c r="E41" s="101">
        <f t="shared" si="9"/>
        <v>63751812.18808946</v>
      </c>
      <c r="F41" s="101">
        <f t="shared" si="9"/>
        <v>1827216.4595989923</v>
      </c>
      <c r="G41" s="101">
        <f t="shared" si="9"/>
        <v>28011.072133065449</v>
      </c>
      <c r="H41" s="101">
        <f t="shared" si="9"/>
        <v>41490.913307492148</v>
      </c>
      <c r="I41" s="101">
        <f t="shared" si="9"/>
        <v>49191.05096222322</v>
      </c>
      <c r="J41" s="101">
        <f t="shared" si="9"/>
        <v>4569195.9625391951</v>
      </c>
      <c r="K41" s="101">
        <f t="shared" si="9"/>
        <v>10793282.607469359</v>
      </c>
      <c r="L41" s="101">
        <f t="shared" si="9"/>
        <v>1180762.9808861318</v>
      </c>
      <c r="M41" s="101">
        <f t="shared" si="9"/>
        <v>73480.219110918129</v>
      </c>
      <c r="N41" s="101">
        <f t="shared" si="9"/>
        <v>335731.64000756032</v>
      </c>
      <c r="O41" s="101">
        <f t="shared" si="9"/>
        <v>71619.378650230821</v>
      </c>
      <c r="P41" s="101">
        <f t="shared" si="9"/>
        <v>8340502.057994727</v>
      </c>
      <c r="Q41" s="101">
        <f t="shared" si="9"/>
        <v>283110.82436102745</v>
      </c>
      <c r="R41" s="101">
        <f t="shared" si="9"/>
        <v>132782.98363554411</v>
      </c>
      <c r="S41" s="101">
        <f t="shared" si="9"/>
        <v>8253.0012369385349</v>
      </c>
      <c r="T41" s="101">
        <f t="shared" si="9"/>
        <v>3268734.6013208274</v>
      </c>
      <c r="U41" s="101">
        <f t="shared" si="9"/>
        <v>3909872.1098537934</v>
      </c>
      <c r="V41" s="101">
        <f t="shared" si="9"/>
        <v>36044.359162173198</v>
      </c>
    </row>
    <row r="42" spans="1:22" x14ac:dyDescent="0.4">
      <c r="A42" s="28"/>
      <c r="B42" s="28"/>
      <c r="C42" s="28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</row>
    <row r="43" spans="1:22" x14ac:dyDescent="0.4">
      <c r="A43" s="28" t="s">
        <v>224</v>
      </c>
      <c r="B43" s="32">
        <f t="shared" ref="B43:V43" si="10">(B41-B30)/B41</f>
        <v>3.276951502423019E-5</v>
      </c>
      <c r="C43" s="32">
        <f t="shared" si="10"/>
        <v>2.1587962216175336E-4</v>
      </c>
      <c r="D43" s="32">
        <f t="shared" si="10"/>
        <v>7.1786237318922236E-4</v>
      </c>
      <c r="E43" s="32">
        <f t="shared" si="10"/>
        <v>-2.8411665232167322E-5</v>
      </c>
      <c r="F43" s="32">
        <f t="shared" si="10"/>
        <v>-7.7624782505541996E-6</v>
      </c>
      <c r="G43" s="32">
        <f t="shared" si="10"/>
        <v>-1.5107663458750239E-3</v>
      </c>
      <c r="H43" s="32">
        <f t="shared" si="10"/>
        <v>-8.9998436149665113E-4</v>
      </c>
      <c r="I43" s="32">
        <f t="shared" si="10"/>
        <v>5.509138673346338E-5</v>
      </c>
      <c r="J43" s="32">
        <f t="shared" si="10"/>
        <v>-3.8907102346692114E-5</v>
      </c>
      <c r="K43" s="32">
        <f t="shared" si="10"/>
        <v>-6.3959048923851233E-4</v>
      </c>
      <c r="L43" s="32">
        <f t="shared" si="10"/>
        <v>-6.1960403526773746E-4</v>
      </c>
      <c r="M43" s="32">
        <f t="shared" si="10"/>
        <v>-3.2188732821448345E-4</v>
      </c>
      <c r="N43" s="32">
        <f t="shared" si="10"/>
        <v>-2.38240716886734E-4</v>
      </c>
      <c r="O43" s="32">
        <f t="shared" si="10"/>
        <v>-1.0152761836409053E-4</v>
      </c>
      <c r="P43" s="32">
        <f t="shared" si="10"/>
        <v>-1.7487363822280968E-5</v>
      </c>
      <c r="Q43" s="32">
        <f t="shared" si="10"/>
        <v>-6.3554727593496149E-5</v>
      </c>
      <c r="R43" s="32">
        <f t="shared" si="10"/>
        <v>-5.2504729171605707E-4</v>
      </c>
      <c r="S43" s="32">
        <f t="shared" si="10"/>
        <v>-2.0042551039109774E-5</v>
      </c>
      <c r="T43" s="32">
        <f t="shared" si="10"/>
        <v>-5.8256039188307805E-4</v>
      </c>
      <c r="U43" s="32">
        <f t="shared" si="10"/>
        <v>9.8147832416446571E-5</v>
      </c>
      <c r="V43" s="32">
        <f t="shared" si="10"/>
        <v>-3.0383535393568455E-4</v>
      </c>
    </row>
    <row r="44" spans="1:22" x14ac:dyDescent="0.4">
      <c r="A44" s="30"/>
      <c r="B44" s="69" t="s">
        <v>378</v>
      </c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</row>
    <row r="45" spans="1:22" x14ac:dyDescent="0.4">
      <c r="A45" s="35"/>
      <c r="B45" s="28">
        <f t="shared" ref="B45:V45" si="11">+B41-B30</f>
        <v>21.88704905891791</v>
      </c>
      <c r="C45" s="28">
        <f t="shared" si="11"/>
        <v>60.131090050097555</v>
      </c>
      <c r="D45" s="28">
        <f t="shared" si="11"/>
        <v>59.694242927376763</v>
      </c>
      <c r="E45" s="28">
        <f t="shared" si="11"/>
        <v>-1811.2951458320022</v>
      </c>
      <c r="F45" s="28">
        <f t="shared" si="11"/>
        <v>-14.183728026691824</v>
      </c>
      <c r="G45" s="28">
        <f t="shared" si="11"/>
        <v>-42.318185090512998</v>
      </c>
      <c r="H45" s="28">
        <f t="shared" si="11"/>
        <v>-37.341173120956228</v>
      </c>
      <c r="I45" s="28">
        <f t="shared" si="11"/>
        <v>2.7100032123853453</v>
      </c>
      <c r="J45" s="28">
        <f t="shared" si="11"/>
        <v>-177.77417495660484</v>
      </c>
      <c r="K45" s="28">
        <f t="shared" si="11"/>
        <v>-6903.2809034008533</v>
      </c>
      <c r="L45" s="28">
        <f t="shared" si="11"/>
        <v>-731.6055076518096</v>
      </c>
      <c r="M45" s="28">
        <f t="shared" si="11"/>
        <v>-23.652351406228263</v>
      </c>
      <c r="N45" s="28">
        <f t="shared" si="11"/>
        <v>-79.984946596960071</v>
      </c>
      <c r="O45" s="28">
        <f t="shared" si="11"/>
        <v>-7.2713449430739274</v>
      </c>
      <c r="P45" s="28">
        <f t="shared" si="11"/>
        <v>-145.85339394863695</v>
      </c>
      <c r="Q45" s="28">
        <f t="shared" si="11"/>
        <v>-17.993031321035232</v>
      </c>
      <c r="R45" s="28">
        <f t="shared" si="11"/>
        <v>-69.717345943819964</v>
      </c>
      <c r="S45" s="28">
        <f t="shared" si="11"/>
        <v>-0.16541119851717667</v>
      </c>
      <c r="T45" s="28">
        <f t="shared" si="11"/>
        <v>-1904.2353103072383</v>
      </c>
      <c r="U45" s="28">
        <f t="shared" si="11"/>
        <v>383.74547260766849</v>
      </c>
      <c r="V45" s="28">
        <f t="shared" si="11"/>
        <v>-10.951550623423827</v>
      </c>
    </row>
    <row r="47" spans="1:22" x14ac:dyDescent="0.4">
      <c r="A47" s="30" t="s">
        <v>227</v>
      </c>
      <c r="B47" s="38">
        <f>B36/B23</f>
        <v>0.23994647121147042</v>
      </c>
      <c r="C47" s="38">
        <f t="shared" ref="C47:V47" si="12">C36/C23</f>
        <v>0.45844204753067652</v>
      </c>
      <c r="D47" s="38">
        <f t="shared" si="12"/>
        <v>0.90032081973644107</v>
      </c>
      <c r="E47" s="38">
        <f t="shared" si="12"/>
        <v>0.6686352916026902</v>
      </c>
      <c r="F47" s="38">
        <f t="shared" si="12"/>
        <v>0.51999616462305676</v>
      </c>
      <c r="G47" s="38">
        <f t="shared" si="12"/>
        <v>0.92081987946638111</v>
      </c>
      <c r="H47" s="38">
        <f t="shared" si="12"/>
        <v>2.197313086881703E-4</v>
      </c>
      <c r="I47" s="38">
        <f t="shared" si="12"/>
        <v>0.4067695520148365</v>
      </c>
      <c r="J47" s="38">
        <f t="shared" si="12"/>
        <v>0.76457909884304676</v>
      </c>
      <c r="K47" s="38">
        <f t="shared" si="12"/>
        <v>0.73490979477531881</v>
      </c>
      <c r="L47" s="38">
        <f t="shared" si="12"/>
        <v>0.74538489369413008</v>
      </c>
      <c r="M47" s="38">
        <f t="shared" si="12"/>
        <v>0.8432666131929577</v>
      </c>
      <c r="N47" s="38">
        <f t="shared" si="12"/>
        <v>0.3942635979682052</v>
      </c>
      <c r="O47" s="38">
        <f t="shared" si="12"/>
        <v>0.79276570448266837</v>
      </c>
      <c r="P47" s="38">
        <f t="shared" si="12"/>
        <v>0.56273957060582713</v>
      </c>
      <c r="Q47" s="38">
        <f t="shared" si="12"/>
        <v>0.7354464203973341</v>
      </c>
      <c r="R47" s="38">
        <f t="shared" si="12"/>
        <v>0.86732885944864935</v>
      </c>
      <c r="S47" s="38">
        <f t="shared" si="12"/>
        <v>0.42166254718579721</v>
      </c>
      <c r="T47" s="38">
        <f t="shared" si="12"/>
        <v>0.93083721720827106</v>
      </c>
      <c r="U47" s="38">
        <f t="shared" si="12"/>
        <v>0.3936413043979024</v>
      </c>
      <c r="V47" s="38">
        <f t="shared" si="12"/>
        <v>0.98031989556980836</v>
      </c>
    </row>
    <row r="48" spans="1:22" x14ac:dyDescent="0.4">
      <c r="A48" s="30" t="s">
        <v>339</v>
      </c>
      <c r="B48" s="38">
        <f>B37/B24</f>
        <v>0.76819049002330231</v>
      </c>
      <c r="C48" s="38">
        <f t="shared" ref="C48:V48" si="13">C37/C24</f>
        <v>0.51562043026943416</v>
      </c>
      <c r="D48" s="38">
        <f t="shared" si="13"/>
        <v>0.99191809036347101</v>
      </c>
      <c r="E48" s="38">
        <f t="shared" si="13"/>
        <v>0.87679097537388961</v>
      </c>
      <c r="F48" s="38">
        <f t="shared" si="13"/>
        <v>0.86422313343336143</v>
      </c>
      <c r="G48" s="38">
        <f t="shared" si="13"/>
        <v>0.93044738508148728</v>
      </c>
      <c r="H48" s="38" t="e">
        <f t="shared" si="13"/>
        <v>#DIV/0!</v>
      </c>
      <c r="I48" s="38">
        <f t="shared" si="13"/>
        <v>0.34826042850283467</v>
      </c>
      <c r="J48" s="38">
        <f t="shared" si="13"/>
        <v>0.99167916818352786</v>
      </c>
      <c r="K48" s="38">
        <f t="shared" si="13"/>
        <v>0.90758010519263832</v>
      </c>
      <c r="L48" s="38">
        <f t="shared" si="13"/>
        <v>0.90757544018543623</v>
      </c>
      <c r="M48" s="38">
        <f t="shared" si="13"/>
        <v>0.89912230220074807</v>
      </c>
      <c r="N48" s="38">
        <f t="shared" si="13"/>
        <v>0.90002264351717121</v>
      </c>
      <c r="O48" s="38">
        <f t="shared" si="13"/>
        <v>0.89777393022690721</v>
      </c>
      <c r="P48" s="38">
        <f t="shared" si="13"/>
        <v>0.68954973765140515</v>
      </c>
      <c r="Q48" s="38">
        <f t="shared" si="13"/>
        <v>0.88540405201999428</v>
      </c>
      <c r="R48" s="38">
        <f t="shared" si="13"/>
        <v>0.87470540029962873</v>
      </c>
      <c r="S48" s="38">
        <f t="shared" si="13"/>
        <v>0.74976807516136912</v>
      </c>
      <c r="T48" s="38">
        <f t="shared" si="13"/>
        <v>0.92386535856124086</v>
      </c>
      <c r="U48" s="38">
        <f t="shared" si="13"/>
        <v>0.29048321665095678</v>
      </c>
      <c r="V48" s="38">
        <f t="shared" si="13"/>
        <v>0.99711948970589392</v>
      </c>
    </row>
    <row r="49" spans="1:28" s="30" customFormat="1" x14ac:dyDescent="0.4"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8" x14ac:dyDescent="0.4">
      <c r="B50" s="62">
        <f t="shared" ref="B50:V50" si="14">B53/907185*B1</f>
        <v>1991.5011475057456</v>
      </c>
      <c r="C50" s="62">
        <f t="shared" si="14"/>
        <v>11275.407784784802</v>
      </c>
      <c r="D50" s="62">
        <f t="shared" si="14"/>
        <v>3200.1668109591756</v>
      </c>
      <c r="E50" s="62">
        <f t="shared" si="14"/>
        <v>1302638.5136438543</v>
      </c>
      <c r="F50" s="62">
        <f t="shared" si="14"/>
        <v>10168.563056047004</v>
      </c>
      <c r="G50" s="62">
        <f t="shared" si="14"/>
        <v>18653.975078953026</v>
      </c>
      <c r="H50" s="62">
        <f t="shared" si="14"/>
        <v>0.35229463450123183</v>
      </c>
      <c r="I50" s="62">
        <f t="shared" si="14"/>
        <v>401.67789964450475</v>
      </c>
      <c r="J50" s="62">
        <f t="shared" si="14"/>
        <v>49076.843201772521</v>
      </c>
      <c r="K50" s="62">
        <f t="shared" si="14"/>
        <v>754366.33101296867</v>
      </c>
      <c r="L50" s="62">
        <f t="shared" si="14"/>
        <v>83818.131913556776</v>
      </c>
      <c r="M50" s="62">
        <f t="shared" si="14"/>
        <v>3889.732524237063</v>
      </c>
      <c r="N50" s="62">
        <f t="shared" si="14"/>
        <v>6795.1509339329905</v>
      </c>
      <c r="O50" s="62">
        <f t="shared" si="14"/>
        <v>3238.2160198856905</v>
      </c>
      <c r="P50" s="62">
        <f t="shared" si="14"/>
        <v>81244.321720487002</v>
      </c>
      <c r="Q50" s="62">
        <f t="shared" si="14"/>
        <v>9204.4698710847297</v>
      </c>
      <c r="R50" s="62">
        <f t="shared" si="14"/>
        <v>28229.049201651262</v>
      </c>
      <c r="S50" s="62">
        <f t="shared" si="14"/>
        <v>602.17739490842553</v>
      </c>
      <c r="T50" s="62">
        <f t="shared" si="14"/>
        <v>597168.88616985513</v>
      </c>
      <c r="U50" s="62">
        <f t="shared" si="14"/>
        <v>73567.464035318044</v>
      </c>
      <c r="V50" s="62">
        <f t="shared" si="14"/>
        <v>3026.1478750199794</v>
      </c>
    </row>
    <row r="51" spans="1:28" x14ac:dyDescent="0.4">
      <c r="A51" t="s">
        <v>353</v>
      </c>
      <c r="B51" s="62" t="s">
        <v>354</v>
      </c>
      <c r="C51" s="62" t="s">
        <v>354</v>
      </c>
      <c r="D51" s="62" t="s">
        <v>354</v>
      </c>
      <c r="E51" s="62" t="s">
        <v>354</v>
      </c>
      <c r="F51" s="62" t="s">
        <v>354</v>
      </c>
      <c r="G51" s="62" t="s">
        <v>354</v>
      </c>
      <c r="H51" s="62" t="s">
        <v>354</v>
      </c>
      <c r="I51" s="62" t="s">
        <v>354</v>
      </c>
      <c r="J51" s="62" t="s">
        <v>354</v>
      </c>
      <c r="K51" s="62" t="s">
        <v>354</v>
      </c>
      <c r="L51" s="62" t="s">
        <v>354</v>
      </c>
      <c r="M51" s="62" t="s">
        <v>355</v>
      </c>
      <c r="N51" s="62" t="s">
        <v>355</v>
      </c>
      <c r="O51" s="62" t="s">
        <v>355</v>
      </c>
      <c r="P51" s="62" t="s">
        <v>355</v>
      </c>
      <c r="Q51" s="62" t="s">
        <v>355</v>
      </c>
      <c r="R51" s="62" t="s">
        <v>355</v>
      </c>
      <c r="S51" s="62" t="s">
        <v>355</v>
      </c>
      <c r="T51" s="62" t="s">
        <v>354</v>
      </c>
      <c r="U51" s="62" t="s">
        <v>354</v>
      </c>
      <c r="V51" s="62" t="s">
        <v>356</v>
      </c>
    </row>
    <row r="52" spans="1:28" x14ac:dyDescent="0.4">
      <c r="A52" s="30" t="s">
        <v>357</v>
      </c>
      <c r="B52" s="30" t="s">
        <v>358</v>
      </c>
      <c r="C52" s="30" t="s">
        <v>395</v>
      </c>
      <c r="D52" s="30" t="s">
        <v>359</v>
      </c>
      <c r="E52" s="30" t="s">
        <v>360</v>
      </c>
      <c r="F52" s="30" t="s">
        <v>361</v>
      </c>
      <c r="G52" s="30" t="s">
        <v>362</v>
      </c>
      <c r="H52" s="30" t="s">
        <v>363</v>
      </c>
      <c r="I52" s="30" t="s">
        <v>404</v>
      </c>
      <c r="J52" s="30" t="s">
        <v>364</v>
      </c>
      <c r="K52" s="30" t="s">
        <v>365</v>
      </c>
      <c r="L52" s="30" t="s">
        <v>366</v>
      </c>
      <c r="M52" t="s">
        <v>405</v>
      </c>
      <c r="N52" t="s">
        <v>367</v>
      </c>
      <c r="O52" t="s">
        <v>406</v>
      </c>
      <c r="P52" t="s">
        <v>368</v>
      </c>
      <c r="Q52" t="s">
        <v>407</v>
      </c>
      <c r="R52" t="s">
        <v>369</v>
      </c>
      <c r="S52" t="s">
        <v>370</v>
      </c>
      <c r="T52" t="s">
        <v>371</v>
      </c>
      <c r="U52" s="30" t="s">
        <v>408</v>
      </c>
      <c r="V52" t="s">
        <v>372</v>
      </c>
    </row>
    <row r="53" spans="1:28" x14ac:dyDescent="0.4">
      <c r="A53" s="30" t="s">
        <v>373</v>
      </c>
      <c r="B53" s="62">
        <v>41389690</v>
      </c>
      <c r="C53" s="62">
        <v>130951800</v>
      </c>
      <c r="D53" s="62">
        <v>40941240</v>
      </c>
      <c r="E53" s="62">
        <v>42204790000</v>
      </c>
      <c r="F53" s="62">
        <v>307226000</v>
      </c>
      <c r="G53" s="62">
        <v>464141700</v>
      </c>
      <c r="H53" s="62">
        <v>6947.7479999999996</v>
      </c>
      <c r="I53" s="62">
        <v>2843058</v>
      </c>
      <c r="J53" s="62">
        <v>2618928000</v>
      </c>
      <c r="K53" s="62">
        <v>14877170000</v>
      </c>
      <c r="L53" s="62">
        <v>1653012000</v>
      </c>
      <c r="M53" s="62">
        <v>3528707000</v>
      </c>
      <c r="N53" s="62">
        <v>6164459000</v>
      </c>
      <c r="O53" s="62">
        <v>2937661000</v>
      </c>
      <c r="P53" s="62">
        <v>73703630000</v>
      </c>
      <c r="Q53" s="62">
        <v>8350157000</v>
      </c>
      <c r="R53" s="62">
        <v>25608970000</v>
      </c>
      <c r="S53" s="62">
        <v>546286300</v>
      </c>
      <c r="T53" s="62">
        <v>8464729000</v>
      </c>
      <c r="U53" s="62">
        <v>724634800</v>
      </c>
      <c r="V53" s="62">
        <v>28013020</v>
      </c>
      <c r="W53" s="62"/>
      <c r="X53" s="62"/>
      <c r="Y53" s="62"/>
      <c r="Z53" s="62"/>
      <c r="AA53" s="62"/>
      <c r="AB53" s="62"/>
    </row>
    <row r="54" spans="1:28" x14ac:dyDescent="0.4">
      <c r="A54" s="30" t="s">
        <v>374</v>
      </c>
      <c r="B54" s="62">
        <v>132866700</v>
      </c>
      <c r="C54" s="62">
        <v>154202700</v>
      </c>
      <c r="D54" s="62">
        <v>4401369</v>
      </c>
      <c r="E54" s="62">
        <v>21124710000</v>
      </c>
      <c r="F54" s="62">
        <v>286803900</v>
      </c>
      <c r="G54" s="62">
        <v>38794420</v>
      </c>
      <c r="H54" s="62">
        <v>32255210</v>
      </c>
      <c r="I54" s="62">
        <v>4178052</v>
      </c>
      <c r="J54" s="62">
        <v>798306900</v>
      </c>
      <c r="K54" s="62">
        <v>5396052000</v>
      </c>
      <c r="L54" s="62">
        <v>567306200</v>
      </c>
      <c r="M54" s="62">
        <v>645106400</v>
      </c>
      <c r="N54" s="62">
        <v>9596209000</v>
      </c>
      <c r="O54" s="62">
        <v>759957200</v>
      </c>
      <c r="P54" s="62">
        <v>57075470000</v>
      </c>
      <c r="Q54" s="62">
        <v>2982817000</v>
      </c>
      <c r="R54" s="62">
        <v>3843399000</v>
      </c>
      <c r="S54" s="62">
        <v>747739100</v>
      </c>
      <c r="T54" s="62">
        <v>611953900</v>
      </c>
      <c r="U54" s="62">
        <v>1113604000</v>
      </c>
      <c r="V54" s="62">
        <v>488516.9</v>
      </c>
      <c r="W54" s="62"/>
      <c r="X54" s="62"/>
      <c r="Y54" s="62"/>
      <c r="Z54" s="62"/>
      <c r="AA54" s="62"/>
      <c r="AB54" s="62"/>
    </row>
    <row r="55" spans="1:28" x14ac:dyDescent="0.4">
      <c r="A55" s="30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</row>
    <row r="56" spans="1:28" x14ac:dyDescent="0.4">
      <c r="A56" s="30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</row>
    <row r="57" spans="1:28" x14ac:dyDescent="0.4">
      <c r="A57" s="30"/>
      <c r="B57" s="62"/>
      <c r="C57" s="62"/>
      <c r="D57" s="30"/>
      <c r="E57" s="62"/>
      <c r="F57" s="62"/>
      <c r="G57" s="30"/>
      <c r="H57" s="62"/>
      <c r="J57" s="30"/>
      <c r="K57" s="62"/>
      <c r="L57" s="62"/>
      <c r="W57" s="62"/>
    </row>
    <row r="58" spans="1:28" x14ac:dyDescent="0.4">
      <c r="A58" s="30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</row>
    <row r="59" spans="1:28" x14ac:dyDescent="0.4">
      <c r="A59" s="30"/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</row>
    <row r="60" spans="1:28" x14ac:dyDescent="0.4">
      <c r="A60" s="30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</row>
    <row r="61" spans="1:28" x14ac:dyDescent="0.4">
      <c r="A61" s="30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</row>
    <row r="62" spans="1:28" x14ac:dyDescent="0.4">
      <c r="A62" s="30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</row>
    <row r="63" spans="1:28" x14ac:dyDescent="0.4">
      <c r="A63" s="30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</row>
    <row r="64" spans="1:28" x14ac:dyDescent="0.4">
      <c r="A64" s="30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</row>
    <row r="65" spans="1:28" x14ac:dyDescent="0.4">
      <c r="A65" s="30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</row>
    <row r="66" spans="1:28" x14ac:dyDescent="0.4">
      <c r="A66" s="30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</row>
    <row r="67" spans="1:28" x14ac:dyDescent="0.4">
      <c r="A67" s="30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</row>
    <row r="68" spans="1:28" x14ac:dyDescent="0.4">
      <c r="A68" s="30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</row>
    <row r="69" spans="1:28" x14ac:dyDescent="0.4">
      <c r="A69" s="30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</row>
    <row r="70" spans="1:28" x14ac:dyDescent="0.4">
      <c r="A70" s="30"/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</row>
    <row r="71" spans="1:28" x14ac:dyDescent="0.4">
      <c r="A71" s="30"/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</row>
    <row r="72" spans="1:28" x14ac:dyDescent="0.4">
      <c r="A72" s="30"/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</row>
    <row r="73" spans="1:28" x14ac:dyDescent="0.4">
      <c r="A73" s="30"/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</row>
    <row r="74" spans="1:28" x14ac:dyDescent="0.4">
      <c r="A74" s="30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</row>
    <row r="75" spans="1:28" x14ac:dyDescent="0.4">
      <c r="A75" s="30"/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</row>
    <row r="76" spans="1:28" x14ac:dyDescent="0.4">
      <c r="A76" s="30"/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</row>
    <row r="77" spans="1:28" x14ac:dyDescent="0.4">
      <c r="A77" s="30"/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</row>
    <row r="78" spans="1:28" x14ac:dyDescent="0.4">
      <c r="A78" s="30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</row>
    <row r="79" spans="1:28" x14ac:dyDescent="0.4">
      <c r="A79" s="30"/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</row>
    <row r="80" spans="1:28" x14ac:dyDescent="0.4">
      <c r="A80" s="30"/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</row>
    <row r="81" spans="1:28" x14ac:dyDescent="0.4">
      <c r="A81" s="30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</row>
    <row r="82" spans="1:28" x14ac:dyDescent="0.4">
      <c r="A82" s="30"/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</row>
    <row r="83" spans="1:28" x14ac:dyDescent="0.4">
      <c r="A83" s="30"/>
      <c r="B83" s="62"/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</row>
    <row r="84" spans="1:28" x14ac:dyDescent="0.4">
      <c r="A84" s="30"/>
      <c r="B84" s="62"/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</row>
    <row r="85" spans="1:28" x14ac:dyDescent="0.4">
      <c r="A85" s="30"/>
      <c r="B85" s="62"/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</row>
    <row r="86" spans="1:28" x14ac:dyDescent="0.4">
      <c r="A86" s="30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</row>
    <row r="87" spans="1:28" x14ac:dyDescent="0.4">
      <c r="A87" s="30"/>
      <c r="B87" s="62"/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</row>
    <row r="88" spans="1:28" x14ac:dyDescent="0.4">
      <c r="A88" s="30"/>
      <c r="B88" s="62"/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</row>
    <row r="89" spans="1:28" x14ac:dyDescent="0.4">
      <c r="A89" s="30"/>
      <c r="B89" s="62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</row>
    <row r="90" spans="1:28" x14ac:dyDescent="0.4">
      <c r="A90" s="30"/>
      <c r="B90" s="62"/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</row>
    <row r="91" spans="1:28" x14ac:dyDescent="0.4">
      <c r="A91" s="30"/>
      <c r="B91" s="62"/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</row>
    <row r="92" spans="1:28" x14ac:dyDescent="0.4">
      <c r="A92" s="30"/>
      <c r="B92" s="62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</row>
    <row r="93" spans="1:28" x14ac:dyDescent="0.4">
      <c r="A93" s="30"/>
      <c r="B93" s="62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</row>
    <row r="94" spans="1:28" x14ac:dyDescent="0.4">
      <c r="A94" s="30"/>
      <c r="B94" s="62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</row>
    <row r="95" spans="1:28" x14ac:dyDescent="0.4">
      <c r="A95" s="30"/>
      <c r="B95" s="62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</row>
    <row r="96" spans="1:28" x14ac:dyDescent="0.4">
      <c r="A96" s="30"/>
      <c r="B96" s="62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</row>
    <row r="97" spans="1:28" x14ac:dyDescent="0.4">
      <c r="A97" s="30"/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</row>
    <row r="98" spans="1:28" x14ac:dyDescent="0.4">
      <c r="A98" s="30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</row>
    <row r="99" spans="1:28" x14ac:dyDescent="0.4">
      <c r="A99" s="30"/>
      <c r="B99" s="62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</row>
    <row r="100" spans="1:28" x14ac:dyDescent="0.4">
      <c r="A100" s="30"/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</row>
    <row r="101" spans="1:28" x14ac:dyDescent="0.4">
      <c r="A101" s="30"/>
      <c r="B101" s="62"/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</row>
    <row r="102" spans="1:28" x14ac:dyDescent="0.4">
      <c r="A102" s="30"/>
      <c r="B102" s="62"/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</row>
    <row r="103" spans="1:28" x14ac:dyDescent="0.4">
      <c r="A103" s="30"/>
      <c r="B103" s="62"/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</row>
    <row r="104" spans="1:28" x14ac:dyDescent="0.4">
      <c r="A104" s="30"/>
      <c r="B104" s="62"/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</row>
    <row r="105" spans="1:28" x14ac:dyDescent="0.4">
      <c r="A105" s="30"/>
      <c r="B105" s="62"/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</row>
    <row r="106" spans="1:28" x14ac:dyDescent="0.4">
      <c r="A106" s="30"/>
      <c r="B106" s="62"/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</row>
    <row r="107" spans="1:28" x14ac:dyDescent="0.4">
      <c r="A107" s="30"/>
      <c r="B107" s="62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</row>
    <row r="108" spans="1:28" x14ac:dyDescent="0.4">
      <c r="A108" s="30"/>
      <c r="B108" s="62"/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</row>
    <row r="109" spans="1:28" x14ac:dyDescent="0.4">
      <c r="A109" s="30"/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</row>
    <row r="110" spans="1:28" x14ac:dyDescent="0.4">
      <c r="A110" s="30"/>
      <c r="B110" s="62"/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</row>
    <row r="111" spans="1:28" x14ac:dyDescent="0.4">
      <c r="A111" s="30"/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</row>
    <row r="112" spans="1:28" x14ac:dyDescent="0.4">
      <c r="A112" s="30"/>
      <c r="B112" s="62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</row>
    <row r="113" spans="1:28" x14ac:dyDescent="0.4">
      <c r="A113" s="30"/>
      <c r="B113" s="62"/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</row>
    <row r="114" spans="1:28" x14ac:dyDescent="0.4">
      <c r="A114" s="30"/>
      <c r="B114" s="62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</row>
    <row r="115" spans="1:28" x14ac:dyDescent="0.4">
      <c r="A115" s="30"/>
      <c r="B115" s="62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</row>
    <row r="116" spans="1:28" x14ac:dyDescent="0.4">
      <c r="A116" s="30"/>
      <c r="B116" s="62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</row>
    <row r="117" spans="1:28" x14ac:dyDescent="0.4">
      <c r="A117" s="30"/>
      <c r="B117" s="62"/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</row>
    <row r="118" spans="1:28" x14ac:dyDescent="0.4">
      <c r="A118" s="30"/>
      <c r="B118" s="62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</row>
    <row r="119" spans="1:28" x14ac:dyDescent="0.4">
      <c r="A119" s="30"/>
      <c r="B119" s="62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</row>
    <row r="120" spans="1:28" x14ac:dyDescent="0.4">
      <c r="A120" s="30"/>
      <c r="B120" s="62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</row>
    <row r="121" spans="1:28" x14ac:dyDescent="0.4">
      <c r="A121" s="30"/>
      <c r="B121" s="62"/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</row>
    <row r="122" spans="1:28" x14ac:dyDescent="0.4">
      <c r="A122" s="30"/>
      <c r="B122" s="62"/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</row>
    <row r="123" spans="1:28" x14ac:dyDescent="0.4">
      <c r="A123" s="30"/>
      <c r="B123" s="62"/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</row>
    <row r="124" spans="1:28" x14ac:dyDescent="0.4">
      <c r="A124" s="30"/>
      <c r="B124" s="62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</row>
    <row r="125" spans="1:28" x14ac:dyDescent="0.4">
      <c r="A125" s="30"/>
      <c r="B125" s="62"/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</row>
    <row r="126" spans="1:28" x14ac:dyDescent="0.4">
      <c r="A126" s="30"/>
      <c r="B126" s="62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</row>
    <row r="127" spans="1:28" x14ac:dyDescent="0.4">
      <c r="A127" s="30"/>
      <c r="B127" s="62"/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</row>
    <row r="128" spans="1:28" x14ac:dyDescent="0.4">
      <c r="A128" s="30"/>
      <c r="B128" s="62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</row>
    <row r="129" spans="1:28" x14ac:dyDescent="0.4">
      <c r="A129" s="30"/>
      <c r="B129" s="62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</row>
    <row r="130" spans="1:28" x14ac:dyDescent="0.4">
      <c r="A130" s="30"/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</row>
    <row r="131" spans="1:28" x14ac:dyDescent="0.4">
      <c r="A131" s="30"/>
      <c r="B131" s="62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</row>
    <row r="132" spans="1:28" x14ac:dyDescent="0.4">
      <c r="A132" s="30"/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</row>
    <row r="133" spans="1:28" x14ac:dyDescent="0.4">
      <c r="A133" s="30"/>
      <c r="B133" s="62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</row>
    <row r="134" spans="1:28" x14ac:dyDescent="0.4">
      <c r="A134" s="30"/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</row>
    <row r="135" spans="1:28" x14ac:dyDescent="0.4">
      <c r="A135" s="30"/>
      <c r="B135" s="62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</row>
    <row r="136" spans="1:28" x14ac:dyDescent="0.4">
      <c r="A136" s="30"/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</row>
    <row r="137" spans="1:28" x14ac:dyDescent="0.4">
      <c r="A137" s="30"/>
      <c r="B137" s="62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</row>
    <row r="138" spans="1:28" x14ac:dyDescent="0.4">
      <c r="A138" s="30"/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</row>
    <row r="139" spans="1:28" x14ac:dyDescent="0.4">
      <c r="A139" s="30"/>
      <c r="B139" s="62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</row>
    <row r="140" spans="1:28" x14ac:dyDescent="0.4">
      <c r="A140" s="30"/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</row>
    <row r="141" spans="1:28" x14ac:dyDescent="0.4">
      <c r="A141" s="30"/>
      <c r="B141" s="62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</row>
    <row r="142" spans="1:28" x14ac:dyDescent="0.4">
      <c r="A142" s="30"/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</row>
    <row r="143" spans="1:28" x14ac:dyDescent="0.4">
      <c r="A143" s="30"/>
      <c r="B143" s="62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</row>
    <row r="144" spans="1:28" x14ac:dyDescent="0.4">
      <c r="A144" s="30"/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</row>
    <row r="145" spans="1:28" x14ac:dyDescent="0.4">
      <c r="A145" s="30"/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</row>
    <row r="146" spans="1:28" x14ac:dyDescent="0.4">
      <c r="A146" s="30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</row>
    <row r="147" spans="1:28" x14ac:dyDescent="0.4">
      <c r="A147" s="30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</row>
    <row r="148" spans="1:28" x14ac:dyDescent="0.4">
      <c r="A148" s="30"/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</row>
    <row r="149" spans="1:28" x14ac:dyDescent="0.4">
      <c r="A149" s="30"/>
      <c r="B149" s="62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</row>
    <row r="150" spans="1:28" x14ac:dyDescent="0.4">
      <c r="A150" s="30"/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</row>
    <row r="151" spans="1:28" x14ac:dyDescent="0.4">
      <c r="A151" s="30"/>
      <c r="B151" s="62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</row>
    <row r="152" spans="1:28" x14ac:dyDescent="0.4">
      <c r="A152" s="30"/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</row>
    <row r="153" spans="1:28" x14ac:dyDescent="0.4">
      <c r="A153" s="30"/>
      <c r="B153" s="62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</row>
    <row r="154" spans="1:28" x14ac:dyDescent="0.4">
      <c r="A154" s="30"/>
      <c r="B154" s="62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</row>
    <row r="155" spans="1:28" x14ac:dyDescent="0.4">
      <c r="A155" s="30"/>
      <c r="B155" s="62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</row>
    <row r="156" spans="1:28" x14ac:dyDescent="0.4">
      <c r="A156" s="30"/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</row>
    <row r="157" spans="1:28" x14ac:dyDescent="0.4">
      <c r="A157" s="30"/>
      <c r="B157" s="62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</row>
    <row r="158" spans="1:28" x14ac:dyDescent="0.4">
      <c r="A158" s="30"/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</row>
    <row r="159" spans="1:28" x14ac:dyDescent="0.4">
      <c r="A159" s="30"/>
      <c r="B159" s="62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</row>
    <row r="160" spans="1:28" x14ac:dyDescent="0.4">
      <c r="A160" s="30"/>
      <c r="B160" s="6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</row>
    <row r="161" spans="1:28" x14ac:dyDescent="0.4">
      <c r="A161" s="30"/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</row>
    <row r="162" spans="1:28" x14ac:dyDescent="0.4">
      <c r="A162" s="30"/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</row>
    <row r="163" spans="1:28" x14ac:dyDescent="0.4">
      <c r="A163" s="30"/>
      <c r="B163" s="62"/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</row>
    <row r="164" spans="1:28" x14ac:dyDescent="0.4">
      <c r="A164" s="30"/>
      <c r="B164" s="62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</row>
    <row r="165" spans="1:28" x14ac:dyDescent="0.4">
      <c r="A165" s="30"/>
      <c r="B165" s="62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</row>
    <row r="166" spans="1:28" x14ac:dyDescent="0.4">
      <c r="A166" s="30"/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</row>
    <row r="167" spans="1:28" x14ac:dyDescent="0.4">
      <c r="A167" s="30"/>
      <c r="B167" s="62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</row>
    <row r="168" spans="1:28" x14ac:dyDescent="0.4">
      <c r="A168" s="30"/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</row>
    <row r="169" spans="1:28" x14ac:dyDescent="0.4">
      <c r="A169" s="30"/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</row>
    <row r="170" spans="1:28" x14ac:dyDescent="0.4">
      <c r="A170" s="30"/>
      <c r="B170" s="62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  <c r="AA170" s="62"/>
      <c r="AB170" s="62"/>
    </row>
    <row r="171" spans="1:28" x14ac:dyDescent="0.4">
      <c r="A171" s="30"/>
      <c r="B171" s="6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</row>
    <row r="172" spans="1:28" x14ac:dyDescent="0.4">
      <c r="A172" s="30"/>
      <c r="B172" s="6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</row>
    <row r="173" spans="1:28" x14ac:dyDescent="0.4">
      <c r="A173" s="30"/>
      <c r="B173" s="62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</row>
    <row r="174" spans="1:28" x14ac:dyDescent="0.4">
      <c r="A174" s="30"/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</row>
    <row r="175" spans="1:28" x14ac:dyDescent="0.4">
      <c r="A175" s="30"/>
      <c r="B175" s="6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</row>
    <row r="176" spans="1:28" x14ac:dyDescent="0.4">
      <c r="A176" s="30"/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</row>
    <row r="177" spans="1:28" x14ac:dyDescent="0.4">
      <c r="A177" s="30"/>
      <c r="B177" s="62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</row>
    <row r="178" spans="1:28" x14ac:dyDescent="0.4">
      <c r="A178" s="30"/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</row>
    <row r="179" spans="1:28" x14ac:dyDescent="0.4">
      <c r="A179" s="30"/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</row>
    <row r="180" spans="1:28" x14ac:dyDescent="0.4">
      <c r="A180" s="30"/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</row>
    <row r="181" spans="1:28" x14ac:dyDescent="0.4">
      <c r="A181" s="30"/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</row>
    <row r="182" spans="1:28" x14ac:dyDescent="0.4">
      <c r="A182" s="30"/>
      <c r="B182" s="62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</row>
    <row r="183" spans="1:28" x14ac:dyDescent="0.4">
      <c r="A183" s="30"/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</row>
    <row r="184" spans="1:28" x14ac:dyDescent="0.4">
      <c r="A184" s="30"/>
      <c r="B184" s="62"/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</row>
    <row r="185" spans="1:28" x14ac:dyDescent="0.4">
      <c r="A185" s="30"/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</row>
    <row r="186" spans="1:28" x14ac:dyDescent="0.4">
      <c r="A186" s="30"/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</row>
    <row r="187" spans="1:28" x14ac:dyDescent="0.4">
      <c r="A187" s="30"/>
      <c r="B187" s="62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</row>
    <row r="188" spans="1:28" x14ac:dyDescent="0.4">
      <c r="A188" s="30"/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</row>
    <row r="189" spans="1:28" x14ac:dyDescent="0.4">
      <c r="A189" s="30"/>
      <c r="B189" s="6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</row>
    <row r="190" spans="1:28" x14ac:dyDescent="0.4">
      <c r="A190" s="30"/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</row>
    <row r="191" spans="1:28" x14ac:dyDescent="0.4">
      <c r="A191" s="30"/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</row>
    <row r="192" spans="1:28" x14ac:dyDescent="0.4">
      <c r="A192" s="30"/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</row>
    <row r="193" spans="1:28" x14ac:dyDescent="0.4">
      <c r="A193" s="30"/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</row>
    <row r="194" spans="1:28" x14ac:dyDescent="0.4">
      <c r="A194" s="30"/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</row>
    <row r="195" spans="1:28" x14ac:dyDescent="0.4">
      <c r="A195" s="30"/>
      <c r="B195" s="62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</row>
    <row r="196" spans="1:28" x14ac:dyDescent="0.4">
      <c r="A196" s="30"/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</row>
    <row r="197" spans="1:28" x14ac:dyDescent="0.4">
      <c r="A197" s="30"/>
      <c r="B197" s="62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</row>
    <row r="198" spans="1:28" x14ac:dyDescent="0.4">
      <c r="A198" s="30"/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</row>
    <row r="199" spans="1:28" x14ac:dyDescent="0.4">
      <c r="A199" s="30"/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</row>
    <row r="200" spans="1:28" x14ac:dyDescent="0.4">
      <c r="A200" s="30"/>
      <c r="B200" s="62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</row>
    <row r="201" spans="1:28" x14ac:dyDescent="0.4">
      <c r="A201" s="30"/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</row>
    <row r="202" spans="1:28" x14ac:dyDescent="0.4">
      <c r="A202" s="30"/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</row>
    <row r="203" spans="1:28" x14ac:dyDescent="0.4">
      <c r="A203" s="30"/>
      <c r="B203" s="62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</row>
    <row r="204" spans="1:28" x14ac:dyDescent="0.4">
      <c r="A204" s="30"/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</row>
    <row r="205" spans="1:28" x14ac:dyDescent="0.4">
      <c r="A205" s="30"/>
      <c r="B205" s="62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</row>
    <row r="206" spans="1:28" x14ac:dyDescent="0.4">
      <c r="A206" s="30"/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</row>
    <row r="207" spans="1:28" x14ac:dyDescent="0.4">
      <c r="A207" s="30"/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</row>
    <row r="208" spans="1:28" x14ac:dyDescent="0.4">
      <c r="A208" s="30"/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</row>
    <row r="209" spans="1:28" x14ac:dyDescent="0.4">
      <c r="A209" s="30"/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</row>
    <row r="210" spans="1:28" x14ac:dyDescent="0.4">
      <c r="A210" s="30"/>
      <c r="B210" s="62"/>
      <c r="C210" s="62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</row>
    <row r="211" spans="1:28" x14ac:dyDescent="0.4">
      <c r="A211" s="30"/>
      <c r="B211" s="62"/>
      <c r="C211" s="62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62"/>
    </row>
    <row r="212" spans="1:28" x14ac:dyDescent="0.4">
      <c r="A212" s="30"/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</row>
    <row r="213" spans="1:28" x14ac:dyDescent="0.4">
      <c r="A213" s="30"/>
      <c r="B213" s="62"/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</row>
    <row r="214" spans="1:28" x14ac:dyDescent="0.4">
      <c r="A214" s="30"/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</row>
    <row r="215" spans="1:28" x14ac:dyDescent="0.4">
      <c r="A215" s="30"/>
      <c r="B215" s="62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</row>
    <row r="216" spans="1:28" x14ac:dyDescent="0.4">
      <c r="A216" s="30"/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</row>
    <row r="217" spans="1:28" x14ac:dyDescent="0.4">
      <c r="A217" s="30"/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</row>
    <row r="218" spans="1:28" x14ac:dyDescent="0.4">
      <c r="A218" s="30"/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</row>
    <row r="219" spans="1:28" x14ac:dyDescent="0.4">
      <c r="A219" s="30"/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</row>
    <row r="220" spans="1:28" x14ac:dyDescent="0.4">
      <c r="A220" s="30"/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2"/>
    </row>
    <row r="221" spans="1:28" x14ac:dyDescent="0.4">
      <c r="A221" s="30"/>
      <c r="B221" s="62"/>
      <c r="C221" s="62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62"/>
    </row>
    <row r="222" spans="1:28" x14ac:dyDescent="0.4">
      <c r="A222" s="30"/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</row>
    <row r="223" spans="1:28" x14ac:dyDescent="0.4">
      <c r="A223" s="30"/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</row>
    <row r="224" spans="1:28" x14ac:dyDescent="0.4">
      <c r="A224" s="30"/>
      <c r="B224" s="62"/>
      <c r="C224" s="62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62"/>
    </row>
    <row r="225" spans="1:28" x14ac:dyDescent="0.4">
      <c r="A225" s="30"/>
      <c r="B225" s="62"/>
      <c r="C225" s="62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  <c r="AA225" s="62"/>
      <c r="AB225" s="62"/>
    </row>
    <row r="226" spans="1:28" x14ac:dyDescent="0.4">
      <c r="A226" s="30"/>
      <c r="B226" s="62"/>
      <c r="C226" s="62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  <c r="AA226" s="62"/>
      <c r="AB226" s="62"/>
    </row>
    <row r="227" spans="1:28" x14ac:dyDescent="0.4">
      <c r="A227" s="30"/>
      <c r="B227" s="62"/>
      <c r="C227" s="62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  <c r="AA227" s="62"/>
      <c r="AB227" s="62"/>
    </row>
    <row r="228" spans="1:28" x14ac:dyDescent="0.4">
      <c r="A228" s="30"/>
      <c r="B228" s="62"/>
      <c r="C228" s="62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  <c r="AA228" s="62"/>
      <c r="AB228" s="62"/>
    </row>
    <row r="229" spans="1:28" x14ac:dyDescent="0.4">
      <c r="A229" s="30"/>
      <c r="B229" s="62"/>
      <c r="C229" s="62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  <c r="AA229" s="62"/>
      <c r="AB229" s="62"/>
    </row>
    <row r="230" spans="1:28" x14ac:dyDescent="0.4">
      <c r="A230" s="30"/>
      <c r="B230" s="62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  <c r="AA230" s="62"/>
      <c r="AB230" s="62"/>
    </row>
    <row r="231" spans="1:28" x14ac:dyDescent="0.4">
      <c r="A231" s="30"/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2"/>
    </row>
    <row r="232" spans="1:28" x14ac:dyDescent="0.4">
      <c r="A232" s="30"/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2"/>
    </row>
    <row r="233" spans="1:28" x14ac:dyDescent="0.4">
      <c r="A233" s="30"/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</row>
    <row r="234" spans="1:28" x14ac:dyDescent="0.4">
      <c r="A234" s="30"/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</row>
    <row r="235" spans="1:28" x14ac:dyDescent="0.4">
      <c r="A235" s="30"/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62"/>
    </row>
    <row r="236" spans="1:28" x14ac:dyDescent="0.4">
      <c r="A236" s="30"/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</row>
    <row r="237" spans="1:28" x14ac:dyDescent="0.4">
      <c r="A237" s="30"/>
      <c r="B237" s="62"/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</row>
    <row r="238" spans="1:28" x14ac:dyDescent="0.4">
      <c r="A238" s="30"/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</row>
    <row r="239" spans="1:28" x14ac:dyDescent="0.4">
      <c r="A239" s="30"/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</row>
    <row r="240" spans="1:28" x14ac:dyDescent="0.4">
      <c r="A240" s="30"/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</row>
    <row r="241" spans="1:28" x14ac:dyDescent="0.4">
      <c r="A241" s="30"/>
      <c r="B241" s="62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</row>
    <row r="242" spans="1:28" x14ac:dyDescent="0.4">
      <c r="A242" s="30"/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</row>
    <row r="243" spans="1:28" x14ac:dyDescent="0.4">
      <c r="A243" s="30"/>
      <c r="B243" s="62"/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</row>
    <row r="244" spans="1:28" x14ac:dyDescent="0.4">
      <c r="A244" s="30"/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</row>
    <row r="245" spans="1:28" x14ac:dyDescent="0.4">
      <c r="A245" s="30"/>
      <c r="B245" s="62"/>
      <c r="C245" s="62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</row>
    <row r="246" spans="1:28" x14ac:dyDescent="0.4">
      <c r="A246" s="30"/>
      <c r="B246" s="62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</row>
    <row r="247" spans="1:28" x14ac:dyDescent="0.4">
      <c r="A247" s="30"/>
      <c r="B247" s="62"/>
      <c r="C247" s="62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  <c r="AA247" s="62"/>
      <c r="AB247" s="62"/>
    </row>
    <row r="248" spans="1:28" x14ac:dyDescent="0.4">
      <c r="A248" s="30"/>
      <c r="B248" s="62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</row>
    <row r="249" spans="1:28" x14ac:dyDescent="0.4">
      <c r="A249" s="30"/>
      <c r="B249" s="62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2"/>
    </row>
    <row r="250" spans="1:28" x14ac:dyDescent="0.4">
      <c r="A250" s="30"/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</row>
    <row r="251" spans="1:28" x14ac:dyDescent="0.4">
      <c r="A251" s="30"/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  <c r="AA251" s="62"/>
      <c r="AB251" s="62"/>
    </row>
    <row r="252" spans="1:28" x14ac:dyDescent="0.4">
      <c r="A252" s="30"/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  <c r="AA252" s="62"/>
      <c r="AB252" s="62"/>
    </row>
    <row r="253" spans="1:28" x14ac:dyDescent="0.4">
      <c r="A253" s="30"/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  <c r="AA253" s="62"/>
      <c r="AB253" s="62"/>
    </row>
    <row r="254" spans="1:28" x14ac:dyDescent="0.4">
      <c r="A254" s="30"/>
      <c r="B254" s="62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  <c r="AA254" s="62"/>
      <c r="AB254" s="62"/>
    </row>
    <row r="255" spans="1:28" x14ac:dyDescent="0.4">
      <c r="A255" s="30"/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62"/>
    </row>
    <row r="256" spans="1:28" x14ac:dyDescent="0.4">
      <c r="A256" s="30"/>
      <c r="B256" s="62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  <c r="AA256" s="62"/>
      <c r="AB256" s="62"/>
    </row>
    <row r="257" spans="1:28" x14ac:dyDescent="0.4">
      <c r="A257" s="30"/>
      <c r="B257" s="62"/>
      <c r="C257" s="62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62"/>
    </row>
    <row r="258" spans="1:28" x14ac:dyDescent="0.4">
      <c r="A258" s="30"/>
      <c r="B258" s="62"/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62"/>
    </row>
    <row r="259" spans="1:28" x14ac:dyDescent="0.4">
      <c r="A259" s="30"/>
      <c r="B259" s="62"/>
      <c r="C259" s="62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  <c r="AA259" s="62"/>
      <c r="AB259" s="62"/>
    </row>
    <row r="260" spans="1:28" x14ac:dyDescent="0.4">
      <c r="A260" s="30"/>
      <c r="B260" s="62"/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62"/>
    </row>
    <row r="261" spans="1:28" x14ac:dyDescent="0.4">
      <c r="A261" s="30"/>
      <c r="B261" s="62"/>
      <c r="C261" s="62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  <c r="AA261" s="62"/>
      <c r="AB261" s="62"/>
    </row>
    <row r="262" spans="1:28" x14ac:dyDescent="0.4">
      <c r="A262" s="30"/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  <c r="AA262" s="62"/>
      <c r="AB262" s="62"/>
    </row>
    <row r="263" spans="1:28" x14ac:dyDescent="0.4">
      <c r="A263" s="30"/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62"/>
    </row>
    <row r="264" spans="1:28" x14ac:dyDescent="0.4">
      <c r="A264" s="30"/>
      <c r="B264" s="62"/>
      <c r="C264" s="62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  <c r="AA264" s="62"/>
      <c r="AB264" s="62"/>
    </row>
    <row r="265" spans="1:28" x14ac:dyDescent="0.4">
      <c r="A265" s="30"/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62"/>
    </row>
    <row r="266" spans="1:28" x14ac:dyDescent="0.4">
      <c r="A266" s="30"/>
      <c r="B266" s="62"/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  <c r="AA266" s="62"/>
      <c r="AB266" s="62"/>
    </row>
    <row r="267" spans="1:28" x14ac:dyDescent="0.4">
      <c r="A267" s="30"/>
      <c r="B267" s="62"/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  <c r="AA267" s="62"/>
      <c r="AB267" s="62"/>
    </row>
    <row r="268" spans="1:28" x14ac:dyDescent="0.4">
      <c r="A268" s="30"/>
      <c r="B268" s="62"/>
      <c r="C268" s="62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  <c r="AA268" s="62"/>
      <c r="AB268" s="62"/>
    </row>
    <row r="269" spans="1:28" x14ac:dyDescent="0.4">
      <c r="A269" s="30"/>
      <c r="B269" s="62"/>
      <c r="C269" s="62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  <c r="AA269" s="62"/>
      <c r="AB269" s="62"/>
    </row>
    <row r="270" spans="1:28" x14ac:dyDescent="0.4">
      <c r="A270" s="30"/>
      <c r="B270" s="62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  <c r="AA270" s="62"/>
      <c r="AB270" s="62"/>
    </row>
    <row r="271" spans="1:28" x14ac:dyDescent="0.4">
      <c r="A271" s="30"/>
      <c r="B271" s="62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  <c r="AA271" s="62"/>
      <c r="AB271" s="62"/>
    </row>
    <row r="272" spans="1:28" x14ac:dyDescent="0.4">
      <c r="A272" s="30"/>
      <c r="B272" s="62"/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  <c r="AA272" s="62"/>
      <c r="AB272" s="62"/>
    </row>
    <row r="273" spans="1:28" x14ac:dyDescent="0.4">
      <c r="A273" s="30"/>
      <c r="B273" s="62"/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</row>
    <row r="274" spans="1:28" x14ac:dyDescent="0.4">
      <c r="A274" s="30"/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</row>
    <row r="275" spans="1:28" x14ac:dyDescent="0.4">
      <c r="A275" s="30"/>
      <c r="B275" s="62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</row>
    <row r="276" spans="1:28" x14ac:dyDescent="0.4">
      <c r="A276" s="30"/>
      <c r="B276" s="62"/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  <c r="AA276" s="62"/>
      <c r="AB276" s="62"/>
    </row>
    <row r="277" spans="1:28" x14ac:dyDescent="0.4">
      <c r="A277" s="30"/>
      <c r="B277" s="62"/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  <c r="AA277" s="62"/>
      <c r="AB277" s="62"/>
    </row>
    <row r="278" spans="1:28" x14ac:dyDescent="0.4">
      <c r="A278" s="30"/>
      <c r="B278" s="62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  <c r="AA278" s="62"/>
      <c r="AB278" s="62"/>
    </row>
    <row r="279" spans="1:28" x14ac:dyDescent="0.4">
      <c r="A279" s="30"/>
      <c r="B279" s="62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</row>
    <row r="280" spans="1:28" x14ac:dyDescent="0.4">
      <c r="A280" s="30"/>
      <c r="B280" s="62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</row>
    <row r="281" spans="1:28" x14ac:dyDescent="0.4">
      <c r="A281" s="30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</row>
    <row r="282" spans="1:28" x14ac:dyDescent="0.4">
      <c r="A282" s="30"/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</row>
    <row r="283" spans="1:28" x14ac:dyDescent="0.4">
      <c r="A283" s="30"/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</row>
    <row r="284" spans="1:28" x14ac:dyDescent="0.4">
      <c r="A284" s="30"/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</row>
    <row r="285" spans="1:28" x14ac:dyDescent="0.4">
      <c r="A285" s="30"/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</row>
    <row r="286" spans="1:28" x14ac:dyDescent="0.4">
      <c r="A286" s="30"/>
      <c r="B286" s="62"/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  <c r="AA286" s="62"/>
      <c r="AB286" s="62"/>
    </row>
    <row r="287" spans="1:28" x14ac:dyDescent="0.4">
      <c r="A287" s="30"/>
      <c r="B287" s="62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  <c r="AA287" s="62"/>
      <c r="AB287" s="62"/>
    </row>
    <row r="288" spans="1:28" x14ac:dyDescent="0.4">
      <c r="A288" s="30"/>
      <c r="B288" s="62"/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  <c r="AA288" s="62"/>
      <c r="AB288" s="62"/>
    </row>
    <row r="289" spans="1:28" x14ac:dyDescent="0.4">
      <c r="A289" s="30"/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2"/>
    </row>
    <row r="290" spans="1:28" x14ac:dyDescent="0.4">
      <c r="A290" s="30"/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2"/>
    </row>
    <row r="291" spans="1:28" x14ac:dyDescent="0.4">
      <c r="A291" s="30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</row>
    <row r="292" spans="1:28" x14ac:dyDescent="0.4">
      <c r="A292" s="30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</row>
    <row r="293" spans="1:28" x14ac:dyDescent="0.4">
      <c r="A293" s="30"/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  <c r="AA293" s="62"/>
      <c r="AB293" s="62"/>
    </row>
    <row r="294" spans="1:28" x14ac:dyDescent="0.4">
      <c r="A294" s="30"/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2"/>
    </row>
    <row r="295" spans="1:28" x14ac:dyDescent="0.4">
      <c r="A295" s="30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</row>
    <row r="296" spans="1:28" x14ac:dyDescent="0.4">
      <c r="A296" s="30"/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</row>
    <row r="297" spans="1:28" x14ac:dyDescent="0.4">
      <c r="A297" s="30"/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  <c r="AA297" s="62"/>
      <c r="AB297" s="62"/>
    </row>
    <row r="298" spans="1:28" x14ac:dyDescent="0.4">
      <c r="A298" s="30"/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</row>
    <row r="299" spans="1:28" x14ac:dyDescent="0.4">
      <c r="A299" s="30"/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</row>
    <row r="300" spans="1:28" x14ac:dyDescent="0.4">
      <c r="A300" s="30"/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</row>
    <row r="301" spans="1:28" x14ac:dyDescent="0.4">
      <c r="A301" s="30"/>
      <c r="B301" s="62"/>
      <c r="C301" s="62"/>
      <c r="D301" s="62"/>
      <c r="E301" s="62"/>
      <c r="F301" s="62"/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2"/>
      <c r="W301" s="62"/>
      <c r="X301" s="62"/>
      <c r="Y301" s="62"/>
      <c r="Z301" s="62"/>
      <c r="AA301" s="62"/>
      <c r="AB301" s="62"/>
    </row>
    <row r="302" spans="1:28" x14ac:dyDescent="0.4">
      <c r="A302" s="30"/>
      <c r="B302" s="62"/>
      <c r="C302" s="62"/>
      <c r="D302" s="62"/>
      <c r="E302" s="62"/>
      <c r="F302" s="62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62"/>
      <c r="W302" s="62"/>
      <c r="X302" s="62"/>
      <c r="Y302" s="62"/>
      <c r="Z302" s="62"/>
      <c r="AA302" s="62"/>
      <c r="AB302" s="62"/>
    </row>
    <row r="303" spans="1:28" x14ac:dyDescent="0.4">
      <c r="A303" s="30"/>
      <c r="B303" s="62"/>
      <c r="C303" s="62"/>
      <c r="D303" s="62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2"/>
      <c r="W303" s="62"/>
      <c r="X303" s="62"/>
      <c r="Y303" s="62"/>
      <c r="Z303" s="62"/>
      <c r="AA303" s="62"/>
      <c r="AB303" s="62"/>
    </row>
    <row r="304" spans="1:28" x14ac:dyDescent="0.4">
      <c r="A304" s="30"/>
      <c r="B304" s="62"/>
      <c r="C304" s="62"/>
      <c r="D304" s="62"/>
      <c r="E304" s="62"/>
      <c r="F304" s="62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62"/>
      <c r="W304" s="62"/>
      <c r="X304" s="62"/>
      <c r="Y304" s="62"/>
      <c r="Z304" s="62"/>
      <c r="AA304" s="62"/>
      <c r="AB304" s="62"/>
    </row>
    <row r="305" spans="1:28" x14ac:dyDescent="0.4">
      <c r="A305" s="30"/>
      <c r="B305" s="62"/>
      <c r="C305" s="62"/>
      <c r="D305" s="62"/>
      <c r="E305" s="62"/>
      <c r="F305" s="62"/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  <c r="Y305" s="62"/>
      <c r="Z305" s="62"/>
      <c r="AA305" s="62"/>
      <c r="AB305" s="62"/>
    </row>
    <row r="306" spans="1:28" x14ac:dyDescent="0.4">
      <c r="A306" s="30"/>
      <c r="B306" s="62"/>
      <c r="C306" s="62"/>
      <c r="D306" s="62"/>
      <c r="E306" s="62"/>
      <c r="F306" s="62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  <c r="Y306" s="62"/>
      <c r="Z306" s="62"/>
      <c r="AA306" s="62"/>
      <c r="AB306" s="62"/>
    </row>
    <row r="307" spans="1:28" x14ac:dyDescent="0.4">
      <c r="A307" s="30"/>
      <c r="B307" s="62"/>
      <c r="C307" s="62"/>
      <c r="D307" s="62"/>
      <c r="E307" s="62"/>
      <c r="F307" s="62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62"/>
      <c r="Y307" s="62"/>
      <c r="Z307" s="62"/>
      <c r="AA307" s="62"/>
      <c r="AB307" s="62"/>
    </row>
    <row r="308" spans="1:28" x14ac:dyDescent="0.4">
      <c r="A308" s="30"/>
      <c r="B308" s="62"/>
      <c r="C308" s="62"/>
      <c r="D308" s="62"/>
      <c r="E308" s="62"/>
      <c r="F308" s="62"/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2"/>
      <c r="W308" s="62"/>
      <c r="X308" s="62"/>
      <c r="Y308" s="62"/>
      <c r="Z308" s="62"/>
      <c r="AA308" s="62"/>
      <c r="AB308" s="62"/>
    </row>
    <row r="309" spans="1:28" x14ac:dyDescent="0.4">
      <c r="A309" s="30"/>
      <c r="B309" s="62"/>
      <c r="C309" s="62"/>
      <c r="D309" s="62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2"/>
      <c r="W309" s="62"/>
      <c r="X309" s="62"/>
      <c r="Y309" s="62"/>
      <c r="Z309" s="62"/>
      <c r="AA309" s="62"/>
      <c r="AB309" s="62"/>
    </row>
    <row r="310" spans="1:28" x14ac:dyDescent="0.4">
      <c r="A310" s="30"/>
      <c r="B310" s="62"/>
      <c r="C310" s="62"/>
      <c r="D310" s="62"/>
      <c r="E310" s="62"/>
      <c r="F310" s="62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62"/>
      <c r="U310" s="62"/>
      <c r="V310" s="62"/>
      <c r="W310" s="62"/>
      <c r="X310" s="62"/>
      <c r="Y310" s="62"/>
      <c r="Z310" s="62"/>
      <c r="AA310" s="62"/>
      <c r="AB310" s="62"/>
    </row>
    <row r="311" spans="1:28" x14ac:dyDescent="0.4">
      <c r="A311" s="30"/>
      <c r="B311" s="62"/>
      <c r="C311" s="62"/>
      <c r="D311" s="62"/>
      <c r="E311" s="62"/>
      <c r="F311" s="62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  <c r="AA311" s="62"/>
      <c r="AB311" s="62"/>
    </row>
    <row r="312" spans="1:28" x14ac:dyDescent="0.4">
      <c r="A312" s="30"/>
      <c r="B312" s="62"/>
      <c r="C312" s="62"/>
      <c r="D312" s="62"/>
      <c r="E312" s="62"/>
      <c r="F312" s="62"/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62"/>
      <c r="W312" s="62"/>
      <c r="X312" s="62"/>
      <c r="Y312" s="62"/>
      <c r="Z312" s="62"/>
      <c r="AA312" s="62"/>
      <c r="AB312" s="62"/>
    </row>
    <row r="313" spans="1:28" x14ac:dyDescent="0.4">
      <c r="A313" s="30"/>
      <c r="B313" s="62"/>
      <c r="C313" s="62"/>
      <c r="D313" s="62"/>
      <c r="E313" s="62"/>
      <c r="F313" s="62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62"/>
      <c r="W313" s="62"/>
      <c r="X313" s="62"/>
      <c r="Y313" s="62"/>
      <c r="Z313" s="62"/>
      <c r="AA313" s="62"/>
      <c r="AB313" s="62"/>
    </row>
    <row r="314" spans="1:28" x14ac:dyDescent="0.4">
      <c r="A314" s="30"/>
      <c r="B314" s="62"/>
      <c r="C314" s="62"/>
      <c r="D314" s="62"/>
      <c r="E314" s="62"/>
      <c r="F314" s="62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2"/>
      <c r="W314" s="62"/>
      <c r="X314" s="62"/>
      <c r="Y314" s="62"/>
      <c r="Z314" s="62"/>
      <c r="AA314" s="62"/>
      <c r="AB314" s="62"/>
    </row>
    <row r="315" spans="1:28" x14ac:dyDescent="0.4">
      <c r="A315" s="30"/>
      <c r="B315" s="62"/>
      <c r="C315" s="62"/>
      <c r="D315" s="62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62"/>
      <c r="W315" s="62"/>
      <c r="X315" s="62"/>
      <c r="Y315" s="62"/>
      <c r="Z315" s="62"/>
      <c r="AA315" s="62"/>
      <c r="AB315" s="62"/>
    </row>
    <row r="316" spans="1:28" x14ac:dyDescent="0.4">
      <c r="A316" s="30"/>
      <c r="B316" s="62"/>
      <c r="C316" s="62"/>
      <c r="D316" s="62"/>
      <c r="E316" s="62"/>
      <c r="F316" s="62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  <c r="Y316" s="62"/>
      <c r="Z316" s="62"/>
      <c r="AA316" s="62"/>
      <c r="AB316" s="62"/>
    </row>
    <row r="317" spans="1:28" x14ac:dyDescent="0.4">
      <c r="A317" s="30"/>
      <c r="B317" s="62"/>
      <c r="C317" s="62"/>
      <c r="D317" s="62"/>
      <c r="E317" s="62"/>
      <c r="F317" s="62"/>
      <c r="G317" s="62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62"/>
      <c r="W317" s="62"/>
      <c r="X317" s="62"/>
      <c r="Y317" s="62"/>
      <c r="Z317" s="62"/>
      <c r="AA317" s="62"/>
      <c r="AB317" s="62"/>
    </row>
    <row r="318" spans="1:28" x14ac:dyDescent="0.4">
      <c r="A318" s="30"/>
      <c r="B318" s="62"/>
      <c r="C318" s="62"/>
      <c r="D318" s="62"/>
      <c r="E318" s="62"/>
      <c r="F318" s="62"/>
      <c r="G318" s="62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62"/>
      <c r="W318" s="62"/>
      <c r="X318" s="62"/>
      <c r="Y318" s="62"/>
      <c r="Z318" s="62"/>
      <c r="AA318" s="62"/>
      <c r="AB318" s="62"/>
    </row>
    <row r="319" spans="1:28" x14ac:dyDescent="0.4">
      <c r="A319" s="30"/>
      <c r="B319" s="62"/>
      <c r="C319" s="62"/>
      <c r="D319" s="62"/>
      <c r="E319" s="62"/>
      <c r="F319" s="62"/>
      <c r="G319" s="62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62"/>
      <c r="U319" s="62"/>
      <c r="V319" s="62"/>
      <c r="W319" s="62"/>
      <c r="X319" s="62"/>
      <c r="Y319" s="62"/>
      <c r="Z319" s="62"/>
      <c r="AA319" s="62"/>
      <c r="AB319" s="62"/>
    </row>
    <row r="320" spans="1:28" x14ac:dyDescent="0.4">
      <c r="A320" s="30"/>
      <c r="B320" s="62"/>
      <c r="C320" s="62"/>
      <c r="D320" s="62"/>
      <c r="E320" s="62"/>
      <c r="F320" s="62"/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62"/>
      <c r="X320" s="62"/>
      <c r="Y320" s="62"/>
      <c r="Z320" s="62"/>
      <c r="AA320" s="62"/>
      <c r="AB320" s="62"/>
    </row>
    <row r="321" spans="1:28" x14ac:dyDescent="0.4">
      <c r="A321" s="30"/>
      <c r="B321" s="62"/>
      <c r="C321" s="62"/>
      <c r="D321" s="62"/>
      <c r="E321" s="62"/>
      <c r="F321" s="62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2"/>
      <c r="W321" s="62"/>
      <c r="X321" s="62"/>
      <c r="Y321" s="62"/>
      <c r="Z321" s="62"/>
      <c r="AA321" s="62"/>
      <c r="AB321" s="62"/>
    </row>
    <row r="322" spans="1:28" x14ac:dyDescent="0.4">
      <c r="A322" s="30"/>
      <c r="B322" s="62"/>
      <c r="C322" s="62"/>
      <c r="D322" s="62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  <c r="Y322" s="62"/>
      <c r="Z322" s="62"/>
      <c r="AA322" s="62"/>
      <c r="AB322" s="62"/>
    </row>
    <row r="323" spans="1:28" x14ac:dyDescent="0.4">
      <c r="A323" s="30"/>
      <c r="B323" s="62"/>
      <c r="C323" s="62"/>
      <c r="D323" s="62"/>
      <c r="E323" s="62"/>
      <c r="F323" s="62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62"/>
      <c r="W323" s="62"/>
      <c r="X323" s="62"/>
      <c r="Y323" s="62"/>
      <c r="Z323" s="62"/>
      <c r="AA323" s="62"/>
      <c r="AB323" s="62"/>
    </row>
    <row r="324" spans="1:28" x14ac:dyDescent="0.4">
      <c r="A324" s="30"/>
      <c r="B324" s="62"/>
      <c r="C324" s="62"/>
      <c r="D324" s="62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62"/>
      <c r="W324" s="62"/>
      <c r="X324" s="62"/>
      <c r="Y324" s="62"/>
      <c r="Z324" s="62"/>
      <c r="AA324" s="62"/>
      <c r="AB324" s="62"/>
    </row>
    <row r="325" spans="1:28" x14ac:dyDescent="0.4">
      <c r="A325" s="30"/>
      <c r="B325" s="62"/>
      <c r="C325" s="62"/>
      <c r="D325" s="62"/>
      <c r="E325" s="62"/>
      <c r="F325" s="62"/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62"/>
      <c r="V325" s="62"/>
      <c r="W325" s="62"/>
      <c r="X325" s="62"/>
      <c r="Y325" s="62"/>
      <c r="Z325" s="62"/>
      <c r="AA325" s="62"/>
      <c r="AB325" s="62"/>
    </row>
    <row r="326" spans="1:28" x14ac:dyDescent="0.4">
      <c r="A326" s="30"/>
      <c r="B326" s="62"/>
      <c r="C326" s="62"/>
      <c r="D326" s="62"/>
      <c r="E326" s="62"/>
      <c r="F326" s="62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62"/>
      <c r="U326" s="62"/>
      <c r="V326" s="62"/>
      <c r="W326" s="62"/>
      <c r="X326" s="62"/>
      <c r="Y326" s="62"/>
      <c r="Z326" s="62"/>
      <c r="AA326" s="62"/>
      <c r="AB326" s="62"/>
    </row>
    <row r="327" spans="1:28" x14ac:dyDescent="0.4">
      <c r="A327" s="30"/>
      <c r="B327" s="62"/>
      <c r="C327" s="62"/>
      <c r="D327" s="62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62"/>
      <c r="U327" s="62"/>
      <c r="V327" s="62"/>
      <c r="W327" s="62"/>
      <c r="X327" s="62"/>
      <c r="Y327" s="62"/>
      <c r="Z327" s="62"/>
      <c r="AA327" s="62"/>
      <c r="AB327" s="62"/>
    </row>
    <row r="328" spans="1:28" x14ac:dyDescent="0.4">
      <c r="A328" s="30"/>
      <c r="B328" s="62"/>
      <c r="C328" s="62"/>
      <c r="D328" s="62"/>
      <c r="E328" s="62"/>
      <c r="F328" s="62"/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62"/>
      <c r="U328" s="62"/>
      <c r="V328" s="62"/>
      <c r="W328" s="62"/>
      <c r="X328" s="62"/>
      <c r="Y328" s="62"/>
      <c r="Z328" s="62"/>
      <c r="AA328" s="62"/>
      <c r="AB328" s="62"/>
    </row>
    <row r="329" spans="1:28" x14ac:dyDescent="0.4">
      <c r="A329" s="30"/>
      <c r="B329" s="62"/>
      <c r="C329" s="62"/>
      <c r="D329" s="62"/>
      <c r="E329" s="62"/>
      <c r="F329" s="62"/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62"/>
      <c r="U329" s="62"/>
      <c r="V329" s="62"/>
      <c r="W329" s="62"/>
      <c r="X329" s="62"/>
      <c r="Y329" s="62"/>
      <c r="Z329" s="62"/>
      <c r="AA329" s="62"/>
      <c r="AB329" s="62"/>
    </row>
    <row r="330" spans="1:28" x14ac:dyDescent="0.4">
      <c r="A330" s="30"/>
      <c r="B330" s="62"/>
      <c r="C330" s="62"/>
      <c r="D330" s="62"/>
      <c r="E330" s="62"/>
      <c r="F330" s="62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62"/>
      <c r="U330" s="62"/>
      <c r="V330" s="62"/>
      <c r="W330" s="62"/>
      <c r="X330" s="62"/>
      <c r="Y330" s="62"/>
      <c r="Z330" s="62"/>
      <c r="AA330" s="62"/>
      <c r="AB330" s="62"/>
    </row>
    <row r="331" spans="1:28" x14ac:dyDescent="0.4">
      <c r="A331" s="30"/>
      <c r="B331" s="62"/>
      <c r="C331" s="62"/>
      <c r="D331" s="62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62"/>
      <c r="U331" s="62"/>
      <c r="V331" s="62"/>
      <c r="W331" s="62"/>
      <c r="X331" s="62"/>
      <c r="Y331" s="62"/>
      <c r="Z331" s="62"/>
      <c r="AA331" s="62"/>
      <c r="AB331" s="62"/>
    </row>
    <row r="332" spans="1:28" x14ac:dyDescent="0.4">
      <c r="A332" s="30"/>
      <c r="B332" s="62"/>
      <c r="C332" s="62"/>
      <c r="D332" s="62"/>
      <c r="E332" s="62"/>
      <c r="F332" s="62"/>
      <c r="G332" s="62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62"/>
      <c r="U332" s="62"/>
      <c r="V332" s="62"/>
      <c r="W332" s="62"/>
      <c r="X332" s="62"/>
      <c r="Y332" s="62"/>
      <c r="Z332" s="62"/>
      <c r="AA332" s="62"/>
      <c r="AB332" s="62"/>
    </row>
    <row r="333" spans="1:28" x14ac:dyDescent="0.4">
      <c r="A333" s="30"/>
      <c r="B333" s="62"/>
      <c r="C333" s="62"/>
      <c r="D333" s="62"/>
      <c r="E333" s="62"/>
      <c r="F333" s="62"/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62"/>
      <c r="U333" s="62"/>
      <c r="V333" s="62"/>
      <c r="W333" s="62"/>
      <c r="X333" s="62"/>
      <c r="Y333" s="62"/>
      <c r="Z333" s="62"/>
      <c r="AA333" s="62"/>
      <c r="AB333" s="62"/>
    </row>
    <row r="334" spans="1:28" x14ac:dyDescent="0.4">
      <c r="A334" s="30"/>
      <c r="B334" s="62"/>
      <c r="C334" s="62"/>
      <c r="D334" s="62"/>
      <c r="E334" s="62"/>
      <c r="F334" s="62"/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62"/>
      <c r="U334" s="62"/>
      <c r="V334" s="62"/>
      <c r="W334" s="62"/>
      <c r="X334" s="62"/>
      <c r="Y334" s="62"/>
      <c r="Z334" s="62"/>
      <c r="AA334" s="62"/>
      <c r="AB334" s="62"/>
    </row>
    <row r="335" spans="1:28" x14ac:dyDescent="0.4">
      <c r="A335" s="30"/>
      <c r="B335" s="62"/>
      <c r="C335" s="62"/>
      <c r="D335" s="62"/>
      <c r="E335" s="62"/>
      <c r="F335" s="62"/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62"/>
      <c r="U335" s="62"/>
      <c r="V335" s="62"/>
      <c r="W335" s="62"/>
      <c r="X335" s="62"/>
      <c r="Y335" s="62"/>
      <c r="Z335" s="62"/>
      <c r="AA335" s="62"/>
      <c r="AB335" s="62"/>
    </row>
    <row r="336" spans="1:28" x14ac:dyDescent="0.4">
      <c r="A336" s="30"/>
      <c r="B336" s="62"/>
      <c r="C336" s="62"/>
      <c r="D336" s="62"/>
      <c r="E336" s="62"/>
      <c r="F336" s="62"/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62"/>
      <c r="U336" s="62"/>
      <c r="V336" s="62"/>
      <c r="W336" s="62"/>
      <c r="X336" s="62"/>
      <c r="Y336" s="62"/>
      <c r="Z336" s="62"/>
      <c r="AA336" s="62"/>
      <c r="AB336" s="62"/>
    </row>
    <row r="337" spans="1:28" x14ac:dyDescent="0.4">
      <c r="A337" s="30"/>
      <c r="B337" s="62"/>
      <c r="C337" s="62"/>
      <c r="D337" s="62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62"/>
      <c r="W337" s="62"/>
      <c r="X337" s="62"/>
      <c r="Y337" s="62"/>
      <c r="Z337" s="62"/>
      <c r="AA337" s="62"/>
      <c r="AB337" s="62"/>
    </row>
    <row r="338" spans="1:28" x14ac:dyDescent="0.4">
      <c r="A338" s="30"/>
      <c r="B338" s="62"/>
      <c r="C338" s="62"/>
      <c r="D338" s="62"/>
      <c r="E338" s="62"/>
      <c r="F338" s="62"/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62"/>
      <c r="U338" s="62"/>
      <c r="V338" s="62"/>
      <c r="W338" s="62"/>
      <c r="X338" s="62"/>
      <c r="Y338" s="62"/>
      <c r="Z338" s="62"/>
      <c r="AA338" s="62"/>
      <c r="AB338" s="62"/>
    </row>
    <row r="339" spans="1:28" x14ac:dyDescent="0.4">
      <c r="A339" s="30"/>
      <c r="B339" s="62"/>
      <c r="C339" s="62"/>
      <c r="D339" s="62"/>
      <c r="E339" s="62"/>
      <c r="F339" s="62"/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62"/>
      <c r="U339" s="62"/>
      <c r="V339" s="62"/>
      <c r="W339" s="62"/>
      <c r="X339" s="62"/>
      <c r="Y339" s="62"/>
      <c r="Z339" s="62"/>
      <c r="AA339" s="62"/>
      <c r="AB339" s="62"/>
    </row>
    <row r="340" spans="1:28" x14ac:dyDescent="0.4">
      <c r="A340" s="30"/>
      <c r="B340" s="62"/>
      <c r="C340" s="62"/>
      <c r="D340" s="62"/>
      <c r="E340" s="62"/>
      <c r="F340" s="62"/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62"/>
      <c r="U340" s="62"/>
      <c r="V340" s="62"/>
      <c r="W340" s="62"/>
      <c r="X340" s="62"/>
      <c r="Y340" s="62"/>
      <c r="Z340" s="62"/>
      <c r="AA340" s="62"/>
      <c r="AB340" s="62"/>
    </row>
    <row r="341" spans="1:28" x14ac:dyDescent="0.4">
      <c r="A341" s="30"/>
      <c r="B341" s="62"/>
      <c r="C341" s="62"/>
      <c r="D341" s="62"/>
      <c r="E341" s="62"/>
      <c r="F341" s="62"/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62"/>
      <c r="U341" s="62"/>
      <c r="V341" s="62"/>
      <c r="W341" s="62"/>
      <c r="X341" s="62"/>
      <c r="Y341" s="62"/>
      <c r="Z341" s="62"/>
      <c r="AA341" s="62"/>
      <c r="AB341" s="62"/>
    </row>
    <row r="342" spans="1:28" x14ac:dyDescent="0.4">
      <c r="A342" s="30"/>
      <c r="B342" s="62"/>
      <c r="C342" s="62"/>
      <c r="D342" s="62"/>
      <c r="E342" s="62"/>
      <c r="F342" s="62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62"/>
      <c r="U342" s="62"/>
      <c r="V342" s="62"/>
      <c r="W342" s="62"/>
      <c r="X342" s="62"/>
      <c r="Y342" s="62"/>
      <c r="Z342" s="62"/>
      <c r="AA342" s="62"/>
      <c r="AB342" s="62"/>
    </row>
    <row r="343" spans="1:28" x14ac:dyDescent="0.4">
      <c r="A343" s="30"/>
      <c r="B343" s="62"/>
      <c r="C343" s="62"/>
      <c r="D343" s="62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62"/>
      <c r="U343" s="62"/>
      <c r="V343" s="62"/>
      <c r="W343" s="62"/>
      <c r="X343" s="62"/>
      <c r="Y343" s="62"/>
      <c r="Z343" s="62"/>
      <c r="AA343" s="62"/>
      <c r="AB343" s="62"/>
    </row>
    <row r="344" spans="1:28" x14ac:dyDescent="0.4">
      <c r="A344" s="30"/>
      <c r="B344" s="62"/>
      <c r="C344" s="62"/>
      <c r="D344" s="62"/>
      <c r="E344" s="62"/>
      <c r="F344" s="62"/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62"/>
      <c r="U344" s="62"/>
      <c r="V344" s="62"/>
      <c r="W344" s="62"/>
      <c r="X344" s="62"/>
      <c r="Y344" s="62"/>
      <c r="Z344" s="62"/>
      <c r="AA344" s="62"/>
      <c r="AB344" s="62"/>
    </row>
    <row r="345" spans="1:28" x14ac:dyDescent="0.4">
      <c r="A345" s="30"/>
      <c r="B345" s="62"/>
      <c r="C345" s="62"/>
      <c r="D345" s="62"/>
      <c r="E345" s="62"/>
      <c r="F345" s="62"/>
      <c r="G345" s="62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62"/>
      <c r="U345" s="62"/>
      <c r="V345" s="62"/>
      <c r="W345" s="62"/>
      <c r="X345" s="62"/>
      <c r="Y345" s="62"/>
      <c r="Z345" s="62"/>
      <c r="AA345" s="62"/>
      <c r="AB345" s="62"/>
    </row>
    <row r="346" spans="1:28" x14ac:dyDescent="0.4">
      <c r="A346" s="30"/>
      <c r="B346" s="62"/>
      <c r="C346" s="62"/>
      <c r="D346" s="62"/>
      <c r="E346" s="62"/>
      <c r="F346" s="62"/>
      <c r="G346" s="62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62"/>
      <c r="U346" s="62"/>
      <c r="V346" s="62"/>
      <c r="W346" s="62"/>
      <c r="X346" s="62"/>
      <c r="Y346" s="62"/>
      <c r="Z346" s="62"/>
      <c r="AA346" s="62"/>
      <c r="AB346" s="62"/>
    </row>
    <row r="347" spans="1:28" x14ac:dyDescent="0.4">
      <c r="A347" s="30"/>
      <c r="B347" s="62"/>
      <c r="C347" s="62"/>
      <c r="D347" s="62"/>
      <c r="E347" s="62"/>
      <c r="F347" s="62"/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62"/>
      <c r="U347" s="62"/>
      <c r="V347" s="62"/>
      <c r="W347" s="62"/>
      <c r="X347" s="62"/>
      <c r="Y347" s="62"/>
      <c r="Z347" s="62"/>
      <c r="AA347" s="62"/>
      <c r="AB347" s="62"/>
    </row>
    <row r="348" spans="1:28" x14ac:dyDescent="0.4">
      <c r="A348" s="30"/>
      <c r="B348" s="62"/>
      <c r="C348" s="62"/>
      <c r="D348" s="62"/>
      <c r="E348" s="62"/>
      <c r="F348" s="62"/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62"/>
      <c r="U348" s="62"/>
      <c r="V348" s="62"/>
      <c r="W348" s="62"/>
      <c r="X348" s="62"/>
      <c r="Y348" s="62"/>
      <c r="Z348" s="62"/>
      <c r="AA348" s="62"/>
      <c r="AB348" s="62"/>
    </row>
    <row r="349" spans="1:28" x14ac:dyDescent="0.4">
      <c r="A349" s="30"/>
      <c r="B349" s="62"/>
      <c r="C349" s="62"/>
      <c r="D349" s="62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62"/>
      <c r="U349" s="62"/>
      <c r="V349" s="62"/>
      <c r="W349" s="62"/>
      <c r="X349" s="62"/>
      <c r="Y349" s="62"/>
      <c r="Z349" s="62"/>
      <c r="AA349" s="62"/>
      <c r="AB349" s="62"/>
    </row>
    <row r="350" spans="1:28" x14ac:dyDescent="0.4">
      <c r="A350" s="30"/>
      <c r="B350" s="62"/>
      <c r="C350" s="62"/>
      <c r="D350" s="62"/>
      <c r="E350" s="62"/>
      <c r="F350" s="62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62"/>
      <c r="U350" s="62"/>
      <c r="V350" s="62"/>
      <c r="W350" s="62"/>
      <c r="X350" s="62"/>
      <c r="Y350" s="62"/>
      <c r="Z350" s="62"/>
      <c r="AA350" s="62"/>
      <c r="AB350" s="62"/>
    </row>
    <row r="351" spans="1:28" x14ac:dyDescent="0.4">
      <c r="A351" s="30"/>
      <c r="B351" s="62"/>
      <c r="C351" s="62"/>
      <c r="D351" s="62"/>
      <c r="E351" s="62"/>
      <c r="F351" s="62"/>
      <c r="G351" s="62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62"/>
      <c r="U351" s="62"/>
      <c r="V351" s="62"/>
      <c r="W351" s="62"/>
      <c r="X351" s="62"/>
      <c r="Y351" s="62"/>
      <c r="Z351" s="62"/>
      <c r="AA351" s="62"/>
      <c r="AB351" s="62"/>
    </row>
    <row r="352" spans="1:28" x14ac:dyDescent="0.4">
      <c r="A352" s="30"/>
      <c r="B352" s="62"/>
      <c r="C352" s="62"/>
      <c r="D352" s="62"/>
      <c r="E352" s="62"/>
      <c r="F352" s="62"/>
      <c r="G352" s="62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62"/>
      <c r="U352" s="62"/>
      <c r="V352" s="62"/>
      <c r="W352" s="62"/>
      <c r="X352" s="62"/>
      <c r="Y352" s="62"/>
      <c r="Z352" s="62"/>
      <c r="AA352" s="62"/>
      <c r="AB352" s="62"/>
    </row>
    <row r="353" spans="1:28" x14ac:dyDescent="0.4">
      <c r="A353" s="30"/>
      <c r="B353" s="62"/>
      <c r="C353" s="62"/>
      <c r="D353" s="62"/>
      <c r="E353" s="62"/>
      <c r="F353" s="62"/>
      <c r="G353" s="62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62"/>
      <c r="U353" s="62"/>
      <c r="V353" s="62"/>
      <c r="W353" s="62"/>
      <c r="X353" s="62"/>
      <c r="Y353" s="62"/>
      <c r="Z353" s="62"/>
      <c r="AA353" s="62"/>
      <c r="AB353" s="62"/>
    </row>
    <row r="354" spans="1:28" x14ac:dyDescent="0.4">
      <c r="A354" s="30"/>
      <c r="B354" s="62"/>
      <c r="C354" s="62"/>
      <c r="D354" s="62"/>
      <c r="E354" s="62"/>
      <c r="F354" s="62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62"/>
      <c r="U354" s="62"/>
      <c r="V354" s="62"/>
      <c r="W354" s="62"/>
      <c r="X354" s="62"/>
      <c r="Y354" s="62"/>
      <c r="Z354" s="62"/>
      <c r="AA354" s="62"/>
      <c r="AB354" s="62"/>
    </row>
    <row r="355" spans="1:28" x14ac:dyDescent="0.4">
      <c r="A355" s="30"/>
      <c r="B355" s="62"/>
      <c r="C355" s="62"/>
      <c r="D355" s="62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62"/>
      <c r="U355" s="62"/>
      <c r="V355" s="62"/>
      <c r="W355" s="62"/>
      <c r="X355" s="62"/>
      <c r="Y355" s="62"/>
      <c r="Z355" s="62"/>
      <c r="AA355" s="62"/>
      <c r="AB355" s="62"/>
    </row>
    <row r="356" spans="1:28" x14ac:dyDescent="0.4">
      <c r="A356" s="30"/>
      <c r="B356" s="62"/>
      <c r="C356" s="62"/>
      <c r="D356" s="62"/>
      <c r="E356" s="62"/>
      <c r="F356" s="62"/>
      <c r="G356" s="62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62"/>
      <c r="U356" s="62"/>
      <c r="V356" s="62"/>
      <c r="W356" s="62"/>
      <c r="X356" s="62"/>
      <c r="Y356" s="62"/>
      <c r="Z356" s="62"/>
      <c r="AA356" s="62"/>
      <c r="AB356" s="62"/>
    </row>
    <row r="357" spans="1:28" x14ac:dyDescent="0.4">
      <c r="A357" s="30"/>
      <c r="B357" s="62"/>
      <c r="C357" s="62"/>
      <c r="D357" s="62"/>
      <c r="E357" s="62"/>
      <c r="F357" s="62"/>
      <c r="G357" s="62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62"/>
      <c r="U357" s="62"/>
      <c r="V357" s="62"/>
      <c r="W357" s="62"/>
      <c r="X357" s="62"/>
      <c r="Y357" s="62"/>
      <c r="Z357" s="62"/>
      <c r="AA357" s="62"/>
      <c r="AB357" s="62"/>
    </row>
    <row r="358" spans="1:28" x14ac:dyDescent="0.4">
      <c r="A358" s="30"/>
      <c r="B358" s="62"/>
      <c r="C358" s="62"/>
      <c r="D358" s="62"/>
      <c r="E358" s="62"/>
      <c r="F358" s="62"/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62"/>
      <c r="W358" s="62"/>
      <c r="X358" s="62"/>
      <c r="Y358" s="62"/>
      <c r="Z358" s="62"/>
      <c r="AA358" s="62"/>
      <c r="AB358" s="62"/>
    </row>
    <row r="359" spans="1:28" x14ac:dyDescent="0.4">
      <c r="A359" s="30"/>
      <c r="B359" s="62"/>
      <c r="C359" s="62"/>
      <c r="D359" s="62"/>
      <c r="E359" s="62"/>
      <c r="F359" s="62"/>
      <c r="G359" s="62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62"/>
      <c r="U359" s="62"/>
      <c r="V359" s="62"/>
      <c r="W359" s="62"/>
      <c r="X359" s="62"/>
      <c r="Y359" s="62"/>
      <c r="Z359" s="62"/>
      <c r="AA359" s="62"/>
      <c r="AB359" s="62"/>
    </row>
    <row r="360" spans="1:28" x14ac:dyDescent="0.4">
      <c r="A360" s="30"/>
      <c r="B360" s="62"/>
      <c r="C360" s="62"/>
      <c r="D360" s="62"/>
      <c r="E360" s="62"/>
      <c r="F360" s="62"/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62"/>
      <c r="U360" s="62"/>
      <c r="V360" s="62"/>
      <c r="W360" s="62"/>
      <c r="X360" s="62"/>
      <c r="Y360" s="62"/>
      <c r="Z360" s="62"/>
      <c r="AA360" s="62"/>
      <c r="AB360" s="62"/>
    </row>
    <row r="361" spans="1:28" x14ac:dyDescent="0.4">
      <c r="A361" s="30"/>
      <c r="B361" s="62"/>
      <c r="C361" s="62"/>
      <c r="D361" s="62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2"/>
      <c r="W361" s="62"/>
      <c r="X361" s="62"/>
      <c r="Y361" s="62"/>
      <c r="Z361" s="62"/>
      <c r="AA361" s="62"/>
      <c r="AB361" s="62"/>
    </row>
    <row r="362" spans="1:28" x14ac:dyDescent="0.4">
      <c r="A362" s="30"/>
      <c r="B362" s="62"/>
      <c r="C362" s="62"/>
      <c r="D362" s="62"/>
      <c r="E362" s="62"/>
      <c r="F362" s="62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62"/>
      <c r="X362" s="62"/>
      <c r="Y362" s="62"/>
      <c r="Z362" s="62"/>
      <c r="AA362" s="62"/>
      <c r="AB362" s="62"/>
    </row>
    <row r="363" spans="1:28" x14ac:dyDescent="0.4">
      <c r="A363" s="30"/>
      <c r="B363" s="62"/>
      <c r="C363" s="62"/>
      <c r="D363" s="62"/>
      <c r="E363" s="62"/>
      <c r="F363" s="62"/>
      <c r="G363" s="62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62"/>
      <c r="W363" s="62"/>
      <c r="X363" s="62"/>
      <c r="Y363" s="62"/>
      <c r="Z363" s="62"/>
      <c r="AA363" s="62"/>
      <c r="AB363" s="62"/>
    </row>
    <row r="364" spans="1:28" x14ac:dyDescent="0.4">
      <c r="A364" s="30"/>
      <c r="B364" s="62"/>
      <c r="C364" s="62"/>
      <c r="D364" s="62"/>
      <c r="E364" s="62"/>
      <c r="F364" s="62"/>
      <c r="G364" s="62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62"/>
      <c r="U364" s="62"/>
      <c r="V364" s="62"/>
      <c r="W364" s="62"/>
      <c r="X364" s="62"/>
      <c r="Y364" s="62"/>
      <c r="Z364" s="62"/>
      <c r="AA364" s="62"/>
      <c r="AB364" s="62"/>
    </row>
    <row r="365" spans="1:28" x14ac:dyDescent="0.4">
      <c r="A365" s="30"/>
      <c r="B365" s="62"/>
      <c r="C365" s="62"/>
      <c r="D365" s="62"/>
      <c r="E365" s="62"/>
      <c r="F365" s="62"/>
      <c r="G365" s="62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62"/>
      <c r="U365" s="62"/>
      <c r="V365" s="62"/>
      <c r="W365" s="62"/>
      <c r="X365" s="62"/>
      <c r="Y365" s="62"/>
      <c r="Z365" s="62"/>
      <c r="AA365" s="62"/>
      <c r="AB365" s="62"/>
    </row>
    <row r="366" spans="1:28" x14ac:dyDescent="0.4">
      <c r="A366" s="30"/>
      <c r="B366" s="62"/>
      <c r="C366" s="62"/>
      <c r="D366" s="62"/>
      <c r="E366" s="62"/>
      <c r="F366" s="62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62"/>
      <c r="U366" s="62"/>
      <c r="V366" s="62"/>
      <c r="W366" s="62"/>
      <c r="X366" s="62"/>
      <c r="Y366" s="62"/>
      <c r="Z366" s="62"/>
      <c r="AA366" s="62"/>
      <c r="AB366" s="62"/>
    </row>
    <row r="367" spans="1:28" x14ac:dyDescent="0.4">
      <c r="A367" s="30"/>
      <c r="B367" s="62"/>
      <c r="C367" s="62"/>
      <c r="D367" s="62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62"/>
      <c r="U367" s="62"/>
      <c r="V367" s="62"/>
      <c r="W367" s="62"/>
      <c r="X367" s="62"/>
      <c r="Y367" s="62"/>
      <c r="Z367" s="62"/>
      <c r="AA367" s="62"/>
      <c r="AB367" s="62"/>
    </row>
    <row r="368" spans="1:28" x14ac:dyDescent="0.4">
      <c r="A368" s="30"/>
      <c r="B368" s="62"/>
      <c r="C368" s="62"/>
      <c r="D368" s="62"/>
      <c r="E368" s="62"/>
      <c r="F368" s="62"/>
      <c r="G368" s="62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62"/>
      <c r="U368" s="62"/>
      <c r="V368" s="62"/>
      <c r="W368" s="62"/>
      <c r="X368" s="62"/>
      <c r="Y368" s="62"/>
      <c r="Z368" s="62"/>
      <c r="AA368" s="62"/>
      <c r="AB368" s="62"/>
    </row>
    <row r="369" spans="1:28" x14ac:dyDescent="0.4">
      <c r="A369" s="30"/>
      <c r="B369" s="62"/>
      <c r="C369" s="62"/>
      <c r="D369" s="62"/>
      <c r="E369" s="62"/>
      <c r="F369" s="62"/>
      <c r="G369" s="62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62"/>
      <c r="U369" s="62"/>
      <c r="V369" s="62"/>
      <c r="W369" s="62"/>
      <c r="X369" s="62"/>
      <c r="Y369" s="62"/>
      <c r="Z369" s="62"/>
      <c r="AA369" s="62"/>
      <c r="AB369" s="62"/>
    </row>
    <row r="370" spans="1:28" x14ac:dyDescent="0.4">
      <c r="A370" s="30"/>
      <c r="B370" s="62"/>
      <c r="C370" s="62"/>
      <c r="D370" s="62"/>
      <c r="E370" s="62"/>
      <c r="F370" s="62"/>
      <c r="G370" s="62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62"/>
      <c r="U370" s="62"/>
      <c r="V370" s="62"/>
      <c r="W370" s="62"/>
      <c r="X370" s="62"/>
      <c r="Y370" s="62"/>
      <c r="Z370" s="62"/>
      <c r="AA370" s="62"/>
      <c r="AB370" s="62"/>
    </row>
    <row r="371" spans="1:28" x14ac:dyDescent="0.4">
      <c r="A371" s="30"/>
      <c r="B371" s="62"/>
      <c r="C371" s="62"/>
      <c r="D371" s="62"/>
      <c r="E371" s="62"/>
      <c r="F371" s="62"/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62"/>
      <c r="W371" s="62"/>
      <c r="X371" s="62"/>
      <c r="Y371" s="62"/>
      <c r="Z371" s="62"/>
      <c r="AA371" s="62"/>
      <c r="AB371" s="62"/>
    </row>
    <row r="372" spans="1:28" x14ac:dyDescent="0.4">
      <c r="A372" s="30"/>
      <c r="B372" s="62"/>
      <c r="C372" s="62"/>
      <c r="D372" s="62"/>
      <c r="E372" s="62"/>
      <c r="F372" s="62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62"/>
      <c r="U372" s="62"/>
      <c r="V372" s="62"/>
      <c r="W372" s="62"/>
      <c r="X372" s="62"/>
      <c r="Y372" s="62"/>
      <c r="Z372" s="62"/>
      <c r="AA372" s="62"/>
      <c r="AB372" s="62"/>
    </row>
    <row r="373" spans="1:28" x14ac:dyDescent="0.4">
      <c r="A373" s="30"/>
      <c r="B373" s="62"/>
      <c r="C373" s="62"/>
      <c r="D373" s="62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62"/>
      <c r="U373" s="62"/>
      <c r="V373" s="62"/>
      <c r="W373" s="62"/>
      <c r="X373" s="62"/>
      <c r="Y373" s="62"/>
      <c r="Z373" s="62"/>
      <c r="AA373" s="62"/>
      <c r="AB373" s="62"/>
    </row>
    <row r="374" spans="1:28" x14ac:dyDescent="0.4">
      <c r="A374" s="30"/>
      <c r="B374" s="62"/>
      <c r="C374" s="62"/>
      <c r="D374" s="62"/>
      <c r="E374" s="62"/>
      <c r="F374" s="62"/>
      <c r="G374" s="62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62"/>
      <c r="U374" s="62"/>
      <c r="V374" s="62"/>
      <c r="W374" s="62"/>
      <c r="X374" s="62"/>
      <c r="Y374" s="62"/>
      <c r="Z374" s="62"/>
      <c r="AA374" s="62"/>
      <c r="AB374" s="62"/>
    </row>
    <row r="375" spans="1:28" x14ac:dyDescent="0.4">
      <c r="A375" s="30"/>
      <c r="B375" s="62"/>
      <c r="C375" s="62"/>
      <c r="D375" s="62"/>
      <c r="E375" s="62"/>
      <c r="F375" s="62"/>
      <c r="G375" s="62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62"/>
      <c r="U375" s="62"/>
      <c r="V375" s="62"/>
      <c r="W375" s="62"/>
      <c r="X375" s="62"/>
      <c r="Y375" s="62"/>
      <c r="Z375" s="62"/>
      <c r="AA375" s="62"/>
      <c r="AB375" s="62"/>
    </row>
    <row r="376" spans="1:28" x14ac:dyDescent="0.4">
      <c r="A376" s="30"/>
      <c r="B376" s="62"/>
      <c r="C376" s="62"/>
      <c r="D376" s="62"/>
      <c r="E376" s="62"/>
      <c r="F376" s="62"/>
      <c r="G376" s="62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62"/>
      <c r="U376" s="62"/>
      <c r="V376" s="62"/>
      <c r="W376" s="62"/>
      <c r="X376" s="62"/>
      <c r="Y376" s="62"/>
      <c r="Z376" s="62"/>
      <c r="AA376" s="62"/>
      <c r="AB376" s="62"/>
    </row>
    <row r="377" spans="1:28" x14ac:dyDescent="0.4">
      <c r="A377" s="30"/>
      <c r="B377" s="62"/>
      <c r="C377" s="62"/>
      <c r="D377" s="62"/>
      <c r="E377" s="62"/>
      <c r="F377" s="62"/>
      <c r="G377" s="62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62"/>
      <c r="U377" s="62"/>
      <c r="V377" s="62"/>
      <c r="W377" s="62"/>
      <c r="X377" s="62"/>
      <c r="Y377" s="62"/>
      <c r="Z377" s="62"/>
      <c r="AA377" s="62"/>
      <c r="AB377" s="62"/>
    </row>
    <row r="378" spans="1:28" x14ac:dyDescent="0.4">
      <c r="A378" s="30"/>
      <c r="B378" s="62"/>
      <c r="C378" s="62"/>
      <c r="D378" s="62"/>
      <c r="E378" s="62"/>
      <c r="F378" s="62"/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62"/>
      <c r="U378" s="62"/>
      <c r="V378" s="62"/>
      <c r="W378" s="62"/>
      <c r="X378" s="62"/>
      <c r="Y378" s="62"/>
      <c r="Z378" s="62"/>
      <c r="AA378" s="62"/>
      <c r="AB378" s="62"/>
    </row>
    <row r="379" spans="1:28" x14ac:dyDescent="0.4">
      <c r="A379" s="30"/>
      <c r="B379" s="62"/>
      <c r="C379" s="62"/>
      <c r="D379" s="62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62"/>
      <c r="U379" s="62"/>
      <c r="V379" s="62"/>
      <c r="W379" s="62"/>
      <c r="X379" s="62"/>
      <c r="Y379" s="62"/>
      <c r="Z379" s="62"/>
      <c r="AA379" s="62"/>
      <c r="AB379" s="62"/>
    </row>
    <row r="380" spans="1:28" x14ac:dyDescent="0.4">
      <c r="A380" s="30"/>
      <c r="B380" s="62"/>
      <c r="C380" s="62"/>
      <c r="D380" s="62"/>
      <c r="E380" s="62"/>
      <c r="F380" s="62"/>
      <c r="G380" s="62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62"/>
      <c r="U380" s="62"/>
      <c r="V380" s="62"/>
      <c r="W380" s="62"/>
      <c r="X380" s="62"/>
      <c r="Y380" s="62"/>
      <c r="Z380" s="62"/>
      <c r="AA380" s="62"/>
      <c r="AB380" s="62"/>
    </row>
    <row r="381" spans="1:28" x14ac:dyDescent="0.4">
      <c r="A381" s="30"/>
      <c r="B381" s="62"/>
      <c r="C381" s="62"/>
      <c r="D381" s="62"/>
      <c r="E381" s="62"/>
      <c r="F381" s="62"/>
      <c r="G381" s="62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62"/>
      <c r="U381" s="62"/>
      <c r="V381" s="62"/>
      <c r="W381" s="62"/>
      <c r="X381" s="62"/>
      <c r="Y381" s="62"/>
      <c r="Z381" s="62"/>
      <c r="AA381" s="62"/>
      <c r="AB381" s="62"/>
    </row>
    <row r="382" spans="1:28" x14ac:dyDescent="0.4">
      <c r="A382" s="30"/>
      <c r="B382" s="62"/>
      <c r="C382" s="62"/>
      <c r="D382" s="62"/>
      <c r="E382" s="62"/>
      <c r="F382" s="62"/>
      <c r="G382" s="62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62"/>
      <c r="U382" s="62"/>
      <c r="V382" s="62"/>
      <c r="W382" s="62"/>
      <c r="X382" s="62"/>
      <c r="Y382" s="62"/>
      <c r="Z382" s="62"/>
      <c r="AA382" s="62"/>
      <c r="AB382" s="62"/>
    </row>
    <row r="383" spans="1:28" x14ac:dyDescent="0.4">
      <c r="A383" s="30"/>
      <c r="B383" s="62"/>
      <c r="C383" s="62"/>
      <c r="D383" s="62"/>
      <c r="E383" s="62"/>
      <c r="F383" s="62"/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62"/>
      <c r="W383" s="62"/>
      <c r="X383" s="62"/>
      <c r="Y383" s="62"/>
      <c r="Z383" s="62"/>
      <c r="AA383" s="62"/>
      <c r="AB383" s="62"/>
    </row>
    <row r="384" spans="1:28" x14ac:dyDescent="0.4">
      <c r="A384" s="30"/>
      <c r="B384" s="62"/>
      <c r="C384" s="62"/>
      <c r="D384" s="62"/>
      <c r="E384" s="62"/>
      <c r="F384" s="62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62"/>
      <c r="U384" s="62"/>
      <c r="V384" s="62"/>
      <c r="W384" s="62"/>
      <c r="X384" s="62"/>
      <c r="Y384" s="62"/>
      <c r="Z384" s="62"/>
      <c r="AA384" s="62"/>
      <c r="AB384" s="62"/>
    </row>
    <row r="385" spans="1:28" x14ac:dyDescent="0.4">
      <c r="A385" s="30"/>
      <c r="B385" s="62"/>
      <c r="C385" s="62"/>
      <c r="D385" s="62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62"/>
      <c r="U385" s="62"/>
      <c r="V385" s="62"/>
      <c r="W385" s="62"/>
      <c r="X385" s="62"/>
      <c r="Y385" s="62"/>
      <c r="Z385" s="62"/>
      <c r="AA385" s="62"/>
      <c r="AB385" s="62"/>
    </row>
    <row r="386" spans="1:28" x14ac:dyDescent="0.4">
      <c r="A386" s="30"/>
      <c r="B386" s="62"/>
      <c r="C386" s="62"/>
      <c r="D386" s="62"/>
      <c r="E386" s="62"/>
      <c r="F386" s="62"/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62"/>
      <c r="U386" s="62"/>
      <c r="V386" s="62"/>
      <c r="W386" s="62"/>
      <c r="X386" s="62"/>
      <c r="Y386" s="62"/>
      <c r="Z386" s="62"/>
      <c r="AA386" s="62"/>
      <c r="AB386" s="62"/>
    </row>
    <row r="387" spans="1:28" x14ac:dyDescent="0.4">
      <c r="A387" s="30"/>
      <c r="B387" s="62"/>
      <c r="C387" s="62"/>
      <c r="D387" s="62"/>
      <c r="E387" s="62"/>
      <c r="F387" s="62"/>
      <c r="G387" s="62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62"/>
      <c r="U387" s="62"/>
      <c r="V387" s="62"/>
      <c r="W387" s="62"/>
      <c r="X387" s="62"/>
      <c r="Y387" s="62"/>
      <c r="Z387" s="62"/>
      <c r="AA387" s="62"/>
      <c r="AB387" s="62"/>
    </row>
    <row r="388" spans="1:28" x14ac:dyDescent="0.4">
      <c r="A388" s="30"/>
      <c r="B388" s="62"/>
      <c r="C388" s="62"/>
      <c r="D388" s="62"/>
      <c r="E388" s="62"/>
      <c r="F388" s="62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62"/>
      <c r="W388" s="62"/>
      <c r="X388" s="62"/>
      <c r="Y388" s="62"/>
      <c r="Z388" s="62"/>
      <c r="AA388" s="62"/>
      <c r="AB388" s="62"/>
    </row>
    <row r="389" spans="1:28" x14ac:dyDescent="0.4">
      <c r="A389" s="30"/>
      <c r="B389" s="62"/>
      <c r="C389" s="62"/>
      <c r="D389" s="62"/>
      <c r="E389" s="62"/>
      <c r="F389" s="62"/>
      <c r="G389" s="62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62"/>
      <c r="U389" s="62"/>
      <c r="V389" s="62"/>
      <c r="W389" s="62"/>
      <c r="X389" s="62"/>
      <c r="Y389" s="62"/>
      <c r="Z389" s="62"/>
      <c r="AA389" s="62"/>
      <c r="AB389" s="62"/>
    </row>
    <row r="390" spans="1:28" x14ac:dyDescent="0.4">
      <c r="A390" s="30"/>
      <c r="B390" s="62"/>
      <c r="C390" s="62"/>
      <c r="D390" s="62"/>
      <c r="E390" s="62"/>
      <c r="F390" s="62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62"/>
      <c r="U390" s="62"/>
      <c r="V390" s="62"/>
      <c r="W390" s="62"/>
      <c r="X390" s="62"/>
      <c r="Y390" s="62"/>
      <c r="Z390" s="62"/>
      <c r="AA390" s="62"/>
      <c r="AB390" s="62"/>
    </row>
    <row r="391" spans="1:28" x14ac:dyDescent="0.4">
      <c r="A391" s="30"/>
      <c r="B391" s="62"/>
      <c r="C391" s="62"/>
      <c r="D391" s="62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62"/>
      <c r="U391" s="62"/>
      <c r="V391" s="62"/>
      <c r="W391" s="62"/>
      <c r="X391" s="62"/>
      <c r="Y391" s="62"/>
      <c r="Z391" s="62"/>
      <c r="AA391" s="62"/>
      <c r="AB391" s="62"/>
    </row>
    <row r="392" spans="1:28" x14ac:dyDescent="0.4">
      <c r="A392" s="30"/>
      <c r="B392" s="62"/>
      <c r="C392" s="62"/>
      <c r="D392" s="62"/>
      <c r="E392" s="62"/>
      <c r="F392" s="62"/>
      <c r="G392" s="62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62"/>
      <c r="U392" s="62"/>
      <c r="V392" s="62"/>
      <c r="W392" s="62"/>
      <c r="X392" s="62"/>
      <c r="Y392" s="62"/>
      <c r="Z392" s="62"/>
      <c r="AA392" s="62"/>
      <c r="AB392" s="62"/>
    </row>
    <row r="393" spans="1:28" x14ac:dyDescent="0.4">
      <c r="A393" s="30"/>
      <c r="B393" s="62"/>
      <c r="C393" s="62"/>
      <c r="D393" s="62"/>
      <c r="E393" s="62"/>
      <c r="F393" s="62"/>
      <c r="G393" s="62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62"/>
      <c r="U393" s="62"/>
      <c r="V393" s="62"/>
      <c r="W393" s="62"/>
      <c r="X393" s="62"/>
      <c r="Y393" s="62"/>
      <c r="Z393" s="62"/>
      <c r="AA393" s="62"/>
      <c r="AB393" s="62"/>
    </row>
    <row r="394" spans="1:28" x14ac:dyDescent="0.4">
      <c r="A394" s="30"/>
      <c r="B394" s="62"/>
      <c r="C394" s="62"/>
      <c r="D394" s="62"/>
      <c r="E394" s="62"/>
      <c r="F394" s="62"/>
      <c r="G394" s="62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62"/>
      <c r="U394" s="62"/>
      <c r="V394" s="62"/>
      <c r="W394" s="62"/>
      <c r="X394" s="62"/>
      <c r="Y394" s="62"/>
      <c r="Z394" s="62"/>
      <c r="AA394" s="62"/>
      <c r="AB394" s="62"/>
    </row>
    <row r="395" spans="1:28" x14ac:dyDescent="0.4">
      <c r="A395" s="30"/>
      <c r="B395" s="62"/>
      <c r="C395" s="62"/>
      <c r="D395" s="62"/>
      <c r="E395" s="62"/>
      <c r="F395" s="62"/>
      <c r="G395" s="62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62"/>
      <c r="U395" s="62"/>
      <c r="V395" s="62"/>
      <c r="W395" s="62"/>
      <c r="X395" s="62"/>
      <c r="Y395" s="62"/>
      <c r="Z395" s="62"/>
      <c r="AA395" s="62"/>
      <c r="AB395" s="62"/>
    </row>
    <row r="396" spans="1:28" x14ac:dyDescent="0.4">
      <c r="A396" s="30"/>
      <c r="B396" s="62"/>
      <c r="C396" s="62"/>
      <c r="D396" s="62"/>
      <c r="E396" s="62"/>
      <c r="F396" s="62"/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62"/>
      <c r="U396" s="62"/>
      <c r="V396" s="62"/>
      <c r="W396" s="62"/>
      <c r="X396" s="62"/>
      <c r="Y396" s="62"/>
      <c r="Z396" s="62"/>
      <c r="AA396" s="62"/>
      <c r="AB396" s="62"/>
    </row>
    <row r="397" spans="1:28" x14ac:dyDescent="0.4">
      <c r="A397" s="30"/>
      <c r="B397" s="62"/>
      <c r="C397" s="62"/>
      <c r="D397" s="62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62"/>
      <c r="U397" s="62"/>
      <c r="V397" s="62"/>
      <c r="W397" s="62"/>
      <c r="X397" s="62"/>
      <c r="Y397" s="62"/>
      <c r="Z397" s="62"/>
      <c r="AA397" s="62"/>
      <c r="AB397" s="62"/>
    </row>
    <row r="398" spans="1:28" x14ac:dyDescent="0.4">
      <c r="A398" s="30"/>
      <c r="B398" s="62"/>
      <c r="C398" s="62"/>
      <c r="D398" s="62"/>
      <c r="E398" s="62"/>
      <c r="F398" s="62"/>
      <c r="G398" s="62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62"/>
      <c r="U398" s="62"/>
      <c r="V398" s="62"/>
      <c r="W398" s="62"/>
      <c r="X398" s="62"/>
      <c r="Y398" s="62"/>
      <c r="Z398" s="62"/>
      <c r="AA398" s="62"/>
      <c r="AB398" s="62"/>
    </row>
    <row r="399" spans="1:28" x14ac:dyDescent="0.4">
      <c r="A399" s="30"/>
      <c r="B399" s="62"/>
      <c r="C399" s="62"/>
      <c r="D399" s="62"/>
      <c r="E399" s="62"/>
      <c r="F399" s="62"/>
      <c r="G399" s="62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62"/>
      <c r="U399" s="62"/>
      <c r="V399" s="62"/>
      <c r="W399" s="62"/>
      <c r="X399" s="62"/>
      <c r="Y399" s="62"/>
      <c r="Z399" s="62"/>
      <c r="AA399" s="62"/>
      <c r="AB399" s="62"/>
    </row>
    <row r="400" spans="1:28" x14ac:dyDescent="0.4">
      <c r="A400" s="30"/>
      <c r="B400" s="62"/>
      <c r="C400" s="62"/>
      <c r="D400" s="62"/>
      <c r="E400" s="62"/>
      <c r="F400" s="62"/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62"/>
      <c r="W400" s="62"/>
      <c r="X400" s="62"/>
      <c r="Y400" s="62"/>
      <c r="Z400" s="62"/>
      <c r="AA400" s="62"/>
      <c r="AB400" s="62"/>
    </row>
    <row r="401" spans="1:28" x14ac:dyDescent="0.4">
      <c r="A401" s="30"/>
      <c r="B401" s="62"/>
      <c r="C401" s="62"/>
      <c r="D401" s="62"/>
      <c r="E401" s="62"/>
      <c r="F401" s="62"/>
      <c r="G401" s="62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62"/>
      <c r="U401" s="62"/>
      <c r="V401" s="62"/>
      <c r="W401" s="62"/>
      <c r="X401" s="62"/>
      <c r="Y401" s="62"/>
      <c r="Z401" s="62"/>
      <c r="AA401" s="62"/>
      <c r="AB401" s="62"/>
    </row>
    <row r="402" spans="1:28" x14ac:dyDescent="0.4">
      <c r="A402" s="30"/>
      <c r="B402" s="62"/>
      <c r="C402" s="62"/>
      <c r="D402" s="62"/>
      <c r="E402" s="62"/>
      <c r="F402" s="62"/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62"/>
      <c r="U402" s="62"/>
      <c r="V402" s="62"/>
      <c r="W402" s="62"/>
      <c r="X402" s="62"/>
      <c r="Y402" s="62"/>
      <c r="Z402" s="62"/>
      <c r="AA402" s="62"/>
      <c r="AB402" s="62"/>
    </row>
    <row r="403" spans="1:28" x14ac:dyDescent="0.4">
      <c r="A403" s="30"/>
      <c r="B403" s="62"/>
      <c r="C403" s="62"/>
      <c r="D403" s="62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62"/>
      <c r="U403" s="62"/>
      <c r="V403" s="62"/>
      <c r="W403" s="62"/>
      <c r="X403" s="62"/>
      <c r="Y403" s="62"/>
      <c r="Z403" s="62"/>
      <c r="AA403" s="62"/>
      <c r="AB403" s="62"/>
    </row>
    <row r="404" spans="1:28" x14ac:dyDescent="0.4">
      <c r="A404" s="30"/>
      <c r="B404" s="62"/>
      <c r="C404" s="62"/>
      <c r="D404" s="62"/>
      <c r="E404" s="62"/>
      <c r="F404" s="62"/>
      <c r="G404" s="62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62"/>
      <c r="U404" s="62"/>
      <c r="V404" s="62"/>
      <c r="W404" s="62"/>
      <c r="X404" s="62"/>
      <c r="Y404" s="62"/>
      <c r="Z404" s="62"/>
      <c r="AA404" s="62"/>
      <c r="AB404" s="62"/>
    </row>
    <row r="405" spans="1:28" x14ac:dyDescent="0.4">
      <c r="A405" s="30"/>
      <c r="B405" s="62"/>
      <c r="C405" s="62"/>
      <c r="D405" s="62"/>
      <c r="E405" s="62"/>
      <c r="F405" s="62"/>
      <c r="G405" s="62"/>
      <c r="H405" s="62"/>
      <c r="I405" s="62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62"/>
      <c r="U405" s="62"/>
      <c r="V405" s="62"/>
      <c r="W405" s="62"/>
      <c r="X405" s="62"/>
      <c r="Y405" s="62"/>
      <c r="Z405" s="62"/>
      <c r="AA405" s="62"/>
      <c r="AB405" s="62"/>
    </row>
    <row r="406" spans="1:28" x14ac:dyDescent="0.4">
      <c r="A406" s="30"/>
      <c r="B406" s="62"/>
      <c r="C406" s="62"/>
      <c r="D406" s="62"/>
      <c r="E406" s="62"/>
      <c r="F406" s="62"/>
      <c r="G406" s="62"/>
      <c r="H406" s="62"/>
      <c r="I406" s="62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62"/>
      <c r="U406" s="62"/>
      <c r="V406" s="62"/>
      <c r="W406" s="62"/>
      <c r="X406" s="62"/>
      <c r="Y406" s="62"/>
      <c r="Z406" s="62"/>
      <c r="AA406" s="62"/>
      <c r="AB406" s="62"/>
    </row>
    <row r="407" spans="1:28" x14ac:dyDescent="0.4">
      <c r="A407" s="30"/>
      <c r="B407" s="62"/>
      <c r="C407" s="62"/>
      <c r="D407" s="62"/>
      <c r="E407" s="62"/>
      <c r="F407" s="62"/>
      <c r="G407" s="62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62"/>
      <c r="U407" s="62"/>
      <c r="V407" s="62"/>
      <c r="W407" s="62"/>
      <c r="X407" s="62"/>
      <c r="Y407" s="62"/>
      <c r="Z407" s="62"/>
      <c r="AA407" s="62"/>
      <c r="AB407" s="62"/>
    </row>
    <row r="408" spans="1:28" x14ac:dyDescent="0.4">
      <c r="A408" s="30"/>
      <c r="B408" s="62"/>
      <c r="C408" s="62"/>
      <c r="D408" s="62"/>
      <c r="E408" s="62"/>
      <c r="F408" s="62"/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62"/>
      <c r="U408" s="62"/>
      <c r="V408" s="62"/>
      <c r="W408" s="62"/>
      <c r="X408" s="62"/>
      <c r="Y408" s="62"/>
      <c r="Z408" s="62"/>
      <c r="AA408" s="62"/>
      <c r="AB408" s="62"/>
    </row>
    <row r="409" spans="1:28" x14ac:dyDescent="0.4">
      <c r="A409" s="30"/>
      <c r="B409" s="62"/>
      <c r="C409" s="62"/>
      <c r="D409" s="62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62"/>
      <c r="U409" s="62"/>
      <c r="V409" s="62"/>
      <c r="W409" s="62"/>
      <c r="X409" s="62"/>
      <c r="Y409" s="62"/>
      <c r="Z409" s="62"/>
      <c r="AA409" s="62"/>
      <c r="AB409" s="62"/>
    </row>
    <row r="410" spans="1:28" x14ac:dyDescent="0.4">
      <c r="A410" s="30"/>
      <c r="B410" s="62"/>
      <c r="C410" s="62"/>
      <c r="D410" s="62"/>
      <c r="E410" s="62"/>
      <c r="F410" s="62"/>
      <c r="G410" s="62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62"/>
      <c r="U410" s="62"/>
      <c r="V410" s="62"/>
      <c r="W410" s="62"/>
      <c r="X410" s="62"/>
      <c r="Y410" s="62"/>
      <c r="Z410" s="62"/>
      <c r="AA410" s="62"/>
      <c r="AB410" s="62"/>
    </row>
    <row r="411" spans="1:28" x14ac:dyDescent="0.4">
      <c r="A411" s="30"/>
      <c r="B411" s="62"/>
      <c r="C411" s="62"/>
      <c r="D411" s="62"/>
      <c r="E411" s="62"/>
      <c r="F411" s="62"/>
      <c r="G411" s="62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62"/>
      <c r="U411" s="62"/>
      <c r="V411" s="62"/>
      <c r="W411" s="62"/>
      <c r="X411" s="62"/>
      <c r="Y411" s="62"/>
      <c r="Z411" s="62"/>
      <c r="AA411" s="62"/>
      <c r="AB411" s="62"/>
    </row>
    <row r="412" spans="1:28" x14ac:dyDescent="0.4">
      <c r="A412" s="30"/>
      <c r="B412" s="62"/>
      <c r="C412" s="62"/>
      <c r="D412" s="62"/>
      <c r="E412" s="62"/>
      <c r="F412" s="62"/>
      <c r="G412" s="62"/>
      <c r="H412" s="62"/>
      <c r="I412" s="62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62"/>
      <c r="U412" s="62"/>
      <c r="V412" s="62"/>
      <c r="W412" s="62"/>
      <c r="X412" s="62"/>
      <c r="Y412" s="62"/>
      <c r="Z412" s="62"/>
      <c r="AA412" s="62"/>
      <c r="AB412" s="62"/>
    </row>
    <row r="413" spans="1:28" x14ac:dyDescent="0.4">
      <c r="A413" s="30"/>
      <c r="B413" s="62"/>
      <c r="C413" s="62"/>
      <c r="D413" s="62"/>
      <c r="E413" s="62"/>
      <c r="F413" s="62"/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62"/>
      <c r="W413" s="62"/>
      <c r="X413" s="62"/>
      <c r="Y413" s="62"/>
      <c r="Z413" s="62"/>
      <c r="AA413" s="62"/>
      <c r="AB413" s="62"/>
    </row>
    <row r="414" spans="1:28" x14ac:dyDescent="0.4">
      <c r="A414" s="30"/>
      <c r="B414" s="62"/>
      <c r="C414" s="62"/>
      <c r="D414" s="62"/>
      <c r="E414" s="62"/>
      <c r="F414" s="62"/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62"/>
      <c r="W414" s="62"/>
      <c r="X414" s="62"/>
      <c r="Y414" s="62"/>
      <c r="Z414" s="62"/>
      <c r="AA414" s="62"/>
      <c r="AB414" s="62"/>
    </row>
    <row r="415" spans="1:28" x14ac:dyDescent="0.4">
      <c r="A415" s="30"/>
      <c r="B415" s="62"/>
      <c r="C415" s="62"/>
      <c r="D415" s="62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62"/>
      <c r="U415" s="62"/>
      <c r="V415" s="62"/>
      <c r="W415" s="62"/>
      <c r="X415" s="62"/>
      <c r="Y415" s="62"/>
      <c r="Z415" s="62"/>
      <c r="AA415" s="62"/>
      <c r="AB415" s="62"/>
    </row>
    <row r="416" spans="1:28" x14ac:dyDescent="0.4">
      <c r="A416" s="30"/>
      <c r="B416" s="62"/>
      <c r="C416" s="62"/>
      <c r="D416" s="62"/>
      <c r="E416" s="62"/>
      <c r="F416" s="62"/>
      <c r="G416" s="62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62"/>
      <c r="U416" s="62"/>
      <c r="V416" s="62"/>
      <c r="W416" s="62"/>
      <c r="X416" s="62"/>
      <c r="Y416" s="62"/>
      <c r="Z416" s="62"/>
      <c r="AA416" s="62"/>
      <c r="AB416" s="62"/>
    </row>
    <row r="417" spans="1:28" x14ac:dyDescent="0.4">
      <c r="A417" s="30"/>
      <c r="B417" s="62"/>
      <c r="C417" s="62"/>
      <c r="D417" s="62"/>
      <c r="E417" s="62"/>
      <c r="F417" s="62"/>
      <c r="G417" s="62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62"/>
      <c r="U417" s="62"/>
      <c r="V417" s="62"/>
      <c r="W417" s="62"/>
      <c r="X417" s="62"/>
      <c r="Y417" s="62"/>
      <c r="Z417" s="62"/>
      <c r="AA417" s="62"/>
      <c r="AB417" s="62"/>
    </row>
    <row r="418" spans="1:28" x14ac:dyDescent="0.4">
      <c r="B418" s="62"/>
      <c r="C418" s="62"/>
      <c r="D418" s="62"/>
      <c r="E418" s="62"/>
      <c r="F418" s="62"/>
      <c r="G418" s="62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62"/>
      <c r="U418" s="62"/>
      <c r="V418" s="62"/>
      <c r="W418" s="62"/>
      <c r="X418" s="62"/>
      <c r="Y418" s="62"/>
      <c r="Z418" s="62"/>
      <c r="AA418" s="62"/>
      <c r="AB418" s="62"/>
    </row>
    <row r="419" spans="1:28" x14ac:dyDescent="0.4">
      <c r="B419" s="62"/>
      <c r="C419" s="62"/>
      <c r="D419" s="62"/>
      <c r="E419" s="62"/>
      <c r="F419" s="62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62"/>
      <c r="X419" s="62"/>
      <c r="Y419" s="62"/>
      <c r="Z419" s="62"/>
      <c r="AA419" s="62"/>
      <c r="AB419" s="62"/>
    </row>
    <row r="420" spans="1:28" x14ac:dyDescent="0.4">
      <c r="B420" s="62"/>
      <c r="C420" s="62"/>
      <c r="D420" s="62"/>
      <c r="E420" s="62"/>
      <c r="F420" s="62"/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62"/>
      <c r="V420" s="62"/>
      <c r="W420" s="62"/>
      <c r="X420" s="62"/>
      <c r="Y420" s="62"/>
      <c r="Z420" s="62"/>
      <c r="AA420" s="62"/>
      <c r="AB420" s="62"/>
    </row>
    <row r="421" spans="1:28" x14ac:dyDescent="0.4">
      <c r="B421" s="62"/>
      <c r="C421" s="62"/>
      <c r="D421" s="62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62"/>
      <c r="W421" s="62"/>
      <c r="X421" s="62"/>
      <c r="Y421" s="62"/>
      <c r="Z421" s="62"/>
      <c r="AA421" s="62"/>
      <c r="AB421" s="62"/>
    </row>
    <row r="422" spans="1:28" x14ac:dyDescent="0.4">
      <c r="B422" s="62"/>
      <c r="C422" s="62"/>
      <c r="D422" s="62"/>
      <c r="E422" s="62"/>
      <c r="F422" s="62"/>
      <c r="G422" s="62"/>
      <c r="H422" s="62"/>
      <c r="I422" s="62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62"/>
      <c r="U422" s="62"/>
      <c r="V422" s="62"/>
      <c r="W422" s="62"/>
      <c r="X422" s="62"/>
      <c r="Y422" s="62"/>
      <c r="Z422" s="62"/>
      <c r="AA422" s="62"/>
      <c r="AB422" s="62"/>
    </row>
    <row r="423" spans="1:28" x14ac:dyDescent="0.4">
      <c r="B423" s="62"/>
      <c r="C423" s="62"/>
      <c r="D423" s="62"/>
      <c r="E423" s="62"/>
      <c r="F423" s="62"/>
      <c r="G423" s="62"/>
      <c r="H423" s="62"/>
      <c r="I423" s="62"/>
      <c r="J423" s="62"/>
    </row>
  </sheetData>
  <sortState xmlns:xlrd2="http://schemas.microsoft.com/office/spreadsheetml/2017/richdata2" columnSort="1" ref="D57:BI422">
    <sortCondition ref="D57:BI57"/>
  </sortState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B423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ColWidth="9.07421875" defaultRowHeight="14.6" x14ac:dyDescent="0.4"/>
  <cols>
    <col min="1" max="1" width="25.4609375" style="30" customWidth="1"/>
    <col min="2" max="3" width="9.3046875" style="30" bestFit="1" customWidth="1"/>
    <col min="4" max="4" width="10.4609375" style="30" customWidth="1"/>
    <col min="5" max="5" width="11.765625" style="30" bestFit="1" customWidth="1"/>
    <col min="6" max="6" width="10.4609375" style="30" customWidth="1"/>
    <col min="7" max="8" width="9.3046875" style="30" bestFit="1" customWidth="1"/>
    <col min="9" max="9" width="9.3046875" style="30" customWidth="1"/>
    <col min="10" max="10" width="9.4609375" style="30" bestFit="1" customWidth="1"/>
    <col min="11" max="11" width="10.4609375" style="30" bestFit="1" customWidth="1"/>
    <col min="12" max="12" width="9.4609375" style="30" bestFit="1" customWidth="1"/>
    <col min="13" max="15" width="9.3046875" style="30" bestFit="1" customWidth="1"/>
    <col min="16" max="16" width="9.4609375" style="30" bestFit="1" customWidth="1"/>
    <col min="17" max="20" width="9.3046875" style="30" bestFit="1" customWidth="1"/>
    <col min="21" max="21" width="9.3046875" style="30" customWidth="1"/>
    <col min="22" max="22" width="9.3046875" style="30" bestFit="1" customWidth="1"/>
    <col min="23" max="16384" width="9.07421875" style="30"/>
  </cols>
  <sheetData>
    <row r="1" spans="1:22" x14ac:dyDescent="0.4">
      <c r="A1" s="47" t="s">
        <v>244</v>
      </c>
      <c r="B1" s="30">
        <v>43.65</v>
      </c>
      <c r="C1" s="30">
        <v>78.111800000000002</v>
      </c>
      <c r="D1" s="30">
        <v>70.91</v>
      </c>
      <c r="E1" s="30">
        <v>28</v>
      </c>
      <c r="F1" s="30">
        <v>30.026</v>
      </c>
      <c r="G1" s="30">
        <v>36.46</v>
      </c>
      <c r="H1" s="33">
        <v>46</v>
      </c>
      <c r="I1" s="64">
        <v>128.1705</v>
      </c>
      <c r="J1" s="33">
        <v>17</v>
      </c>
      <c r="K1" s="33">
        <v>46</v>
      </c>
      <c r="L1" s="33">
        <v>46</v>
      </c>
      <c r="M1" s="33">
        <v>1</v>
      </c>
      <c r="N1" s="33">
        <v>1</v>
      </c>
      <c r="O1" s="33">
        <v>1</v>
      </c>
      <c r="P1" s="33">
        <v>1</v>
      </c>
      <c r="Q1" s="33">
        <v>1</v>
      </c>
      <c r="R1" s="33">
        <v>1</v>
      </c>
      <c r="S1" s="33">
        <v>1</v>
      </c>
      <c r="T1" s="33">
        <v>64</v>
      </c>
      <c r="U1" s="33">
        <v>92.1006</v>
      </c>
      <c r="V1" s="33">
        <v>98</v>
      </c>
    </row>
    <row r="2" spans="1:22" x14ac:dyDescent="0.4">
      <c r="A2" s="30" t="s">
        <v>220</v>
      </c>
      <c r="B2" s="30" t="s">
        <v>133</v>
      </c>
      <c r="C2" s="30" t="s">
        <v>391</v>
      </c>
      <c r="D2" s="30" t="s">
        <v>135</v>
      </c>
      <c r="E2" s="30" t="s">
        <v>59</v>
      </c>
      <c r="F2" s="30" t="s">
        <v>140</v>
      </c>
      <c r="G2" s="30" t="s">
        <v>67</v>
      </c>
      <c r="H2" s="30" t="s">
        <v>141</v>
      </c>
      <c r="I2" s="30" t="s">
        <v>399</v>
      </c>
      <c r="J2" s="30" t="s">
        <v>57</v>
      </c>
      <c r="K2" s="30" t="s">
        <v>145</v>
      </c>
      <c r="L2" s="30" t="s">
        <v>146</v>
      </c>
      <c r="M2" s="28" t="s">
        <v>152</v>
      </c>
      <c r="N2" s="28" t="s">
        <v>153</v>
      </c>
      <c r="O2" s="28" t="s">
        <v>154</v>
      </c>
      <c r="P2" s="30" t="s">
        <v>157</v>
      </c>
      <c r="Q2" s="28" t="s">
        <v>166</v>
      </c>
      <c r="R2" s="28" t="s">
        <v>167</v>
      </c>
      <c r="S2" s="28" t="s">
        <v>168</v>
      </c>
      <c r="T2" s="30" t="s">
        <v>61</v>
      </c>
      <c r="U2" s="30" t="s">
        <v>400</v>
      </c>
      <c r="V2" s="30" t="s">
        <v>169</v>
      </c>
    </row>
    <row r="3" spans="1:22" x14ac:dyDescent="0.4">
      <c r="A3" s="30" t="s">
        <v>515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>
        <f>afdust!AJ61</f>
        <v>1696.7739270788366</v>
      </c>
      <c r="N3" s="28">
        <f>afdust!AK61</f>
        <v>6907.81945938626</v>
      </c>
      <c r="O3" s="28">
        <f>afdust!AL61</f>
        <v>44240.741253230619</v>
      </c>
      <c r="P3" s="28">
        <f>afdust!AO61</f>
        <v>6236720.6522761434</v>
      </c>
      <c r="Q3" s="28">
        <f>afdust!AX61</f>
        <v>173475.8681783482</v>
      </c>
      <c r="R3" s="28">
        <f>afdust!AY61</f>
        <v>9097.046318521745</v>
      </c>
      <c r="S3" s="28">
        <f>afdust!AZ61</f>
        <v>3832.6700255845744</v>
      </c>
      <c r="T3" s="28"/>
      <c r="U3" s="28"/>
      <c r="V3" s="28"/>
    </row>
    <row r="4" spans="1:22" x14ac:dyDescent="0.4">
      <c r="A4" s="30" t="s">
        <v>213</v>
      </c>
      <c r="B4" s="28">
        <f>ag!M61</f>
        <v>14801.680592340566</v>
      </c>
      <c r="C4" s="28">
        <f>ag!N61</f>
        <v>428.94556553341829</v>
      </c>
      <c r="D4" s="28"/>
      <c r="E4" s="28"/>
      <c r="F4" s="28">
        <f>ag!V61</f>
        <v>0</v>
      </c>
      <c r="G4" s="28"/>
      <c r="H4" s="28"/>
      <c r="I4" s="28">
        <f>ag!AA61</f>
        <v>0</v>
      </c>
      <c r="J4" s="28">
        <f>ag!AB61</f>
        <v>2990703.1658090213</v>
      </c>
      <c r="K4" s="28"/>
      <c r="L4" s="28"/>
      <c r="M4" s="28"/>
      <c r="N4" s="28"/>
      <c r="O4" s="28"/>
      <c r="P4" s="28"/>
      <c r="Q4" s="28"/>
      <c r="R4" s="28"/>
      <c r="S4" s="28"/>
      <c r="T4" s="28"/>
      <c r="U4" s="28">
        <f>ag!AH61</f>
        <v>8612.1368325729145</v>
      </c>
      <c r="V4" s="28"/>
    </row>
    <row r="5" spans="1:22" x14ac:dyDescent="0.4">
      <c r="A5" s="30" t="s">
        <v>402</v>
      </c>
      <c r="B5" s="28">
        <f>ptagfire!S61</f>
        <v>4305.7039234111198</v>
      </c>
      <c r="C5" s="28">
        <f>ptagfire!T61</f>
        <v>314.04419527915559</v>
      </c>
      <c r="D5" s="28"/>
      <c r="E5" s="28">
        <f>ptagfire!V61</f>
        <v>278720.70556548092</v>
      </c>
      <c r="F5" s="28">
        <f>ptagfire!AB61</f>
        <v>1487.9341200097454</v>
      </c>
      <c r="H5" s="28">
        <f>ptagfire!AD61</f>
        <v>0</v>
      </c>
      <c r="I5" s="28">
        <f>ptagfire!AI61</f>
        <v>0</v>
      </c>
      <c r="J5" s="28">
        <f>ptagfire!AJ61</f>
        <v>54453.504141121368</v>
      </c>
      <c r="K5" s="28">
        <f>ptagfire!AL61</f>
        <v>9742.2187697450918</v>
      </c>
      <c r="L5" s="28">
        <f>ptagfire!AM61</f>
        <v>1082.4688404467315</v>
      </c>
      <c r="M5" s="28">
        <f>ptagfire!AT61</f>
        <v>2591.1854659667174</v>
      </c>
      <c r="N5" s="28">
        <f>ptagfire!AU61</f>
        <v>3121.046723412725</v>
      </c>
      <c r="O5" s="28">
        <f>ptagfire!AV61</f>
        <v>2.8639041129611895</v>
      </c>
      <c r="P5" s="28">
        <f>ptagfire!BA61</f>
        <v>12485.159104414386</v>
      </c>
      <c r="Q5" s="28">
        <f>ptagfire!BK61</f>
        <v>4.2949367683168189</v>
      </c>
      <c r="R5" s="28">
        <f>ptagfire!BL61</f>
        <v>472.43069902370456</v>
      </c>
      <c r="S5" s="28">
        <f>ptagfire!BM61</f>
        <v>0.28739994755388348</v>
      </c>
      <c r="T5" s="28">
        <f>ptagfire!BN61</f>
        <v>3908.9486425132268</v>
      </c>
      <c r="U5" s="28">
        <f>ptagfire!BO61</f>
        <v>952.37647738982218</v>
      </c>
      <c r="V5" s="28">
        <f>ptagfire!BP61</f>
        <v>0</v>
      </c>
    </row>
    <row r="6" spans="1:22" x14ac:dyDescent="0.4">
      <c r="A6" s="66" t="s">
        <v>483</v>
      </c>
      <c r="B6" s="28">
        <v>451434.55862431601</v>
      </c>
      <c r="C6" s="28"/>
      <c r="D6" s="28"/>
      <c r="E6" s="28">
        <v>13082528.967211759</v>
      </c>
      <c r="F6" s="28">
        <v>1863199.2141073756</v>
      </c>
      <c r="G6" s="28"/>
      <c r="H6" s="28"/>
      <c r="I6" s="28"/>
      <c r="J6" s="28"/>
      <c r="K6" s="28">
        <v>2633143.4834570694</v>
      </c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</row>
    <row r="7" spans="1:22" x14ac:dyDescent="0.4">
      <c r="A7" s="30" t="s">
        <v>414</v>
      </c>
      <c r="B7" s="28">
        <f>cmv_c1c2!W61</f>
        <v>0</v>
      </c>
      <c r="C7" s="28">
        <f>cmv_c1c2!X61</f>
        <v>92.501682156551794</v>
      </c>
      <c r="D7" s="28">
        <f>cmv_c1c2!AA61</f>
        <v>1.55558096060318E-2</v>
      </c>
      <c r="E7" s="28">
        <f>cmv_c1c2!AB61</f>
        <v>106517.29482117532</v>
      </c>
      <c r="F7" s="28">
        <f>cmv_c1c2!AH61</f>
        <v>680.18504367351545</v>
      </c>
      <c r="G7" s="28"/>
      <c r="H7" s="28">
        <f>cmv_c1c2!AI61</f>
        <v>2302.9199191749699</v>
      </c>
      <c r="I7" s="28">
        <f>cmv_c1c2!AN61</f>
        <v>7.9878566847969026</v>
      </c>
      <c r="J7" s="28">
        <f>cmv_c1c2!AO61</f>
        <v>312.38747286986376</v>
      </c>
      <c r="K7" s="28">
        <f>cmv_c1c2!AQ61</f>
        <v>259079.19866239355</v>
      </c>
      <c r="L7" s="28">
        <f>cmv_c1c2!AR61</f>
        <v>26483.666106676064</v>
      </c>
      <c r="M7" s="28">
        <f>cmv_c1c2!AY61</f>
        <v>1.6286998120421465</v>
      </c>
      <c r="N7" s="28">
        <f>cmv_c1c2!AZ61</f>
        <v>6127.0775001579477</v>
      </c>
      <c r="O7" s="28">
        <f>cmv_c1c2!BA61</f>
        <v>2.0815387394125335</v>
      </c>
      <c r="P7" s="28">
        <f>cmv_c1c2!BF61</f>
        <v>319.92070056823923</v>
      </c>
      <c r="Q7" s="28">
        <f>cmv_c1c2!BP61</f>
        <v>0</v>
      </c>
      <c r="R7" s="28">
        <f>cmv_c1c2!BQ61</f>
        <v>23.437356906592527</v>
      </c>
      <c r="S7" s="28">
        <f>cmv_c1c2!BR61</f>
        <v>3.1779588732961911E-2</v>
      </c>
      <c r="T7" s="28">
        <f>cmv_c1c2!BS61</f>
        <v>2386.2392542585731</v>
      </c>
      <c r="U7" s="28">
        <f>cmv_c1c2!BT61</f>
        <v>1252.4984595558608</v>
      </c>
      <c r="V7" s="28">
        <f>cmv_c1c2!BU61</f>
        <v>0</v>
      </c>
    </row>
    <row r="8" spans="1:22" x14ac:dyDescent="0.4">
      <c r="A8" s="30" t="s">
        <v>498</v>
      </c>
      <c r="B8" s="28">
        <f>'cmv_c3 36'!U61</f>
        <v>0</v>
      </c>
      <c r="C8" s="28">
        <f>'cmv_c3 36'!V61</f>
        <v>0.88143606351924875</v>
      </c>
      <c r="D8" s="28"/>
      <c r="E8" s="28">
        <f>'cmv_c3 36'!X61</f>
        <v>206374.39107760269</v>
      </c>
      <c r="F8" s="28">
        <f>'cmv_c3 36'!AD61</f>
        <v>141.07557096629756</v>
      </c>
      <c r="H8" s="28">
        <f>'cmv_c3 36'!AE61</f>
        <v>15769.811632559044</v>
      </c>
      <c r="I8" s="28">
        <f>'cmv_c3 36'!AJ61</f>
        <v>0.49297445803796192</v>
      </c>
      <c r="J8" s="28">
        <f>'cmv_c3 36'!AK61</f>
        <v>138.8779222979245</v>
      </c>
      <c r="K8" s="28">
        <f>'cmv_c3 36'!AM61</f>
        <v>1772488.9476888985</v>
      </c>
      <c r="L8" s="28">
        <f>'cmv_c3 36'!AN61</f>
        <v>181700.04499563118</v>
      </c>
      <c r="M8" s="28">
        <f>'cmv_c3 36'!AU61</f>
        <v>0</v>
      </c>
      <c r="N8" s="28">
        <f>'cmv_c3 36'!AV61</f>
        <v>8930.6952004750201</v>
      </c>
      <c r="O8" s="28">
        <f>'cmv_c3 36'!AW61</f>
        <v>98.424901427875866</v>
      </c>
      <c r="P8" s="28">
        <f>'cmv_c3 36'!BB61</f>
        <v>11332.334979845096</v>
      </c>
      <c r="Q8" s="28">
        <f>'cmv_c3 36'!BL61</f>
        <v>429.57437326033596</v>
      </c>
      <c r="R8" s="28">
        <f>'cmv_c3 36'!BM61</f>
        <v>15216.432458815681</v>
      </c>
      <c r="S8" s="28">
        <f>'cmv_c3 36'!BN61</f>
        <v>17.857974884821498</v>
      </c>
      <c r="T8" s="28">
        <f>'cmv_c3 36'!BO61</f>
        <v>155477.67044905151</v>
      </c>
      <c r="U8" s="28">
        <f>'cmv_c3 36'!BP61</f>
        <v>23513.51645348336</v>
      </c>
      <c r="V8" s="28">
        <f>'cmv_c3 36'!BQ61</f>
        <v>0</v>
      </c>
    </row>
    <row r="9" spans="1:22" x14ac:dyDescent="0.4">
      <c r="A9" s="30" t="s">
        <v>216</v>
      </c>
      <c r="B9" s="28">
        <f>nonpt!X61</f>
        <v>7316.3819379083297</v>
      </c>
      <c r="C9" s="28">
        <f>nonpt!Y61</f>
        <v>14972.942594307955</v>
      </c>
      <c r="D9" s="28">
        <f>nonpt!AB61</f>
        <v>447.66826815454073</v>
      </c>
      <c r="E9" s="28">
        <f>nonpt!AC61</f>
        <v>2765596.917917354</v>
      </c>
      <c r="F9" s="28">
        <f>nonpt!AI61</f>
        <v>6829.1077518158336</v>
      </c>
      <c r="G9" s="28">
        <f>nonpt!AJ61</f>
        <v>2540.929696161531</v>
      </c>
      <c r="H9" s="28">
        <f>nonpt!AK61</f>
        <v>0</v>
      </c>
      <c r="I9" s="28">
        <f>nonpt!AP61</f>
        <v>5247.1807402573986</v>
      </c>
      <c r="J9" s="28">
        <f>nonpt!AQ61</f>
        <v>123021.01239798506</v>
      </c>
      <c r="K9" s="28">
        <f>nonpt!AS61</f>
        <v>686855.97678050119</v>
      </c>
      <c r="L9" s="28">
        <f>nonpt!AT61</f>
        <v>76317.343784918048</v>
      </c>
      <c r="M9" s="28">
        <f>nonpt!BA61</f>
        <v>22228.038222591593</v>
      </c>
      <c r="N9" s="28">
        <f>nonpt!BB61</f>
        <v>36624.098504979411</v>
      </c>
      <c r="O9" s="28">
        <f>nonpt!BC61</f>
        <v>430.52829538654112</v>
      </c>
      <c r="P9" s="28">
        <f>nonpt!BH61</f>
        <v>122216.36084812856</v>
      </c>
      <c r="Q9" s="28">
        <f>nonpt!BR61</f>
        <v>24714.108662730785</v>
      </c>
      <c r="R9" s="28">
        <f>nonpt!BS61</f>
        <v>19690.468852461607</v>
      </c>
      <c r="S9" s="28">
        <f>nonpt!BT61</f>
        <v>65.860355760359653</v>
      </c>
      <c r="T9" s="28">
        <f>nonpt!BU61</f>
        <v>119048.35009493747</v>
      </c>
      <c r="U9" s="28">
        <f>nonpt!BV61</f>
        <v>1214059.6615710319</v>
      </c>
      <c r="V9" s="28">
        <f>nonpt!BW61</f>
        <v>1488.2355430669143</v>
      </c>
    </row>
    <row r="10" spans="1:22" x14ac:dyDescent="0.4">
      <c r="A10" s="30" t="s">
        <v>217</v>
      </c>
      <c r="B10" s="28">
        <f>nonroad!U61</f>
        <v>2185.8712265542154</v>
      </c>
      <c r="C10" s="28">
        <f>nonroad!V61</f>
        <v>24562.209880959086</v>
      </c>
      <c r="D10" s="28"/>
      <c r="E10" s="28">
        <f>nonroad!Y61</f>
        <v>11271648.04498212</v>
      </c>
      <c r="F10" s="28">
        <f>nonroad!AE61</f>
        <v>13427.380727831374</v>
      </c>
      <c r="H10" s="28">
        <f>nonroad!AF61</f>
        <v>4839.5375354811104</v>
      </c>
      <c r="I10" s="28">
        <f>nonroad!AK61</f>
        <v>1187.3209939021363</v>
      </c>
      <c r="J10" s="28">
        <f>nonroad!AL61</f>
        <v>2028.4269768372246</v>
      </c>
      <c r="K10" s="28">
        <f>nonroad!AN61</f>
        <v>544447.86500963883</v>
      </c>
      <c r="L10" s="28">
        <f>nonroad!AO61</f>
        <v>55654.687329139553</v>
      </c>
      <c r="M10" s="28">
        <f>nonroad!AV61</f>
        <v>7.0529820144100581</v>
      </c>
      <c r="N10" s="28">
        <f>nonroad!AW61</f>
        <v>18860.78780112918</v>
      </c>
      <c r="O10" s="28">
        <f>nonroad!AX61</f>
        <v>15.440214137888047</v>
      </c>
      <c r="P10" s="28">
        <f>nonroad!BC61</f>
        <v>4119.101871123522</v>
      </c>
      <c r="Q10" s="28">
        <f>nonroad!BM61</f>
        <v>52.425832966572315</v>
      </c>
      <c r="R10" s="28">
        <f>nonroad!BN61</f>
        <v>241.56247661885894</v>
      </c>
      <c r="S10" s="28">
        <f>nonroad!BO61</f>
        <v>0.19642776976055146</v>
      </c>
      <c r="T10" s="28">
        <f>nonroad!BP61</f>
        <v>1536.4887472629352</v>
      </c>
      <c r="U10" s="28">
        <f>nonroad!BQ61</f>
        <v>199598.98033740043</v>
      </c>
      <c r="V10" s="28">
        <f>nonroad!BR61</f>
        <v>0</v>
      </c>
    </row>
    <row r="11" spans="1:22" x14ac:dyDescent="0.4">
      <c r="A11" s="30" t="s">
        <v>487</v>
      </c>
      <c r="B11" s="28">
        <f>'onroad all'!H64</f>
        <v>2615.4249543122673</v>
      </c>
      <c r="C11" s="28">
        <f>'onroad all'!I64</f>
        <v>19333.549487882741</v>
      </c>
      <c r="D11" s="28"/>
      <c r="E11" s="28">
        <f>'onroad all'!P64</f>
        <v>10429918.390658636</v>
      </c>
      <c r="F11" s="28">
        <f>'onroad all'!AD64</f>
        <v>18616.340868869789</v>
      </c>
      <c r="G11" s="28"/>
      <c r="H11" s="28">
        <f>'onroad all'!AF64</f>
        <v>10833.931445090549</v>
      </c>
      <c r="I11" s="28">
        <f>'onroad all'!AO64</f>
        <v>2023.7720935986124</v>
      </c>
      <c r="J11" s="101">
        <f>'onroad all'!AP64</f>
        <v>83643.070428159306</v>
      </c>
      <c r="K11" s="28">
        <f>'onroad all'!AR64</f>
        <v>1037516.5434204625</v>
      </c>
      <c r="L11" s="101">
        <f>'onroad all'!AS64</f>
        <v>305890.94270530308</v>
      </c>
      <c r="M11" s="28">
        <f>'onroad all'!BB64</f>
        <v>128.63709376077151</v>
      </c>
      <c r="N11" s="101">
        <f>'onroad all'!BC64</f>
        <v>12590.290392319064</v>
      </c>
      <c r="O11" s="101">
        <f>'onroad all'!BD64</f>
        <v>2667.0386680126899</v>
      </c>
      <c r="P11" s="28">
        <f>'onroad all'!BK64</f>
        <v>148027.21604765533</v>
      </c>
      <c r="Q11" s="28">
        <f>'onroad all'!BV64</f>
        <v>1856.7097457975169</v>
      </c>
      <c r="R11" s="101">
        <f>'onroad all'!BW64</f>
        <v>7056.2614586411964</v>
      </c>
      <c r="S11" s="101">
        <f>'onroad all'!BX64</f>
        <v>81.862675626091317</v>
      </c>
      <c r="T11" s="101">
        <f>'onroad all'!BZ64</f>
        <v>11549.569098476653</v>
      </c>
      <c r="U11" s="28">
        <f>'onroad all'!CN64</f>
        <v>277821.00305320427</v>
      </c>
      <c r="V11" s="28"/>
    </row>
    <row r="12" spans="1:22" x14ac:dyDescent="0.4">
      <c r="A12" s="30" t="s">
        <v>233</v>
      </c>
      <c r="B12" s="28">
        <f>np_oilgas!W61</f>
        <v>6.6223688573945569</v>
      </c>
      <c r="C12" s="28">
        <f>np_oilgas!X61</f>
        <v>36176.959004999044</v>
      </c>
      <c r="D12" s="28">
        <f>np_oilgas!AA61</f>
        <v>1.0273292334625712</v>
      </c>
      <c r="E12" s="28">
        <f>np_oilgas!AB61</f>
        <v>785399.23859069787</v>
      </c>
      <c r="F12" s="28">
        <f>np_oilgas!AH61</f>
        <v>19232.057436621904</v>
      </c>
      <c r="H12" s="28">
        <f>np_oilgas!AI61</f>
        <v>0</v>
      </c>
      <c r="I12" s="28">
        <f>np_oilgas!AN61</f>
        <v>94.801114749800092</v>
      </c>
      <c r="J12" s="28">
        <f>np_oilgas!AO61</f>
        <v>22.666577612318779</v>
      </c>
      <c r="K12" s="28">
        <f>np_oilgas!AQ61</f>
        <v>508091.62335119385</v>
      </c>
      <c r="L12" s="28">
        <f>np_oilgas!AR61</f>
        <v>56454.642795845422</v>
      </c>
      <c r="M12" s="28">
        <f>np_oilgas!AY61</f>
        <v>0</v>
      </c>
      <c r="N12" s="28">
        <f>np_oilgas!AZ61</f>
        <v>0</v>
      </c>
      <c r="O12" s="28">
        <f>np_oilgas!BA61</f>
        <v>0</v>
      </c>
      <c r="P12" s="28">
        <f>np_oilgas!BF61</f>
        <v>145.53569022144848</v>
      </c>
      <c r="Q12" s="28">
        <f>np_oilgas!BP61</f>
        <v>0</v>
      </c>
      <c r="R12" s="28">
        <f>np_oilgas!BQ61</f>
        <v>4228.9387959895639</v>
      </c>
      <c r="S12" s="28">
        <f>np_oilgas!BR61</f>
        <v>0</v>
      </c>
      <c r="T12" s="28">
        <f>np_oilgas!BS61</f>
        <v>31207.880388817182</v>
      </c>
      <c r="U12" s="28">
        <f>np_oilgas!BT61</f>
        <v>1207120.3393814168</v>
      </c>
      <c r="V12" s="28">
        <f>np_oilgas!BU61</f>
        <v>0</v>
      </c>
    </row>
    <row r="13" spans="1:22" x14ac:dyDescent="0.4">
      <c r="A13" s="30" t="s">
        <v>468</v>
      </c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>
        <f>'othafdust 36US3'!AI18</f>
        <v>273.72494714187059</v>
      </c>
      <c r="N13" s="28">
        <f>'othafdust 36US3'!AJ18</f>
        <v>569.30042779860446</v>
      </c>
      <c r="O13" s="28">
        <f>'othafdust 36US3'!AK18</f>
        <v>9028.0833203713046</v>
      </c>
      <c r="P13" s="28">
        <f>'othafdust 36US3'!AN18</f>
        <v>1084262.3031037271</v>
      </c>
      <c r="Q13" s="28">
        <f>'othafdust 36US3'!AW18</f>
        <v>31810.062897039999</v>
      </c>
      <c r="R13" s="28">
        <f>'othafdust 36US3'!AX18</f>
        <v>1949.2675661200954</v>
      </c>
      <c r="S13" s="28">
        <f>'othafdust 36US3'!AY18</f>
        <v>808.26677076966484</v>
      </c>
      <c r="T13" s="28"/>
      <c r="U13" s="28"/>
      <c r="V13" s="28"/>
    </row>
    <row r="14" spans="1:22" s="100" customFormat="1" x14ac:dyDescent="0.4">
      <c r="A14" s="96" t="s">
        <v>488</v>
      </c>
      <c r="B14" s="101"/>
      <c r="C14" s="101"/>
      <c r="D14" s="101"/>
      <c r="E14" s="101"/>
      <c r="F14" s="101"/>
      <c r="G14" s="101"/>
      <c r="H14" s="101"/>
      <c r="I14" s="101"/>
      <c r="J14" s="101"/>
      <c r="K14" s="101"/>
      <c r="L14" s="101"/>
      <c r="M14" s="101">
        <f>'othptdust 36US3'!AI18</f>
        <v>73.96215431959439</v>
      </c>
      <c r="N14" s="101">
        <f>'othptdust 36US3'!AJ18</f>
        <v>10.957355833302275</v>
      </c>
      <c r="O14" s="101">
        <f>'othptdust 36US3'!AK18</f>
        <v>3155.7183740642649</v>
      </c>
      <c r="P14" s="101">
        <f>'othptdust 36US3'!AN18</f>
        <v>95661.265684340076</v>
      </c>
      <c r="Q14" s="101">
        <f>'othptdust 36US3'!AW18</f>
        <v>13389.888760901384</v>
      </c>
      <c r="R14" s="101">
        <f>'othptdust 36US3'!AX18</f>
        <v>60.292849614413896</v>
      </c>
      <c r="S14" s="101">
        <f>'othptdust 36US3'!AY18</f>
        <v>284.89125810167491</v>
      </c>
      <c r="T14" s="101"/>
      <c r="U14" s="101"/>
      <c r="V14" s="101"/>
    </row>
    <row r="15" spans="1:22" x14ac:dyDescent="0.4">
      <c r="A15" s="30" t="s">
        <v>467</v>
      </c>
      <c r="B15" s="28">
        <f>'othar 36US3'!N49</f>
        <v>411657.10667892802</v>
      </c>
      <c r="C15" s="28">
        <f>'othar 36US3'!O49</f>
        <v>129069.28125312454</v>
      </c>
      <c r="D15" s="28"/>
      <c r="E15" s="28">
        <f>'othar 36US3'!Q49</f>
        <v>5897665.0210174611</v>
      </c>
      <c r="F15" s="28">
        <f>'othar 36US3'!W49</f>
        <v>221484.57727821721</v>
      </c>
      <c r="H15" s="28">
        <f>'othar 36US3'!X49</f>
        <v>4423.0487245055974</v>
      </c>
      <c r="I15" s="28">
        <f>'othar 36US3'!AC49</f>
        <v>43057.078221597629</v>
      </c>
      <c r="J15" s="28">
        <f>'othar 36US3'!AD49</f>
        <v>876197.51605447032</v>
      </c>
      <c r="K15" s="28">
        <f>'othar 36US3'!AF49</f>
        <v>1042681.1833002081</v>
      </c>
      <c r="L15" s="28">
        <f>'othar 36US3'!AG49</f>
        <v>111430.49068242233</v>
      </c>
      <c r="M15" s="28">
        <f>'othar 36US3'!AN49</f>
        <v>2707.8180669400253</v>
      </c>
      <c r="N15" s="28">
        <f>'othar 36US3'!AO49</f>
        <v>76857.075696655447</v>
      </c>
      <c r="O15" s="28">
        <f>'othar 36US3'!AP49</f>
        <v>3432.8187699481855</v>
      </c>
      <c r="P15" s="28">
        <f>'othar 36US3'!AU49</f>
        <v>255534.76969406151</v>
      </c>
      <c r="Q15" s="28">
        <f>'othar 36US3'!BE49</f>
        <v>14599.349164140687</v>
      </c>
      <c r="R15" s="28">
        <f>'othar 36US3'!BF49</f>
        <v>10805.00480481156</v>
      </c>
      <c r="S15" s="28">
        <f>'othar 36US3'!BG49</f>
        <v>246.41192131207765</v>
      </c>
      <c r="T15" s="28">
        <f>'othar 36US3'!BH49</f>
        <v>48512.345025620336</v>
      </c>
      <c r="U15" s="28">
        <f>'othar 36US3'!BI49</f>
        <v>730368.79356348491</v>
      </c>
      <c r="V15" s="28">
        <f>'othar 36US3'!BJ49</f>
        <v>12.438507180451833</v>
      </c>
    </row>
    <row r="16" spans="1:22" x14ac:dyDescent="0.4">
      <c r="A16" s="30" t="s">
        <v>469</v>
      </c>
      <c r="B16" s="28">
        <f>'onroad_can 36US3'!N49</f>
        <v>401.78031236448658</v>
      </c>
      <c r="C16" s="28">
        <f>'onroad_can 36US3'!O49</f>
        <v>2626.7970290264652</v>
      </c>
      <c r="D16" s="28"/>
      <c r="E16" s="28">
        <f>'onroad_can 36US3'!Q49</f>
        <v>1353511.8430676505</v>
      </c>
      <c r="F16" s="28">
        <f>'onroad_can 36US3'!W49</f>
        <v>1763.4059070986839</v>
      </c>
      <c r="H16" s="28">
        <f>'onroad_can 36US3'!X49</f>
        <v>1421.2228143339967</v>
      </c>
      <c r="I16" s="28">
        <f>'onroad_can 36US3'!AC49</f>
        <v>23.275624635283794</v>
      </c>
      <c r="J16" s="28">
        <f>'onroad_can 36US3'!AD49</f>
        <v>5692.0292510507479</v>
      </c>
      <c r="K16" s="28">
        <f>'onroad_can 36US3'!AF49</f>
        <v>159887.86576524263</v>
      </c>
      <c r="L16" s="28">
        <f>'onroad_can 36US3'!AG49</f>
        <v>16344.091091757467</v>
      </c>
      <c r="M16" s="28">
        <f>'onroad_can 36US3'!AN49</f>
        <v>8.400176282656453</v>
      </c>
      <c r="N16" s="28">
        <f>'onroad_can 36US3'!AO49</f>
        <v>5136.6005043594168</v>
      </c>
      <c r="O16" s="28">
        <f>'onroad_can 36US3'!AP49</f>
        <v>165.37197576783004</v>
      </c>
      <c r="P16" s="28">
        <f>'onroad_can 36US3'!AU49</f>
        <v>17273.896528805293</v>
      </c>
      <c r="Q16" s="28">
        <f>'onroad_can 36US3'!BE49</f>
        <v>128.27642373930092</v>
      </c>
      <c r="R16" s="28">
        <f>'onroad_can 36US3'!BF49</f>
        <v>94.441614382707868</v>
      </c>
      <c r="S16" s="28">
        <f>'onroad_can 36US3'!BG49</f>
        <v>5.0887655417062998</v>
      </c>
      <c r="T16" s="28">
        <f>'onroad_can 36US3'!BH49</f>
        <v>722.70897394520671</v>
      </c>
      <c r="U16" s="28">
        <f>'onroad_can 36US3'!BI49</f>
        <v>19596.426667214098</v>
      </c>
      <c r="V16" s="28">
        <f>'onroad_can 36US3'!BJ49</f>
        <v>0</v>
      </c>
    </row>
    <row r="17" spans="1:22" x14ac:dyDescent="0.4">
      <c r="A17" s="30" t="s">
        <v>470</v>
      </c>
      <c r="B17" s="28">
        <f>'onroad_mex 36US3'!U36</f>
        <v>1102.5396068500536</v>
      </c>
      <c r="C17" s="28">
        <f>'onroad_mex 36US3'!V36</f>
        <v>11718.706825993338</v>
      </c>
      <c r="D17" s="28"/>
      <c r="E17" s="28">
        <f>'onroad_mex 36US3'!Y36</f>
        <v>5496593.9113547178</v>
      </c>
      <c r="F17" s="28">
        <f>'onroad_mex 36US3'!AE36</f>
        <v>5886.7764089884367</v>
      </c>
      <c r="H17" s="28">
        <f>'onroad_mex 36US3'!AF36</f>
        <v>10688.704782954108</v>
      </c>
      <c r="I17" s="28">
        <f>'onroad_mex 36US3'!AK36</f>
        <v>738.26882718127467</v>
      </c>
      <c r="J17" s="28">
        <f>'onroad_mex 36US3'!AL36</f>
        <v>13806.855160448058</v>
      </c>
      <c r="K17" s="28">
        <f>'onroad_mex 36US3'!AN36</f>
        <v>1072372.6873779965</v>
      </c>
      <c r="L17" s="28">
        <f>'onroad_mex 36US3'!AO36</f>
        <v>253026.63401142371</v>
      </c>
      <c r="M17" s="28">
        <f>'onroad_mex 36US3'!AU36</f>
        <v>21.747584041718014</v>
      </c>
      <c r="N17" s="28">
        <f>'onroad_mex 36US3'!AV36</f>
        <v>19092.584215734903</v>
      </c>
      <c r="O17" s="28">
        <f>'onroad_mex 36US3'!AW36</f>
        <v>350.75522335376945</v>
      </c>
      <c r="P17" s="28">
        <f>'onroad_mex 36US3'!BB36</f>
        <v>25554.339535738742</v>
      </c>
      <c r="Q17" s="28">
        <f>'onroad_mex 36US3'!BL36</f>
        <v>205.28590617293025</v>
      </c>
      <c r="R17" s="28">
        <f>'onroad_mex 36US3'!BM36</f>
        <v>55356.171587703422</v>
      </c>
      <c r="S17" s="28">
        <f>'onroad_mex 36US3'!BN36</f>
        <v>10.134400770994869</v>
      </c>
      <c r="T17" s="28">
        <f>'onroad_mex 36US3'!BO36</f>
        <v>36063.811965158951</v>
      </c>
      <c r="U17" s="28">
        <f>'onroad_mex 36US3'!BV36</f>
        <v>221435.26757864768</v>
      </c>
      <c r="V17" s="28">
        <f>'onroad_mex 36US3'!BP36</f>
        <v>0</v>
      </c>
    </row>
    <row r="18" spans="1:22" x14ac:dyDescent="0.4">
      <c r="A18" s="30" t="s">
        <v>471</v>
      </c>
      <c r="B18" s="28">
        <f>'othpt 36US3'!Q49</f>
        <v>13154.355813437985</v>
      </c>
      <c r="C18" s="28">
        <f>'othpt 36US3'!R49</f>
        <v>80643.747596639223</v>
      </c>
      <c r="D18" s="28"/>
      <c r="E18" s="28">
        <f>'othpt 36US3'!T49</f>
        <v>2500351.4735631486</v>
      </c>
      <c r="F18" s="28">
        <f>'othpt 36US3'!Z49</f>
        <v>31886.657783278875</v>
      </c>
      <c r="H18" s="28">
        <f>'othpt 36US3'!AA49</f>
        <v>3971.2674915068133</v>
      </c>
      <c r="I18" s="28">
        <f>'othpt 36US3'!AF49</f>
        <v>285.58097430647376</v>
      </c>
      <c r="J18" s="28">
        <f>'othpt 36US3'!AG49</f>
        <v>771331.03301165393</v>
      </c>
      <c r="K18" s="28">
        <f>'othpt 36US3'!AI49</f>
        <v>1732607.0776068638</v>
      </c>
      <c r="L18" s="28">
        <f>'othpt 36US3'!AJ49</f>
        <v>188540.70428303073</v>
      </c>
      <c r="M18" s="28">
        <f>'othpt 36US3'!AQ49</f>
        <v>3260.7013328387361</v>
      </c>
      <c r="N18" s="28">
        <f>'othpt 36US3'!AR49</f>
        <v>31196.918096459463</v>
      </c>
      <c r="O18" s="28">
        <f>'othpt 36US3'!AS49</f>
        <v>3661.9216638198855</v>
      </c>
      <c r="P18" s="28">
        <f>'othpt 36US3'!AX49</f>
        <v>158230.24520117173</v>
      </c>
      <c r="Q18" s="28">
        <f>'othpt 36US3'!BH49</f>
        <v>20467.159143799749</v>
      </c>
      <c r="R18" s="28">
        <f>'othpt 36US3'!BI49</f>
        <v>34296.22423177414</v>
      </c>
      <c r="S18" s="28">
        <f>'othpt 36US3'!BJ49</f>
        <v>2389.8707645285858</v>
      </c>
      <c r="T18" s="28">
        <f>'othpt 36US3'!BK49</f>
        <v>3344384.8087930693</v>
      </c>
      <c r="U18" s="28">
        <f>'othpt 36US3'!BL49</f>
        <v>392906.05682352855</v>
      </c>
      <c r="V18" s="28">
        <f>'othpt 36US3'!BM49</f>
        <v>21654.708838011487</v>
      </c>
    </row>
    <row r="19" spans="1:22" x14ac:dyDescent="0.4">
      <c r="A19" s="100" t="s">
        <v>505</v>
      </c>
      <c r="B19" s="28">
        <f>ptegu_summer!X61</f>
        <v>0.62650469419509203</v>
      </c>
      <c r="C19" s="28">
        <f>ptegu_summer!Y61</f>
        <v>161.04518149963633</v>
      </c>
      <c r="D19" s="28"/>
      <c r="E19" s="28">
        <f>ptegu_summer!AB61</f>
        <v>318872.11050050042</v>
      </c>
      <c r="F19" s="28">
        <f>ptegu_summer!AH61</f>
        <v>5644.74843250717</v>
      </c>
      <c r="G19" s="28">
        <f>ptegu_summer!AI61</f>
        <v>2571.64856552727</v>
      </c>
      <c r="H19" s="28">
        <f>ptegu_summer!AJ61</f>
        <v>0</v>
      </c>
      <c r="I19" s="28">
        <f>ptegu_summer!AO61</f>
        <v>0.3017955673870521</v>
      </c>
      <c r="J19" s="28">
        <f>ptegu_summer!AP61</f>
        <v>17775.914890723358</v>
      </c>
      <c r="K19" s="28">
        <f>ptegu_summer!AR61</f>
        <v>342312.46967752185</v>
      </c>
      <c r="L19" s="28">
        <f>ptegu_summer!AS61</f>
        <v>38034.722476118775</v>
      </c>
      <c r="M19" s="28">
        <f>ptegu_summer!AZ61</f>
        <v>94.616937727418787</v>
      </c>
      <c r="N19" s="28">
        <f>ptegu_summer!BA61</f>
        <v>2199.9272272931998</v>
      </c>
      <c r="O19" s="28">
        <f>ptegu_summer!BB61</f>
        <v>1594.4508403719726</v>
      </c>
      <c r="P19" s="28">
        <f>ptegu_summer!BG61</f>
        <v>18555.545295600528</v>
      </c>
      <c r="Q19" s="28">
        <f>ptegu_summer!BQ61</f>
        <v>4779.0181722330699</v>
      </c>
      <c r="R19" s="28">
        <f>ptegu_summer!BR61</f>
        <v>5626.6213754106739</v>
      </c>
      <c r="S19" s="28">
        <f>ptegu_summer!BS61</f>
        <v>252.29631409413994</v>
      </c>
      <c r="T19" s="28">
        <f>ptegu_summer!BT61</f>
        <v>439030.36304408201</v>
      </c>
      <c r="U19" s="28">
        <f>ptegu_summer!BU61</f>
        <v>1959.9266245381068</v>
      </c>
      <c r="V19" s="28">
        <f>ptegu_summer!BV61</f>
        <v>10232.156634024328</v>
      </c>
    </row>
    <row r="20" spans="1:22" s="100" customFormat="1" x14ac:dyDescent="0.4">
      <c r="A20" s="100" t="s">
        <v>506</v>
      </c>
      <c r="B20" s="101">
        <f>ptegu_winter!X61</f>
        <v>0.54161258835840476</v>
      </c>
      <c r="C20" s="101">
        <f>ptegu_winter!Y61</f>
        <v>153.44191758461687</v>
      </c>
      <c r="D20" s="101"/>
      <c r="E20" s="101">
        <f>ptegu_winter!AB61</f>
        <v>352313.74031463446</v>
      </c>
      <c r="F20" s="101">
        <f>ptegu_winter!AH61</f>
        <v>6920.4464930800668</v>
      </c>
      <c r="G20" s="101">
        <f>ptegu_winter!AI61</f>
        <v>2677.6714181485859</v>
      </c>
      <c r="H20" s="101">
        <f>ptegu_winter!AJ61</f>
        <v>0</v>
      </c>
      <c r="I20" s="101">
        <f>ptegu_winter!AO61</f>
        <v>0.38302799998303128</v>
      </c>
      <c r="J20" s="101">
        <f>ptegu_winter!AP61</f>
        <v>21778.814352726535</v>
      </c>
      <c r="K20" s="101">
        <f>ptegu_winter!AR61</f>
        <v>381371.36964694213</v>
      </c>
      <c r="L20" s="101">
        <f>ptegu_winter!AS61</f>
        <v>42374.603008163882</v>
      </c>
      <c r="M20" s="101">
        <f>ptegu_winter!AZ61</f>
        <v>112.08006687656973</v>
      </c>
      <c r="N20" s="101">
        <f>ptegu_winter!BA61</f>
        <v>2179.0957157178973</v>
      </c>
      <c r="O20" s="101">
        <f>ptegu_winter!BB61</f>
        <v>1586.5656505384943</v>
      </c>
      <c r="P20" s="101">
        <f>ptegu_winter!BG61</f>
        <v>17494.30007220259</v>
      </c>
      <c r="Q20" s="101">
        <f>ptegu_winter!BQ61</f>
        <v>4746.7993174408439</v>
      </c>
      <c r="R20" s="101">
        <f>ptegu_winter!BR61</f>
        <v>5659.8034054370582</v>
      </c>
      <c r="S20" s="101">
        <f>ptegu_winter!BS61</f>
        <v>252.3627226285474</v>
      </c>
      <c r="T20" s="101">
        <f>ptegu_winter!BT61</f>
        <v>439650.46189052257</v>
      </c>
      <c r="U20" s="101">
        <f>ptegu_winter!BU61</f>
        <v>1802.1335054306321</v>
      </c>
      <c r="V20" s="101">
        <f>ptegu_winter!BV61</f>
        <v>10230.02459158065</v>
      </c>
    </row>
    <row r="21" spans="1:22" x14ac:dyDescent="0.4">
      <c r="A21" s="30" t="s">
        <v>375</v>
      </c>
      <c r="B21" s="28">
        <f>ptfire!V61</f>
        <v>126847.39390552044</v>
      </c>
      <c r="C21" s="28">
        <f>ptfire!W61</f>
        <v>37031.624829471453</v>
      </c>
      <c r="D21" s="28"/>
      <c r="E21" s="28">
        <f>ptfire!Z61</f>
        <v>14611235.804451162</v>
      </c>
      <c r="F21" s="28">
        <f>ptfire!AF61</f>
        <v>211409.10853171829</v>
      </c>
      <c r="G21" s="28"/>
      <c r="H21" s="28">
        <f>ptfire!AH61</f>
        <v>0</v>
      </c>
      <c r="I21" s="28">
        <f>ptfire!AM61</f>
        <v>31129.728747197027</v>
      </c>
      <c r="J21" s="28">
        <f>ptfire!AN61</f>
        <v>254131.21065319559</v>
      </c>
      <c r="K21" s="28">
        <f>ptfire!AP61</f>
        <v>209095.93295930637</v>
      </c>
      <c r="L21" s="28">
        <f>ptfire!AQ61</f>
        <v>23232.883047281728</v>
      </c>
      <c r="M21" s="28">
        <f>ptfire!AX61</f>
        <v>32987.315555937479</v>
      </c>
      <c r="N21" s="28">
        <f>ptfire!AY61</f>
        <v>133117.22160378215</v>
      </c>
      <c r="O21" s="28">
        <f>ptfire!AZ61</f>
        <v>558.61366287883232</v>
      </c>
      <c r="P21" s="28">
        <f>ptfire!BE61</f>
        <v>240516.90239865362</v>
      </c>
      <c r="Q21" s="28">
        <f>ptfire!BO61</f>
        <v>1275.7951903673415</v>
      </c>
      <c r="R21" s="28">
        <f>ptfire!BP61</f>
        <v>11071.725484459908</v>
      </c>
      <c r="S21" s="28">
        <f>ptfire!BQ61</f>
        <v>434.53870362911579</v>
      </c>
      <c r="T21" s="28">
        <f>ptfire!BR61</f>
        <v>115806.13574849241</v>
      </c>
      <c r="U21" s="28">
        <f>ptfire!BS61</f>
        <v>41547.998009783092</v>
      </c>
      <c r="V21" s="28">
        <f>ptfire!BT61</f>
        <v>0</v>
      </c>
    </row>
    <row r="22" spans="1:22" x14ac:dyDescent="0.4">
      <c r="A22" s="30" t="s">
        <v>491</v>
      </c>
      <c r="B22" s="28">
        <f>'ptfire_othna 36US3'!N59</f>
        <v>501000.88935914752</v>
      </c>
      <c r="C22" s="28">
        <f>'ptfire_othna 36US3'!O59</f>
        <v>111879.43288010228</v>
      </c>
      <c r="D22" s="28"/>
      <c r="E22" s="28">
        <f>'ptfire_othna 36US3'!Q59</f>
        <v>16514325.868180076</v>
      </c>
      <c r="F22" s="28">
        <f>'ptfire_othna 36US3'!W59</f>
        <v>504095.18607934372</v>
      </c>
      <c r="G22" s="28"/>
      <c r="H22" s="28">
        <f>'ptfire_othna 36US3'!Y59</f>
        <v>0</v>
      </c>
      <c r="I22" s="28">
        <f>'ptfire_othna 36US3'!AD59</f>
        <v>0</v>
      </c>
      <c r="J22" s="28">
        <f>'ptfire_othna 36US3'!AE59</f>
        <v>271347.14841333218</v>
      </c>
      <c r="K22" s="28">
        <f>'ptfire_othna 36US3'!AG59</f>
        <v>593786.92796636489</v>
      </c>
      <c r="L22" s="28">
        <f>'ptfire_othna 36US3'!AH59</f>
        <v>65976.472377241691</v>
      </c>
      <c r="M22" s="28">
        <f>'ptfire_othna 36US3'!AO59</f>
        <v>71660.855509677465</v>
      </c>
      <c r="N22" s="28">
        <f>'ptfire_othna 36US3'!AP59</f>
        <v>155734.46457963157</v>
      </c>
      <c r="O22" s="28">
        <f>'ptfire_othna 36US3'!AQ59</f>
        <v>679.11194807972879</v>
      </c>
      <c r="P22" s="28">
        <f>'ptfire_othna 36US3'!AV59</f>
        <v>791566.91950561223</v>
      </c>
      <c r="Q22" s="28">
        <f>'ptfire_othna 36US3'!BF59</f>
        <v>2823.2071564005314</v>
      </c>
      <c r="R22" s="28">
        <f>'ptfire_othna 36US3'!BG59</f>
        <v>20845.600189492601</v>
      </c>
      <c r="S22" s="28">
        <f>'ptfire_othna 36US3'!BH59</f>
        <v>80.430900634999347</v>
      </c>
      <c r="T22" s="28">
        <f>'ptfire_othna 36US3'!BI59</f>
        <v>120719.00502402325</v>
      </c>
      <c r="U22" s="28">
        <f>'ptfire_othna 36US3'!BJ59</f>
        <v>126878.04659008153</v>
      </c>
      <c r="V22" s="28">
        <f>'ptfire_othna 36US3'!BK59</f>
        <v>0</v>
      </c>
    </row>
    <row r="23" spans="1:22" x14ac:dyDescent="0.4">
      <c r="A23" s="30" t="s">
        <v>218</v>
      </c>
      <c r="B23" s="28">
        <f>ptnonipm!X61</f>
        <v>8307.7168872534985</v>
      </c>
      <c r="C23" s="28">
        <f>ptnonipm!Y61</f>
        <v>24596.716189029808</v>
      </c>
      <c r="D23" s="28">
        <f>ptnonipm!AB61</f>
        <v>3554.4738506613553</v>
      </c>
      <c r="E23" s="28">
        <f>ptnonipm!AC61</f>
        <v>1949255.3285978315</v>
      </c>
      <c r="F23" s="28">
        <f>ptnonipm!AI61</f>
        <v>19566.782124756894</v>
      </c>
      <c r="G23" s="28">
        <f>ptnonipm!AJ61</f>
        <v>20258.006473278012</v>
      </c>
      <c r="H23" s="28">
        <f>ptnonipm!AK61</f>
        <v>1604.695595770773</v>
      </c>
      <c r="I23" s="28">
        <f>ptnonipm!AP61</f>
        <v>987.99437323283928</v>
      </c>
      <c r="J23" s="28">
        <f>ptnonipm!AQ61</f>
        <v>64188.052323212993</v>
      </c>
      <c r="K23" s="28">
        <f>ptnonipm!AS61</f>
        <v>1026649.5961405787</v>
      </c>
      <c r="L23" s="28">
        <f>ptnonipm!AT61</f>
        <v>112467.49586342569</v>
      </c>
      <c r="M23" s="28">
        <f>ptnonipm!BA61</f>
        <v>4612.7214663973755</v>
      </c>
      <c r="N23" s="28">
        <f>ptnonipm!BB61</f>
        <v>17253.455205363563</v>
      </c>
      <c r="O23" s="28">
        <f>ptnonipm!BC61</f>
        <v>4084.9351776556291</v>
      </c>
      <c r="P23" s="28">
        <f>ptnonipm!BH61</f>
        <v>144393.35771601018</v>
      </c>
      <c r="Q23" s="28">
        <f>ptnonipm!BR61</f>
        <v>12516.915443607581</v>
      </c>
      <c r="R23" s="28">
        <f>ptnonipm!BS61</f>
        <v>32547.222830225051</v>
      </c>
      <c r="S23" s="28">
        <f>ptnonipm!BT61</f>
        <v>1428.120703163203</v>
      </c>
      <c r="T23" s="28">
        <f>ptnonipm!BU61</f>
        <v>641564.22506570152</v>
      </c>
      <c r="U23" s="28">
        <f>ptnonipm!BV61</f>
        <v>186900.75571035175</v>
      </c>
      <c r="V23" s="28">
        <f>ptnonipm!BW61</f>
        <v>3086.8985351076585</v>
      </c>
    </row>
    <row r="24" spans="1:22" x14ac:dyDescent="0.4">
      <c r="A24" s="30" t="s">
        <v>229</v>
      </c>
      <c r="B24" s="28">
        <f>pt_oilgas!X61</f>
        <v>94.095384829899544</v>
      </c>
      <c r="C24" s="28">
        <f>pt_oilgas!Y61</f>
        <v>2256.6905577748958</v>
      </c>
      <c r="D24" s="28">
        <f>pt_oilgas!AB61</f>
        <v>3.4142099445513017</v>
      </c>
      <c r="E24" s="28">
        <f>pt_oilgas!AC61</f>
        <v>220658.74242639451</v>
      </c>
      <c r="F24" s="28">
        <f>pt_oilgas!AI61</f>
        <v>7991.8169894831262</v>
      </c>
      <c r="G24" s="28">
        <f>pt_oilgas!AJ61</f>
        <v>5.1341650405647608</v>
      </c>
      <c r="H24" s="28">
        <f>pt_oilgas!AK61</f>
        <v>0</v>
      </c>
      <c r="I24" s="28">
        <f>pt_oilgas!AP61</f>
        <v>2.5196773506880703</v>
      </c>
      <c r="J24" s="28">
        <f>pt_oilgas!AQ61</f>
        <v>4370.7579092017259</v>
      </c>
      <c r="K24" s="28">
        <f>pt_oilgas!AS61</f>
        <v>329755.54169220093</v>
      </c>
      <c r="L24" s="28">
        <f>pt_oilgas!AT61</f>
        <v>36639.694203881074</v>
      </c>
      <c r="M24" s="28">
        <f>pt_oilgas!BA61</f>
        <v>308.74878070624266</v>
      </c>
      <c r="N24" s="28">
        <f>pt_oilgas!BB61</f>
        <v>1007.9073614275301</v>
      </c>
      <c r="O24" s="28">
        <f>pt_oilgas!BC61</f>
        <v>177.40257179496001</v>
      </c>
      <c r="P24" s="28">
        <f>pt_oilgas!BH61</f>
        <v>572.42773576139325</v>
      </c>
      <c r="Q24" s="28">
        <f>pt_oilgas!BR61</f>
        <v>294.47292980178605</v>
      </c>
      <c r="R24" s="28">
        <f>pt_oilgas!BS61</f>
        <v>1164.0060036115749</v>
      </c>
      <c r="S24" s="28">
        <f>pt_oilgas!BT61</f>
        <v>101.97356306765167</v>
      </c>
      <c r="T24" s="28">
        <f>pt_oilgas!BU61</f>
        <v>40979.201219138944</v>
      </c>
      <c r="U24" s="28">
        <f>pt_oilgas!BV61</f>
        <v>65695.618477806041</v>
      </c>
      <c r="V24" s="28">
        <f>pt_oilgas!BW61</f>
        <v>0.25796914139928417</v>
      </c>
    </row>
    <row r="25" spans="1:22" x14ac:dyDescent="0.4">
      <c r="A25" s="30" t="s">
        <v>389</v>
      </c>
      <c r="B25" s="28">
        <f>rail!U60</f>
        <v>656.33737304041415</v>
      </c>
      <c r="C25" s="28">
        <f>rail!V60</f>
        <v>63.470105927392154</v>
      </c>
      <c r="D25" s="28"/>
      <c r="E25" s="28">
        <f>rail!Y60</f>
        <v>108526.69166184669</v>
      </c>
      <c r="F25" s="28">
        <f>rail!AE60</f>
        <v>1062.7649266890235</v>
      </c>
      <c r="G25" s="28"/>
      <c r="H25" s="28">
        <f>rail!AF60</f>
        <v>4710.3074040379561</v>
      </c>
      <c r="I25" s="28">
        <f>rail!AK60</f>
        <v>44.594461555300164</v>
      </c>
      <c r="J25" s="28">
        <f>rail!AL60</f>
        <v>339.55327916967644</v>
      </c>
      <c r="K25" s="28">
        <f>rail!AN60</f>
        <v>529909.60391546739</v>
      </c>
      <c r="L25" s="28">
        <f>rail!AO60</f>
        <v>54168.537025082333</v>
      </c>
      <c r="M25" s="28">
        <f>rail!AV60</f>
        <v>3.4923692197783236</v>
      </c>
      <c r="N25" s="28">
        <f>rail!AW60</f>
        <v>13138.122725428155</v>
      </c>
      <c r="O25" s="28">
        <f>rail!AX60</f>
        <v>4.4634179891576053</v>
      </c>
      <c r="P25" s="28">
        <f>rail!BC60</f>
        <v>526.39996074394298</v>
      </c>
      <c r="Q25" s="28">
        <f>rail!BM60</f>
        <v>0</v>
      </c>
      <c r="R25" s="28">
        <f>rail!BN60</f>
        <v>50.256032308133385</v>
      </c>
      <c r="S25" s="28">
        <f>rail!BO60</f>
        <v>6.814387944968904E-2</v>
      </c>
      <c r="T25" s="28">
        <f>rail!BP60</f>
        <v>382.71136296999344</v>
      </c>
      <c r="U25" s="28">
        <f>rail!BQ60</f>
        <v>5620.8715047021715</v>
      </c>
      <c r="V25" s="28">
        <f>rail!BR60</f>
        <v>0</v>
      </c>
    </row>
    <row r="26" spans="1:22" x14ac:dyDescent="0.4">
      <c r="A26" s="30" t="s">
        <v>219</v>
      </c>
      <c r="B26" s="28">
        <f>rwc!V61</f>
        <v>57631.444219683297</v>
      </c>
      <c r="C26" s="28">
        <f>rwc!W61</f>
        <v>15150.354032409103</v>
      </c>
      <c r="D26" s="28">
        <f>rwc!Z61</f>
        <v>61.577043604083599</v>
      </c>
      <c r="E26" s="28">
        <f>rwc!AA61</f>
        <v>2025851.5929839942</v>
      </c>
      <c r="F26" s="28">
        <f>rwc!AG61</f>
        <v>16318.382817367663</v>
      </c>
      <c r="H26" s="28">
        <f>rwc!AH61</f>
        <v>0</v>
      </c>
      <c r="I26" s="28">
        <f>rwc!AM61</f>
        <v>2103.3572618640501</v>
      </c>
      <c r="J26" s="28">
        <f>rwc!AN61</f>
        <v>14627.442652583457</v>
      </c>
      <c r="K26" s="28">
        <f>rwc!AP61</f>
        <v>28914.89205101657</v>
      </c>
      <c r="L26" s="28">
        <f>rwc!AQ61</f>
        <v>3212.7661738477459</v>
      </c>
      <c r="M26" s="28">
        <f>rwc!AX61</f>
        <v>890.31630155258074</v>
      </c>
      <c r="N26" s="28">
        <f>rwc!AY61</f>
        <v>16755.361929853247</v>
      </c>
      <c r="O26" s="28">
        <f>rwc!AZ61</f>
        <v>27.024779143791147</v>
      </c>
      <c r="P26" s="28">
        <f>rwc!BE61</f>
        <v>551.42199529790526</v>
      </c>
      <c r="Q26" s="28">
        <f>rwc!BO61</f>
        <v>102.09360730878602</v>
      </c>
      <c r="R26" s="28">
        <f>rwc!BP61</f>
        <v>1231.1288498728604</v>
      </c>
      <c r="S26" s="28">
        <f>rwc!BQ61</f>
        <v>0</v>
      </c>
      <c r="T26" s="28">
        <f>rwc!BR61</f>
        <v>6722.1091516740798</v>
      </c>
      <c r="U26" s="28">
        <f>rwc!BS61</f>
        <v>1648.7736192570019</v>
      </c>
      <c r="V26" s="28">
        <f>rwc!BT61</f>
        <v>0</v>
      </c>
    </row>
    <row r="27" spans="1:22" x14ac:dyDescent="0.4">
      <c r="A27" s="28" t="s">
        <v>472</v>
      </c>
      <c r="B27" s="28"/>
      <c r="C27" s="28"/>
      <c r="D27" s="34">
        <v>188748</v>
      </c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</row>
    <row r="28" spans="1:22" x14ac:dyDescent="0.4">
      <c r="A28" s="35"/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5"/>
      <c r="U28" s="35"/>
      <c r="V28" s="35"/>
    </row>
    <row r="29" spans="1:22" x14ac:dyDescent="0.4">
      <c r="A29" s="28"/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</row>
    <row r="30" spans="1:22" x14ac:dyDescent="0.4">
      <c r="A30" s="36" t="s">
        <v>221</v>
      </c>
      <c r="B30" s="28">
        <f>SUM(B3:B27)</f>
        <v>1603521.071286038</v>
      </c>
      <c r="C30" s="28">
        <f t="shared" ref="C30:V30" si="0">SUM(C3:C27)</f>
        <v>511233.34224576422</v>
      </c>
      <c r="D30" s="28">
        <f t="shared" si="0"/>
        <v>192816.17625740761</v>
      </c>
      <c r="E30" s="28">
        <f t="shared" si="0"/>
        <v>90275866.078944251</v>
      </c>
      <c r="F30" s="28">
        <f t="shared" si="0"/>
        <v>2957643.9493996929</v>
      </c>
      <c r="G30" s="28">
        <f t="shared" si="0"/>
        <v>28053.390318155962</v>
      </c>
      <c r="H30" s="28">
        <f t="shared" si="0"/>
        <v>60565.447345414927</v>
      </c>
      <c r="I30" s="28">
        <f t="shared" si="0"/>
        <v>86934.638766138713</v>
      </c>
      <c r="J30" s="28">
        <f t="shared" si="0"/>
        <v>5569909.4396776725</v>
      </c>
      <c r="K30" s="28">
        <f t="shared" si="0"/>
        <v>14900711.005239615</v>
      </c>
      <c r="L30" s="28">
        <f t="shared" si="0"/>
        <v>1649032.8908016372</v>
      </c>
      <c r="M30" s="28">
        <f t="shared" si="0"/>
        <v>143669.81764088388</v>
      </c>
      <c r="N30" s="28">
        <f t="shared" si="0"/>
        <v>567410.80822719808</v>
      </c>
      <c r="O30" s="28">
        <f t="shared" si="0"/>
        <v>75964.356150825799</v>
      </c>
      <c r="P30" s="28">
        <f t="shared" si="0"/>
        <v>9386060.3759458251</v>
      </c>
      <c r="Q30" s="28">
        <f t="shared" si="0"/>
        <v>307671.30584282574</v>
      </c>
      <c r="R30" s="28">
        <f t="shared" si="0"/>
        <v>236784.3452422031</v>
      </c>
      <c r="S30" s="28">
        <f t="shared" si="0"/>
        <v>10293.221571283706</v>
      </c>
      <c r="T30" s="28">
        <f t="shared" si="0"/>
        <v>5559653.0339397173</v>
      </c>
      <c r="U30" s="28">
        <f t="shared" si="0"/>
        <v>4729291.1812408818</v>
      </c>
      <c r="V30" s="28">
        <f t="shared" si="0"/>
        <v>46704.720618112886</v>
      </c>
    </row>
    <row r="31" spans="1:22" x14ac:dyDescent="0.4">
      <c r="A31" s="36" t="s">
        <v>313</v>
      </c>
      <c r="B31" s="28">
        <f>SUM(B3:B26)-B6-B15-B16-B18</f>
        <v>726873.2698569916</v>
      </c>
      <c r="C31" s="28">
        <f t="shared" ref="C31:V31" si="1">SUM(C3:C26)-C6-C15-C16-C18</f>
        <v>298893.51636697398</v>
      </c>
      <c r="D31" s="28">
        <f t="shared" si="1"/>
        <v>4068.1762574075992</v>
      </c>
      <c r="E31" s="28">
        <f t="shared" si="1"/>
        <v>67441808.77408424</v>
      </c>
      <c r="F31" s="28">
        <f t="shared" si="1"/>
        <v>839310.09432372265</v>
      </c>
      <c r="G31" s="28">
        <f>SUM(G3:G26)-G6-G15-H16-G18</f>
        <v>26632.167503821966</v>
      </c>
      <c r="H31" s="28">
        <f t="shared" ref="H31:M31" si="2">SUM(H3:H26)-H6-H15-I16-H18</f>
        <v>52147.855504767227</v>
      </c>
      <c r="I31" s="28">
        <f t="shared" si="2"/>
        <v>37899.950319183859</v>
      </c>
      <c r="J31" s="28">
        <f t="shared" si="2"/>
        <v>3762493.0248463056</v>
      </c>
      <c r="K31" s="28">
        <f t="shared" si="2"/>
        <v>9475935.1697837152</v>
      </c>
      <c r="L31" s="28">
        <f t="shared" si="2"/>
        <v>1349053.2956599013</v>
      </c>
      <c r="M31" s="28">
        <f t="shared" si="2"/>
        <v>132564.6977367457</v>
      </c>
      <c r="N31" s="28">
        <f t="shared" si="1"/>
        <v>454220.21392972377</v>
      </c>
      <c r="O31" s="28">
        <f t="shared" si="1"/>
        <v>68704.243741289902</v>
      </c>
      <c r="P31" s="28">
        <f t="shared" si="1"/>
        <v>8955021.4645217862</v>
      </c>
      <c r="Q31" s="28">
        <f t="shared" si="1"/>
        <v>272476.52111114596</v>
      </c>
      <c r="R31" s="28">
        <f t="shared" si="1"/>
        <v>191588.67459123471</v>
      </c>
      <c r="S31" s="28">
        <f t="shared" si="1"/>
        <v>7651.8501199013363</v>
      </c>
      <c r="T31" s="28">
        <f t="shared" si="1"/>
        <v>2166033.1711470825</v>
      </c>
      <c r="U31" s="28">
        <f t="shared" ref="U31" si="3">SUM(U3:U26)-U6-U15-U16-U18</f>
        <v>3586419.9041866544</v>
      </c>
      <c r="V31" s="28">
        <f t="shared" si="1"/>
        <v>25037.573272920949</v>
      </c>
    </row>
    <row r="32" spans="1:22" x14ac:dyDescent="0.4">
      <c r="A32" s="33" t="s">
        <v>222</v>
      </c>
      <c r="B32" s="28">
        <v>956155</v>
      </c>
      <c r="C32" s="28">
        <v>268610</v>
      </c>
      <c r="D32" s="28">
        <v>189672</v>
      </c>
      <c r="E32" s="28">
        <v>53997041</v>
      </c>
      <c r="F32" s="28">
        <v>2178954</v>
      </c>
      <c r="G32" s="28">
        <v>4103</v>
      </c>
      <c r="H32" s="28">
        <v>40827</v>
      </c>
      <c r="I32" s="28">
        <v>55116</v>
      </c>
      <c r="J32" s="28">
        <v>4125419</v>
      </c>
      <c r="K32" s="28">
        <v>8803329</v>
      </c>
      <c r="L32" s="28">
        <v>990758</v>
      </c>
      <c r="M32" s="28">
        <v>28785</v>
      </c>
      <c r="N32" s="28">
        <v>223229</v>
      </c>
      <c r="O32" s="28">
        <v>64377</v>
      </c>
      <c r="P32" s="28">
        <v>8054084</v>
      </c>
      <c r="Q32" s="28">
        <v>263658</v>
      </c>
      <c r="R32" s="28">
        <v>114277</v>
      </c>
      <c r="S32" s="28">
        <v>6187</v>
      </c>
      <c r="T32" s="28">
        <v>303964</v>
      </c>
      <c r="U32" s="28">
        <v>4047291</v>
      </c>
      <c r="V32" s="28">
        <v>1553</v>
      </c>
    </row>
    <row r="33" spans="1:22" x14ac:dyDescent="0.4">
      <c r="A33" s="33" t="s">
        <v>418</v>
      </c>
      <c r="B33" s="28">
        <f>B8</f>
        <v>0</v>
      </c>
      <c r="C33" s="28">
        <f t="shared" ref="C33:V33" si="4">C8</f>
        <v>0.88143606351924875</v>
      </c>
      <c r="D33" s="28">
        <f t="shared" si="4"/>
        <v>0</v>
      </c>
      <c r="E33" s="28">
        <f t="shared" si="4"/>
        <v>206374.39107760269</v>
      </c>
      <c r="F33" s="28">
        <f t="shared" si="4"/>
        <v>141.07557096629756</v>
      </c>
      <c r="G33" s="28">
        <f t="shared" si="4"/>
        <v>0</v>
      </c>
      <c r="H33" s="28">
        <f t="shared" si="4"/>
        <v>15769.811632559044</v>
      </c>
      <c r="I33" s="28">
        <f t="shared" si="4"/>
        <v>0.49297445803796192</v>
      </c>
      <c r="J33" s="28">
        <f t="shared" si="4"/>
        <v>138.8779222979245</v>
      </c>
      <c r="K33" s="28">
        <f t="shared" si="4"/>
        <v>1772488.9476888985</v>
      </c>
      <c r="L33" s="28">
        <f t="shared" si="4"/>
        <v>181700.04499563118</v>
      </c>
      <c r="M33" s="28">
        <f t="shared" si="4"/>
        <v>0</v>
      </c>
      <c r="N33" s="28">
        <f t="shared" si="4"/>
        <v>8930.6952004750201</v>
      </c>
      <c r="O33" s="28">
        <f t="shared" si="4"/>
        <v>98.424901427875866</v>
      </c>
      <c r="P33" s="28">
        <f t="shared" si="4"/>
        <v>11332.334979845096</v>
      </c>
      <c r="Q33" s="28">
        <f t="shared" si="4"/>
        <v>429.57437326033596</v>
      </c>
      <c r="R33" s="28">
        <f t="shared" si="4"/>
        <v>15216.432458815681</v>
      </c>
      <c r="S33" s="28">
        <f t="shared" si="4"/>
        <v>17.857974884821498</v>
      </c>
      <c r="T33" s="28">
        <f t="shared" si="4"/>
        <v>155477.67044905151</v>
      </c>
      <c r="U33" s="28">
        <f t="shared" si="4"/>
        <v>23513.51645348336</v>
      </c>
      <c r="V33" s="28">
        <f t="shared" si="4"/>
        <v>0</v>
      </c>
    </row>
    <row r="34" spans="1:22" s="100" customFormat="1" x14ac:dyDescent="0.4">
      <c r="A34" s="33" t="s">
        <v>490</v>
      </c>
      <c r="B34" s="101">
        <f>B5</f>
        <v>4305.7039234111198</v>
      </c>
      <c r="C34" s="101">
        <f t="shared" ref="C34:V34" si="5">C5</f>
        <v>314.04419527915559</v>
      </c>
      <c r="D34" s="101">
        <f t="shared" si="5"/>
        <v>0</v>
      </c>
      <c r="E34" s="101">
        <f t="shared" si="5"/>
        <v>278720.70556548092</v>
      </c>
      <c r="F34" s="101">
        <f t="shared" si="5"/>
        <v>1487.9341200097454</v>
      </c>
      <c r="G34" s="101">
        <f t="shared" si="5"/>
        <v>0</v>
      </c>
      <c r="H34" s="101">
        <f t="shared" si="5"/>
        <v>0</v>
      </c>
      <c r="I34" s="101">
        <f t="shared" si="5"/>
        <v>0</v>
      </c>
      <c r="J34" s="101">
        <f t="shared" si="5"/>
        <v>54453.504141121368</v>
      </c>
      <c r="K34" s="101">
        <f t="shared" si="5"/>
        <v>9742.2187697450918</v>
      </c>
      <c r="L34" s="101">
        <f t="shared" si="5"/>
        <v>1082.4688404467315</v>
      </c>
      <c r="M34" s="101">
        <f t="shared" si="5"/>
        <v>2591.1854659667174</v>
      </c>
      <c r="N34" s="101">
        <f t="shared" si="5"/>
        <v>3121.046723412725</v>
      </c>
      <c r="O34" s="101">
        <f t="shared" si="5"/>
        <v>2.8639041129611895</v>
      </c>
      <c r="P34" s="101">
        <f t="shared" si="5"/>
        <v>12485.159104414386</v>
      </c>
      <c r="Q34" s="101">
        <f t="shared" si="5"/>
        <v>4.2949367683168189</v>
      </c>
      <c r="R34" s="101">
        <f t="shared" si="5"/>
        <v>472.43069902370456</v>
      </c>
      <c r="S34" s="101">
        <f t="shared" si="5"/>
        <v>0.28739994755388348</v>
      </c>
      <c r="T34" s="101">
        <f t="shared" si="5"/>
        <v>3908.9486425132268</v>
      </c>
      <c r="U34" s="101">
        <f t="shared" si="5"/>
        <v>952.37647738982218</v>
      </c>
      <c r="V34" s="101">
        <f t="shared" si="5"/>
        <v>0</v>
      </c>
    </row>
    <row r="35" spans="1:22" x14ac:dyDescent="0.4">
      <c r="A35" s="34" t="s">
        <v>413</v>
      </c>
      <c r="B35" s="28">
        <f>B19+B20</f>
        <v>1.1681172825534967</v>
      </c>
      <c r="C35" s="101">
        <f t="shared" ref="C35:V35" si="6">C19+C20</f>
        <v>314.4870990842532</v>
      </c>
      <c r="D35" s="101">
        <f t="shared" si="6"/>
        <v>0</v>
      </c>
      <c r="E35" s="101">
        <f t="shared" si="6"/>
        <v>671185.85081513482</v>
      </c>
      <c r="F35" s="101">
        <f t="shared" si="6"/>
        <v>12565.194925587237</v>
      </c>
      <c r="G35" s="101">
        <f t="shared" si="6"/>
        <v>5249.3199836758558</v>
      </c>
      <c r="H35" s="101">
        <f t="shared" si="6"/>
        <v>0</v>
      </c>
      <c r="I35" s="101">
        <f t="shared" si="6"/>
        <v>0.68482356737008332</v>
      </c>
      <c r="J35" s="101">
        <f t="shared" si="6"/>
        <v>39554.729243449896</v>
      </c>
      <c r="K35" s="101">
        <f t="shared" si="6"/>
        <v>723683.83932446397</v>
      </c>
      <c r="L35" s="101">
        <f t="shared" si="6"/>
        <v>80409.325484282657</v>
      </c>
      <c r="M35" s="101">
        <f t="shared" si="6"/>
        <v>206.69700460398852</v>
      </c>
      <c r="N35" s="101">
        <f t="shared" si="6"/>
        <v>4379.0229430110976</v>
      </c>
      <c r="O35" s="101">
        <f t="shared" si="6"/>
        <v>3181.0164909104669</v>
      </c>
      <c r="P35" s="101">
        <f t="shared" si="6"/>
        <v>36049.845367803122</v>
      </c>
      <c r="Q35" s="101">
        <f t="shared" si="6"/>
        <v>9525.8174896739147</v>
      </c>
      <c r="R35" s="101">
        <f t="shared" si="6"/>
        <v>11286.424780847732</v>
      </c>
      <c r="S35" s="101">
        <f t="shared" si="6"/>
        <v>504.65903672268735</v>
      </c>
      <c r="T35" s="101">
        <f t="shared" si="6"/>
        <v>878680.82493460458</v>
      </c>
      <c r="U35" s="101">
        <f t="shared" si="6"/>
        <v>3762.0601299687387</v>
      </c>
      <c r="V35" s="101">
        <f t="shared" si="6"/>
        <v>20462.181225604978</v>
      </c>
    </row>
    <row r="36" spans="1:22" x14ac:dyDescent="0.4">
      <c r="A36" s="97" t="s">
        <v>409</v>
      </c>
      <c r="B36" s="28">
        <v>1991.5011475057456</v>
      </c>
      <c r="C36" s="28">
        <v>11275.450836532791</v>
      </c>
      <c r="D36" s="28">
        <v>3200.1668109591756</v>
      </c>
      <c r="E36" s="28">
        <v>1302640.6741734045</v>
      </c>
      <c r="F36" s="28">
        <v>10168.563056047004</v>
      </c>
      <c r="G36" s="28">
        <v>18653.975078953026</v>
      </c>
      <c r="H36" s="28">
        <v>0.35229463450123183</v>
      </c>
      <c r="I36" s="28">
        <v>401.67789964450475</v>
      </c>
      <c r="J36" s="28">
        <v>49076.843201772521</v>
      </c>
      <c r="K36" s="28">
        <v>754381.03584164206</v>
      </c>
      <c r="L36" s="28">
        <v>83819.75451534141</v>
      </c>
      <c r="M36" s="28">
        <v>3889.7490589019881</v>
      </c>
      <c r="N36" s="28">
        <v>6795.2688812094557</v>
      </c>
      <c r="O36" s="28">
        <v>3238.4023104438456</v>
      </c>
      <c r="P36" s="28">
        <v>81263.215330941312</v>
      </c>
      <c r="Q36" s="28">
        <v>9205.6735946912704</v>
      </c>
      <c r="R36" s="28">
        <v>28229.093294091061</v>
      </c>
      <c r="S36" s="28">
        <v>602.19249656905708</v>
      </c>
      <c r="T36" s="28">
        <v>597168.88616985513</v>
      </c>
      <c r="U36" s="28">
        <v>73567.464035318044</v>
      </c>
      <c r="V36" s="28">
        <v>3026.1478750199794</v>
      </c>
    </row>
    <row r="37" spans="1:22" x14ac:dyDescent="0.4">
      <c r="A37" s="33" t="s">
        <v>410</v>
      </c>
      <c r="B37" s="101">
        <v>72.283179781411732</v>
      </c>
      <c r="C37" s="101">
        <v>1163.595756384861</v>
      </c>
      <c r="D37" s="101">
        <v>3.3866166082992994</v>
      </c>
      <c r="E37" s="101">
        <v>193471.59399681434</v>
      </c>
      <c r="F37" s="101">
        <v>6906.7131204770803</v>
      </c>
      <c r="G37" s="101">
        <v>4.7770704365702699</v>
      </c>
      <c r="H37" s="101">
        <v>0</v>
      </c>
      <c r="I37" s="101">
        <v>0.87750391383951454</v>
      </c>
      <c r="J37" s="101">
        <v>4334.3895677287428</v>
      </c>
      <c r="K37" s="101">
        <v>299279.56921686314</v>
      </c>
      <c r="L37" s="101">
        <v>33253.286595347141</v>
      </c>
      <c r="M37" s="101">
        <v>277.60291451027081</v>
      </c>
      <c r="N37" s="101">
        <v>907.13944785242256</v>
      </c>
      <c r="O37" s="101">
        <v>159.26740411272232</v>
      </c>
      <c r="P37" s="101">
        <v>394.71739501865659</v>
      </c>
      <c r="Q37" s="101">
        <v>260.72752525670069</v>
      </c>
      <c r="R37" s="101">
        <v>1018.1623373402338</v>
      </c>
      <c r="S37" s="101">
        <v>76.456522098579669</v>
      </c>
      <c r="T37" s="101">
        <v>37859.264427873037</v>
      </c>
      <c r="U37" s="101">
        <v>19083.474575307133</v>
      </c>
      <c r="V37" s="101">
        <v>0.25722605863192183</v>
      </c>
    </row>
    <row r="38" spans="1:22" x14ac:dyDescent="0.4">
      <c r="A38" s="33" t="s">
        <v>412</v>
      </c>
      <c r="B38" s="28">
        <f>B18</f>
        <v>13154.355813437985</v>
      </c>
      <c r="C38" s="28">
        <f t="shared" ref="C38:V38" si="7">C18</f>
        <v>80643.747596639223</v>
      </c>
      <c r="D38" s="28">
        <f t="shared" si="7"/>
        <v>0</v>
      </c>
      <c r="E38" s="28">
        <f t="shared" si="7"/>
        <v>2500351.4735631486</v>
      </c>
      <c r="F38" s="28">
        <f t="shared" si="7"/>
        <v>31886.657783278875</v>
      </c>
      <c r="G38" s="28">
        <f t="shared" si="7"/>
        <v>0</v>
      </c>
      <c r="H38" s="28">
        <f t="shared" si="7"/>
        <v>3971.2674915068133</v>
      </c>
      <c r="I38" s="28">
        <f t="shared" si="7"/>
        <v>285.58097430647376</v>
      </c>
      <c r="J38" s="28">
        <f t="shared" si="7"/>
        <v>771331.03301165393</v>
      </c>
      <c r="K38" s="28">
        <f t="shared" si="7"/>
        <v>1732607.0776068638</v>
      </c>
      <c r="L38" s="28">
        <f t="shared" si="7"/>
        <v>188540.70428303073</v>
      </c>
      <c r="M38" s="28">
        <f t="shared" si="7"/>
        <v>3260.7013328387361</v>
      </c>
      <c r="N38" s="28">
        <f t="shared" si="7"/>
        <v>31196.918096459463</v>
      </c>
      <c r="O38" s="28">
        <f t="shared" si="7"/>
        <v>3661.9216638198855</v>
      </c>
      <c r="P38" s="28">
        <f t="shared" si="7"/>
        <v>158230.24520117173</v>
      </c>
      <c r="Q38" s="28">
        <f t="shared" si="7"/>
        <v>20467.159143799749</v>
      </c>
      <c r="R38" s="28">
        <f t="shared" si="7"/>
        <v>34296.22423177414</v>
      </c>
      <c r="S38" s="28">
        <f t="shared" si="7"/>
        <v>2389.8707645285858</v>
      </c>
      <c r="T38" s="28">
        <f t="shared" si="7"/>
        <v>3344384.8087930693</v>
      </c>
      <c r="U38" s="28">
        <f t="shared" si="7"/>
        <v>392906.05682352855</v>
      </c>
      <c r="V38" s="28">
        <f t="shared" si="7"/>
        <v>21654.708838011487</v>
      </c>
    </row>
    <row r="39" spans="1:22" x14ac:dyDescent="0.4">
      <c r="A39" s="28" t="s">
        <v>492</v>
      </c>
      <c r="B39" s="28">
        <f>B21+B22</f>
        <v>627848.28326466796</v>
      </c>
      <c r="C39" s="28">
        <f t="shared" ref="C39:V39" si="8">C21+C22</f>
        <v>148911.05770957374</v>
      </c>
      <c r="D39" s="28">
        <f t="shared" si="8"/>
        <v>0</v>
      </c>
      <c r="E39" s="28">
        <f t="shared" si="8"/>
        <v>31125561.672631238</v>
      </c>
      <c r="F39" s="28">
        <f t="shared" si="8"/>
        <v>715504.29461106204</v>
      </c>
      <c r="G39" s="28">
        <f t="shared" si="8"/>
        <v>0</v>
      </c>
      <c r="H39" s="28">
        <f t="shared" si="8"/>
        <v>0</v>
      </c>
      <c r="I39" s="28">
        <f t="shared" si="8"/>
        <v>31129.728747197027</v>
      </c>
      <c r="J39" s="28">
        <f t="shared" si="8"/>
        <v>525478.3590665278</v>
      </c>
      <c r="K39" s="28">
        <f t="shared" si="8"/>
        <v>802882.8609256713</v>
      </c>
      <c r="L39" s="28">
        <f t="shared" si="8"/>
        <v>89209.355424523412</v>
      </c>
      <c r="M39" s="28">
        <f>M21+M22</f>
        <v>104648.17106561494</v>
      </c>
      <c r="N39" s="28">
        <f t="shared" si="8"/>
        <v>288851.68618341372</v>
      </c>
      <c r="O39" s="28">
        <f t="shared" si="8"/>
        <v>1237.725610958561</v>
      </c>
      <c r="P39" s="28">
        <f t="shared" si="8"/>
        <v>1032083.8219042658</v>
      </c>
      <c r="Q39" s="28">
        <f t="shared" si="8"/>
        <v>4099.002346767873</v>
      </c>
      <c r="R39" s="28">
        <f t="shared" si="8"/>
        <v>31917.32567395251</v>
      </c>
      <c r="S39" s="28">
        <f t="shared" si="8"/>
        <v>514.96960426411511</v>
      </c>
      <c r="T39" s="28">
        <f t="shared" si="8"/>
        <v>236525.14077251568</v>
      </c>
      <c r="U39" s="28">
        <f t="shared" si="8"/>
        <v>168426.04459986463</v>
      </c>
      <c r="V39" s="28">
        <f t="shared" si="8"/>
        <v>0</v>
      </c>
    </row>
    <row r="40" spans="1:22" x14ac:dyDescent="0.4">
      <c r="A40" s="36"/>
      <c r="B40" s="28"/>
      <c r="C40" s="28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</row>
    <row r="41" spans="1:22" x14ac:dyDescent="0.4">
      <c r="A41" s="36" t="s">
        <v>223</v>
      </c>
      <c r="B41" s="28">
        <f>+B32+B35+B36+B37+B38+B39+B33+B34</f>
        <v>1603528.2954460867</v>
      </c>
      <c r="C41" s="101">
        <f t="shared" ref="C41:V41" si="9">+C32+C35+C36+C37+C38+C39+C33+C34</f>
        <v>511233.26462955744</v>
      </c>
      <c r="D41" s="101">
        <f t="shared" si="9"/>
        <v>192875.55342756747</v>
      </c>
      <c r="E41" s="101">
        <f t="shared" si="9"/>
        <v>90275347.361822829</v>
      </c>
      <c r="F41" s="101">
        <f t="shared" si="9"/>
        <v>2957614.4331874279</v>
      </c>
      <c r="G41" s="101">
        <f t="shared" si="9"/>
        <v>28011.072133065449</v>
      </c>
      <c r="H41" s="101">
        <f t="shared" si="9"/>
        <v>60568.431418700362</v>
      </c>
      <c r="I41" s="101">
        <f t="shared" si="9"/>
        <v>86935.042923087269</v>
      </c>
      <c r="J41" s="101">
        <f t="shared" si="9"/>
        <v>5569786.7361545516</v>
      </c>
      <c r="K41" s="101">
        <f t="shared" si="9"/>
        <v>14898394.549374146</v>
      </c>
      <c r="L41" s="101">
        <f t="shared" si="9"/>
        <v>1648772.9401386031</v>
      </c>
      <c r="M41" s="101">
        <f t="shared" si="9"/>
        <v>143659.10684243665</v>
      </c>
      <c r="N41" s="101">
        <f t="shared" si="9"/>
        <v>567410.77747583389</v>
      </c>
      <c r="O41" s="101">
        <f t="shared" si="9"/>
        <v>75956.622285786303</v>
      </c>
      <c r="P41" s="101">
        <f t="shared" si="9"/>
        <v>9385923.3392834608</v>
      </c>
      <c r="Q41" s="101">
        <f t="shared" si="9"/>
        <v>307650.24941021809</v>
      </c>
      <c r="R41" s="101">
        <f t="shared" si="9"/>
        <v>236713.09347584506</v>
      </c>
      <c r="S41" s="101">
        <f t="shared" si="9"/>
        <v>10293.293799015402</v>
      </c>
      <c r="T41" s="101">
        <f t="shared" si="9"/>
        <v>5557969.544189482</v>
      </c>
      <c r="U41" s="101">
        <f t="shared" si="9"/>
        <v>4729501.9930948606</v>
      </c>
      <c r="V41" s="101">
        <f t="shared" si="9"/>
        <v>46696.295164695075</v>
      </c>
    </row>
    <row r="42" spans="1:22" x14ac:dyDescent="0.4">
      <c r="A42" s="28"/>
      <c r="B42" s="28"/>
      <c r="C42" s="28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</row>
    <row r="43" spans="1:22" x14ac:dyDescent="0.4">
      <c r="A43" s="28" t="s">
        <v>224</v>
      </c>
      <c r="B43" s="32">
        <f t="shared" ref="B43:V43" si="10">(B41-B30)/B41</f>
        <v>4.5051653090008588E-6</v>
      </c>
      <c r="C43" s="32">
        <f t="shared" si="10"/>
        <v>-1.5182151113345268E-7</v>
      </c>
      <c r="D43" s="32">
        <f t="shared" si="10"/>
        <v>3.0785223479427799E-4</v>
      </c>
      <c r="E43" s="32">
        <f t="shared" si="10"/>
        <v>-5.7459443422939929E-6</v>
      </c>
      <c r="F43" s="32">
        <f t="shared" si="10"/>
        <v>-9.9797363489322399E-6</v>
      </c>
      <c r="G43" s="32">
        <f t="shared" si="10"/>
        <v>-1.5107663458750239E-3</v>
      </c>
      <c r="H43" s="32">
        <f t="shared" si="10"/>
        <v>4.9267798678935529E-5</v>
      </c>
      <c r="I43" s="32">
        <f t="shared" si="10"/>
        <v>4.6489532295251286E-6</v>
      </c>
      <c r="J43" s="32">
        <f t="shared" si="10"/>
        <v>-2.2030201322494239E-5</v>
      </c>
      <c r="K43" s="32">
        <f t="shared" si="10"/>
        <v>-1.5548358971109003E-4</v>
      </c>
      <c r="L43" s="32">
        <f t="shared" si="10"/>
        <v>-1.576631061231834E-4</v>
      </c>
      <c r="M43" s="32">
        <f t="shared" si="10"/>
        <v>-7.4557044677797809E-5</v>
      </c>
      <c r="N43" s="32">
        <f t="shared" si="10"/>
        <v>-5.419594658740829E-8</v>
      </c>
      <c r="O43" s="32">
        <f t="shared" si="10"/>
        <v>-1.0181949653312979E-4</v>
      </c>
      <c r="P43" s="32">
        <f t="shared" si="10"/>
        <v>-1.4600232434333969E-5</v>
      </c>
      <c r="Q43" s="32">
        <f t="shared" si="10"/>
        <v>-6.8442761375972272E-5</v>
      </c>
      <c r="R43" s="32">
        <f t="shared" si="10"/>
        <v>-3.0100475352584286E-4</v>
      </c>
      <c r="S43" s="32">
        <f t="shared" si="10"/>
        <v>7.0169697967077265E-6</v>
      </c>
      <c r="T43" s="32">
        <f t="shared" si="10"/>
        <v>-3.0289654105703536E-4</v>
      </c>
      <c r="U43" s="32">
        <f t="shared" si="10"/>
        <v>4.457379535658747E-5</v>
      </c>
      <c r="V43" s="32">
        <f t="shared" si="10"/>
        <v>-1.8043087547084215E-4</v>
      </c>
    </row>
    <row r="44" spans="1:22" x14ac:dyDescent="0.4">
      <c r="B44" s="69" t="s">
        <v>378</v>
      </c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</row>
    <row r="45" spans="1:22" x14ac:dyDescent="0.4">
      <c r="A45" s="35"/>
      <c r="B45" s="28">
        <f t="shared" ref="B45:V45" si="11">+B41-B30</f>
        <v>7.2241600486449897</v>
      </c>
      <c r="C45" s="28">
        <f t="shared" si="11"/>
        <v>-7.761620677774772E-2</v>
      </c>
      <c r="D45" s="28">
        <f t="shared" si="11"/>
        <v>59.377170159859816</v>
      </c>
      <c r="E45" s="28">
        <f t="shared" si="11"/>
        <v>-518.7171214222908</v>
      </c>
      <c r="F45" s="28">
        <f t="shared" si="11"/>
        <v>-29.516212265007198</v>
      </c>
      <c r="G45" s="28">
        <f t="shared" si="11"/>
        <v>-42.318185090512998</v>
      </c>
      <c r="H45" s="28">
        <f t="shared" si="11"/>
        <v>2.9840732854354428</v>
      </c>
      <c r="I45" s="28">
        <f t="shared" si="11"/>
        <v>0.40415694855619222</v>
      </c>
      <c r="J45" s="28">
        <f t="shared" si="11"/>
        <v>-122.70352312084287</v>
      </c>
      <c r="K45" s="28">
        <f t="shared" si="11"/>
        <v>-2316.4558654688299</v>
      </c>
      <c r="L45" s="28">
        <f t="shared" si="11"/>
        <v>-259.95066303410567</v>
      </c>
      <c r="M45" s="28">
        <f t="shared" si="11"/>
        <v>-10.710798447224079</v>
      </c>
      <c r="N45" s="28">
        <f t="shared" si="11"/>
        <v>-3.0751364189200103E-2</v>
      </c>
      <c r="O45" s="28">
        <f t="shared" si="11"/>
        <v>-7.7338650394958677</v>
      </c>
      <c r="P45" s="28">
        <f t="shared" si="11"/>
        <v>-137.03666236437857</v>
      </c>
      <c r="Q45" s="28">
        <f t="shared" si="11"/>
        <v>-21.056432607641909</v>
      </c>
      <c r="R45" s="28">
        <f t="shared" si="11"/>
        <v>-71.251766358036548</v>
      </c>
      <c r="S45" s="28">
        <f t="shared" si="11"/>
        <v>7.2227731696330011E-2</v>
      </c>
      <c r="T45" s="28">
        <f t="shared" si="11"/>
        <v>-1683.4897502353415</v>
      </c>
      <c r="U45" s="28">
        <f t="shared" si="11"/>
        <v>210.81185397878289</v>
      </c>
      <c r="V45" s="28">
        <f t="shared" si="11"/>
        <v>-8.425453417810786</v>
      </c>
    </row>
    <row r="47" spans="1:22" x14ac:dyDescent="0.4">
      <c r="A47" s="30" t="s">
        <v>227</v>
      </c>
      <c r="B47" s="38">
        <f t="shared" ref="B47:V47" si="12">B36/B23</f>
        <v>0.23971702147930668</v>
      </c>
      <c r="C47" s="38">
        <f t="shared" si="12"/>
        <v>0.45841285275152577</v>
      </c>
      <c r="D47" s="38">
        <f t="shared" si="12"/>
        <v>0.90032081973644107</v>
      </c>
      <c r="E47" s="38">
        <f t="shared" si="12"/>
        <v>0.66827606166424591</v>
      </c>
      <c r="F47" s="38">
        <f t="shared" si="12"/>
        <v>0.51968499425264303</v>
      </c>
      <c r="G47" s="38">
        <f t="shared" si="12"/>
        <v>0.92081987946638111</v>
      </c>
      <c r="H47" s="38">
        <f t="shared" si="12"/>
        <v>2.1953985256126812E-4</v>
      </c>
      <c r="I47" s="38">
        <f t="shared" si="12"/>
        <v>0.40655889398455297</v>
      </c>
      <c r="J47" s="38">
        <f t="shared" si="12"/>
        <v>0.76457909884304676</v>
      </c>
      <c r="K47" s="38">
        <f t="shared" si="12"/>
        <v>0.73479894082415331</v>
      </c>
      <c r="L47" s="38">
        <f t="shared" si="12"/>
        <v>0.7452798150420944</v>
      </c>
      <c r="M47" s="38">
        <f t="shared" si="12"/>
        <v>0.84326554014542676</v>
      </c>
      <c r="N47" s="38">
        <f t="shared" si="12"/>
        <v>0.39384974199817191</v>
      </c>
      <c r="O47" s="38">
        <f t="shared" si="12"/>
        <v>0.79276712349261458</v>
      </c>
      <c r="P47" s="38">
        <f t="shared" si="12"/>
        <v>0.56279053701880177</v>
      </c>
      <c r="Q47" s="38">
        <f t="shared" si="12"/>
        <v>0.73545863884481466</v>
      </c>
      <c r="R47" s="38">
        <f t="shared" si="12"/>
        <v>0.86732725066410432</v>
      </c>
      <c r="S47" s="38">
        <f t="shared" si="12"/>
        <v>0.42166778706816327</v>
      </c>
      <c r="T47" s="38">
        <f t="shared" si="12"/>
        <v>0.93080141136095929</v>
      </c>
      <c r="U47" s="38">
        <f t="shared" si="12"/>
        <v>0.39361779868524849</v>
      </c>
      <c r="V47" s="38">
        <f t="shared" si="12"/>
        <v>0.98031983902394115</v>
      </c>
    </row>
    <row r="48" spans="1:22" x14ac:dyDescent="0.4">
      <c r="A48" s="30" t="s">
        <v>339</v>
      </c>
      <c r="B48" s="38">
        <f t="shared" ref="B48:V48" si="13">B37/B24</f>
        <v>0.76819049002330231</v>
      </c>
      <c r="C48" s="38">
        <f t="shared" si="13"/>
        <v>0.51562043026943416</v>
      </c>
      <c r="D48" s="38">
        <f t="shared" si="13"/>
        <v>0.99191809036347101</v>
      </c>
      <c r="E48" s="38">
        <f t="shared" si="13"/>
        <v>0.87679097537388961</v>
      </c>
      <c r="F48" s="38">
        <f t="shared" si="13"/>
        <v>0.86422313343336143</v>
      </c>
      <c r="G48" s="38">
        <f t="shared" si="13"/>
        <v>0.93044738508148728</v>
      </c>
      <c r="H48" s="38" t="e">
        <f t="shared" si="13"/>
        <v>#DIV/0!</v>
      </c>
      <c r="I48" s="38">
        <f t="shared" si="13"/>
        <v>0.34826042850283467</v>
      </c>
      <c r="J48" s="38">
        <f t="shared" si="13"/>
        <v>0.99167916818352786</v>
      </c>
      <c r="K48" s="38">
        <f t="shared" si="13"/>
        <v>0.90758010519263832</v>
      </c>
      <c r="L48" s="38">
        <f t="shared" si="13"/>
        <v>0.90757544018543623</v>
      </c>
      <c r="M48" s="38">
        <f t="shared" si="13"/>
        <v>0.89912230220074807</v>
      </c>
      <c r="N48" s="38">
        <f t="shared" si="13"/>
        <v>0.90002264351717121</v>
      </c>
      <c r="O48" s="38">
        <f t="shared" si="13"/>
        <v>0.89777393022690721</v>
      </c>
      <c r="P48" s="38">
        <f t="shared" si="13"/>
        <v>0.68954973765140515</v>
      </c>
      <c r="Q48" s="38">
        <f t="shared" si="13"/>
        <v>0.88540405201999428</v>
      </c>
      <c r="R48" s="38">
        <f t="shared" si="13"/>
        <v>0.87470540029962873</v>
      </c>
      <c r="S48" s="38">
        <f t="shared" si="13"/>
        <v>0.74976807516136912</v>
      </c>
      <c r="T48" s="38">
        <f t="shared" si="13"/>
        <v>0.92386535856124086</v>
      </c>
      <c r="U48" s="38">
        <f t="shared" si="13"/>
        <v>0.29048321665095678</v>
      </c>
      <c r="V48" s="38">
        <f t="shared" si="13"/>
        <v>0.99711948970589392</v>
      </c>
    </row>
    <row r="49" spans="1:28" x14ac:dyDescent="0.4"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8" x14ac:dyDescent="0.4">
      <c r="B50" s="62">
        <f t="shared" ref="B50:V50" si="14">B53/907185*B1</f>
        <v>1991.5011475057456</v>
      </c>
      <c r="C50" s="62">
        <f t="shared" si="14"/>
        <v>11275.450836532791</v>
      </c>
      <c r="D50" s="62">
        <f t="shared" si="14"/>
        <v>3200.1668109591756</v>
      </c>
      <c r="E50" s="62">
        <f t="shared" si="14"/>
        <v>1302640.6741734045</v>
      </c>
      <c r="F50" s="62">
        <f t="shared" si="14"/>
        <v>10168.563056047004</v>
      </c>
      <c r="G50" s="62">
        <f t="shared" si="14"/>
        <v>18653.975078953026</v>
      </c>
      <c r="H50" s="62">
        <f t="shared" si="14"/>
        <v>0.35229463450123183</v>
      </c>
      <c r="I50" s="62">
        <f t="shared" si="14"/>
        <v>401.67789964450475</v>
      </c>
      <c r="J50" s="62">
        <f t="shared" si="14"/>
        <v>49076.843201772521</v>
      </c>
      <c r="K50" s="62">
        <f t="shared" si="14"/>
        <v>754381.03584164206</v>
      </c>
      <c r="L50" s="62">
        <f t="shared" si="14"/>
        <v>83819.75451534141</v>
      </c>
      <c r="M50" s="62">
        <f t="shared" si="14"/>
        <v>3889.7490589019881</v>
      </c>
      <c r="N50" s="62">
        <f t="shared" si="14"/>
        <v>6795.2688812094557</v>
      </c>
      <c r="O50" s="62">
        <f t="shared" si="14"/>
        <v>3238.4023104438456</v>
      </c>
      <c r="P50" s="62">
        <f t="shared" si="14"/>
        <v>81263.215330941312</v>
      </c>
      <c r="Q50" s="62">
        <f t="shared" si="14"/>
        <v>9205.6735946912704</v>
      </c>
      <c r="R50" s="62">
        <f t="shared" si="14"/>
        <v>28229.093294091061</v>
      </c>
      <c r="S50" s="62">
        <f t="shared" si="14"/>
        <v>602.19249656905708</v>
      </c>
      <c r="T50" s="62">
        <f t="shared" si="14"/>
        <v>597168.88616985513</v>
      </c>
      <c r="U50" s="62">
        <f t="shared" si="14"/>
        <v>73567.464035318044</v>
      </c>
      <c r="V50" s="62">
        <f t="shared" si="14"/>
        <v>3026.1478750199794</v>
      </c>
    </row>
    <row r="51" spans="1:28" x14ac:dyDescent="0.4">
      <c r="A51" s="30" t="s">
        <v>353</v>
      </c>
      <c r="B51" s="62" t="s">
        <v>354</v>
      </c>
      <c r="C51" s="62" t="s">
        <v>354</v>
      </c>
      <c r="D51" s="62" t="s">
        <v>354</v>
      </c>
      <c r="E51" s="62" t="s">
        <v>354</v>
      </c>
      <c r="F51" s="62" t="s">
        <v>354</v>
      </c>
      <c r="G51" s="62" t="s">
        <v>354</v>
      </c>
      <c r="H51" s="62" t="s">
        <v>354</v>
      </c>
      <c r="I51" s="62" t="s">
        <v>354</v>
      </c>
      <c r="J51" s="62" t="s">
        <v>354</v>
      </c>
      <c r="K51" s="62" t="s">
        <v>354</v>
      </c>
      <c r="L51" s="62" t="s">
        <v>354</v>
      </c>
      <c r="M51" s="62" t="s">
        <v>355</v>
      </c>
      <c r="N51" s="62" t="s">
        <v>355</v>
      </c>
      <c r="O51" s="62" t="s">
        <v>355</v>
      </c>
      <c r="P51" s="62" t="s">
        <v>355</v>
      </c>
      <c r="Q51" s="62" t="s">
        <v>355</v>
      </c>
      <c r="R51" s="62" t="s">
        <v>355</v>
      </c>
      <c r="S51" s="62" t="s">
        <v>355</v>
      </c>
      <c r="T51" s="62" t="s">
        <v>354</v>
      </c>
      <c r="U51" s="62" t="s">
        <v>354</v>
      </c>
      <c r="V51" s="62" t="s">
        <v>356</v>
      </c>
    </row>
    <row r="52" spans="1:28" x14ac:dyDescent="0.4">
      <c r="A52" s="30" t="s">
        <v>357</v>
      </c>
      <c r="B52" s="30" t="s">
        <v>358</v>
      </c>
      <c r="C52" s="30" t="s">
        <v>395</v>
      </c>
      <c r="D52" s="30" t="s">
        <v>359</v>
      </c>
      <c r="E52" s="30" t="s">
        <v>360</v>
      </c>
      <c r="F52" s="30" t="s">
        <v>361</v>
      </c>
      <c r="G52" s="30" t="s">
        <v>362</v>
      </c>
      <c r="H52" s="30" t="s">
        <v>363</v>
      </c>
      <c r="I52" s="30" t="s">
        <v>404</v>
      </c>
      <c r="J52" s="30" t="s">
        <v>364</v>
      </c>
      <c r="K52" s="30" t="s">
        <v>365</v>
      </c>
      <c r="L52" s="30" t="s">
        <v>366</v>
      </c>
      <c r="M52" s="30" t="s">
        <v>405</v>
      </c>
      <c r="N52" s="30" t="s">
        <v>367</v>
      </c>
      <c r="O52" s="30" t="s">
        <v>406</v>
      </c>
      <c r="P52" s="30" t="s">
        <v>368</v>
      </c>
      <c r="Q52" s="30" t="s">
        <v>407</v>
      </c>
      <c r="R52" s="30" t="s">
        <v>369</v>
      </c>
      <c r="S52" s="30" t="s">
        <v>370</v>
      </c>
      <c r="T52" s="30" t="s">
        <v>371</v>
      </c>
      <c r="U52" s="30" t="s">
        <v>408</v>
      </c>
      <c r="V52" s="30" t="s">
        <v>372</v>
      </c>
    </row>
    <row r="53" spans="1:28" x14ac:dyDescent="0.4">
      <c r="A53" s="30" t="s">
        <v>373</v>
      </c>
      <c r="B53" s="62">
        <v>41389690</v>
      </c>
      <c r="C53" s="62">
        <v>130952300</v>
      </c>
      <c r="D53" s="62">
        <v>40941240</v>
      </c>
      <c r="E53" s="62">
        <v>42204860000</v>
      </c>
      <c r="F53" s="62">
        <v>307226000</v>
      </c>
      <c r="G53" s="62">
        <v>464141700</v>
      </c>
      <c r="H53" s="62">
        <v>6947.7479999999996</v>
      </c>
      <c r="I53" s="62">
        <v>2843058</v>
      </c>
      <c r="J53" s="62">
        <v>2618928000</v>
      </c>
      <c r="K53" s="62">
        <v>14877460000</v>
      </c>
      <c r="L53" s="62">
        <v>1653044000</v>
      </c>
      <c r="M53" s="62">
        <v>3528722000</v>
      </c>
      <c r="N53" s="62">
        <v>6164566000</v>
      </c>
      <c r="O53" s="62">
        <v>2937830000</v>
      </c>
      <c r="P53" s="62">
        <v>73720770000</v>
      </c>
      <c r="Q53" s="62">
        <v>8351249000</v>
      </c>
      <c r="R53" s="62">
        <v>25609010000</v>
      </c>
      <c r="S53" s="62">
        <v>546300000</v>
      </c>
      <c r="T53" s="62">
        <v>8464729000</v>
      </c>
      <c r="U53" s="62">
        <v>724634800</v>
      </c>
      <c r="V53" s="62">
        <v>28013020</v>
      </c>
      <c r="W53" s="62"/>
      <c r="X53" s="62"/>
      <c r="Y53" s="62"/>
      <c r="Z53" s="62"/>
      <c r="AA53" s="62"/>
      <c r="AB53" s="62"/>
    </row>
    <row r="54" spans="1:28" x14ac:dyDescent="0.4">
      <c r="A54" s="30" t="s">
        <v>374</v>
      </c>
      <c r="B54" s="62">
        <v>133035300</v>
      </c>
      <c r="C54" s="62">
        <v>154221800</v>
      </c>
      <c r="D54" s="62">
        <v>4401369</v>
      </c>
      <c r="E54" s="62">
        <v>21159410000</v>
      </c>
      <c r="F54" s="62">
        <v>287165100</v>
      </c>
      <c r="G54" s="62">
        <v>38794420</v>
      </c>
      <c r="H54" s="62">
        <v>32283410</v>
      </c>
      <c r="I54" s="62">
        <v>4181751</v>
      </c>
      <c r="J54" s="62">
        <v>798306900</v>
      </c>
      <c r="K54" s="62">
        <v>5399277000</v>
      </c>
      <c r="L54" s="62">
        <v>567636300</v>
      </c>
      <c r="M54" s="62">
        <v>645114000</v>
      </c>
      <c r="N54" s="62">
        <v>9613160000</v>
      </c>
      <c r="O54" s="62">
        <v>759994200</v>
      </c>
      <c r="P54" s="62">
        <v>57076900000</v>
      </c>
      <c r="Q54" s="62">
        <v>2983018000</v>
      </c>
      <c r="R54" s="62">
        <v>3843468000</v>
      </c>
      <c r="S54" s="62">
        <v>747741800</v>
      </c>
      <c r="T54" s="62">
        <v>612311300</v>
      </c>
      <c r="U54" s="62">
        <v>1113717000</v>
      </c>
      <c r="V54" s="62">
        <v>488516.9</v>
      </c>
      <c r="W54" s="62"/>
      <c r="X54" s="62"/>
      <c r="Y54" s="62"/>
      <c r="Z54" s="62"/>
      <c r="AA54" s="62"/>
      <c r="AB54" s="62"/>
    </row>
    <row r="55" spans="1:28" x14ac:dyDescent="0.4"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</row>
    <row r="56" spans="1:28" x14ac:dyDescent="0.4"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</row>
    <row r="57" spans="1:28" x14ac:dyDescent="0.4">
      <c r="B57" s="62"/>
      <c r="C57" s="62"/>
      <c r="E57" s="62"/>
      <c r="F57" s="62"/>
      <c r="H57" s="62"/>
      <c r="K57" s="62"/>
      <c r="L57" s="62"/>
      <c r="W57" s="62"/>
    </row>
    <row r="58" spans="1:28" x14ac:dyDescent="0.4"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</row>
    <row r="59" spans="1:28" x14ac:dyDescent="0.4"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</row>
    <row r="60" spans="1:28" x14ac:dyDescent="0.4"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</row>
    <row r="61" spans="1:28" x14ac:dyDescent="0.4"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</row>
    <row r="62" spans="1:28" x14ac:dyDescent="0.4"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</row>
    <row r="63" spans="1:28" x14ac:dyDescent="0.4"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</row>
    <row r="64" spans="1:28" x14ac:dyDescent="0.4"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</row>
    <row r="65" spans="2:28" x14ac:dyDescent="0.4"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</row>
    <row r="66" spans="2:28" x14ac:dyDescent="0.4"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</row>
    <row r="67" spans="2:28" x14ac:dyDescent="0.4"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</row>
    <row r="68" spans="2:28" x14ac:dyDescent="0.4"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</row>
    <row r="69" spans="2:28" x14ac:dyDescent="0.4"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</row>
    <row r="70" spans="2:28" x14ac:dyDescent="0.4"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</row>
    <row r="71" spans="2:28" x14ac:dyDescent="0.4"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</row>
    <row r="72" spans="2:28" x14ac:dyDescent="0.4"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</row>
    <row r="73" spans="2:28" x14ac:dyDescent="0.4"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</row>
    <row r="74" spans="2:28" x14ac:dyDescent="0.4"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</row>
    <row r="75" spans="2:28" x14ac:dyDescent="0.4"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</row>
    <row r="76" spans="2:28" x14ac:dyDescent="0.4"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</row>
    <row r="77" spans="2:28" x14ac:dyDescent="0.4"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</row>
    <row r="78" spans="2:28" x14ac:dyDescent="0.4"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</row>
    <row r="79" spans="2:28" x14ac:dyDescent="0.4"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</row>
    <row r="80" spans="2:28" x14ac:dyDescent="0.4"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</row>
    <row r="81" spans="2:28" x14ac:dyDescent="0.4"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</row>
    <row r="82" spans="2:28" x14ac:dyDescent="0.4"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</row>
    <row r="83" spans="2:28" x14ac:dyDescent="0.4">
      <c r="B83" s="62"/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</row>
    <row r="84" spans="2:28" x14ac:dyDescent="0.4">
      <c r="B84" s="62"/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</row>
    <row r="85" spans="2:28" x14ac:dyDescent="0.4">
      <c r="B85" s="62"/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</row>
    <row r="86" spans="2:28" x14ac:dyDescent="0.4"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</row>
    <row r="87" spans="2:28" x14ac:dyDescent="0.4">
      <c r="B87" s="62"/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</row>
    <row r="88" spans="2:28" x14ac:dyDescent="0.4">
      <c r="B88" s="62"/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</row>
    <row r="89" spans="2:28" x14ac:dyDescent="0.4">
      <c r="B89" s="62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</row>
    <row r="90" spans="2:28" x14ac:dyDescent="0.4">
      <c r="B90" s="62"/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</row>
    <row r="91" spans="2:28" x14ac:dyDescent="0.4">
      <c r="B91" s="62"/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</row>
    <row r="92" spans="2:28" x14ac:dyDescent="0.4">
      <c r="B92" s="62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</row>
    <row r="93" spans="2:28" x14ac:dyDescent="0.4">
      <c r="B93" s="62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</row>
    <row r="94" spans="2:28" x14ac:dyDescent="0.4">
      <c r="B94" s="62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</row>
    <row r="95" spans="2:28" x14ac:dyDescent="0.4">
      <c r="B95" s="62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</row>
    <row r="96" spans="2:28" x14ac:dyDescent="0.4">
      <c r="B96" s="62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</row>
    <row r="97" spans="2:28" x14ac:dyDescent="0.4"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</row>
    <row r="98" spans="2:28" x14ac:dyDescent="0.4"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</row>
    <row r="99" spans="2:28" x14ac:dyDescent="0.4">
      <c r="B99" s="62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</row>
    <row r="100" spans="2:28" x14ac:dyDescent="0.4"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</row>
    <row r="101" spans="2:28" x14ac:dyDescent="0.4">
      <c r="B101" s="62"/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</row>
    <row r="102" spans="2:28" x14ac:dyDescent="0.4">
      <c r="B102" s="62"/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</row>
    <row r="103" spans="2:28" x14ac:dyDescent="0.4">
      <c r="B103" s="62"/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</row>
    <row r="104" spans="2:28" x14ac:dyDescent="0.4">
      <c r="B104" s="62"/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</row>
    <row r="105" spans="2:28" x14ac:dyDescent="0.4">
      <c r="B105" s="62"/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</row>
    <row r="106" spans="2:28" x14ac:dyDescent="0.4">
      <c r="B106" s="62"/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</row>
    <row r="107" spans="2:28" x14ac:dyDescent="0.4">
      <c r="B107" s="62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</row>
    <row r="108" spans="2:28" x14ac:dyDescent="0.4">
      <c r="B108" s="62"/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</row>
    <row r="109" spans="2:28" x14ac:dyDescent="0.4"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</row>
    <row r="110" spans="2:28" x14ac:dyDescent="0.4">
      <c r="B110" s="62"/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</row>
    <row r="111" spans="2:28" x14ac:dyDescent="0.4"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</row>
    <row r="112" spans="2:28" x14ac:dyDescent="0.4">
      <c r="B112" s="62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</row>
    <row r="113" spans="2:28" x14ac:dyDescent="0.4">
      <c r="B113" s="62"/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</row>
    <row r="114" spans="2:28" x14ac:dyDescent="0.4">
      <c r="B114" s="62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</row>
    <row r="115" spans="2:28" x14ac:dyDescent="0.4">
      <c r="B115" s="62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</row>
    <row r="116" spans="2:28" x14ac:dyDescent="0.4">
      <c r="B116" s="62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</row>
    <row r="117" spans="2:28" x14ac:dyDescent="0.4">
      <c r="B117" s="62"/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</row>
    <row r="118" spans="2:28" x14ac:dyDescent="0.4">
      <c r="B118" s="62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</row>
    <row r="119" spans="2:28" x14ac:dyDescent="0.4">
      <c r="B119" s="62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</row>
    <row r="120" spans="2:28" x14ac:dyDescent="0.4">
      <c r="B120" s="62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</row>
    <row r="121" spans="2:28" x14ac:dyDescent="0.4">
      <c r="B121" s="62"/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</row>
    <row r="122" spans="2:28" x14ac:dyDescent="0.4">
      <c r="B122" s="62"/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</row>
    <row r="123" spans="2:28" x14ac:dyDescent="0.4">
      <c r="B123" s="62"/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</row>
    <row r="124" spans="2:28" x14ac:dyDescent="0.4">
      <c r="B124" s="62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</row>
    <row r="125" spans="2:28" x14ac:dyDescent="0.4">
      <c r="B125" s="62"/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</row>
    <row r="126" spans="2:28" x14ac:dyDescent="0.4">
      <c r="B126" s="62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</row>
    <row r="127" spans="2:28" x14ac:dyDescent="0.4">
      <c r="B127" s="62"/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</row>
    <row r="128" spans="2:28" x14ac:dyDescent="0.4">
      <c r="B128" s="62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</row>
    <row r="129" spans="2:28" x14ac:dyDescent="0.4">
      <c r="B129" s="62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</row>
    <row r="130" spans="2:28" x14ac:dyDescent="0.4"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</row>
    <row r="131" spans="2:28" x14ac:dyDescent="0.4">
      <c r="B131" s="62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</row>
    <row r="132" spans="2:28" x14ac:dyDescent="0.4"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</row>
    <row r="133" spans="2:28" x14ac:dyDescent="0.4">
      <c r="B133" s="62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</row>
    <row r="134" spans="2:28" x14ac:dyDescent="0.4"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</row>
    <row r="135" spans="2:28" x14ac:dyDescent="0.4">
      <c r="B135" s="62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</row>
    <row r="136" spans="2:28" x14ac:dyDescent="0.4"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</row>
    <row r="137" spans="2:28" x14ac:dyDescent="0.4">
      <c r="B137" s="62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</row>
    <row r="138" spans="2:28" x14ac:dyDescent="0.4"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</row>
    <row r="139" spans="2:28" x14ac:dyDescent="0.4">
      <c r="B139" s="62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</row>
    <row r="140" spans="2:28" x14ac:dyDescent="0.4"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</row>
    <row r="141" spans="2:28" x14ac:dyDescent="0.4">
      <c r="B141" s="62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</row>
    <row r="142" spans="2:28" x14ac:dyDescent="0.4"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</row>
    <row r="143" spans="2:28" x14ac:dyDescent="0.4">
      <c r="B143" s="62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</row>
    <row r="144" spans="2:28" x14ac:dyDescent="0.4"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</row>
    <row r="145" spans="2:28" x14ac:dyDescent="0.4"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</row>
    <row r="146" spans="2:28" x14ac:dyDescent="0.4"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</row>
    <row r="147" spans="2:28" x14ac:dyDescent="0.4"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</row>
    <row r="148" spans="2:28" x14ac:dyDescent="0.4"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</row>
    <row r="149" spans="2:28" x14ac:dyDescent="0.4">
      <c r="B149" s="62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</row>
    <row r="150" spans="2:28" x14ac:dyDescent="0.4"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</row>
    <row r="151" spans="2:28" x14ac:dyDescent="0.4">
      <c r="B151" s="62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</row>
    <row r="152" spans="2:28" x14ac:dyDescent="0.4"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</row>
    <row r="153" spans="2:28" x14ac:dyDescent="0.4">
      <c r="B153" s="62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</row>
    <row r="154" spans="2:28" x14ac:dyDescent="0.4">
      <c r="B154" s="62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</row>
    <row r="155" spans="2:28" x14ac:dyDescent="0.4">
      <c r="B155" s="62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</row>
    <row r="156" spans="2:28" x14ac:dyDescent="0.4"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</row>
    <row r="157" spans="2:28" x14ac:dyDescent="0.4">
      <c r="B157" s="62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</row>
    <row r="158" spans="2:28" x14ac:dyDescent="0.4"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</row>
    <row r="159" spans="2:28" x14ac:dyDescent="0.4">
      <c r="B159" s="62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</row>
    <row r="160" spans="2:28" x14ac:dyDescent="0.4">
      <c r="B160" s="6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</row>
    <row r="161" spans="2:28" x14ac:dyDescent="0.4"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</row>
    <row r="162" spans="2:28" x14ac:dyDescent="0.4"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</row>
    <row r="163" spans="2:28" x14ac:dyDescent="0.4">
      <c r="B163" s="62"/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</row>
    <row r="164" spans="2:28" x14ac:dyDescent="0.4">
      <c r="B164" s="62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</row>
    <row r="165" spans="2:28" x14ac:dyDescent="0.4">
      <c r="B165" s="62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</row>
    <row r="166" spans="2:28" x14ac:dyDescent="0.4"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</row>
    <row r="167" spans="2:28" x14ac:dyDescent="0.4">
      <c r="B167" s="62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</row>
    <row r="168" spans="2:28" x14ac:dyDescent="0.4"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</row>
    <row r="169" spans="2:28" x14ac:dyDescent="0.4"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</row>
    <row r="170" spans="2:28" x14ac:dyDescent="0.4">
      <c r="B170" s="62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  <c r="AA170" s="62"/>
      <c r="AB170" s="62"/>
    </row>
    <row r="171" spans="2:28" x14ac:dyDescent="0.4">
      <c r="B171" s="6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</row>
    <row r="172" spans="2:28" x14ac:dyDescent="0.4">
      <c r="B172" s="6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</row>
    <row r="173" spans="2:28" x14ac:dyDescent="0.4">
      <c r="B173" s="62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</row>
    <row r="174" spans="2:28" x14ac:dyDescent="0.4"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</row>
    <row r="175" spans="2:28" x14ac:dyDescent="0.4">
      <c r="B175" s="6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</row>
    <row r="176" spans="2:28" x14ac:dyDescent="0.4"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</row>
    <row r="177" spans="2:28" x14ac:dyDescent="0.4">
      <c r="B177" s="62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</row>
    <row r="178" spans="2:28" x14ac:dyDescent="0.4"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</row>
    <row r="179" spans="2:28" x14ac:dyDescent="0.4"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</row>
    <row r="180" spans="2:28" x14ac:dyDescent="0.4"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</row>
    <row r="181" spans="2:28" x14ac:dyDescent="0.4"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</row>
    <row r="182" spans="2:28" x14ac:dyDescent="0.4">
      <c r="B182" s="62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</row>
    <row r="183" spans="2:28" x14ac:dyDescent="0.4"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</row>
    <row r="184" spans="2:28" x14ac:dyDescent="0.4">
      <c r="B184" s="62"/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</row>
    <row r="185" spans="2:28" x14ac:dyDescent="0.4"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</row>
    <row r="186" spans="2:28" x14ac:dyDescent="0.4"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</row>
    <row r="187" spans="2:28" x14ac:dyDescent="0.4">
      <c r="B187" s="62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</row>
    <row r="188" spans="2:28" x14ac:dyDescent="0.4"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</row>
    <row r="189" spans="2:28" x14ac:dyDescent="0.4">
      <c r="B189" s="6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</row>
    <row r="190" spans="2:28" x14ac:dyDescent="0.4"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</row>
    <row r="191" spans="2:28" x14ac:dyDescent="0.4"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</row>
    <row r="192" spans="2:28" x14ac:dyDescent="0.4"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</row>
    <row r="193" spans="2:28" x14ac:dyDescent="0.4"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</row>
    <row r="194" spans="2:28" x14ac:dyDescent="0.4"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</row>
    <row r="195" spans="2:28" x14ac:dyDescent="0.4">
      <c r="B195" s="62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</row>
    <row r="196" spans="2:28" x14ac:dyDescent="0.4"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</row>
    <row r="197" spans="2:28" x14ac:dyDescent="0.4">
      <c r="B197" s="62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</row>
    <row r="198" spans="2:28" x14ac:dyDescent="0.4"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</row>
    <row r="199" spans="2:28" x14ac:dyDescent="0.4"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</row>
    <row r="200" spans="2:28" x14ac:dyDescent="0.4">
      <c r="B200" s="62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</row>
    <row r="201" spans="2:28" x14ac:dyDescent="0.4"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</row>
    <row r="202" spans="2:28" x14ac:dyDescent="0.4"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</row>
    <row r="203" spans="2:28" x14ac:dyDescent="0.4">
      <c r="B203" s="62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</row>
    <row r="204" spans="2:28" x14ac:dyDescent="0.4"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</row>
    <row r="205" spans="2:28" x14ac:dyDescent="0.4">
      <c r="B205" s="62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</row>
    <row r="206" spans="2:28" x14ac:dyDescent="0.4"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</row>
    <row r="207" spans="2:28" x14ac:dyDescent="0.4"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</row>
    <row r="208" spans="2:28" x14ac:dyDescent="0.4"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</row>
    <row r="209" spans="2:28" x14ac:dyDescent="0.4"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</row>
    <row r="210" spans="2:28" x14ac:dyDescent="0.4">
      <c r="B210" s="62"/>
      <c r="C210" s="62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</row>
    <row r="211" spans="2:28" x14ac:dyDescent="0.4">
      <c r="B211" s="62"/>
      <c r="C211" s="62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62"/>
    </row>
    <row r="212" spans="2:28" x14ac:dyDescent="0.4"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</row>
    <row r="213" spans="2:28" x14ac:dyDescent="0.4">
      <c r="B213" s="62"/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</row>
    <row r="214" spans="2:28" x14ac:dyDescent="0.4"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</row>
    <row r="215" spans="2:28" x14ac:dyDescent="0.4">
      <c r="B215" s="62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</row>
    <row r="216" spans="2:28" x14ac:dyDescent="0.4"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</row>
    <row r="217" spans="2:28" x14ac:dyDescent="0.4"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</row>
    <row r="218" spans="2:28" x14ac:dyDescent="0.4"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</row>
    <row r="219" spans="2:28" x14ac:dyDescent="0.4"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</row>
    <row r="220" spans="2:28" x14ac:dyDescent="0.4"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2"/>
    </row>
    <row r="221" spans="2:28" x14ac:dyDescent="0.4">
      <c r="B221" s="62"/>
      <c r="C221" s="62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62"/>
    </row>
    <row r="222" spans="2:28" x14ac:dyDescent="0.4"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</row>
    <row r="223" spans="2:28" x14ac:dyDescent="0.4"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</row>
    <row r="224" spans="2:28" x14ac:dyDescent="0.4">
      <c r="B224" s="62"/>
      <c r="C224" s="62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62"/>
    </row>
    <row r="225" spans="2:28" x14ac:dyDescent="0.4">
      <c r="B225" s="62"/>
      <c r="C225" s="62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  <c r="AA225" s="62"/>
      <c r="AB225" s="62"/>
    </row>
    <row r="226" spans="2:28" x14ac:dyDescent="0.4">
      <c r="B226" s="62"/>
      <c r="C226" s="62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  <c r="AA226" s="62"/>
      <c r="AB226" s="62"/>
    </row>
    <row r="227" spans="2:28" x14ac:dyDescent="0.4">
      <c r="B227" s="62"/>
      <c r="C227" s="62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  <c r="AA227" s="62"/>
      <c r="AB227" s="62"/>
    </row>
    <row r="228" spans="2:28" x14ac:dyDescent="0.4">
      <c r="B228" s="62"/>
      <c r="C228" s="62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  <c r="AA228" s="62"/>
      <c r="AB228" s="62"/>
    </row>
    <row r="229" spans="2:28" x14ac:dyDescent="0.4">
      <c r="B229" s="62"/>
      <c r="C229" s="62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  <c r="AA229" s="62"/>
      <c r="AB229" s="62"/>
    </row>
    <row r="230" spans="2:28" x14ac:dyDescent="0.4">
      <c r="B230" s="62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  <c r="AA230" s="62"/>
      <c r="AB230" s="62"/>
    </row>
    <row r="231" spans="2:28" x14ac:dyDescent="0.4"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2"/>
    </row>
    <row r="232" spans="2:28" x14ac:dyDescent="0.4"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2"/>
    </row>
    <row r="233" spans="2:28" x14ac:dyDescent="0.4"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</row>
    <row r="234" spans="2:28" x14ac:dyDescent="0.4"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</row>
    <row r="235" spans="2:28" x14ac:dyDescent="0.4"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62"/>
    </row>
    <row r="236" spans="2:28" x14ac:dyDescent="0.4"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</row>
    <row r="237" spans="2:28" x14ac:dyDescent="0.4">
      <c r="B237" s="62"/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</row>
    <row r="238" spans="2:28" x14ac:dyDescent="0.4"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</row>
    <row r="239" spans="2:28" x14ac:dyDescent="0.4"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</row>
    <row r="240" spans="2:28" x14ac:dyDescent="0.4"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</row>
    <row r="241" spans="2:28" x14ac:dyDescent="0.4">
      <c r="B241" s="62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</row>
    <row r="242" spans="2:28" x14ac:dyDescent="0.4"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</row>
    <row r="243" spans="2:28" x14ac:dyDescent="0.4">
      <c r="B243" s="62"/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</row>
    <row r="244" spans="2:28" x14ac:dyDescent="0.4"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</row>
    <row r="245" spans="2:28" x14ac:dyDescent="0.4">
      <c r="B245" s="62"/>
      <c r="C245" s="62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</row>
    <row r="246" spans="2:28" x14ac:dyDescent="0.4">
      <c r="B246" s="62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</row>
    <row r="247" spans="2:28" x14ac:dyDescent="0.4">
      <c r="B247" s="62"/>
      <c r="C247" s="62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  <c r="AA247" s="62"/>
      <c r="AB247" s="62"/>
    </row>
    <row r="248" spans="2:28" x14ac:dyDescent="0.4">
      <c r="B248" s="62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</row>
    <row r="249" spans="2:28" x14ac:dyDescent="0.4">
      <c r="B249" s="62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2"/>
    </row>
    <row r="250" spans="2:28" x14ac:dyDescent="0.4"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</row>
    <row r="251" spans="2:28" x14ac:dyDescent="0.4"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  <c r="AA251" s="62"/>
      <c r="AB251" s="62"/>
    </row>
    <row r="252" spans="2:28" x14ac:dyDescent="0.4"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  <c r="AA252" s="62"/>
      <c r="AB252" s="62"/>
    </row>
    <row r="253" spans="2:28" x14ac:dyDescent="0.4"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  <c r="AA253" s="62"/>
      <c r="AB253" s="62"/>
    </row>
    <row r="254" spans="2:28" x14ac:dyDescent="0.4">
      <c r="B254" s="62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  <c r="AA254" s="62"/>
      <c r="AB254" s="62"/>
    </row>
    <row r="255" spans="2:28" x14ac:dyDescent="0.4"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62"/>
    </row>
    <row r="256" spans="2:28" x14ac:dyDescent="0.4">
      <c r="B256" s="62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  <c r="AA256" s="62"/>
      <c r="AB256" s="62"/>
    </row>
    <row r="257" spans="2:28" x14ac:dyDescent="0.4">
      <c r="B257" s="62"/>
      <c r="C257" s="62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62"/>
    </row>
    <row r="258" spans="2:28" x14ac:dyDescent="0.4">
      <c r="B258" s="62"/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62"/>
    </row>
    <row r="259" spans="2:28" x14ac:dyDescent="0.4">
      <c r="B259" s="62"/>
      <c r="C259" s="62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  <c r="AA259" s="62"/>
      <c r="AB259" s="62"/>
    </row>
    <row r="260" spans="2:28" x14ac:dyDescent="0.4">
      <c r="B260" s="62"/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62"/>
    </row>
    <row r="261" spans="2:28" x14ac:dyDescent="0.4">
      <c r="B261" s="62"/>
      <c r="C261" s="62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  <c r="AA261" s="62"/>
      <c r="AB261" s="62"/>
    </row>
    <row r="262" spans="2:28" x14ac:dyDescent="0.4"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  <c r="AA262" s="62"/>
      <c r="AB262" s="62"/>
    </row>
    <row r="263" spans="2:28" x14ac:dyDescent="0.4"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62"/>
    </row>
    <row r="264" spans="2:28" x14ac:dyDescent="0.4">
      <c r="B264" s="62"/>
      <c r="C264" s="62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  <c r="AA264" s="62"/>
      <c r="AB264" s="62"/>
    </row>
    <row r="265" spans="2:28" x14ac:dyDescent="0.4"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62"/>
    </row>
    <row r="266" spans="2:28" x14ac:dyDescent="0.4">
      <c r="B266" s="62"/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  <c r="AA266" s="62"/>
      <c r="AB266" s="62"/>
    </row>
    <row r="267" spans="2:28" x14ac:dyDescent="0.4">
      <c r="B267" s="62"/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  <c r="AA267" s="62"/>
      <c r="AB267" s="62"/>
    </row>
    <row r="268" spans="2:28" x14ac:dyDescent="0.4">
      <c r="B268" s="62"/>
      <c r="C268" s="62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  <c r="AA268" s="62"/>
      <c r="AB268" s="62"/>
    </row>
    <row r="269" spans="2:28" x14ac:dyDescent="0.4">
      <c r="B269" s="62"/>
      <c r="C269" s="62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  <c r="AA269" s="62"/>
      <c r="AB269" s="62"/>
    </row>
    <row r="270" spans="2:28" x14ac:dyDescent="0.4">
      <c r="B270" s="62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  <c r="AA270" s="62"/>
      <c r="AB270" s="62"/>
    </row>
    <row r="271" spans="2:28" x14ac:dyDescent="0.4">
      <c r="B271" s="62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  <c r="AA271" s="62"/>
      <c r="AB271" s="62"/>
    </row>
    <row r="272" spans="2:28" x14ac:dyDescent="0.4">
      <c r="B272" s="62"/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  <c r="AA272" s="62"/>
      <c r="AB272" s="62"/>
    </row>
    <row r="273" spans="2:28" x14ac:dyDescent="0.4">
      <c r="B273" s="62"/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</row>
    <row r="274" spans="2:28" x14ac:dyDescent="0.4"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</row>
    <row r="275" spans="2:28" x14ac:dyDescent="0.4">
      <c r="B275" s="62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</row>
    <row r="276" spans="2:28" x14ac:dyDescent="0.4">
      <c r="B276" s="62"/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  <c r="AA276" s="62"/>
      <c r="AB276" s="62"/>
    </row>
    <row r="277" spans="2:28" x14ac:dyDescent="0.4">
      <c r="B277" s="62"/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  <c r="AA277" s="62"/>
      <c r="AB277" s="62"/>
    </row>
    <row r="278" spans="2:28" x14ac:dyDescent="0.4">
      <c r="B278" s="62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  <c r="AA278" s="62"/>
      <c r="AB278" s="62"/>
    </row>
    <row r="279" spans="2:28" x14ac:dyDescent="0.4">
      <c r="B279" s="62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</row>
    <row r="280" spans="2:28" x14ac:dyDescent="0.4">
      <c r="B280" s="62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</row>
    <row r="281" spans="2:28" x14ac:dyDescent="0.4"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</row>
    <row r="282" spans="2:28" x14ac:dyDescent="0.4"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</row>
    <row r="283" spans="2:28" x14ac:dyDescent="0.4"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</row>
    <row r="284" spans="2:28" x14ac:dyDescent="0.4"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</row>
    <row r="285" spans="2:28" x14ac:dyDescent="0.4"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</row>
    <row r="286" spans="2:28" x14ac:dyDescent="0.4">
      <c r="B286" s="62"/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  <c r="AA286" s="62"/>
      <c r="AB286" s="62"/>
    </row>
    <row r="287" spans="2:28" x14ac:dyDescent="0.4">
      <c r="B287" s="62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  <c r="AA287" s="62"/>
      <c r="AB287" s="62"/>
    </row>
    <row r="288" spans="2:28" x14ac:dyDescent="0.4">
      <c r="B288" s="62"/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  <c r="AA288" s="62"/>
      <c r="AB288" s="62"/>
    </row>
    <row r="289" spans="2:28" x14ac:dyDescent="0.4"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2"/>
    </row>
    <row r="290" spans="2:28" x14ac:dyDescent="0.4"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2"/>
    </row>
    <row r="291" spans="2:28" x14ac:dyDescent="0.4"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</row>
    <row r="292" spans="2:28" x14ac:dyDescent="0.4"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</row>
    <row r="293" spans="2:28" x14ac:dyDescent="0.4"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  <c r="AA293" s="62"/>
      <c r="AB293" s="62"/>
    </row>
    <row r="294" spans="2:28" x14ac:dyDescent="0.4"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2"/>
    </row>
    <row r="295" spans="2:28" x14ac:dyDescent="0.4"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</row>
    <row r="296" spans="2:28" x14ac:dyDescent="0.4"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</row>
    <row r="297" spans="2:28" x14ac:dyDescent="0.4"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  <c r="AA297" s="62"/>
      <c r="AB297" s="62"/>
    </row>
    <row r="298" spans="2:28" x14ac:dyDescent="0.4"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</row>
    <row r="299" spans="2:28" x14ac:dyDescent="0.4"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</row>
    <row r="300" spans="2:28" x14ac:dyDescent="0.4"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</row>
    <row r="301" spans="2:28" x14ac:dyDescent="0.4">
      <c r="B301" s="62"/>
      <c r="C301" s="62"/>
      <c r="D301" s="62"/>
      <c r="E301" s="62"/>
      <c r="F301" s="62"/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2"/>
      <c r="W301" s="62"/>
      <c r="X301" s="62"/>
      <c r="Y301" s="62"/>
      <c r="Z301" s="62"/>
      <c r="AA301" s="62"/>
      <c r="AB301" s="62"/>
    </row>
    <row r="302" spans="2:28" x14ac:dyDescent="0.4">
      <c r="B302" s="62"/>
      <c r="C302" s="62"/>
      <c r="D302" s="62"/>
      <c r="E302" s="62"/>
      <c r="F302" s="62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62"/>
      <c r="W302" s="62"/>
      <c r="X302" s="62"/>
      <c r="Y302" s="62"/>
      <c r="Z302" s="62"/>
      <c r="AA302" s="62"/>
      <c r="AB302" s="62"/>
    </row>
    <row r="303" spans="2:28" x14ac:dyDescent="0.4">
      <c r="B303" s="62"/>
      <c r="C303" s="62"/>
      <c r="D303" s="62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2"/>
      <c r="W303" s="62"/>
      <c r="X303" s="62"/>
      <c r="Y303" s="62"/>
      <c r="Z303" s="62"/>
      <c r="AA303" s="62"/>
      <c r="AB303" s="62"/>
    </row>
    <row r="304" spans="2:28" x14ac:dyDescent="0.4">
      <c r="B304" s="62"/>
      <c r="C304" s="62"/>
      <c r="D304" s="62"/>
      <c r="E304" s="62"/>
      <c r="F304" s="62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62"/>
      <c r="W304" s="62"/>
      <c r="X304" s="62"/>
      <c r="Y304" s="62"/>
      <c r="Z304" s="62"/>
      <c r="AA304" s="62"/>
      <c r="AB304" s="62"/>
    </row>
    <row r="305" spans="2:28" x14ac:dyDescent="0.4">
      <c r="B305" s="62"/>
      <c r="C305" s="62"/>
      <c r="D305" s="62"/>
      <c r="E305" s="62"/>
      <c r="F305" s="62"/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  <c r="Y305" s="62"/>
      <c r="Z305" s="62"/>
      <c r="AA305" s="62"/>
      <c r="AB305" s="62"/>
    </row>
    <row r="306" spans="2:28" x14ac:dyDescent="0.4">
      <c r="B306" s="62"/>
      <c r="C306" s="62"/>
      <c r="D306" s="62"/>
      <c r="E306" s="62"/>
      <c r="F306" s="62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  <c r="Y306" s="62"/>
      <c r="Z306" s="62"/>
      <c r="AA306" s="62"/>
      <c r="AB306" s="62"/>
    </row>
    <row r="307" spans="2:28" x14ac:dyDescent="0.4">
      <c r="B307" s="62"/>
      <c r="C307" s="62"/>
      <c r="D307" s="62"/>
      <c r="E307" s="62"/>
      <c r="F307" s="62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62"/>
      <c r="Y307" s="62"/>
      <c r="Z307" s="62"/>
      <c r="AA307" s="62"/>
      <c r="AB307" s="62"/>
    </row>
    <row r="308" spans="2:28" x14ac:dyDescent="0.4">
      <c r="B308" s="62"/>
      <c r="C308" s="62"/>
      <c r="D308" s="62"/>
      <c r="E308" s="62"/>
      <c r="F308" s="62"/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2"/>
      <c r="W308" s="62"/>
      <c r="X308" s="62"/>
      <c r="Y308" s="62"/>
      <c r="Z308" s="62"/>
      <c r="AA308" s="62"/>
      <c r="AB308" s="62"/>
    </row>
    <row r="309" spans="2:28" x14ac:dyDescent="0.4">
      <c r="B309" s="62"/>
      <c r="C309" s="62"/>
      <c r="D309" s="62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2"/>
      <c r="W309" s="62"/>
      <c r="X309" s="62"/>
      <c r="Y309" s="62"/>
      <c r="Z309" s="62"/>
      <c r="AA309" s="62"/>
      <c r="AB309" s="62"/>
    </row>
    <row r="310" spans="2:28" x14ac:dyDescent="0.4">
      <c r="B310" s="62"/>
      <c r="C310" s="62"/>
      <c r="D310" s="62"/>
      <c r="E310" s="62"/>
      <c r="F310" s="62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62"/>
      <c r="U310" s="62"/>
      <c r="V310" s="62"/>
      <c r="W310" s="62"/>
      <c r="X310" s="62"/>
      <c r="Y310" s="62"/>
      <c r="Z310" s="62"/>
      <c r="AA310" s="62"/>
      <c r="AB310" s="62"/>
    </row>
    <row r="311" spans="2:28" x14ac:dyDescent="0.4">
      <c r="B311" s="62"/>
      <c r="C311" s="62"/>
      <c r="D311" s="62"/>
      <c r="E311" s="62"/>
      <c r="F311" s="62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  <c r="AA311" s="62"/>
      <c r="AB311" s="62"/>
    </row>
    <row r="312" spans="2:28" x14ac:dyDescent="0.4">
      <c r="B312" s="62"/>
      <c r="C312" s="62"/>
      <c r="D312" s="62"/>
      <c r="E312" s="62"/>
      <c r="F312" s="62"/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62"/>
      <c r="W312" s="62"/>
      <c r="X312" s="62"/>
      <c r="Y312" s="62"/>
      <c r="Z312" s="62"/>
      <c r="AA312" s="62"/>
      <c r="AB312" s="62"/>
    </row>
    <row r="313" spans="2:28" x14ac:dyDescent="0.4">
      <c r="B313" s="62"/>
      <c r="C313" s="62"/>
      <c r="D313" s="62"/>
      <c r="E313" s="62"/>
      <c r="F313" s="62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62"/>
      <c r="W313" s="62"/>
      <c r="X313" s="62"/>
      <c r="Y313" s="62"/>
      <c r="Z313" s="62"/>
      <c r="AA313" s="62"/>
      <c r="AB313" s="62"/>
    </row>
    <row r="314" spans="2:28" x14ac:dyDescent="0.4">
      <c r="B314" s="62"/>
      <c r="C314" s="62"/>
      <c r="D314" s="62"/>
      <c r="E314" s="62"/>
      <c r="F314" s="62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2"/>
      <c r="W314" s="62"/>
      <c r="X314" s="62"/>
      <c r="Y314" s="62"/>
      <c r="Z314" s="62"/>
      <c r="AA314" s="62"/>
      <c r="AB314" s="62"/>
    </row>
    <row r="315" spans="2:28" x14ac:dyDescent="0.4">
      <c r="B315" s="62"/>
      <c r="C315" s="62"/>
      <c r="D315" s="62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62"/>
      <c r="W315" s="62"/>
      <c r="X315" s="62"/>
      <c r="Y315" s="62"/>
      <c r="Z315" s="62"/>
      <c r="AA315" s="62"/>
      <c r="AB315" s="62"/>
    </row>
    <row r="316" spans="2:28" x14ac:dyDescent="0.4">
      <c r="B316" s="62"/>
      <c r="C316" s="62"/>
      <c r="D316" s="62"/>
      <c r="E316" s="62"/>
      <c r="F316" s="62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  <c r="Y316" s="62"/>
      <c r="Z316" s="62"/>
      <c r="AA316" s="62"/>
      <c r="AB316" s="62"/>
    </row>
    <row r="317" spans="2:28" x14ac:dyDescent="0.4">
      <c r="B317" s="62"/>
      <c r="C317" s="62"/>
      <c r="D317" s="62"/>
      <c r="E317" s="62"/>
      <c r="F317" s="62"/>
      <c r="G317" s="62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62"/>
      <c r="W317" s="62"/>
      <c r="X317" s="62"/>
      <c r="Y317" s="62"/>
      <c r="Z317" s="62"/>
      <c r="AA317" s="62"/>
      <c r="AB317" s="62"/>
    </row>
    <row r="318" spans="2:28" x14ac:dyDescent="0.4">
      <c r="B318" s="62"/>
      <c r="C318" s="62"/>
      <c r="D318" s="62"/>
      <c r="E318" s="62"/>
      <c r="F318" s="62"/>
      <c r="G318" s="62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62"/>
      <c r="W318" s="62"/>
      <c r="X318" s="62"/>
      <c r="Y318" s="62"/>
      <c r="Z318" s="62"/>
      <c r="AA318" s="62"/>
      <c r="AB318" s="62"/>
    </row>
    <row r="319" spans="2:28" x14ac:dyDescent="0.4">
      <c r="B319" s="62"/>
      <c r="C319" s="62"/>
      <c r="D319" s="62"/>
      <c r="E319" s="62"/>
      <c r="F319" s="62"/>
      <c r="G319" s="62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62"/>
      <c r="U319" s="62"/>
      <c r="V319" s="62"/>
      <c r="W319" s="62"/>
      <c r="X319" s="62"/>
      <c r="Y319" s="62"/>
      <c r="Z319" s="62"/>
      <c r="AA319" s="62"/>
      <c r="AB319" s="62"/>
    </row>
    <row r="320" spans="2:28" x14ac:dyDescent="0.4">
      <c r="B320" s="62"/>
      <c r="C320" s="62"/>
      <c r="D320" s="62"/>
      <c r="E320" s="62"/>
      <c r="F320" s="62"/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62"/>
      <c r="X320" s="62"/>
      <c r="Y320" s="62"/>
      <c r="Z320" s="62"/>
      <c r="AA320" s="62"/>
      <c r="AB320" s="62"/>
    </row>
    <row r="321" spans="2:28" x14ac:dyDescent="0.4">
      <c r="B321" s="62"/>
      <c r="C321" s="62"/>
      <c r="D321" s="62"/>
      <c r="E321" s="62"/>
      <c r="F321" s="62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2"/>
      <c r="W321" s="62"/>
      <c r="X321" s="62"/>
      <c r="Y321" s="62"/>
      <c r="Z321" s="62"/>
      <c r="AA321" s="62"/>
      <c r="AB321" s="62"/>
    </row>
    <row r="322" spans="2:28" x14ac:dyDescent="0.4">
      <c r="B322" s="62"/>
      <c r="C322" s="62"/>
      <c r="D322" s="62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  <c r="Y322" s="62"/>
      <c r="Z322" s="62"/>
      <c r="AA322" s="62"/>
      <c r="AB322" s="62"/>
    </row>
    <row r="323" spans="2:28" x14ac:dyDescent="0.4">
      <c r="B323" s="62"/>
      <c r="C323" s="62"/>
      <c r="D323" s="62"/>
      <c r="E323" s="62"/>
      <c r="F323" s="62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62"/>
      <c r="W323" s="62"/>
      <c r="X323" s="62"/>
      <c r="Y323" s="62"/>
      <c r="Z323" s="62"/>
      <c r="AA323" s="62"/>
      <c r="AB323" s="62"/>
    </row>
    <row r="324" spans="2:28" x14ac:dyDescent="0.4">
      <c r="B324" s="62"/>
      <c r="C324" s="62"/>
      <c r="D324" s="62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62"/>
      <c r="W324" s="62"/>
      <c r="X324" s="62"/>
      <c r="Y324" s="62"/>
      <c r="Z324" s="62"/>
      <c r="AA324" s="62"/>
      <c r="AB324" s="62"/>
    </row>
    <row r="325" spans="2:28" x14ac:dyDescent="0.4">
      <c r="B325" s="62"/>
      <c r="C325" s="62"/>
      <c r="D325" s="62"/>
      <c r="E325" s="62"/>
      <c r="F325" s="62"/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62"/>
      <c r="V325" s="62"/>
      <c r="W325" s="62"/>
      <c r="X325" s="62"/>
      <c r="Y325" s="62"/>
      <c r="Z325" s="62"/>
      <c r="AA325" s="62"/>
      <c r="AB325" s="62"/>
    </row>
    <row r="326" spans="2:28" x14ac:dyDescent="0.4">
      <c r="B326" s="62"/>
      <c r="C326" s="62"/>
      <c r="D326" s="62"/>
      <c r="E326" s="62"/>
      <c r="F326" s="62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62"/>
      <c r="U326" s="62"/>
      <c r="V326" s="62"/>
      <c r="W326" s="62"/>
      <c r="X326" s="62"/>
      <c r="Y326" s="62"/>
      <c r="Z326" s="62"/>
      <c r="AA326" s="62"/>
      <c r="AB326" s="62"/>
    </row>
    <row r="327" spans="2:28" x14ac:dyDescent="0.4">
      <c r="B327" s="62"/>
      <c r="C327" s="62"/>
      <c r="D327" s="62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62"/>
      <c r="U327" s="62"/>
      <c r="V327" s="62"/>
      <c r="W327" s="62"/>
      <c r="X327" s="62"/>
      <c r="Y327" s="62"/>
      <c r="Z327" s="62"/>
      <c r="AA327" s="62"/>
      <c r="AB327" s="62"/>
    </row>
    <row r="328" spans="2:28" x14ac:dyDescent="0.4">
      <c r="B328" s="62"/>
      <c r="C328" s="62"/>
      <c r="D328" s="62"/>
      <c r="E328" s="62"/>
      <c r="F328" s="62"/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62"/>
      <c r="U328" s="62"/>
      <c r="V328" s="62"/>
      <c r="W328" s="62"/>
      <c r="X328" s="62"/>
      <c r="Y328" s="62"/>
      <c r="Z328" s="62"/>
      <c r="AA328" s="62"/>
      <c r="AB328" s="62"/>
    </row>
    <row r="329" spans="2:28" x14ac:dyDescent="0.4">
      <c r="B329" s="62"/>
      <c r="C329" s="62"/>
      <c r="D329" s="62"/>
      <c r="E329" s="62"/>
      <c r="F329" s="62"/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62"/>
      <c r="U329" s="62"/>
      <c r="V329" s="62"/>
      <c r="W329" s="62"/>
      <c r="X329" s="62"/>
      <c r="Y329" s="62"/>
      <c r="Z329" s="62"/>
      <c r="AA329" s="62"/>
      <c r="AB329" s="62"/>
    </row>
    <row r="330" spans="2:28" x14ac:dyDescent="0.4">
      <c r="B330" s="62"/>
      <c r="C330" s="62"/>
      <c r="D330" s="62"/>
      <c r="E330" s="62"/>
      <c r="F330" s="62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62"/>
      <c r="U330" s="62"/>
      <c r="V330" s="62"/>
      <c r="W330" s="62"/>
      <c r="X330" s="62"/>
      <c r="Y330" s="62"/>
      <c r="Z330" s="62"/>
      <c r="AA330" s="62"/>
      <c r="AB330" s="62"/>
    </row>
    <row r="331" spans="2:28" x14ac:dyDescent="0.4">
      <c r="B331" s="62"/>
      <c r="C331" s="62"/>
      <c r="D331" s="62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62"/>
      <c r="U331" s="62"/>
      <c r="V331" s="62"/>
      <c r="W331" s="62"/>
      <c r="X331" s="62"/>
      <c r="Y331" s="62"/>
      <c r="Z331" s="62"/>
      <c r="AA331" s="62"/>
      <c r="AB331" s="62"/>
    </row>
    <row r="332" spans="2:28" x14ac:dyDescent="0.4">
      <c r="B332" s="62"/>
      <c r="C332" s="62"/>
      <c r="D332" s="62"/>
      <c r="E332" s="62"/>
      <c r="F332" s="62"/>
      <c r="G332" s="62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62"/>
      <c r="U332" s="62"/>
      <c r="V332" s="62"/>
      <c r="W332" s="62"/>
      <c r="X332" s="62"/>
      <c r="Y332" s="62"/>
      <c r="Z332" s="62"/>
      <c r="AA332" s="62"/>
      <c r="AB332" s="62"/>
    </row>
    <row r="333" spans="2:28" x14ac:dyDescent="0.4">
      <c r="B333" s="62"/>
      <c r="C333" s="62"/>
      <c r="D333" s="62"/>
      <c r="E333" s="62"/>
      <c r="F333" s="62"/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62"/>
      <c r="U333" s="62"/>
      <c r="V333" s="62"/>
      <c r="W333" s="62"/>
      <c r="X333" s="62"/>
      <c r="Y333" s="62"/>
      <c r="Z333" s="62"/>
      <c r="AA333" s="62"/>
      <c r="AB333" s="62"/>
    </row>
    <row r="334" spans="2:28" x14ac:dyDescent="0.4">
      <c r="B334" s="62"/>
      <c r="C334" s="62"/>
      <c r="D334" s="62"/>
      <c r="E334" s="62"/>
      <c r="F334" s="62"/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62"/>
      <c r="U334" s="62"/>
      <c r="V334" s="62"/>
      <c r="W334" s="62"/>
      <c r="X334" s="62"/>
      <c r="Y334" s="62"/>
      <c r="Z334" s="62"/>
      <c r="AA334" s="62"/>
      <c r="AB334" s="62"/>
    </row>
    <row r="335" spans="2:28" x14ac:dyDescent="0.4">
      <c r="B335" s="62"/>
      <c r="C335" s="62"/>
      <c r="D335" s="62"/>
      <c r="E335" s="62"/>
      <c r="F335" s="62"/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62"/>
      <c r="U335" s="62"/>
      <c r="V335" s="62"/>
      <c r="W335" s="62"/>
      <c r="X335" s="62"/>
      <c r="Y335" s="62"/>
      <c r="Z335" s="62"/>
      <c r="AA335" s="62"/>
      <c r="AB335" s="62"/>
    </row>
    <row r="336" spans="2:28" x14ac:dyDescent="0.4">
      <c r="B336" s="62"/>
      <c r="C336" s="62"/>
      <c r="D336" s="62"/>
      <c r="E336" s="62"/>
      <c r="F336" s="62"/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62"/>
      <c r="U336" s="62"/>
      <c r="V336" s="62"/>
      <c r="W336" s="62"/>
      <c r="X336" s="62"/>
      <c r="Y336" s="62"/>
      <c r="Z336" s="62"/>
      <c r="AA336" s="62"/>
      <c r="AB336" s="62"/>
    </row>
    <row r="337" spans="2:28" x14ac:dyDescent="0.4">
      <c r="B337" s="62"/>
      <c r="C337" s="62"/>
      <c r="D337" s="62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62"/>
      <c r="W337" s="62"/>
      <c r="X337" s="62"/>
      <c r="Y337" s="62"/>
      <c r="Z337" s="62"/>
      <c r="AA337" s="62"/>
      <c r="AB337" s="62"/>
    </row>
    <row r="338" spans="2:28" x14ac:dyDescent="0.4">
      <c r="B338" s="62"/>
      <c r="C338" s="62"/>
      <c r="D338" s="62"/>
      <c r="E338" s="62"/>
      <c r="F338" s="62"/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62"/>
      <c r="U338" s="62"/>
      <c r="V338" s="62"/>
      <c r="W338" s="62"/>
      <c r="X338" s="62"/>
      <c r="Y338" s="62"/>
      <c r="Z338" s="62"/>
      <c r="AA338" s="62"/>
      <c r="AB338" s="62"/>
    </row>
    <row r="339" spans="2:28" x14ac:dyDescent="0.4">
      <c r="B339" s="62"/>
      <c r="C339" s="62"/>
      <c r="D339" s="62"/>
      <c r="E339" s="62"/>
      <c r="F339" s="62"/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62"/>
      <c r="U339" s="62"/>
      <c r="V339" s="62"/>
      <c r="W339" s="62"/>
      <c r="X339" s="62"/>
      <c r="Y339" s="62"/>
      <c r="Z339" s="62"/>
      <c r="AA339" s="62"/>
      <c r="AB339" s="62"/>
    </row>
    <row r="340" spans="2:28" x14ac:dyDescent="0.4">
      <c r="B340" s="62"/>
      <c r="C340" s="62"/>
      <c r="D340" s="62"/>
      <c r="E340" s="62"/>
      <c r="F340" s="62"/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62"/>
      <c r="U340" s="62"/>
      <c r="V340" s="62"/>
      <c r="W340" s="62"/>
      <c r="X340" s="62"/>
      <c r="Y340" s="62"/>
      <c r="Z340" s="62"/>
      <c r="AA340" s="62"/>
      <c r="AB340" s="62"/>
    </row>
    <row r="341" spans="2:28" x14ac:dyDescent="0.4">
      <c r="B341" s="62"/>
      <c r="C341" s="62"/>
      <c r="D341" s="62"/>
      <c r="E341" s="62"/>
      <c r="F341" s="62"/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62"/>
      <c r="U341" s="62"/>
      <c r="V341" s="62"/>
      <c r="W341" s="62"/>
      <c r="X341" s="62"/>
      <c r="Y341" s="62"/>
      <c r="Z341" s="62"/>
      <c r="AA341" s="62"/>
      <c r="AB341" s="62"/>
    </row>
    <row r="342" spans="2:28" x14ac:dyDescent="0.4">
      <c r="B342" s="62"/>
      <c r="C342" s="62"/>
      <c r="D342" s="62"/>
      <c r="E342" s="62"/>
      <c r="F342" s="62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62"/>
      <c r="U342" s="62"/>
      <c r="V342" s="62"/>
      <c r="W342" s="62"/>
      <c r="X342" s="62"/>
      <c r="Y342" s="62"/>
      <c r="Z342" s="62"/>
      <c r="AA342" s="62"/>
      <c r="AB342" s="62"/>
    </row>
    <row r="343" spans="2:28" x14ac:dyDescent="0.4">
      <c r="B343" s="62"/>
      <c r="C343" s="62"/>
      <c r="D343" s="62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62"/>
      <c r="U343" s="62"/>
      <c r="V343" s="62"/>
      <c r="W343" s="62"/>
      <c r="X343" s="62"/>
      <c r="Y343" s="62"/>
      <c r="Z343" s="62"/>
      <c r="AA343" s="62"/>
      <c r="AB343" s="62"/>
    </row>
    <row r="344" spans="2:28" x14ac:dyDescent="0.4">
      <c r="B344" s="62"/>
      <c r="C344" s="62"/>
      <c r="D344" s="62"/>
      <c r="E344" s="62"/>
      <c r="F344" s="62"/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62"/>
      <c r="U344" s="62"/>
      <c r="V344" s="62"/>
      <c r="W344" s="62"/>
      <c r="X344" s="62"/>
      <c r="Y344" s="62"/>
      <c r="Z344" s="62"/>
      <c r="AA344" s="62"/>
      <c r="AB344" s="62"/>
    </row>
    <row r="345" spans="2:28" x14ac:dyDescent="0.4">
      <c r="B345" s="62"/>
      <c r="C345" s="62"/>
      <c r="D345" s="62"/>
      <c r="E345" s="62"/>
      <c r="F345" s="62"/>
      <c r="G345" s="62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62"/>
      <c r="U345" s="62"/>
      <c r="V345" s="62"/>
      <c r="W345" s="62"/>
      <c r="X345" s="62"/>
      <c r="Y345" s="62"/>
      <c r="Z345" s="62"/>
      <c r="AA345" s="62"/>
      <c r="AB345" s="62"/>
    </row>
    <row r="346" spans="2:28" x14ac:dyDescent="0.4">
      <c r="B346" s="62"/>
      <c r="C346" s="62"/>
      <c r="D346" s="62"/>
      <c r="E346" s="62"/>
      <c r="F346" s="62"/>
      <c r="G346" s="62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62"/>
      <c r="U346" s="62"/>
      <c r="V346" s="62"/>
      <c r="W346" s="62"/>
      <c r="X346" s="62"/>
      <c r="Y346" s="62"/>
      <c r="Z346" s="62"/>
      <c r="AA346" s="62"/>
      <c r="AB346" s="62"/>
    </row>
    <row r="347" spans="2:28" x14ac:dyDescent="0.4">
      <c r="B347" s="62"/>
      <c r="C347" s="62"/>
      <c r="D347" s="62"/>
      <c r="E347" s="62"/>
      <c r="F347" s="62"/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62"/>
      <c r="U347" s="62"/>
      <c r="V347" s="62"/>
      <c r="W347" s="62"/>
      <c r="X347" s="62"/>
      <c r="Y347" s="62"/>
      <c r="Z347" s="62"/>
      <c r="AA347" s="62"/>
      <c r="AB347" s="62"/>
    </row>
    <row r="348" spans="2:28" x14ac:dyDescent="0.4">
      <c r="B348" s="62"/>
      <c r="C348" s="62"/>
      <c r="D348" s="62"/>
      <c r="E348" s="62"/>
      <c r="F348" s="62"/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62"/>
      <c r="U348" s="62"/>
      <c r="V348" s="62"/>
      <c r="W348" s="62"/>
      <c r="X348" s="62"/>
      <c r="Y348" s="62"/>
      <c r="Z348" s="62"/>
      <c r="AA348" s="62"/>
      <c r="AB348" s="62"/>
    </row>
    <row r="349" spans="2:28" x14ac:dyDescent="0.4">
      <c r="B349" s="62"/>
      <c r="C349" s="62"/>
      <c r="D349" s="62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62"/>
      <c r="U349" s="62"/>
      <c r="V349" s="62"/>
      <c r="W349" s="62"/>
      <c r="X349" s="62"/>
      <c r="Y349" s="62"/>
      <c r="Z349" s="62"/>
      <c r="AA349" s="62"/>
      <c r="AB349" s="62"/>
    </row>
    <row r="350" spans="2:28" x14ac:dyDescent="0.4">
      <c r="B350" s="62"/>
      <c r="C350" s="62"/>
      <c r="D350" s="62"/>
      <c r="E350" s="62"/>
      <c r="F350" s="62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62"/>
      <c r="U350" s="62"/>
      <c r="V350" s="62"/>
      <c r="W350" s="62"/>
      <c r="X350" s="62"/>
      <c r="Y350" s="62"/>
      <c r="Z350" s="62"/>
      <c r="AA350" s="62"/>
      <c r="AB350" s="62"/>
    </row>
    <row r="351" spans="2:28" x14ac:dyDescent="0.4">
      <c r="B351" s="62"/>
      <c r="C351" s="62"/>
      <c r="D351" s="62"/>
      <c r="E351" s="62"/>
      <c r="F351" s="62"/>
      <c r="G351" s="62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62"/>
      <c r="U351" s="62"/>
      <c r="V351" s="62"/>
      <c r="W351" s="62"/>
      <c r="X351" s="62"/>
      <c r="Y351" s="62"/>
      <c r="Z351" s="62"/>
      <c r="AA351" s="62"/>
      <c r="AB351" s="62"/>
    </row>
    <row r="352" spans="2:28" x14ac:dyDescent="0.4">
      <c r="B352" s="62"/>
      <c r="C352" s="62"/>
      <c r="D352" s="62"/>
      <c r="E352" s="62"/>
      <c r="F352" s="62"/>
      <c r="G352" s="62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62"/>
      <c r="U352" s="62"/>
      <c r="V352" s="62"/>
      <c r="W352" s="62"/>
      <c r="X352" s="62"/>
      <c r="Y352" s="62"/>
      <c r="Z352" s="62"/>
      <c r="AA352" s="62"/>
      <c r="AB352" s="62"/>
    </row>
    <row r="353" spans="2:28" x14ac:dyDescent="0.4">
      <c r="B353" s="62"/>
      <c r="C353" s="62"/>
      <c r="D353" s="62"/>
      <c r="E353" s="62"/>
      <c r="F353" s="62"/>
      <c r="G353" s="62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62"/>
      <c r="U353" s="62"/>
      <c r="V353" s="62"/>
      <c r="W353" s="62"/>
      <c r="X353" s="62"/>
      <c r="Y353" s="62"/>
      <c r="Z353" s="62"/>
      <c r="AA353" s="62"/>
      <c r="AB353" s="62"/>
    </row>
    <row r="354" spans="2:28" x14ac:dyDescent="0.4">
      <c r="B354" s="62"/>
      <c r="C354" s="62"/>
      <c r="D354" s="62"/>
      <c r="E354" s="62"/>
      <c r="F354" s="62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62"/>
      <c r="U354" s="62"/>
      <c r="V354" s="62"/>
      <c r="W354" s="62"/>
      <c r="X354" s="62"/>
      <c r="Y354" s="62"/>
      <c r="Z354" s="62"/>
      <c r="AA354" s="62"/>
      <c r="AB354" s="62"/>
    </row>
    <row r="355" spans="2:28" x14ac:dyDescent="0.4">
      <c r="B355" s="62"/>
      <c r="C355" s="62"/>
      <c r="D355" s="62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62"/>
      <c r="U355" s="62"/>
      <c r="V355" s="62"/>
      <c r="W355" s="62"/>
      <c r="X355" s="62"/>
      <c r="Y355" s="62"/>
      <c r="Z355" s="62"/>
      <c r="AA355" s="62"/>
      <c r="AB355" s="62"/>
    </row>
    <row r="356" spans="2:28" x14ac:dyDescent="0.4">
      <c r="B356" s="62"/>
      <c r="C356" s="62"/>
      <c r="D356" s="62"/>
      <c r="E356" s="62"/>
      <c r="F356" s="62"/>
      <c r="G356" s="62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62"/>
      <c r="U356" s="62"/>
      <c r="V356" s="62"/>
      <c r="W356" s="62"/>
      <c r="X356" s="62"/>
      <c r="Y356" s="62"/>
      <c r="Z356" s="62"/>
      <c r="AA356" s="62"/>
      <c r="AB356" s="62"/>
    </row>
    <row r="357" spans="2:28" x14ac:dyDescent="0.4">
      <c r="B357" s="62"/>
      <c r="C357" s="62"/>
      <c r="D357" s="62"/>
      <c r="E357" s="62"/>
      <c r="F357" s="62"/>
      <c r="G357" s="62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62"/>
      <c r="U357" s="62"/>
      <c r="V357" s="62"/>
      <c r="W357" s="62"/>
      <c r="X357" s="62"/>
      <c r="Y357" s="62"/>
      <c r="Z357" s="62"/>
      <c r="AA357" s="62"/>
      <c r="AB357" s="62"/>
    </row>
    <row r="358" spans="2:28" x14ac:dyDescent="0.4">
      <c r="B358" s="62"/>
      <c r="C358" s="62"/>
      <c r="D358" s="62"/>
      <c r="E358" s="62"/>
      <c r="F358" s="62"/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62"/>
      <c r="W358" s="62"/>
      <c r="X358" s="62"/>
      <c r="Y358" s="62"/>
      <c r="Z358" s="62"/>
      <c r="AA358" s="62"/>
      <c r="AB358" s="62"/>
    </row>
    <row r="359" spans="2:28" x14ac:dyDescent="0.4">
      <c r="B359" s="62"/>
      <c r="C359" s="62"/>
      <c r="D359" s="62"/>
      <c r="E359" s="62"/>
      <c r="F359" s="62"/>
      <c r="G359" s="62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62"/>
      <c r="U359" s="62"/>
      <c r="V359" s="62"/>
      <c r="W359" s="62"/>
      <c r="X359" s="62"/>
      <c r="Y359" s="62"/>
      <c r="Z359" s="62"/>
      <c r="AA359" s="62"/>
      <c r="AB359" s="62"/>
    </row>
    <row r="360" spans="2:28" x14ac:dyDescent="0.4">
      <c r="B360" s="62"/>
      <c r="C360" s="62"/>
      <c r="D360" s="62"/>
      <c r="E360" s="62"/>
      <c r="F360" s="62"/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62"/>
      <c r="U360" s="62"/>
      <c r="V360" s="62"/>
      <c r="W360" s="62"/>
      <c r="X360" s="62"/>
      <c r="Y360" s="62"/>
      <c r="Z360" s="62"/>
      <c r="AA360" s="62"/>
      <c r="AB360" s="62"/>
    </row>
    <row r="361" spans="2:28" x14ac:dyDescent="0.4">
      <c r="B361" s="62"/>
      <c r="C361" s="62"/>
      <c r="D361" s="62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2"/>
      <c r="W361" s="62"/>
      <c r="X361" s="62"/>
      <c r="Y361" s="62"/>
      <c r="Z361" s="62"/>
      <c r="AA361" s="62"/>
      <c r="AB361" s="62"/>
    </row>
    <row r="362" spans="2:28" x14ac:dyDescent="0.4">
      <c r="B362" s="62"/>
      <c r="C362" s="62"/>
      <c r="D362" s="62"/>
      <c r="E362" s="62"/>
      <c r="F362" s="62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62"/>
      <c r="X362" s="62"/>
      <c r="Y362" s="62"/>
      <c r="Z362" s="62"/>
      <c r="AA362" s="62"/>
      <c r="AB362" s="62"/>
    </row>
    <row r="363" spans="2:28" x14ac:dyDescent="0.4">
      <c r="B363" s="62"/>
      <c r="C363" s="62"/>
      <c r="D363" s="62"/>
      <c r="E363" s="62"/>
      <c r="F363" s="62"/>
      <c r="G363" s="62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62"/>
      <c r="W363" s="62"/>
      <c r="X363" s="62"/>
      <c r="Y363" s="62"/>
      <c r="Z363" s="62"/>
      <c r="AA363" s="62"/>
      <c r="AB363" s="62"/>
    </row>
    <row r="364" spans="2:28" x14ac:dyDescent="0.4">
      <c r="B364" s="62"/>
      <c r="C364" s="62"/>
      <c r="D364" s="62"/>
      <c r="E364" s="62"/>
      <c r="F364" s="62"/>
      <c r="G364" s="62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62"/>
      <c r="U364" s="62"/>
      <c r="V364" s="62"/>
      <c r="W364" s="62"/>
      <c r="X364" s="62"/>
      <c r="Y364" s="62"/>
      <c r="Z364" s="62"/>
      <c r="AA364" s="62"/>
      <c r="AB364" s="62"/>
    </row>
    <row r="365" spans="2:28" x14ac:dyDescent="0.4">
      <c r="B365" s="62"/>
      <c r="C365" s="62"/>
      <c r="D365" s="62"/>
      <c r="E365" s="62"/>
      <c r="F365" s="62"/>
      <c r="G365" s="62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62"/>
      <c r="U365" s="62"/>
      <c r="V365" s="62"/>
      <c r="W365" s="62"/>
      <c r="X365" s="62"/>
      <c r="Y365" s="62"/>
      <c r="Z365" s="62"/>
      <c r="AA365" s="62"/>
      <c r="AB365" s="62"/>
    </row>
    <row r="366" spans="2:28" x14ac:dyDescent="0.4">
      <c r="B366" s="62"/>
      <c r="C366" s="62"/>
      <c r="D366" s="62"/>
      <c r="E366" s="62"/>
      <c r="F366" s="62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62"/>
      <c r="U366" s="62"/>
      <c r="V366" s="62"/>
      <c r="W366" s="62"/>
      <c r="X366" s="62"/>
      <c r="Y366" s="62"/>
      <c r="Z366" s="62"/>
      <c r="AA366" s="62"/>
      <c r="AB366" s="62"/>
    </row>
    <row r="367" spans="2:28" x14ac:dyDescent="0.4">
      <c r="B367" s="62"/>
      <c r="C367" s="62"/>
      <c r="D367" s="62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62"/>
      <c r="U367" s="62"/>
      <c r="V367" s="62"/>
      <c r="W367" s="62"/>
      <c r="X367" s="62"/>
      <c r="Y367" s="62"/>
      <c r="Z367" s="62"/>
      <c r="AA367" s="62"/>
      <c r="AB367" s="62"/>
    </row>
    <row r="368" spans="2:28" x14ac:dyDescent="0.4">
      <c r="B368" s="62"/>
      <c r="C368" s="62"/>
      <c r="D368" s="62"/>
      <c r="E368" s="62"/>
      <c r="F368" s="62"/>
      <c r="G368" s="62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62"/>
      <c r="U368" s="62"/>
      <c r="V368" s="62"/>
      <c r="W368" s="62"/>
      <c r="X368" s="62"/>
      <c r="Y368" s="62"/>
      <c r="Z368" s="62"/>
      <c r="AA368" s="62"/>
      <c r="AB368" s="62"/>
    </row>
    <row r="369" spans="2:28" x14ac:dyDescent="0.4">
      <c r="B369" s="62"/>
      <c r="C369" s="62"/>
      <c r="D369" s="62"/>
      <c r="E369" s="62"/>
      <c r="F369" s="62"/>
      <c r="G369" s="62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62"/>
      <c r="U369" s="62"/>
      <c r="V369" s="62"/>
      <c r="W369" s="62"/>
      <c r="X369" s="62"/>
      <c r="Y369" s="62"/>
      <c r="Z369" s="62"/>
      <c r="AA369" s="62"/>
      <c r="AB369" s="62"/>
    </row>
    <row r="370" spans="2:28" x14ac:dyDescent="0.4">
      <c r="B370" s="62"/>
      <c r="C370" s="62"/>
      <c r="D370" s="62"/>
      <c r="E370" s="62"/>
      <c r="F370" s="62"/>
      <c r="G370" s="62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62"/>
      <c r="U370" s="62"/>
      <c r="V370" s="62"/>
      <c r="W370" s="62"/>
      <c r="X370" s="62"/>
      <c r="Y370" s="62"/>
      <c r="Z370" s="62"/>
      <c r="AA370" s="62"/>
      <c r="AB370" s="62"/>
    </row>
    <row r="371" spans="2:28" x14ac:dyDescent="0.4">
      <c r="B371" s="62"/>
      <c r="C371" s="62"/>
      <c r="D371" s="62"/>
      <c r="E371" s="62"/>
      <c r="F371" s="62"/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62"/>
      <c r="W371" s="62"/>
      <c r="X371" s="62"/>
      <c r="Y371" s="62"/>
      <c r="Z371" s="62"/>
      <c r="AA371" s="62"/>
      <c r="AB371" s="62"/>
    </row>
    <row r="372" spans="2:28" x14ac:dyDescent="0.4">
      <c r="B372" s="62"/>
      <c r="C372" s="62"/>
      <c r="D372" s="62"/>
      <c r="E372" s="62"/>
      <c r="F372" s="62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62"/>
      <c r="U372" s="62"/>
      <c r="V372" s="62"/>
      <c r="W372" s="62"/>
      <c r="X372" s="62"/>
      <c r="Y372" s="62"/>
      <c r="Z372" s="62"/>
      <c r="AA372" s="62"/>
      <c r="AB372" s="62"/>
    </row>
    <row r="373" spans="2:28" x14ac:dyDescent="0.4">
      <c r="B373" s="62"/>
      <c r="C373" s="62"/>
      <c r="D373" s="62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62"/>
      <c r="U373" s="62"/>
      <c r="V373" s="62"/>
      <c r="W373" s="62"/>
      <c r="X373" s="62"/>
      <c r="Y373" s="62"/>
      <c r="Z373" s="62"/>
      <c r="AA373" s="62"/>
      <c r="AB373" s="62"/>
    </row>
    <row r="374" spans="2:28" x14ac:dyDescent="0.4">
      <c r="B374" s="62"/>
      <c r="C374" s="62"/>
      <c r="D374" s="62"/>
      <c r="E374" s="62"/>
      <c r="F374" s="62"/>
      <c r="G374" s="62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62"/>
      <c r="U374" s="62"/>
      <c r="V374" s="62"/>
      <c r="W374" s="62"/>
      <c r="X374" s="62"/>
      <c r="Y374" s="62"/>
      <c r="Z374" s="62"/>
      <c r="AA374" s="62"/>
      <c r="AB374" s="62"/>
    </row>
    <row r="375" spans="2:28" x14ac:dyDescent="0.4">
      <c r="B375" s="62"/>
      <c r="C375" s="62"/>
      <c r="D375" s="62"/>
      <c r="E375" s="62"/>
      <c r="F375" s="62"/>
      <c r="G375" s="62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62"/>
      <c r="U375" s="62"/>
      <c r="V375" s="62"/>
      <c r="W375" s="62"/>
      <c r="X375" s="62"/>
      <c r="Y375" s="62"/>
      <c r="Z375" s="62"/>
      <c r="AA375" s="62"/>
      <c r="AB375" s="62"/>
    </row>
    <row r="376" spans="2:28" x14ac:dyDescent="0.4">
      <c r="B376" s="62"/>
      <c r="C376" s="62"/>
      <c r="D376" s="62"/>
      <c r="E376" s="62"/>
      <c r="F376" s="62"/>
      <c r="G376" s="62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62"/>
      <c r="U376" s="62"/>
      <c r="V376" s="62"/>
      <c r="W376" s="62"/>
      <c r="X376" s="62"/>
      <c r="Y376" s="62"/>
      <c r="Z376" s="62"/>
      <c r="AA376" s="62"/>
      <c r="AB376" s="62"/>
    </row>
    <row r="377" spans="2:28" x14ac:dyDescent="0.4">
      <c r="B377" s="62"/>
      <c r="C377" s="62"/>
      <c r="D377" s="62"/>
      <c r="E377" s="62"/>
      <c r="F377" s="62"/>
      <c r="G377" s="62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62"/>
      <c r="U377" s="62"/>
      <c r="V377" s="62"/>
      <c r="W377" s="62"/>
      <c r="X377" s="62"/>
      <c r="Y377" s="62"/>
      <c r="Z377" s="62"/>
      <c r="AA377" s="62"/>
      <c r="AB377" s="62"/>
    </row>
    <row r="378" spans="2:28" x14ac:dyDescent="0.4">
      <c r="B378" s="62"/>
      <c r="C378" s="62"/>
      <c r="D378" s="62"/>
      <c r="E378" s="62"/>
      <c r="F378" s="62"/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62"/>
      <c r="U378" s="62"/>
      <c r="V378" s="62"/>
      <c r="W378" s="62"/>
      <c r="X378" s="62"/>
      <c r="Y378" s="62"/>
      <c r="Z378" s="62"/>
      <c r="AA378" s="62"/>
      <c r="AB378" s="62"/>
    </row>
    <row r="379" spans="2:28" x14ac:dyDescent="0.4">
      <c r="B379" s="62"/>
      <c r="C379" s="62"/>
      <c r="D379" s="62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62"/>
      <c r="U379" s="62"/>
      <c r="V379" s="62"/>
      <c r="W379" s="62"/>
      <c r="X379" s="62"/>
      <c r="Y379" s="62"/>
      <c r="Z379" s="62"/>
      <c r="AA379" s="62"/>
      <c r="AB379" s="62"/>
    </row>
    <row r="380" spans="2:28" x14ac:dyDescent="0.4">
      <c r="B380" s="62"/>
      <c r="C380" s="62"/>
      <c r="D380" s="62"/>
      <c r="E380" s="62"/>
      <c r="F380" s="62"/>
      <c r="G380" s="62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62"/>
      <c r="U380" s="62"/>
      <c r="V380" s="62"/>
      <c r="W380" s="62"/>
      <c r="X380" s="62"/>
      <c r="Y380" s="62"/>
      <c r="Z380" s="62"/>
      <c r="AA380" s="62"/>
      <c r="AB380" s="62"/>
    </row>
    <row r="381" spans="2:28" x14ac:dyDescent="0.4">
      <c r="B381" s="62"/>
      <c r="C381" s="62"/>
      <c r="D381" s="62"/>
      <c r="E381" s="62"/>
      <c r="F381" s="62"/>
      <c r="G381" s="62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62"/>
      <c r="U381" s="62"/>
      <c r="V381" s="62"/>
      <c r="W381" s="62"/>
      <c r="X381" s="62"/>
      <c r="Y381" s="62"/>
      <c r="Z381" s="62"/>
      <c r="AA381" s="62"/>
      <c r="AB381" s="62"/>
    </row>
    <row r="382" spans="2:28" x14ac:dyDescent="0.4">
      <c r="B382" s="62"/>
      <c r="C382" s="62"/>
      <c r="D382" s="62"/>
      <c r="E382" s="62"/>
      <c r="F382" s="62"/>
      <c r="G382" s="62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62"/>
      <c r="U382" s="62"/>
      <c r="V382" s="62"/>
      <c r="W382" s="62"/>
      <c r="X382" s="62"/>
      <c r="Y382" s="62"/>
      <c r="Z382" s="62"/>
      <c r="AA382" s="62"/>
      <c r="AB382" s="62"/>
    </row>
    <row r="383" spans="2:28" x14ac:dyDescent="0.4">
      <c r="B383" s="62"/>
      <c r="C383" s="62"/>
      <c r="D383" s="62"/>
      <c r="E383" s="62"/>
      <c r="F383" s="62"/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62"/>
      <c r="W383" s="62"/>
      <c r="X383" s="62"/>
      <c r="Y383" s="62"/>
      <c r="Z383" s="62"/>
      <c r="AA383" s="62"/>
      <c r="AB383" s="62"/>
    </row>
    <row r="384" spans="2:28" x14ac:dyDescent="0.4">
      <c r="B384" s="62"/>
      <c r="C384" s="62"/>
      <c r="D384" s="62"/>
      <c r="E384" s="62"/>
      <c r="F384" s="62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62"/>
      <c r="U384" s="62"/>
      <c r="V384" s="62"/>
      <c r="W384" s="62"/>
      <c r="X384" s="62"/>
      <c r="Y384" s="62"/>
      <c r="Z384" s="62"/>
      <c r="AA384" s="62"/>
      <c r="AB384" s="62"/>
    </row>
    <row r="385" spans="2:28" x14ac:dyDescent="0.4">
      <c r="B385" s="62"/>
      <c r="C385" s="62"/>
      <c r="D385" s="62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62"/>
      <c r="U385" s="62"/>
      <c r="V385" s="62"/>
      <c r="W385" s="62"/>
      <c r="X385" s="62"/>
      <c r="Y385" s="62"/>
      <c r="Z385" s="62"/>
      <c r="AA385" s="62"/>
      <c r="AB385" s="62"/>
    </row>
    <row r="386" spans="2:28" x14ac:dyDescent="0.4">
      <c r="B386" s="62"/>
      <c r="C386" s="62"/>
      <c r="D386" s="62"/>
      <c r="E386" s="62"/>
      <c r="F386" s="62"/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62"/>
      <c r="U386" s="62"/>
      <c r="V386" s="62"/>
      <c r="W386" s="62"/>
      <c r="X386" s="62"/>
      <c r="Y386" s="62"/>
      <c r="Z386" s="62"/>
      <c r="AA386" s="62"/>
      <c r="AB386" s="62"/>
    </row>
    <row r="387" spans="2:28" x14ac:dyDescent="0.4">
      <c r="B387" s="62"/>
      <c r="C387" s="62"/>
      <c r="D387" s="62"/>
      <c r="E387" s="62"/>
      <c r="F387" s="62"/>
      <c r="G387" s="62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62"/>
      <c r="U387" s="62"/>
      <c r="V387" s="62"/>
      <c r="W387" s="62"/>
      <c r="X387" s="62"/>
      <c r="Y387" s="62"/>
      <c r="Z387" s="62"/>
      <c r="AA387" s="62"/>
      <c r="AB387" s="62"/>
    </row>
    <row r="388" spans="2:28" x14ac:dyDescent="0.4">
      <c r="B388" s="62"/>
      <c r="C388" s="62"/>
      <c r="D388" s="62"/>
      <c r="E388" s="62"/>
      <c r="F388" s="62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62"/>
      <c r="W388" s="62"/>
      <c r="X388" s="62"/>
      <c r="Y388" s="62"/>
      <c r="Z388" s="62"/>
      <c r="AA388" s="62"/>
      <c r="AB388" s="62"/>
    </row>
    <row r="389" spans="2:28" x14ac:dyDescent="0.4">
      <c r="B389" s="62"/>
      <c r="C389" s="62"/>
      <c r="D389" s="62"/>
      <c r="E389" s="62"/>
      <c r="F389" s="62"/>
      <c r="G389" s="62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62"/>
      <c r="U389" s="62"/>
      <c r="V389" s="62"/>
      <c r="W389" s="62"/>
      <c r="X389" s="62"/>
      <c r="Y389" s="62"/>
      <c r="Z389" s="62"/>
      <c r="AA389" s="62"/>
      <c r="AB389" s="62"/>
    </row>
    <row r="390" spans="2:28" x14ac:dyDescent="0.4">
      <c r="B390" s="62"/>
      <c r="C390" s="62"/>
      <c r="D390" s="62"/>
      <c r="E390" s="62"/>
      <c r="F390" s="62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62"/>
      <c r="U390" s="62"/>
      <c r="V390" s="62"/>
      <c r="W390" s="62"/>
      <c r="X390" s="62"/>
      <c r="Y390" s="62"/>
      <c r="Z390" s="62"/>
      <c r="AA390" s="62"/>
      <c r="AB390" s="62"/>
    </row>
    <row r="391" spans="2:28" x14ac:dyDescent="0.4">
      <c r="B391" s="62"/>
      <c r="C391" s="62"/>
      <c r="D391" s="62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62"/>
      <c r="U391" s="62"/>
      <c r="V391" s="62"/>
      <c r="W391" s="62"/>
      <c r="X391" s="62"/>
      <c r="Y391" s="62"/>
      <c r="Z391" s="62"/>
      <c r="AA391" s="62"/>
      <c r="AB391" s="62"/>
    </row>
    <row r="392" spans="2:28" x14ac:dyDescent="0.4">
      <c r="B392" s="62"/>
      <c r="C392" s="62"/>
      <c r="D392" s="62"/>
      <c r="E392" s="62"/>
      <c r="F392" s="62"/>
      <c r="G392" s="62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62"/>
      <c r="U392" s="62"/>
      <c r="V392" s="62"/>
      <c r="W392" s="62"/>
      <c r="X392" s="62"/>
      <c r="Y392" s="62"/>
      <c r="Z392" s="62"/>
      <c r="AA392" s="62"/>
      <c r="AB392" s="62"/>
    </row>
    <row r="393" spans="2:28" x14ac:dyDescent="0.4">
      <c r="B393" s="62"/>
      <c r="C393" s="62"/>
      <c r="D393" s="62"/>
      <c r="E393" s="62"/>
      <c r="F393" s="62"/>
      <c r="G393" s="62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62"/>
      <c r="U393" s="62"/>
      <c r="V393" s="62"/>
      <c r="W393" s="62"/>
      <c r="X393" s="62"/>
      <c r="Y393" s="62"/>
      <c r="Z393" s="62"/>
      <c r="AA393" s="62"/>
      <c r="AB393" s="62"/>
    </row>
    <row r="394" spans="2:28" x14ac:dyDescent="0.4">
      <c r="B394" s="62"/>
      <c r="C394" s="62"/>
      <c r="D394" s="62"/>
      <c r="E394" s="62"/>
      <c r="F394" s="62"/>
      <c r="G394" s="62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62"/>
      <c r="U394" s="62"/>
      <c r="V394" s="62"/>
      <c r="W394" s="62"/>
      <c r="X394" s="62"/>
      <c r="Y394" s="62"/>
      <c r="Z394" s="62"/>
      <c r="AA394" s="62"/>
      <c r="AB394" s="62"/>
    </row>
    <row r="395" spans="2:28" x14ac:dyDescent="0.4">
      <c r="B395" s="62"/>
      <c r="C395" s="62"/>
      <c r="D395" s="62"/>
      <c r="E395" s="62"/>
      <c r="F395" s="62"/>
      <c r="G395" s="62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62"/>
      <c r="U395" s="62"/>
      <c r="V395" s="62"/>
      <c r="W395" s="62"/>
      <c r="X395" s="62"/>
      <c r="Y395" s="62"/>
      <c r="Z395" s="62"/>
      <c r="AA395" s="62"/>
      <c r="AB395" s="62"/>
    </row>
    <row r="396" spans="2:28" x14ac:dyDescent="0.4">
      <c r="B396" s="62"/>
      <c r="C396" s="62"/>
      <c r="D396" s="62"/>
      <c r="E396" s="62"/>
      <c r="F396" s="62"/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62"/>
      <c r="U396" s="62"/>
      <c r="V396" s="62"/>
      <c r="W396" s="62"/>
      <c r="X396" s="62"/>
      <c r="Y396" s="62"/>
      <c r="Z396" s="62"/>
      <c r="AA396" s="62"/>
      <c r="AB396" s="62"/>
    </row>
    <row r="397" spans="2:28" x14ac:dyDescent="0.4">
      <c r="B397" s="62"/>
      <c r="C397" s="62"/>
      <c r="D397" s="62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62"/>
      <c r="U397" s="62"/>
      <c r="V397" s="62"/>
      <c r="W397" s="62"/>
      <c r="X397" s="62"/>
      <c r="Y397" s="62"/>
      <c r="Z397" s="62"/>
      <c r="AA397" s="62"/>
      <c r="AB397" s="62"/>
    </row>
    <row r="398" spans="2:28" x14ac:dyDescent="0.4">
      <c r="B398" s="62"/>
      <c r="C398" s="62"/>
      <c r="D398" s="62"/>
      <c r="E398" s="62"/>
      <c r="F398" s="62"/>
      <c r="G398" s="62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62"/>
      <c r="U398" s="62"/>
      <c r="V398" s="62"/>
      <c r="W398" s="62"/>
      <c r="X398" s="62"/>
      <c r="Y398" s="62"/>
      <c r="Z398" s="62"/>
      <c r="AA398" s="62"/>
      <c r="AB398" s="62"/>
    </row>
    <row r="399" spans="2:28" x14ac:dyDescent="0.4">
      <c r="B399" s="62"/>
      <c r="C399" s="62"/>
      <c r="D399" s="62"/>
      <c r="E399" s="62"/>
      <c r="F399" s="62"/>
      <c r="G399" s="62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62"/>
      <c r="U399" s="62"/>
      <c r="V399" s="62"/>
      <c r="W399" s="62"/>
      <c r="X399" s="62"/>
      <c r="Y399" s="62"/>
      <c r="Z399" s="62"/>
      <c r="AA399" s="62"/>
      <c r="AB399" s="62"/>
    </row>
    <row r="400" spans="2:28" x14ac:dyDescent="0.4">
      <c r="B400" s="62"/>
      <c r="C400" s="62"/>
      <c r="D400" s="62"/>
      <c r="E400" s="62"/>
      <c r="F400" s="62"/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62"/>
      <c r="W400" s="62"/>
      <c r="X400" s="62"/>
      <c r="Y400" s="62"/>
      <c r="Z400" s="62"/>
      <c r="AA400" s="62"/>
      <c r="AB400" s="62"/>
    </row>
    <row r="401" spans="2:28" x14ac:dyDescent="0.4">
      <c r="B401" s="62"/>
      <c r="C401" s="62"/>
      <c r="D401" s="62"/>
      <c r="E401" s="62"/>
      <c r="F401" s="62"/>
      <c r="G401" s="62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62"/>
      <c r="U401" s="62"/>
      <c r="V401" s="62"/>
      <c r="W401" s="62"/>
      <c r="X401" s="62"/>
      <c r="Y401" s="62"/>
      <c r="Z401" s="62"/>
      <c r="AA401" s="62"/>
      <c r="AB401" s="62"/>
    </row>
    <row r="402" spans="2:28" x14ac:dyDescent="0.4">
      <c r="B402" s="62"/>
      <c r="C402" s="62"/>
      <c r="D402" s="62"/>
      <c r="E402" s="62"/>
      <c r="F402" s="62"/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62"/>
      <c r="U402" s="62"/>
      <c r="V402" s="62"/>
      <c r="W402" s="62"/>
      <c r="X402" s="62"/>
      <c r="Y402" s="62"/>
      <c r="Z402" s="62"/>
      <c r="AA402" s="62"/>
      <c r="AB402" s="62"/>
    </row>
    <row r="403" spans="2:28" x14ac:dyDescent="0.4">
      <c r="B403" s="62"/>
      <c r="C403" s="62"/>
      <c r="D403" s="62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62"/>
      <c r="U403" s="62"/>
      <c r="V403" s="62"/>
      <c r="W403" s="62"/>
      <c r="X403" s="62"/>
      <c r="Y403" s="62"/>
      <c r="Z403" s="62"/>
      <c r="AA403" s="62"/>
      <c r="AB403" s="62"/>
    </row>
    <row r="404" spans="2:28" x14ac:dyDescent="0.4">
      <c r="B404" s="62"/>
      <c r="C404" s="62"/>
      <c r="D404" s="62"/>
      <c r="E404" s="62"/>
      <c r="F404" s="62"/>
      <c r="G404" s="62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62"/>
      <c r="U404" s="62"/>
      <c r="V404" s="62"/>
      <c r="W404" s="62"/>
      <c r="X404" s="62"/>
      <c r="Y404" s="62"/>
      <c r="Z404" s="62"/>
      <c r="AA404" s="62"/>
      <c r="AB404" s="62"/>
    </row>
    <row r="405" spans="2:28" x14ac:dyDescent="0.4">
      <c r="B405" s="62"/>
      <c r="C405" s="62"/>
      <c r="D405" s="62"/>
      <c r="E405" s="62"/>
      <c r="F405" s="62"/>
      <c r="G405" s="62"/>
      <c r="H405" s="62"/>
      <c r="I405" s="62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62"/>
      <c r="U405" s="62"/>
      <c r="V405" s="62"/>
      <c r="W405" s="62"/>
      <c r="X405" s="62"/>
      <c r="Y405" s="62"/>
      <c r="Z405" s="62"/>
      <c r="AA405" s="62"/>
      <c r="AB405" s="62"/>
    </row>
    <row r="406" spans="2:28" x14ac:dyDescent="0.4">
      <c r="B406" s="62"/>
      <c r="C406" s="62"/>
      <c r="D406" s="62"/>
      <c r="E406" s="62"/>
      <c r="F406" s="62"/>
      <c r="G406" s="62"/>
      <c r="H406" s="62"/>
      <c r="I406" s="62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62"/>
      <c r="U406" s="62"/>
      <c r="V406" s="62"/>
      <c r="W406" s="62"/>
      <c r="X406" s="62"/>
      <c r="Y406" s="62"/>
      <c r="Z406" s="62"/>
      <c r="AA406" s="62"/>
      <c r="AB406" s="62"/>
    </row>
    <row r="407" spans="2:28" x14ac:dyDescent="0.4">
      <c r="B407" s="62"/>
      <c r="C407" s="62"/>
      <c r="D407" s="62"/>
      <c r="E407" s="62"/>
      <c r="F407" s="62"/>
      <c r="G407" s="62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62"/>
      <c r="U407" s="62"/>
      <c r="V407" s="62"/>
      <c r="W407" s="62"/>
      <c r="X407" s="62"/>
      <c r="Y407" s="62"/>
      <c r="Z407" s="62"/>
      <c r="AA407" s="62"/>
      <c r="AB407" s="62"/>
    </row>
    <row r="408" spans="2:28" x14ac:dyDescent="0.4">
      <c r="B408" s="62"/>
      <c r="C408" s="62"/>
      <c r="D408" s="62"/>
      <c r="E408" s="62"/>
      <c r="F408" s="62"/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62"/>
      <c r="U408" s="62"/>
      <c r="V408" s="62"/>
      <c r="W408" s="62"/>
      <c r="X408" s="62"/>
      <c r="Y408" s="62"/>
      <c r="Z408" s="62"/>
      <c r="AA408" s="62"/>
      <c r="AB408" s="62"/>
    </row>
    <row r="409" spans="2:28" x14ac:dyDescent="0.4">
      <c r="B409" s="62"/>
      <c r="C409" s="62"/>
      <c r="D409" s="62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62"/>
      <c r="U409" s="62"/>
      <c r="V409" s="62"/>
      <c r="W409" s="62"/>
      <c r="X409" s="62"/>
      <c r="Y409" s="62"/>
      <c r="Z409" s="62"/>
      <c r="AA409" s="62"/>
      <c r="AB409" s="62"/>
    </row>
    <row r="410" spans="2:28" x14ac:dyDescent="0.4">
      <c r="B410" s="62"/>
      <c r="C410" s="62"/>
      <c r="D410" s="62"/>
      <c r="E410" s="62"/>
      <c r="F410" s="62"/>
      <c r="G410" s="62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62"/>
      <c r="U410" s="62"/>
      <c r="V410" s="62"/>
      <c r="W410" s="62"/>
      <c r="X410" s="62"/>
      <c r="Y410" s="62"/>
      <c r="Z410" s="62"/>
      <c r="AA410" s="62"/>
      <c r="AB410" s="62"/>
    </row>
    <row r="411" spans="2:28" x14ac:dyDescent="0.4">
      <c r="B411" s="62"/>
      <c r="C411" s="62"/>
      <c r="D411" s="62"/>
      <c r="E411" s="62"/>
      <c r="F411" s="62"/>
      <c r="G411" s="62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62"/>
      <c r="U411" s="62"/>
      <c r="V411" s="62"/>
      <c r="W411" s="62"/>
      <c r="X411" s="62"/>
      <c r="Y411" s="62"/>
      <c r="Z411" s="62"/>
      <c r="AA411" s="62"/>
      <c r="AB411" s="62"/>
    </row>
    <row r="412" spans="2:28" x14ac:dyDescent="0.4">
      <c r="B412" s="62"/>
      <c r="C412" s="62"/>
      <c r="D412" s="62"/>
      <c r="E412" s="62"/>
      <c r="F412" s="62"/>
      <c r="G412" s="62"/>
      <c r="H412" s="62"/>
      <c r="I412" s="62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62"/>
      <c r="U412" s="62"/>
      <c r="V412" s="62"/>
      <c r="W412" s="62"/>
      <c r="X412" s="62"/>
      <c r="Y412" s="62"/>
      <c r="Z412" s="62"/>
      <c r="AA412" s="62"/>
      <c r="AB412" s="62"/>
    </row>
    <row r="413" spans="2:28" x14ac:dyDescent="0.4">
      <c r="B413" s="62"/>
      <c r="C413" s="62"/>
      <c r="D413" s="62"/>
      <c r="E413" s="62"/>
      <c r="F413" s="62"/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62"/>
      <c r="W413" s="62"/>
      <c r="X413" s="62"/>
      <c r="Y413" s="62"/>
      <c r="Z413" s="62"/>
      <c r="AA413" s="62"/>
      <c r="AB413" s="62"/>
    </row>
    <row r="414" spans="2:28" x14ac:dyDescent="0.4">
      <c r="B414" s="62"/>
      <c r="C414" s="62"/>
      <c r="D414" s="62"/>
      <c r="E414" s="62"/>
      <c r="F414" s="62"/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62"/>
      <c r="W414" s="62"/>
      <c r="X414" s="62"/>
      <c r="Y414" s="62"/>
      <c r="Z414" s="62"/>
      <c r="AA414" s="62"/>
      <c r="AB414" s="62"/>
    </row>
    <row r="415" spans="2:28" x14ac:dyDescent="0.4">
      <c r="B415" s="62"/>
      <c r="C415" s="62"/>
      <c r="D415" s="62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62"/>
      <c r="U415" s="62"/>
      <c r="V415" s="62"/>
      <c r="W415" s="62"/>
      <c r="X415" s="62"/>
      <c r="Y415" s="62"/>
      <c r="Z415" s="62"/>
      <c r="AA415" s="62"/>
      <c r="AB415" s="62"/>
    </row>
    <row r="416" spans="2:28" x14ac:dyDescent="0.4">
      <c r="B416" s="62"/>
      <c r="C416" s="62"/>
      <c r="D416" s="62"/>
      <c r="E416" s="62"/>
      <c r="F416" s="62"/>
      <c r="G416" s="62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62"/>
      <c r="U416" s="62"/>
      <c r="V416" s="62"/>
      <c r="W416" s="62"/>
      <c r="X416" s="62"/>
      <c r="Y416" s="62"/>
      <c r="Z416" s="62"/>
      <c r="AA416" s="62"/>
      <c r="AB416" s="62"/>
    </row>
    <row r="417" spans="2:28" x14ac:dyDescent="0.4">
      <c r="B417" s="62"/>
      <c r="C417" s="62"/>
      <c r="D417" s="62"/>
      <c r="E417" s="62"/>
      <c r="F417" s="62"/>
      <c r="G417" s="62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62"/>
      <c r="U417" s="62"/>
      <c r="V417" s="62"/>
      <c r="W417" s="62"/>
      <c r="X417" s="62"/>
      <c r="Y417" s="62"/>
      <c r="Z417" s="62"/>
      <c r="AA417" s="62"/>
      <c r="AB417" s="62"/>
    </row>
    <row r="418" spans="2:28" x14ac:dyDescent="0.4">
      <c r="B418" s="62"/>
      <c r="C418" s="62"/>
      <c r="D418" s="62"/>
      <c r="E418" s="62"/>
      <c r="F418" s="62"/>
      <c r="G418" s="62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62"/>
      <c r="U418" s="62"/>
      <c r="V418" s="62"/>
      <c r="W418" s="62"/>
      <c r="X418" s="62"/>
      <c r="Y418" s="62"/>
      <c r="Z418" s="62"/>
      <c r="AA418" s="62"/>
      <c r="AB418" s="62"/>
    </row>
    <row r="419" spans="2:28" x14ac:dyDescent="0.4">
      <c r="B419" s="62"/>
      <c r="C419" s="62"/>
      <c r="D419" s="62"/>
      <c r="E419" s="62"/>
      <c r="F419" s="62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62"/>
      <c r="X419" s="62"/>
      <c r="Y419" s="62"/>
      <c r="Z419" s="62"/>
      <c r="AA419" s="62"/>
      <c r="AB419" s="62"/>
    </row>
    <row r="420" spans="2:28" x14ac:dyDescent="0.4">
      <c r="B420" s="62"/>
      <c r="C420" s="62"/>
      <c r="D420" s="62"/>
      <c r="E420" s="62"/>
      <c r="F420" s="62"/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62"/>
      <c r="V420" s="62"/>
      <c r="W420" s="62"/>
      <c r="X420" s="62"/>
      <c r="Y420" s="62"/>
      <c r="Z420" s="62"/>
      <c r="AA420" s="62"/>
      <c r="AB420" s="62"/>
    </row>
    <row r="421" spans="2:28" x14ac:dyDescent="0.4">
      <c r="B421" s="62"/>
      <c r="C421" s="62"/>
      <c r="D421" s="62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62"/>
      <c r="W421" s="62"/>
      <c r="X421" s="62"/>
      <c r="Y421" s="62"/>
      <c r="Z421" s="62"/>
      <c r="AA421" s="62"/>
      <c r="AB421" s="62"/>
    </row>
    <row r="422" spans="2:28" x14ac:dyDescent="0.4">
      <c r="B422" s="62"/>
      <c r="C422" s="62"/>
      <c r="D422" s="62"/>
      <c r="E422" s="62"/>
      <c r="F422" s="62"/>
      <c r="G422" s="62"/>
      <c r="H422" s="62"/>
      <c r="I422" s="62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62"/>
      <c r="U422" s="62"/>
      <c r="V422" s="62"/>
      <c r="W422" s="62"/>
      <c r="X422" s="62"/>
      <c r="Y422" s="62"/>
      <c r="Z422" s="62"/>
      <c r="AA422" s="62"/>
      <c r="AB422" s="62"/>
    </row>
    <row r="423" spans="2:28" x14ac:dyDescent="0.4">
      <c r="B423" s="62"/>
      <c r="C423" s="62"/>
      <c r="D423" s="62"/>
      <c r="E423" s="62"/>
      <c r="F423" s="62"/>
      <c r="G423" s="62"/>
      <c r="H423" s="62"/>
      <c r="I423" s="62"/>
      <c r="J423" s="62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K65"/>
  <sheetViews>
    <sheetView zoomScale="85" zoomScaleNormal="85" workbookViewId="0">
      <pane xSplit="1" ySplit="2" topLeftCell="AH42" activePane="bottomRight" state="frozen"/>
      <selection activeCell="A30" sqref="A30"/>
      <selection pane="topRight" activeCell="A30" sqref="A30"/>
      <selection pane="bottomLeft" activeCell="A30" sqref="A30"/>
      <selection pane="bottomRight" activeCell="AL50" sqref="AL50"/>
    </sheetView>
  </sheetViews>
  <sheetFormatPr defaultColWidth="9.07421875" defaultRowHeight="14.6" x14ac:dyDescent="0.4"/>
  <cols>
    <col min="1" max="1" width="19.69140625" style="30" customWidth="1"/>
    <col min="2" max="2" width="12.07421875" style="30" customWidth="1"/>
    <col min="3" max="3" width="12.53515625" style="30" customWidth="1"/>
    <col min="4" max="5" width="9.07421875" style="30"/>
    <col min="6" max="6" width="15.4609375" style="30" bestFit="1" customWidth="1"/>
    <col min="7" max="27" width="12" style="28" bestFit="1" customWidth="1"/>
    <col min="28" max="28" width="12" style="28" customWidth="1"/>
    <col min="29" max="30" width="9.07421875" style="28"/>
    <col min="31" max="31" width="12" style="28" customWidth="1"/>
    <col min="32" max="55" width="9.07421875" style="28"/>
    <col min="56" max="56" width="10.84375" style="28" bestFit="1" customWidth="1"/>
    <col min="57" max="57" width="9.84375" style="28" bestFit="1" customWidth="1"/>
    <col min="58" max="16384" width="9.07421875" style="30"/>
  </cols>
  <sheetData>
    <row r="1" spans="1:63" x14ac:dyDescent="0.4">
      <c r="B1" s="30" t="s">
        <v>499</v>
      </c>
      <c r="F1" s="30" t="s">
        <v>512</v>
      </c>
      <c r="AH1" s="28" t="s">
        <v>513</v>
      </c>
      <c r="BG1" s="30" t="s">
        <v>340</v>
      </c>
      <c r="BJ1" s="30" t="s">
        <v>502</v>
      </c>
    </row>
    <row r="2" spans="1:63" x14ac:dyDescent="0.4">
      <c r="A2" s="30" t="s">
        <v>52</v>
      </c>
      <c r="B2" s="30" t="s">
        <v>310</v>
      </c>
      <c r="C2" s="30" t="s">
        <v>311</v>
      </c>
      <c r="D2" s="30" t="s">
        <v>237</v>
      </c>
      <c r="F2" s="30" t="s">
        <v>226</v>
      </c>
      <c r="G2" s="30" t="s">
        <v>149</v>
      </c>
      <c r="H2" s="30" t="s">
        <v>151</v>
      </c>
      <c r="I2" s="30" t="s">
        <v>152</v>
      </c>
      <c r="J2" s="30" t="s">
        <v>153</v>
      </c>
      <c r="K2" s="30" t="s">
        <v>154</v>
      </c>
      <c r="L2" s="30" t="s">
        <v>155</v>
      </c>
      <c r="M2" s="30" t="s">
        <v>156</v>
      </c>
      <c r="N2" s="30" t="s">
        <v>54</v>
      </c>
      <c r="O2" s="30" t="s">
        <v>53</v>
      </c>
      <c r="P2" s="30" t="s">
        <v>157</v>
      </c>
      <c r="Q2" s="30" t="s">
        <v>158</v>
      </c>
      <c r="R2" s="30" t="s">
        <v>159</v>
      </c>
      <c r="S2" s="30" t="s">
        <v>160</v>
      </c>
      <c r="T2" s="30" t="s">
        <v>161</v>
      </c>
      <c r="U2" s="30" t="s">
        <v>162</v>
      </c>
      <c r="V2" s="30" t="s">
        <v>163</v>
      </c>
      <c r="W2" s="30" t="s">
        <v>164</v>
      </c>
      <c r="X2" s="30" t="s">
        <v>165</v>
      </c>
      <c r="Y2" s="30" t="s">
        <v>166</v>
      </c>
      <c r="Z2" s="30" t="s">
        <v>167</v>
      </c>
      <c r="AA2" s="30" t="s">
        <v>168</v>
      </c>
      <c r="AB2" s="30"/>
      <c r="AC2" s="28" t="s">
        <v>54</v>
      </c>
      <c r="AD2" s="28" t="s">
        <v>53</v>
      </c>
      <c r="AE2" s="30"/>
      <c r="AF2" s="28" t="s">
        <v>312</v>
      </c>
      <c r="AG2" s="28" t="s">
        <v>177</v>
      </c>
      <c r="AH2" s="28" t="s">
        <v>149</v>
      </c>
      <c r="AI2" s="28" t="s">
        <v>151</v>
      </c>
      <c r="AJ2" s="28" t="s">
        <v>152</v>
      </c>
      <c r="AK2" s="28" t="s">
        <v>153</v>
      </c>
      <c r="AL2" s="28" t="s">
        <v>154</v>
      </c>
      <c r="AM2" s="28" t="s">
        <v>155</v>
      </c>
      <c r="AN2" s="28" t="s">
        <v>156</v>
      </c>
      <c r="AO2" s="28" t="s">
        <v>157</v>
      </c>
      <c r="AP2" s="28" t="s">
        <v>158</v>
      </c>
      <c r="AQ2" s="28" t="s">
        <v>159</v>
      </c>
      <c r="AR2" s="28" t="s">
        <v>160</v>
      </c>
      <c r="AS2" s="28" t="s">
        <v>161</v>
      </c>
      <c r="AT2" s="28" t="s">
        <v>162</v>
      </c>
      <c r="AU2" s="28" t="s">
        <v>163</v>
      </c>
      <c r="AV2" s="28" t="s">
        <v>164</v>
      </c>
      <c r="AW2" s="28" t="s">
        <v>165</v>
      </c>
      <c r="AX2" s="28" t="s">
        <v>166</v>
      </c>
      <c r="AY2" s="28" t="s">
        <v>167</v>
      </c>
      <c r="AZ2" s="28" t="s">
        <v>168</v>
      </c>
      <c r="BA2" s="28" t="s">
        <v>54</v>
      </c>
      <c r="BB2" s="28" t="s">
        <v>53</v>
      </c>
      <c r="BD2" s="28" t="s">
        <v>54</v>
      </c>
      <c r="BE2" s="28" t="s">
        <v>53</v>
      </c>
      <c r="BG2" s="28" t="s">
        <v>54</v>
      </c>
      <c r="BH2" s="28" t="s">
        <v>53</v>
      </c>
      <c r="BJ2" s="101" t="s">
        <v>54</v>
      </c>
      <c r="BK2" s="101" t="s">
        <v>53</v>
      </c>
    </row>
    <row r="3" spans="1:63" x14ac:dyDescent="0.4">
      <c r="A3" s="30" t="s">
        <v>0</v>
      </c>
      <c r="B3" s="28">
        <v>533698.25540999998</v>
      </c>
      <c r="C3" s="28">
        <v>63887.386827000002</v>
      </c>
      <c r="D3" s="30" t="s">
        <v>238</v>
      </c>
      <c r="F3" s="30" t="s">
        <v>0</v>
      </c>
      <c r="G3" s="28">
        <v>3090.7827618401898</v>
      </c>
      <c r="H3" s="28">
        <v>3858.8452715818698</v>
      </c>
      <c r="I3" s="28">
        <v>102.04257106323401</v>
      </c>
      <c r="J3" s="28">
        <v>334.882073446981</v>
      </c>
      <c r="K3" s="28">
        <v>2624.9570250830802</v>
      </c>
      <c r="L3" s="28">
        <v>171.549258728925</v>
      </c>
      <c r="M3" s="28">
        <v>1064.16749086459</v>
      </c>
      <c r="N3" s="28">
        <v>537949.97081458499</v>
      </c>
      <c r="O3" s="28">
        <v>64347.122144248402</v>
      </c>
      <c r="P3" s="28">
        <v>473602.848670337</v>
      </c>
      <c r="Q3" s="28">
        <v>367.57945358443902</v>
      </c>
      <c r="R3" s="28">
        <v>69.632936787976007</v>
      </c>
      <c r="S3" s="28">
        <v>35006.912077029498</v>
      </c>
      <c r="T3" s="28">
        <v>72.252248901822597</v>
      </c>
      <c r="U3" s="28">
        <v>1888.1442060880599</v>
      </c>
      <c r="V3" s="28">
        <v>146.951095333366</v>
      </c>
      <c r="W3" s="28">
        <v>376.49825925252202</v>
      </c>
      <c r="X3" s="28">
        <v>4723.7730002149501</v>
      </c>
      <c r="Y3" s="28">
        <v>9657.6397235404002</v>
      </c>
      <c r="Z3" s="28">
        <v>567.78161466514496</v>
      </c>
      <c r="AA3" s="28">
        <v>222.73107624133999</v>
      </c>
      <c r="AB3" s="30"/>
      <c r="AC3" s="52">
        <f>(N3-B3)/(B3+1E-50)</f>
        <v>7.966515463534227E-3</v>
      </c>
      <c r="AD3" s="52">
        <f>(O3-C3)/(C3+1E-50)</f>
        <v>7.1960263219610545E-3</v>
      </c>
      <c r="AE3" s="30"/>
      <c r="AF3" s="28">
        <v>1</v>
      </c>
      <c r="AG3" s="28" t="s">
        <v>0</v>
      </c>
      <c r="AH3" s="28">
        <v>940.02845644900003</v>
      </c>
      <c r="AI3" s="28">
        <v>1167.0830816299999</v>
      </c>
      <c r="AJ3" s="28">
        <v>31.045607421700002</v>
      </c>
      <c r="AK3" s="28">
        <v>104.649058809</v>
      </c>
      <c r="AL3" s="28">
        <v>795.95140248099995</v>
      </c>
      <c r="AM3" s="28">
        <v>53.489176041299999</v>
      </c>
      <c r="AN3" s="28">
        <v>324.04247555500001</v>
      </c>
      <c r="AO3" s="28">
        <v>143642.249319</v>
      </c>
      <c r="AP3" s="28">
        <v>109.595540044</v>
      </c>
      <c r="AQ3" s="28">
        <v>21.1280178857</v>
      </c>
      <c r="AR3" s="28">
        <v>10607.3358481</v>
      </c>
      <c r="AS3" s="28">
        <v>22.1953958486</v>
      </c>
      <c r="AT3" s="28">
        <v>578.66671295000003</v>
      </c>
      <c r="AU3" s="28">
        <v>47.5054797564</v>
      </c>
      <c r="AV3" s="28">
        <v>122.32013399900001</v>
      </c>
      <c r="AW3" s="28">
        <v>1447.70445883</v>
      </c>
      <c r="AX3" s="28">
        <v>2931.06961688</v>
      </c>
      <c r="AY3" s="28">
        <v>175.34596436300001</v>
      </c>
      <c r="AZ3" s="28">
        <v>67.580128562699997</v>
      </c>
      <c r="BA3" s="28">
        <f t="shared" ref="BA3:BA51" si="0">BB3+AO3</f>
        <v>163188.98587460638</v>
      </c>
      <c r="BB3" s="28">
        <f>SUM(AH3:AZ3)-AO3</f>
        <v>19546.736555606389</v>
      </c>
      <c r="BD3" s="28">
        <f t="shared" ref="BD3:BE34" si="1">BA3-B3</f>
        <v>-370509.26953539357</v>
      </c>
      <c r="BE3" s="28">
        <f t="shared" si="1"/>
        <v>-44340.650271393613</v>
      </c>
      <c r="BG3" s="25">
        <f>BA3/N3</f>
        <v>0.30335346171224659</v>
      </c>
      <c r="BH3" s="25">
        <f>BB3/O3</f>
        <v>0.30377017501712084</v>
      </c>
      <c r="BJ3" s="87">
        <v>0.30336272489298649</v>
      </c>
      <c r="BK3" s="87">
        <v>0.30379139991726123</v>
      </c>
    </row>
    <row r="4" spans="1:63" x14ac:dyDescent="0.4">
      <c r="A4" s="30" t="s">
        <v>2</v>
      </c>
      <c r="B4" s="28">
        <v>266665.42122000002</v>
      </c>
      <c r="C4" s="28">
        <v>33353.940161999999</v>
      </c>
      <c r="F4" s="30" t="s">
        <v>2</v>
      </c>
      <c r="G4" s="28">
        <v>1826.0173567684601</v>
      </c>
      <c r="H4" s="28">
        <v>1735.1198250632399</v>
      </c>
      <c r="I4" s="28">
        <v>58.397935040813003</v>
      </c>
      <c r="J4" s="28">
        <v>160.426854279998</v>
      </c>
      <c r="K4" s="28">
        <v>1285.95325220324</v>
      </c>
      <c r="L4" s="28">
        <v>84.803641263909796</v>
      </c>
      <c r="M4" s="28">
        <v>543.03573648153304</v>
      </c>
      <c r="N4" s="28">
        <v>267102.94351202901</v>
      </c>
      <c r="O4" s="28">
        <v>33393.377112121503</v>
      </c>
      <c r="P4" s="28">
        <v>233709.56639990699</v>
      </c>
      <c r="Q4" s="28">
        <v>150.180574304028</v>
      </c>
      <c r="R4" s="28">
        <v>37.018437672580497</v>
      </c>
      <c r="S4" s="28">
        <v>18628.141495505301</v>
      </c>
      <c r="T4" s="28">
        <v>62.946555090747701</v>
      </c>
      <c r="U4" s="28">
        <v>826.342039054878</v>
      </c>
      <c r="V4" s="28">
        <v>77.701291247099505</v>
      </c>
      <c r="W4" s="28">
        <v>200.70477477030499</v>
      </c>
      <c r="X4" s="28">
        <v>2066.7892626090502</v>
      </c>
      <c r="Y4" s="28">
        <v>5263.6313644956599</v>
      </c>
      <c r="Z4" s="28">
        <v>275.615575213434</v>
      </c>
      <c r="AA4" s="28">
        <v>110.551141057226</v>
      </c>
      <c r="AB4" s="30"/>
      <c r="AC4" s="52">
        <f t="shared" ref="AC4:AD56" si="2">(N4-B4)/(B4+1E-50)</f>
        <v>1.6407162579509646E-3</v>
      </c>
      <c r="AD4" s="52">
        <f t="shared" si="2"/>
        <v>1.1823775520960653E-3</v>
      </c>
      <c r="AE4" s="30"/>
      <c r="AF4" s="28">
        <v>4</v>
      </c>
      <c r="AG4" s="28" t="s">
        <v>2</v>
      </c>
      <c r="AH4" s="28">
        <v>1171.93831006</v>
      </c>
      <c r="AI4" s="28">
        <v>1097.0249087499999</v>
      </c>
      <c r="AJ4" s="28">
        <v>37.550410085499998</v>
      </c>
      <c r="AK4" s="28">
        <v>109.051106167</v>
      </c>
      <c r="AL4" s="28">
        <v>824.35453980499994</v>
      </c>
      <c r="AM4" s="28">
        <v>56.314396913099998</v>
      </c>
      <c r="AN4" s="28">
        <v>349.49982555399998</v>
      </c>
      <c r="AO4" s="28">
        <v>147991.88073400001</v>
      </c>
      <c r="AP4" s="28">
        <v>93.838321961999995</v>
      </c>
      <c r="AQ4" s="28">
        <v>23.617762063299999</v>
      </c>
      <c r="AR4" s="28">
        <v>11840.0238245</v>
      </c>
      <c r="AS4" s="28">
        <v>40.589228286100003</v>
      </c>
      <c r="AT4" s="28">
        <v>542.07803984099996</v>
      </c>
      <c r="AU4" s="28">
        <v>54.358587251099998</v>
      </c>
      <c r="AV4" s="28">
        <v>141.16716381000001</v>
      </c>
      <c r="AW4" s="28">
        <v>1355.79687225</v>
      </c>
      <c r="AX4" s="28">
        <v>3374.6237625499998</v>
      </c>
      <c r="AY4" s="28">
        <v>180.26081460200001</v>
      </c>
      <c r="AZ4" s="28">
        <v>70.889520305999994</v>
      </c>
      <c r="BA4" s="28">
        <f t="shared" si="0"/>
        <v>169354.85812875608</v>
      </c>
      <c r="BB4" s="28">
        <f t="shared" ref="BB4:BB51" si="3">SUM(AH4:AZ4)-AO4</f>
        <v>21362.977394756075</v>
      </c>
      <c r="BD4" s="28">
        <f t="shared" si="1"/>
        <v>-97310.563091243937</v>
      </c>
      <c r="BE4" s="28">
        <f t="shared" si="1"/>
        <v>-11990.962767243924</v>
      </c>
      <c r="BG4" s="25">
        <f t="shared" ref="BG4:BH51" si="4">BA4/N4</f>
        <v>0.63404339878092419</v>
      </c>
      <c r="BH4" s="25">
        <f t="shared" si="4"/>
        <v>0.63973695511621376</v>
      </c>
      <c r="BJ4" s="87">
        <v>0.63415176688065522</v>
      </c>
      <c r="BK4" s="87">
        <v>0.64006546480321302</v>
      </c>
    </row>
    <row r="5" spans="1:63" x14ac:dyDescent="0.4">
      <c r="A5" s="30" t="s">
        <v>3</v>
      </c>
      <c r="B5" s="28">
        <v>323079.04648000002</v>
      </c>
      <c r="C5" s="28">
        <v>49888.321915</v>
      </c>
      <c r="D5" s="30" t="s">
        <v>238</v>
      </c>
      <c r="F5" s="30" t="s">
        <v>3</v>
      </c>
      <c r="G5" s="28">
        <v>3250.1248276812298</v>
      </c>
      <c r="H5" s="28">
        <v>2016.46454493846</v>
      </c>
      <c r="I5" s="28">
        <v>81.364128562531306</v>
      </c>
      <c r="J5" s="28">
        <v>304.73467319234697</v>
      </c>
      <c r="K5" s="28">
        <v>2321.2856072355698</v>
      </c>
      <c r="L5" s="28">
        <v>133.25600507063001</v>
      </c>
      <c r="M5" s="28">
        <v>928.61681079382902</v>
      </c>
      <c r="N5" s="28">
        <v>323080.24779320601</v>
      </c>
      <c r="O5" s="28">
        <v>49780.215787496498</v>
      </c>
      <c r="P5" s="28">
        <v>273300.03200570901</v>
      </c>
      <c r="Q5" s="28">
        <v>142.42641600114601</v>
      </c>
      <c r="R5" s="28">
        <v>56.379185028412003</v>
      </c>
      <c r="S5" s="28">
        <v>25038.788486692301</v>
      </c>
      <c r="T5" s="28">
        <v>77.727933155861194</v>
      </c>
      <c r="U5" s="28">
        <v>1398.7525773684499</v>
      </c>
      <c r="V5" s="28">
        <v>176.47311508677899</v>
      </c>
      <c r="W5" s="28">
        <v>454.00922390692</v>
      </c>
      <c r="X5" s="28">
        <v>3499.0659562272299</v>
      </c>
      <c r="Y5" s="28">
        <v>9318.6697129030999</v>
      </c>
      <c r="Z5" s="28">
        <v>378.68482294129598</v>
      </c>
      <c r="AA5" s="28">
        <v>203.39176071032901</v>
      </c>
      <c r="AB5" s="30"/>
      <c r="AC5" s="52">
        <f t="shared" si="2"/>
        <v>3.7183259610401012E-6</v>
      </c>
      <c r="AD5" s="52">
        <f t="shared" si="2"/>
        <v>-2.1669625947269679E-3</v>
      </c>
      <c r="AE5" s="30"/>
      <c r="AF5" s="28">
        <v>5</v>
      </c>
      <c r="AG5" s="28" t="s">
        <v>3</v>
      </c>
      <c r="AH5" s="28">
        <v>1224.37157357</v>
      </c>
      <c r="AI5" s="28">
        <v>675.45227700500004</v>
      </c>
      <c r="AJ5" s="28">
        <v>27.987063538600001</v>
      </c>
      <c r="AK5" s="28">
        <v>89.894111282899999</v>
      </c>
      <c r="AL5" s="28">
        <v>856.94722067099997</v>
      </c>
      <c r="AM5" s="28">
        <v>40.455370653599999</v>
      </c>
      <c r="AN5" s="28">
        <v>335.22751794300001</v>
      </c>
      <c r="AO5" s="28">
        <v>93193.689063700003</v>
      </c>
      <c r="AP5" s="28">
        <v>44.448965490900001</v>
      </c>
      <c r="AQ5" s="28">
        <v>20.5412925509</v>
      </c>
      <c r="AR5" s="28">
        <v>8935.2897627799994</v>
      </c>
      <c r="AS5" s="28">
        <v>27.016026430099998</v>
      </c>
      <c r="AT5" s="28">
        <v>449.07940174100003</v>
      </c>
      <c r="AU5" s="28">
        <v>53.212550721500001</v>
      </c>
      <c r="AV5" s="28">
        <v>134.15998227200001</v>
      </c>
      <c r="AW5" s="28">
        <v>1123.48166672</v>
      </c>
      <c r="AX5" s="28">
        <v>3476.6946121000001</v>
      </c>
      <c r="AY5" s="28">
        <v>115.330900525</v>
      </c>
      <c r="AZ5" s="28">
        <v>75.581574619099996</v>
      </c>
      <c r="BA5" s="28">
        <f t="shared" si="0"/>
        <v>110898.86093431459</v>
      </c>
      <c r="BB5" s="28">
        <f t="shared" si="3"/>
        <v>17705.171870614591</v>
      </c>
      <c r="BD5" s="28">
        <f t="shared" si="1"/>
        <v>-212180.18554568541</v>
      </c>
      <c r="BE5" s="28">
        <f t="shared" si="1"/>
        <v>-32183.150044385409</v>
      </c>
      <c r="BG5" s="25">
        <f t="shared" si="4"/>
        <v>0.3432548467193749</v>
      </c>
      <c r="BH5" s="25">
        <f t="shared" si="4"/>
        <v>0.35566683652387204</v>
      </c>
      <c r="BJ5" s="87">
        <v>0.34352160462309034</v>
      </c>
      <c r="BK5" s="87">
        <v>0.35618872279578934</v>
      </c>
    </row>
    <row r="6" spans="1:63" x14ac:dyDescent="0.4">
      <c r="A6" s="30" t="s">
        <v>4</v>
      </c>
      <c r="B6" s="28">
        <v>322176.57253</v>
      </c>
      <c r="C6" s="28">
        <v>42510.567045000003</v>
      </c>
      <c r="F6" s="30" t="s">
        <v>4</v>
      </c>
      <c r="G6" s="28">
        <v>1781.3481693370099</v>
      </c>
      <c r="H6" s="28">
        <v>2117.2111390730602</v>
      </c>
      <c r="I6" s="28">
        <v>90.066965227599596</v>
      </c>
      <c r="J6" s="28">
        <v>703.85857045696298</v>
      </c>
      <c r="K6" s="28">
        <v>1469.1059427790301</v>
      </c>
      <c r="L6" s="28">
        <v>264.82736747190398</v>
      </c>
      <c r="M6" s="28">
        <v>747.47438714264399</v>
      </c>
      <c r="N6" s="28">
        <v>323281.20434927702</v>
      </c>
      <c r="O6" s="28">
        <v>42649.690985850699</v>
      </c>
      <c r="P6" s="28">
        <v>280631.51336342603</v>
      </c>
      <c r="Q6" s="28">
        <v>153.94988650605899</v>
      </c>
      <c r="R6" s="28">
        <v>38.144371489828401</v>
      </c>
      <c r="S6" s="28">
        <v>19556.4002307136</v>
      </c>
      <c r="T6" s="28">
        <v>94.169067322541693</v>
      </c>
      <c r="U6" s="28">
        <v>2244.7565047922899</v>
      </c>
      <c r="V6" s="28">
        <v>390.27475551293298</v>
      </c>
      <c r="W6" s="28">
        <v>1054.17675501689</v>
      </c>
      <c r="X6" s="28">
        <v>5612.3246754520796</v>
      </c>
      <c r="Y6" s="28">
        <v>5494.5717551546804</v>
      </c>
      <c r="Z6" s="28">
        <v>712.986898923593</v>
      </c>
      <c r="AA6" s="28">
        <v>124.043543477901</v>
      </c>
      <c r="AB6" s="30"/>
      <c r="AC6" s="52">
        <f t="shared" si="2"/>
        <v>3.4286534573340294E-3</v>
      </c>
      <c r="AD6" s="52">
        <f t="shared" si="2"/>
        <v>3.2726907807045778E-3</v>
      </c>
      <c r="AE6" s="30"/>
      <c r="AF6" s="28">
        <v>6</v>
      </c>
      <c r="AG6" s="28" t="s">
        <v>4</v>
      </c>
      <c r="AH6" s="28">
        <v>1025.23592087</v>
      </c>
      <c r="AI6" s="28">
        <v>1189.10511701</v>
      </c>
      <c r="AJ6" s="28">
        <v>55.189119617199999</v>
      </c>
      <c r="AK6" s="28">
        <v>458.46612077899999</v>
      </c>
      <c r="AL6" s="28">
        <v>839.00244240200004</v>
      </c>
      <c r="AM6" s="28">
        <v>170.89576615600001</v>
      </c>
      <c r="AN6" s="28">
        <v>444.16451787400001</v>
      </c>
      <c r="AO6" s="28">
        <v>160174.63465600001</v>
      </c>
      <c r="AP6" s="28">
        <v>83.174625506799998</v>
      </c>
      <c r="AQ6" s="28">
        <v>21.783097984600001</v>
      </c>
      <c r="AR6" s="28">
        <v>11111.3605969</v>
      </c>
      <c r="AS6" s="28">
        <v>59.363273276800001</v>
      </c>
      <c r="AT6" s="28">
        <v>1410.7805956499999</v>
      </c>
      <c r="AU6" s="28">
        <v>260.02149277400002</v>
      </c>
      <c r="AV6" s="28">
        <v>705.28238395599999</v>
      </c>
      <c r="AW6" s="28">
        <v>3527.21287519</v>
      </c>
      <c r="AX6" s="28">
        <v>3148.1320384000001</v>
      </c>
      <c r="AY6" s="28">
        <v>451.92106366000002</v>
      </c>
      <c r="AZ6" s="28">
        <v>70.379746746699993</v>
      </c>
      <c r="BA6" s="28">
        <f t="shared" si="0"/>
        <v>185206.10545075306</v>
      </c>
      <c r="BB6" s="28">
        <f t="shared" si="3"/>
        <v>25031.470794753055</v>
      </c>
      <c r="BD6" s="28">
        <f t="shared" si="1"/>
        <v>-136970.46707924694</v>
      </c>
      <c r="BE6" s="28">
        <f t="shared" si="1"/>
        <v>-17479.096250246948</v>
      </c>
      <c r="BG6" s="25">
        <f t="shared" si="4"/>
        <v>0.57289475218192421</v>
      </c>
      <c r="BH6" s="25">
        <f t="shared" si="4"/>
        <v>0.58690860862409067</v>
      </c>
      <c r="BJ6" s="87">
        <v>0.5733889523817185</v>
      </c>
      <c r="BK6" s="87">
        <v>0.58789774021783592</v>
      </c>
    </row>
    <row r="7" spans="1:63" x14ac:dyDescent="0.4">
      <c r="A7" s="30" t="s">
        <v>5</v>
      </c>
      <c r="B7" s="28">
        <v>245093.57448000001</v>
      </c>
      <c r="C7" s="28">
        <v>37538.237517000001</v>
      </c>
      <c r="F7" s="30" t="s">
        <v>5</v>
      </c>
      <c r="G7" s="28">
        <v>2172.8766756505001</v>
      </c>
      <c r="H7" s="28">
        <v>1630.5283160546001</v>
      </c>
      <c r="I7" s="28">
        <v>65.045365115163904</v>
      </c>
      <c r="J7" s="28">
        <v>358.591459834543</v>
      </c>
      <c r="K7" s="28">
        <v>1599.0314778132299</v>
      </c>
      <c r="L7" s="28">
        <v>150.01003611170799</v>
      </c>
      <c r="M7" s="28">
        <v>691.00501390565296</v>
      </c>
      <c r="N7" s="28">
        <v>244861.76463430101</v>
      </c>
      <c r="O7" s="28">
        <v>37458.194844347003</v>
      </c>
      <c r="P7" s="28">
        <v>207403.569789954</v>
      </c>
      <c r="Q7" s="28">
        <v>93.582862084359803</v>
      </c>
      <c r="R7" s="28">
        <v>39.581579771490901</v>
      </c>
      <c r="S7" s="28">
        <v>18231.562545125798</v>
      </c>
      <c r="T7" s="28">
        <v>64.594421252556003</v>
      </c>
      <c r="U7" s="28">
        <v>1351.7532303774799</v>
      </c>
      <c r="V7" s="28">
        <v>214.711320026235</v>
      </c>
      <c r="W7" s="28">
        <v>568.25243820168896</v>
      </c>
      <c r="X7" s="28">
        <v>3380.6066652336599</v>
      </c>
      <c r="Y7" s="28">
        <v>6296.3139574618199</v>
      </c>
      <c r="Z7" s="28">
        <v>410.231994741976</v>
      </c>
      <c r="AA7" s="28">
        <v>139.915485584528</v>
      </c>
      <c r="AB7" s="30"/>
      <c r="AC7" s="52">
        <f t="shared" si="2"/>
        <v>-9.4580139928520811E-4</v>
      </c>
      <c r="AD7" s="52">
        <f t="shared" si="2"/>
        <v>-2.1322970375673481E-3</v>
      </c>
      <c r="AE7" s="30"/>
      <c r="AF7" s="28">
        <v>8</v>
      </c>
      <c r="AG7" s="28" t="s">
        <v>5</v>
      </c>
      <c r="AH7" s="28">
        <v>1150.7808186499999</v>
      </c>
      <c r="AI7" s="28">
        <v>791.18396149399996</v>
      </c>
      <c r="AJ7" s="28">
        <v>34.537627077700002</v>
      </c>
      <c r="AK7" s="28">
        <v>201.129869601</v>
      </c>
      <c r="AL7" s="28">
        <v>831.99937000199998</v>
      </c>
      <c r="AM7" s="28">
        <v>82.544218985200004</v>
      </c>
      <c r="AN7" s="28">
        <v>363.53339393900001</v>
      </c>
      <c r="AO7" s="28">
        <v>102783.34583000001</v>
      </c>
      <c r="AP7" s="28">
        <v>41.641528637599997</v>
      </c>
      <c r="AQ7" s="28">
        <v>20.430021814300002</v>
      </c>
      <c r="AR7" s="28">
        <v>9252.94430895</v>
      </c>
      <c r="AS7" s="28">
        <v>35.448001892100002</v>
      </c>
      <c r="AT7" s="28">
        <v>726.238036319</v>
      </c>
      <c r="AU7" s="28">
        <v>123.300937979</v>
      </c>
      <c r="AV7" s="28">
        <v>327.91074665100001</v>
      </c>
      <c r="AW7" s="28">
        <v>1816.2456984999999</v>
      </c>
      <c r="AX7" s="28">
        <v>3305.7084423000001</v>
      </c>
      <c r="AY7" s="28">
        <v>220.576964764</v>
      </c>
      <c r="AZ7" s="28">
        <v>72.804254610699999</v>
      </c>
      <c r="BA7" s="28">
        <f t="shared" si="0"/>
        <v>122182.30403216662</v>
      </c>
      <c r="BB7" s="28">
        <f t="shared" si="3"/>
        <v>19398.958202166614</v>
      </c>
      <c r="BD7" s="28">
        <f t="shared" si="1"/>
        <v>-122911.27044783339</v>
      </c>
      <c r="BE7" s="28">
        <f t="shared" si="1"/>
        <v>-18139.279314833388</v>
      </c>
      <c r="BG7" s="25">
        <f t="shared" si="4"/>
        <v>0.49898482196534383</v>
      </c>
      <c r="BH7" s="25">
        <f t="shared" si="4"/>
        <v>0.51788289005320831</v>
      </c>
      <c r="BJ7" s="87">
        <v>0.49958849516958664</v>
      </c>
      <c r="BK7" s="87">
        <v>0.51915935361726906</v>
      </c>
    </row>
    <row r="8" spans="1:63" x14ac:dyDescent="0.4">
      <c r="A8" s="30" t="s">
        <v>6</v>
      </c>
      <c r="B8" s="28">
        <v>23913.580153999999</v>
      </c>
      <c r="C8" s="28">
        <v>3448.4353922999999</v>
      </c>
      <c r="D8" s="30" t="s">
        <v>238</v>
      </c>
      <c r="F8" s="30" t="s">
        <v>6</v>
      </c>
      <c r="G8" s="28">
        <v>175.935671224722</v>
      </c>
      <c r="H8" s="28">
        <v>197.22546922623201</v>
      </c>
      <c r="I8" s="28">
        <v>5.8318190666732797</v>
      </c>
      <c r="J8" s="28">
        <v>20.868296323241601</v>
      </c>
      <c r="K8" s="28">
        <v>139.57661458247199</v>
      </c>
      <c r="L8" s="28">
        <v>7.6381235470163196</v>
      </c>
      <c r="M8" s="28">
        <v>56.330724163208103</v>
      </c>
      <c r="N8" s="28">
        <v>23996.4290821166</v>
      </c>
      <c r="O8" s="28">
        <v>3464.2333616186302</v>
      </c>
      <c r="P8" s="28">
        <v>20532.195720497999</v>
      </c>
      <c r="Q8" s="28">
        <v>17.839991512205302</v>
      </c>
      <c r="R8" s="28">
        <v>3.5794880867739201</v>
      </c>
      <c r="S8" s="28">
        <v>1879.5312081879599</v>
      </c>
      <c r="T8" s="28">
        <v>5.6897300881297603</v>
      </c>
      <c r="U8" s="28">
        <v>102.936905813037</v>
      </c>
      <c r="V8" s="28">
        <v>4.7693582014693803</v>
      </c>
      <c r="W8" s="28">
        <v>9.8987995392339894</v>
      </c>
      <c r="X8" s="28">
        <v>257.27937124180801</v>
      </c>
      <c r="Y8" s="28">
        <v>539.97829737043696</v>
      </c>
      <c r="Z8" s="28">
        <v>27.054851105342301</v>
      </c>
      <c r="AA8" s="28">
        <v>12.268642338663</v>
      </c>
      <c r="AB8" s="30"/>
      <c r="AC8" s="52">
        <f t="shared" si="2"/>
        <v>3.4645137860188717E-3</v>
      </c>
      <c r="AD8" s="52">
        <f t="shared" si="2"/>
        <v>4.5811991588723183E-3</v>
      </c>
      <c r="AE8" s="30"/>
      <c r="AF8" s="28">
        <v>9</v>
      </c>
      <c r="AG8" s="28" t="s">
        <v>6</v>
      </c>
      <c r="AH8" s="28">
        <v>45.007652906899999</v>
      </c>
      <c r="AI8" s="28">
        <v>52.308717631999997</v>
      </c>
      <c r="AJ8" s="28">
        <v>1.47664429163</v>
      </c>
      <c r="AK8" s="28">
        <v>5.2182385354900003</v>
      </c>
      <c r="AL8" s="28">
        <v>35.811672125100003</v>
      </c>
      <c r="AM8" s="28">
        <v>1.9566633465900001</v>
      </c>
      <c r="AN8" s="28">
        <v>14.477016326199999</v>
      </c>
      <c r="AO8" s="28">
        <v>5362.6663731099998</v>
      </c>
      <c r="AP8" s="28">
        <v>4.4621593714200003</v>
      </c>
      <c r="AQ8" s="28">
        <v>0.92368416070199999</v>
      </c>
      <c r="AR8" s="28">
        <v>490.269912885</v>
      </c>
      <c r="AS8" s="28">
        <v>1.449502713</v>
      </c>
      <c r="AT8" s="28">
        <v>26.250308954400001</v>
      </c>
      <c r="AU8" s="28">
        <v>1.11979522939</v>
      </c>
      <c r="AV8" s="28">
        <v>2.2019695434700002</v>
      </c>
      <c r="AW8" s="28">
        <v>65.603896472299994</v>
      </c>
      <c r="AX8" s="28">
        <v>138.22435024800001</v>
      </c>
      <c r="AY8" s="28">
        <v>7.0336333275099996</v>
      </c>
      <c r="AZ8" s="28">
        <v>3.16918343054</v>
      </c>
      <c r="BA8" s="28">
        <f t="shared" si="0"/>
        <v>6259.6313746096403</v>
      </c>
      <c r="BB8" s="28">
        <f t="shared" si="3"/>
        <v>896.96500149964049</v>
      </c>
      <c r="BD8" s="28">
        <f t="shared" si="1"/>
        <v>-17653.948779390361</v>
      </c>
      <c r="BE8" s="28">
        <f t="shared" si="1"/>
        <v>-2551.4703908003594</v>
      </c>
      <c r="BG8" s="25">
        <f t="shared" si="4"/>
        <v>0.26085678636554499</v>
      </c>
      <c r="BH8" s="25">
        <f t="shared" si="4"/>
        <v>0.25892164524405542</v>
      </c>
      <c r="BJ8" s="87">
        <v>0.26089501410781052</v>
      </c>
      <c r="BK8" s="87">
        <v>0.25890357580210005</v>
      </c>
    </row>
    <row r="9" spans="1:63" x14ac:dyDescent="0.4">
      <c r="A9" s="30" t="s">
        <v>7</v>
      </c>
      <c r="B9" s="28">
        <v>15212.409942</v>
      </c>
      <c r="C9" s="28">
        <v>2665.2984156000002</v>
      </c>
      <c r="D9" s="30" t="s">
        <v>238</v>
      </c>
      <c r="F9" s="30" t="s">
        <v>7</v>
      </c>
      <c r="G9" s="28">
        <v>139.310692196189</v>
      </c>
      <c r="H9" s="28">
        <v>138.47953658845699</v>
      </c>
      <c r="I9" s="28">
        <v>4.9476534554693901</v>
      </c>
      <c r="J9" s="28">
        <v>24.716294140665799</v>
      </c>
      <c r="K9" s="28">
        <v>108.98890116128401</v>
      </c>
      <c r="L9" s="28">
        <v>6.7383646114078104</v>
      </c>
      <c r="M9" s="28">
        <v>44.654096353004</v>
      </c>
      <c r="N9" s="28">
        <v>15215.080430165801</v>
      </c>
      <c r="O9" s="28">
        <v>2675.40990045029</v>
      </c>
      <c r="P9" s="28">
        <v>12539.6705297155</v>
      </c>
      <c r="Q9" s="28">
        <v>12.5685257141597</v>
      </c>
      <c r="R9" s="28">
        <v>2.5634710670921601</v>
      </c>
      <c r="S9" s="28">
        <v>1367.55182978113</v>
      </c>
      <c r="T9" s="28">
        <v>5.5108572121452601</v>
      </c>
      <c r="U9" s="28">
        <v>97.341046644289605</v>
      </c>
      <c r="V9" s="28">
        <v>5.6289213335758301</v>
      </c>
      <c r="W9" s="28">
        <v>11.9280834008499</v>
      </c>
      <c r="X9" s="28">
        <v>243.167046523035</v>
      </c>
      <c r="Y9" s="28">
        <v>429.106754300391</v>
      </c>
      <c r="Z9" s="28">
        <v>22.445769385516702</v>
      </c>
      <c r="AA9" s="28">
        <v>9.7620565816233693</v>
      </c>
      <c r="AB9" s="30"/>
      <c r="AC9" s="52">
        <f t="shared" si="2"/>
        <v>1.755466869471926E-4</v>
      </c>
      <c r="AD9" s="52">
        <f t="shared" si="2"/>
        <v>3.793753371520144E-3</v>
      </c>
      <c r="AE9" s="30"/>
      <c r="AF9" s="28">
        <v>10</v>
      </c>
      <c r="AG9" s="28" t="s">
        <v>7</v>
      </c>
      <c r="AH9" s="28">
        <v>53.579238013400001</v>
      </c>
      <c r="AI9" s="28">
        <v>54.121386194000003</v>
      </c>
      <c r="AJ9" s="28">
        <v>1.8928167951899999</v>
      </c>
      <c r="AK9" s="28">
        <v>9.4724049534199999</v>
      </c>
      <c r="AL9" s="28">
        <v>42.011129608799997</v>
      </c>
      <c r="AM9" s="28">
        <v>2.6397266993100001</v>
      </c>
      <c r="AN9" s="28">
        <v>17.248639365199999</v>
      </c>
      <c r="AO9" s="28">
        <v>4931.5007213400004</v>
      </c>
      <c r="AP9" s="28">
        <v>4.7598621471699998</v>
      </c>
      <c r="AQ9" s="28">
        <v>0.99214956180299996</v>
      </c>
      <c r="AR9" s="28">
        <v>530.09642743799998</v>
      </c>
      <c r="AS9" s="28">
        <v>2.10016994268</v>
      </c>
      <c r="AT9" s="28">
        <v>37.480353300099999</v>
      </c>
      <c r="AU9" s="28">
        <v>2.21486887449</v>
      </c>
      <c r="AV9" s="28">
        <v>4.7185454944599998</v>
      </c>
      <c r="AW9" s="28">
        <v>93.629909346000005</v>
      </c>
      <c r="AX9" s="28">
        <v>165.01647318900001</v>
      </c>
      <c r="AY9" s="28">
        <v>8.7822401268799997</v>
      </c>
      <c r="AZ9" s="28">
        <v>3.76883773534</v>
      </c>
      <c r="BA9" s="28">
        <f t="shared" si="0"/>
        <v>5966.0259001252443</v>
      </c>
      <c r="BB9" s="28">
        <f t="shared" si="3"/>
        <v>1034.525178785244</v>
      </c>
      <c r="BD9" s="28">
        <f t="shared" si="1"/>
        <v>-9246.3840418747568</v>
      </c>
      <c r="BE9" s="28">
        <f t="shared" si="1"/>
        <v>-1630.7732368147563</v>
      </c>
      <c r="BG9" s="25">
        <f t="shared" si="4"/>
        <v>0.39211267580924852</v>
      </c>
      <c r="BH9" s="25">
        <f t="shared" si="4"/>
        <v>0.38667913227469414</v>
      </c>
      <c r="BJ9" s="87">
        <v>0.39259191587595305</v>
      </c>
      <c r="BK9" s="87">
        <v>0.38712442514366596</v>
      </c>
    </row>
    <row r="10" spans="1:63" x14ac:dyDescent="0.4">
      <c r="A10" s="30" t="s">
        <v>8</v>
      </c>
      <c r="B10" s="28">
        <v>2601.3880542000002</v>
      </c>
      <c r="C10" s="28">
        <v>376.88070221999999</v>
      </c>
      <c r="F10" s="30" t="s">
        <v>8</v>
      </c>
      <c r="G10" s="28">
        <v>17.174999807095499</v>
      </c>
      <c r="H10" s="28">
        <v>25.5584736299651</v>
      </c>
      <c r="I10" s="28">
        <v>0.51525267723782897</v>
      </c>
      <c r="J10" s="28">
        <v>2.04418481346142</v>
      </c>
      <c r="K10" s="28">
        <v>14.548926293975301</v>
      </c>
      <c r="L10" s="28">
        <v>0.82114188395971999</v>
      </c>
      <c r="M10" s="28">
        <v>5.9118348517667201</v>
      </c>
      <c r="N10" s="28">
        <v>2590.4850234516598</v>
      </c>
      <c r="O10" s="28">
        <v>376.99579666771399</v>
      </c>
      <c r="P10" s="28">
        <v>2213.48922678395</v>
      </c>
      <c r="Q10" s="28">
        <v>1.3593774147500199</v>
      </c>
      <c r="R10" s="28">
        <v>0.36973388007958702</v>
      </c>
      <c r="S10" s="28">
        <v>210.79544822720899</v>
      </c>
      <c r="T10" s="28">
        <v>0.50122180150685902</v>
      </c>
      <c r="U10" s="28">
        <v>11.003520230162501</v>
      </c>
      <c r="V10" s="28">
        <v>0.25652477719539002</v>
      </c>
      <c r="W10" s="28">
        <v>0.14447696996753601</v>
      </c>
      <c r="X10" s="28">
        <v>27.4801259941468</v>
      </c>
      <c r="Y10" s="28">
        <v>53.986377530492597</v>
      </c>
      <c r="Z10" s="28">
        <v>3.16489668590199</v>
      </c>
      <c r="AA10" s="28">
        <v>1.3592791988403601</v>
      </c>
      <c r="AB10" s="30"/>
      <c r="AC10" s="52">
        <f t="shared" si="2"/>
        <v>-4.1912358022622494E-3</v>
      </c>
      <c r="AD10" s="52">
        <f t="shared" si="2"/>
        <v>3.0538694880380212E-4</v>
      </c>
      <c r="AE10" s="30"/>
      <c r="AF10" s="28">
        <v>11</v>
      </c>
      <c r="AG10" s="28" t="s">
        <v>8</v>
      </c>
      <c r="AH10" s="28">
        <v>6.4335718210400001</v>
      </c>
      <c r="AI10" s="28">
        <v>9.6609437723300005</v>
      </c>
      <c r="AJ10" s="28">
        <v>0.19140504043100001</v>
      </c>
      <c r="AK10" s="28">
        <v>0.75366504877200002</v>
      </c>
      <c r="AL10" s="28">
        <v>5.4592094125299999</v>
      </c>
      <c r="AM10" s="28">
        <v>0.309818078632</v>
      </c>
      <c r="AN10" s="28">
        <v>2.2199053036600001</v>
      </c>
      <c r="AO10" s="28">
        <v>839.29268986299996</v>
      </c>
      <c r="AP10" s="28">
        <v>0.50126387851499998</v>
      </c>
      <c r="AQ10" s="28">
        <v>0.13911947411</v>
      </c>
      <c r="AR10" s="28">
        <v>79.378780896799995</v>
      </c>
      <c r="AS10" s="28">
        <v>0.18489953299699999</v>
      </c>
      <c r="AT10" s="28">
        <v>4.1083444526299999</v>
      </c>
      <c r="AU10" s="28">
        <v>9.63951171109E-2</v>
      </c>
      <c r="AV10" s="28">
        <v>5.4276918535600002E-2</v>
      </c>
      <c r="AW10" s="28">
        <v>10.260148886</v>
      </c>
      <c r="AX10" s="28">
        <v>20.220314674299999</v>
      </c>
      <c r="AY10" s="28">
        <v>1.1945083274999999</v>
      </c>
      <c r="AZ10" s="28">
        <v>0.51069940995300001</v>
      </c>
      <c r="BA10" s="28">
        <f t="shared" si="0"/>
        <v>980.96995990884636</v>
      </c>
      <c r="BB10" s="28">
        <f t="shared" si="3"/>
        <v>141.6772700458464</v>
      </c>
      <c r="BD10" s="28">
        <f t="shared" si="1"/>
        <v>-1620.4180942911539</v>
      </c>
      <c r="BE10" s="28">
        <f t="shared" si="1"/>
        <v>-235.20343217415359</v>
      </c>
      <c r="BG10" s="25">
        <f t="shared" si="4"/>
        <v>0.3786819653571149</v>
      </c>
      <c r="BH10" s="25">
        <f t="shared" si="4"/>
        <v>0.37580596732944865</v>
      </c>
      <c r="BJ10" s="87">
        <v>0.37874781336935731</v>
      </c>
      <c r="BK10" s="87">
        <v>0.37589082409738694</v>
      </c>
    </row>
    <row r="11" spans="1:63" x14ac:dyDescent="0.4">
      <c r="A11" s="30" t="s">
        <v>9</v>
      </c>
      <c r="B11" s="28">
        <v>720396.54816000001</v>
      </c>
      <c r="C11" s="28">
        <v>82990.619957999996</v>
      </c>
      <c r="D11" s="30" t="s">
        <v>238</v>
      </c>
      <c r="F11" s="30" t="s">
        <v>9</v>
      </c>
      <c r="G11" s="28">
        <v>3871.93364120879</v>
      </c>
      <c r="H11" s="28">
        <v>5193.4842806042798</v>
      </c>
      <c r="I11" s="28">
        <v>133.15333542772399</v>
      </c>
      <c r="J11" s="28">
        <v>401.49019130607297</v>
      </c>
      <c r="K11" s="28">
        <v>3331.14309176187</v>
      </c>
      <c r="L11" s="28">
        <v>218.81709011943499</v>
      </c>
      <c r="M11" s="28">
        <v>1355.15454234803</v>
      </c>
      <c r="N11" s="28">
        <v>726631.06622424303</v>
      </c>
      <c r="O11" s="28">
        <v>83678.762462606799</v>
      </c>
      <c r="P11" s="28">
        <v>642952.30376163602</v>
      </c>
      <c r="Q11" s="28">
        <v>510.99288844061499</v>
      </c>
      <c r="R11" s="28">
        <v>90.758434652248397</v>
      </c>
      <c r="S11" s="28">
        <v>46277.448671108898</v>
      </c>
      <c r="T11" s="28">
        <v>92.679822175190196</v>
      </c>
      <c r="U11" s="28">
        <v>2392.49871029613</v>
      </c>
      <c r="V11" s="28">
        <v>171.20725156390299</v>
      </c>
      <c r="W11" s="28">
        <v>441.23446321312599</v>
      </c>
      <c r="X11" s="28">
        <v>5986.04779278758</v>
      </c>
      <c r="Y11" s="28">
        <v>12189.770329535801</v>
      </c>
      <c r="Z11" s="28">
        <v>740.46726632384696</v>
      </c>
      <c r="AA11" s="28">
        <v>280.48065973312998</v>
      </c>
      <c r="AB11" s="30"/>
      <c r="AC11" s="52">
        <f t="shared" si="2"/>
        <v>8.6542864206760953E-3</v>
      </c>
      <c r="AD11" s="52">
        <f t="shared" si="2"/>
        <v>8.2918106281777322E-3</v>
      </c>
      <c r="AE11" s="30"/>
      <c r="AF11" s="28">
        <v>12</v>
      </c>
      <c r="AG11" s="28" t="s">
        <v>9</v>
      </c>
      <c r="AH11" s="28">
        <v>1673.0494850800001</v>
      </c>
      <c r="AI11" s="28">
        <v>2228.9401093299998</v>
      </c>
      <c r="AJ11" s="28">
        <v>57.818973949499998</v>
      </c>
      <c r="AK11" s="28">
        <v>176.73037741499999</v>
      </c>
      <c r="AL11" s="28">
        <v>1433.15110022</v>
      </c>
      <c r="AM11" s="28">
        <v>94.450074075200007</v>
      </c>
      <c r="AN11" s="28">
        <v>583.89569758899995</v>
      </c>
      <c r="AO11" s="28">
        <v>275042.99902500003</v>
      </c>
      <c r="AP11" s="28">
        <v>219.71765559799999</v>
      </c>
      <c r="AQ11" s="28">
        <v>39.037648782600002</v>
      </c>
      <c r="AR11" s="28">
        <v>19933.7136164</v>
      </c>
      <c r="AS11" s="28">
        <v>41.194711813300003</v>
      </c>
      <c r="AT11" s="28">
        <v>1036.2442451500001</v>
      </c>
      <c r="AU11" s="28">
        <v>74.155760861399997</v>
      </c>
      <c r="AV11" s="28">
        <v>190.724924337</v>
      </c>
      <c r="AW11" s="28">
        <v>2592.5879136899998</v>
      </c>
      <c r="AX11" s="28">
        <v>5260.1167075100002</v>
      </c>
      <c r="AY11" s="28">
        <v>319.358820659</v>
      </c>
      <c r="AZ11" s="28">
        <v>120.750766927</v>
      </c>
      <c r="BA11" s="28">
        <f t="shared" si="0"/>
        <v>311118.63761438715</v>
      </c>
      <c r="BB11" s="28">
        <f t="shared" si="3"/>
        <v>36075.638589387119</v>
      </c>
      <c r="BD11" s="28">
        <f t="shared" si="1"/>
        <v>-409277.91054561286</v>
      </c>
      <c r="BE11" s="28">
        <f t="shared" si="1"/>
        <v>-46914.981368612876</v>
      </c>
      <c r="BG11" s="25">
        <f t="shared" si="4"/>
        <v>0.42816589060943611</v>
      </c>
      <c r="BH11" s="25">
        <f t="shared" si="4"/>
        <v>0.431120603695688</v>
      </c>
      <c r="BJ11" s="87">
        <v>0.42801137137002065</v>
      </c>
      <c r="BK11" s="87">
        <v>0.43082323556449997</v>
      </c>
    </row>
    <row r="12" spans="1:63" x14ac:dyDescent="0.4">
      <c r="A12" s="30" t="s">
        <v>10</v>
      </c>
      <c r="B12" s="28">
        <v>559253.92926999996</v>
      </c>
      <c r="C12" s="28">
        <v>67655.403055000002</v>
      </c>
      <c r="D12" s="30" t="s">
        <v>238</v>
      </c>
      <c r="F12" s="30" t="s">
        <v>10</v>
      </c>
      <c r="G12" s="28">
        <v>3356.6668098568598</v>
      </c>
      <c r="H12" s="28">
        <v>4041.6921563958799</v>
      </c>
      <c r="I12" s="28">
        <v>107.11024605786</v>
      </c>
      <c r="J12" s="28">
        <v>327.60301564730401</v>
      </c>
      <c r="K12" s="28">
        <v>2824.59179825504</v>
      </c>
      <c r="L12" s="28">
        <v>167.95853863324399</v>
      </c>
      <c r="M12" s="28">
        <v>1130.5508869745399</v>
      </c>
      <c r="N12" s="28">
        <v>563678.09408267599</v>
      </c>
      <c r="O12" s="28">
        <v>68131.975728206497</v>
      </c>
      <c r="P12" s="28">
        <v>495546.11835447</v>
      </c>
      <c r="Q12" s="28">
        <v>388.63292223746998</v>
      </c>
      <c r="R12" s="28">
        <v>74.236478128496302</v>
      </c>
      <c r="S12" s="28">
        <v>37139.232945540301</v>
      </c>
      <c r="T12" s="28">
        <v>75.939167189713203</v>
      </c>
      <c r="U12" s="28">
        <v>1934.13198123866</v>
      </c>
      <c r="V12" s="28">
        <v>133.33585688145101</v>
      </c>
      <c r="W12" s="28">
        <v>334.70894787722398</v>
      </c>
      <c r="X12" s="28">
        <v>4838.7948533099598</v>
      </c>
      <c r="Y12" s="28">
        <v>10449.914298957699</v>
      </c>
      <c r="Z12" s="28">
        <v>566.44368465086995</v>
      </c>
      <c r="AA12" s="28">
        <v>240.431140373793</v>
      </c>
      <c r="AB12" s="30"/>
      <c r="AC12" s="63">
        <f t="shared" si="2"/>
        <v>7.9108336680815735E-3</v>
      </c>
      <c r="AD12" s="63">
        <f t="shared" si="2"/>
        <v>7.0441184545019641E-3</v>
      </c>
      <c r="AE12" s="30"/>
      <c r="AF12" s="28">
        <v>13</v>
      </c>
      <c r="AG12" s="28" t="s">
        <v>10</v>
      </c>
      <c r="AH12" s="28">
        <v>1037.42376184</v>
      </c>
      <c r="AI12" s="28">
        <v>1220.9808123</v>
      </c>
      <c r="AJ12" s="28">
        <v>32.906989510300001</v>
      </c>
      <c r="AK12" s="28">
        <v>103.091621143</v>
      </c>
      <c r="AL12" s="28">
        <v>866.48223423800005</v>
      </c>
      <c r="AM12" s="28">
        <v>51.5746863874</v>
      </c>
      <c r="AN12" s="28">
        <v>347.03889309800002</v>
      </c>
      <c r="AO12" s="28">
        <v>149098.03072400001</v>
      </c>
      <c r="AP12" s="28">
        <v>116.495043536</v>
      </c>
      <c r="AQ12" s="28">
        <v>22.664740292600001</v>
      </c>
      <c r="AR12" s="28">
        <v>11314.3205533</v>
      </c>
      <c r="AS12" s="28">
        <v>23.918257482400001</v>
      </c>
      <c r="AT12" s="28">
        <v>595.07963140000004</v>
      </c>
      <c r="AU12" s="28">
        <v>41.924315705799998</v>
      </c>
      <c r="AV12" s="28">
        <v>105.018471983</v>
      </c>
      <c r="AW12" s="28">
        <v>1488.6987981299999</v>
      </c>
      <c r="AX12" s="28">
        <v>3218.90158281</v>
      </c>
      <c r="AY12" s="28">
        <v>172.953685095</v>
      </c>
      <c r="AZ12" s="28">
        <v>73.916857325699993</v>
      </c>
      <c r="BA12" s="28">
        <f t="shared" si="0"/>
        <v>169931.42165957726</v>
      </c>
      <c r="BB12" s="28">
        <f t="shared" si="3"/>
        <v>20833.390935577248</v>
      </c>
      <c r="BD12" s="28">
        <f t="shared" si="1"/>
        <v>-389322.50761042268</v>
      </c>
      <c r="BE12" s="28">
        <f t="shared" si="1"/>
        <v>-46822.012119422754</v>
      </c>
      <c r="BG12" s="25">
        <f t="shared" si="4"/>
        <v>0.30146891185495139</v>
      </c>
      <c r="BH12" s="25">
        <f t="shared" si="4"/>
        <v>0.30577993244590834</v>
      </c>
      <c r="BJ12" s="87">
        <v>0.30119460684979732</v>
      </c>
      <c r="BK12" s="87">
        <v>0.30531231287477972</v>
      </c>
    </row>
    <row r="13" spans="1:63" x14ac:dyDescent="0.4">
      <c r="A13" s="30" t="s">
        <v>12</v>
      </c>
      <c r="B13" s="28">
        <v>461597.48243999999</v>
      </c>
      <c r="C13" s="28">
        <v>56442.168728999997</v>
      </c>
      <c r="F13" s="30" t="s">
        <v>12</v>
      </c>
      <c r="G13" s="28">
        <v>3185.17100227627</v>
      </c>
      <c r="H13" s="28">
        <v>2638.4031066430698</v>
      </c>
      <c r="I13" s="28">
        <v>96.341333443564395</v>
      </c>
      <c r="J13" s="28">
        <v>449.47876160871198</v>
      </c>
      <c r="K13" s="28">
        <v>2417.5562349465599</v>
      </c>
      <c r="L13" s="28">
        <v>204.40901649608401</v>
      </c>
      <c r="M13" s="28">
        <v>1021.51727718161</v>
      </c>
      <c r="N13" s="28">
        <v>463425.76129044202</v>
      </c>
      <c r="O13" s="28">
        <v>56497.743388581097</v>
      </c>
      <c r="P13" s="28">
        <v>406928.01790186099</v>
      </c>
      <c r="Q13" s="28">
        <v>203.48659206225801</v>
      </c>
      <c r="R13" s="28">
        <v>61.471272948737003</v>
      </c>
      <c r="S13" s="28">
        <v>28386.0865877412</v>
      </c>
      <c r="T13" s="28">
        <v>84.913793636358605</v>
      </c>
      <c r="U13" s="28">
        <v>1881.8679163566401</v>
      </c>
      <c r="V13" s="28">
        <v>275.777190385643</v>
      </c>
      <c r="W13" s="28">
        <v>736.50525361420205</v>
      </c>
      <c r="X13" s="28">
        <v>4708.0228240105298</v>
      </c>
      <c r="Y13" s="28">
        <v>9363.5846467919891</v>
      </c>
      <c r="Z13" s="28">
        <v>575.80244702017706</v>
      </c>
      <c r="AA13" s="28">
        <v>207.34813141751599</v>
      </c>
      <c r="AB13" s="30"/>
      <c r="AC13" s="52">
        <f t="shared" si="2"/>
        <v>3.9607643455457477E-3</v>
      </c>
      <c r="AD13" s="52">
        <f t="shared" si="2"/>
        <v>9.84630123763218E-4</v>
      </c>
      <c r="AE13" s="30"/>
      <c r="AF13" s="28">
        <v>16</v>
      </c>
      <c r="AG13" s="28" t="s">
        <v>12</v>
      </c>
      <c r="AH13" s="28">
        <v>1563.7621645900001</v>
      </c>
      <c r="AI13" s="28">
        <v>1207.06921622</v>
      </c>
      <c r="AJ13" s="28">
        <v>50.539961794900002</v>
      </c>
      <c r="AK13" s="28">
        <v>283.89336639599998</v>
      </c>
      <c r="AL13" s="28">
        <v>1168.0925905700001</v>
      </c>
      <c r="AM13" s="28">
        <v>120.98755629199999</v>
      </c>
      <c r="AN13" s="28">
        <v>513.18860759699999</v>
      </c>
      <c r="AO13" s="28">
        <v>189039.51336700001</v>
      </c>
      <c r="AP13" s="28">
        <v>86.147041864599998</v>
      </c>
      <c r="AQ13" s="28">
        <v>29.4773049659</v>
      </c>
      <c r="AR13" s="28">
        <v>13442.571870899999</v>
      </c>
      <c r="AS13" s="28">
        <v>47.9346603145</v>
      </c>
      <c r="AT13" s="28">
        <v>1052.1151496800001</v>
      </c>
      <c r="AU13" s="28">
        <v>177.768736346</v>
      </c>
      <c r="AV13" s="28">
        <v>479.00054536900001</v>
      </c>
      <c r="AW13" s="28">
        <v>2631.8600143200001</v>
      </c>
      <c r="AX13" s="28">
        <v>4559.5591988100005</v>
      </c>
      <c r="AY13" s="28">
        <v>326.25746324199997</v>
      </c>
      <c r="AZ13" s="28">
        <v>99.958676959200005</v>
      </c>
      <c r="BA13" s="28">
        <f t="shared" si="0"/>
        <v>216879.6974932311</v>
      </c>
      <c r="BB13" s="28">
        <f t="shared" si="3"/>
        <v>27840.184126231092</v>
      </c>
      <c r="BD13" s="28">
        <f t="shared" si="1"/>
        <v>-244717.78494676889</v>
      </c>
      <c r="BE13" s="28">
        <f t="shared" si="1"/>
        <v>-28601.984602768905</v>
      </c>
      <c r="BG13" s="25">
        <f t="shared" si="4"/>
        <v>0.46799232068867758</v>
      </c>
      <c r="BH13" s="25">
        <f t="shared" si="4"/>
        <v>0.49276630280171407</v>
      </c>
      <c r="BJ13" s="87">
        <v>0.46869456242909424</v>
      </c>
      <c r="BK13" s="87">
        <v>0.49332270872751682</v>
      </c>
    </row>
    <row r="14" spans="1:63" x14ac:dyDescent="0.4">
      <c r="A14" s="30" t="s">
        <v>13</v>
      </c>
      <c r="B14" s="28">
        <v>999242.78818000003</v>
      </c>
      <c r="C14" s="28">
        <v>144678.57842000001</v>
      </c>
      <c r="D14" s="30" t="s">
        <v>238</v>
      </c>
      <c r="F14" s="30" t="s">
        <v>13</v>
      </c>
      <c r="G14" s="28">
        <v>9640.0672361205307</v>
      </c>
      <c r="H14" s="28">
        <v>6794.8372028858403</v>
      </c>
      <c r="I14" s="28">
        <v>187.181918891957</v>
      </c>
      <c r="J14" s="28">
        <v>233.468308272293</v>
      </c>
      <c r="K14" s="28">
        <v>7008.1143254132203</v>
      </c>
      <c r="L14" s="28">
        <v>217.98991840694001</v>
      </c>
      <c r="M14" s="28">
        <v>2638.0438392389601</v>
      </c>
      <c r="N14" s="28">
        <v>998467.70892142202</v>
      </c>
      <c r="O14" s="28">
        <v>144169.71167885201</v>
      </c>
      <c r="P14" s="28">
        <v>854297.99724256899</v>
      </c>
      <c r="Q14" s="28">
        <v>382.48511185700801</v>
      </c>
      <c r="R14" s="28">
        <v>172.68521257516301</v>
      </c>
      <c r="S14" s="28">
        <v>77699.411411784793</v>
      </c>
      <c r="T14" s="28">
        <v>146.16196048214999</v>
      </c>
      <c r="U14" s="28">
        <v>2707.2597847186598</v>
      </c>
      <c r="V14" s="28">
        <v>166.705157470637</v>
      </c>
      <c r="W14" s="28">
        <v>350.25897733097401</v>
      </c>
      <c r="X14" s="28">
        <v>6775.2643740802496</v>
      </c>
      <c r="Y14" s="28">
        <v>27683.070620766401</v>
      </c>
      <c r="Z14" s="28">
        <v>741.54124406818801</v>
      </c>
      <c r="AA14" s="28">
        <v>625.16507448866503</v>
      </c>
      <c r="AB14" s="30"/>
      <c r="AC14" s="52">
        <f t="shared" si="2"/>
        <v>-7.7566660249780506E-4</v>
      </c>
      <c r="AD14" s="52">
        <f t="shared" si="2"/>
        <v>-3.5172224299216213E-3</v>
      </c>
      <c r="AE14" s="30"/>
      <c r="AF14" s="28">
        <v>17</v>
      </c>
      <c r="AG14" s="28" t="s">
        <v>13</v>
      </c>
      <c r="AH14" s="28">
        <v>3732.0193934700001</v>
      </c>
      <c r="AI14" s="28">
        <v>2569.2578045599998</v>
      </c>
      <c r="AJ14" s="28">
        <v>71.986604249400003</v>
      </c>
      <c r="AK14" s="28">
        <v>93.282054404600004</v>
      </c>
      <c r="AL14" s="28">
        <v>2699.09483671</v>
      </c>
      <c r="AM14" s="28">
        <v>84.005791843099999</v>
      </c>
      <c r="AN14" s="28">
        <v>1016.38568357</v>
      </c>
      <c r="AO14" s="28">
        <v>323105.56513100001</v>
      </c>
      <c r="AP14" s="28">
        <v>140.334343862</v>
      </c>
      <c r="AQ14" s="28">
        <v>66.303889592700003</v>
      </c>
      <c r="AR14" s="28">
        <v>29727.893537100001</v>
      </c>
      <c r="AS14" s="28">
        <v>57.280675971800001</v>
      </c>
      <c r="AT14" s="28">
        <v>1040.1839241499999</v>
      </c>
      <c r="AU14" s="28">
        <v>66.888587736900007</v>
      </c>
      <c r="AV14" s="28">
        <v>141.66815574</v>
      </c>
      <c r="AW14" s="28">
        <v>2603.1211877300002</v>
      </c>
      <c r="AX14" s="28">
        <v>10691.955057900001</v>
      </c>
      <c r="AY14" s="28">
        <v>283.10990669500001</v>
      </c>
      <c r="AZ14" s="28">
        <v>241.08149814399999</v>
      </c>
      <c r="BA14" s="28">
        <f t="shared" si="0"/>
        <v>378431.4180644296</v>
      </c>
      <c r="BB14" s="28">
        <f t="shared" si="3"/>
        <v>55325.852933429589</v>
      </c>
      <c r="BD14" s="28">
        <f t="shared" si="1"/>
        <v>-620811.37011557049</v>
      </c>
      <c r="BE14" s="28">
        <f t="shared" si="1"/>
        <v>-89352.725486570416</v>
      </c>
      <c r="BG14" s="25">
        <f t="shared" si="4"/>
        <v>0.37901217503891416</v>
      </c>
      <c r="BH14" s="25">
        <f t="shared" si="4"/>
        <v>0.38375503626359292</v>
      </c>
      <c r="BJ14" s="87">
        <v>0.37900795687792488</v>
      </c>
      <c r="BK14" s="87">
        <v>0.38375323590752408</v>
      </c>
    </row>
    <row r="15" spans="1:63" x14ac:dyDescent="0.4">
      <c r="A15" s="30" t="s">
        <v>14</v>
      </c>
      <c r="B15" s="28">
        <v>715366.14552000002</v>
      </c>
      <c r="C15" s="28">
        <v>84759.470398999998</v>
      </c>
      <c r="D15" s="30" t="s">
        <v>238</v>
      </c>
      <c r="F15" s="30" t="s">
        <v>14</v>
      </c>
      <c r="G15" s="28">
        <v>4458.0865608448103</v>
      </c>
      <c r="H15" s="28">
        <v>5005.3742202527601</v>
      </c>
      <c r="I15" s="28">
        <v>125.355116001697</v>
      </c>
      <c r="J15" s="28">
        <v>268.020380583894</v>
      </c>
      <c r="K15" s="28">
        <v>3657.7590114474901</v>
      </c>
      <c r="L15" s="28">
        <v>175.82070456411799</v>
      </c>
      <c r="M15" s="28">
        <v>1427.77689423877</v>
      </c>
      <c r="N15" s="28">
        <v>720371.97398593405</v>
      </c>
      <c r="O15" s="28">
        <v>85234.565766001397</v>
      </c>
      <c r="P15" s="28">
        <v>635137.40821993304</v>
      </c>
      <c r="Q15" s="28">
        <v>458.94009292481599</v>
      </c>
      <c r="R15" s="28">
        <v>96.291512028968697</v>
      </c>
      <c r="S15" s="28">
        <v>47206.747696004597</v>
      </c>
      <c r="T15" s="28">
        <v>82.739303284335605</v>
      </c>
      <c r="U15" s="28">
        <v>2084.0926292873</v>
      </c>
      <c r="V15" s="28">
        <v>113.342037665966</v>
      </c>
      <c r="W15" s="28">
        <v>273.17458540429999</v>
      </c>
      <c r="X15" s="28">
        <v>5215.4358393271496</v>
      </c>
      <c r="Y15" s="28">
        <v>13653.100217044999</v>
      </c>
      <c r="Z15" s="28">
        <v>619.21073496585598</v>
      </c>
      <c r="AA15" s="28">
        <v>313.29823012946599</v>
      </c>
      <c r="AB15" s="30"/>
      <c r="AC15" s="52">
        <f t="shared" si="2"/>
        <v>6.9975752938312291E-3</v>
      </c>
      <c r="AD15" s="52">
        <f t="shared" si="2"/>
        <v>5.6052186825249909E-3</v>
      </c>
      <c r="AE15" s="30"/>
      <c r="AF15" s="28">
        <v>18</v>
      </c>
      <c r="AG15" s="28" t="s">
        <v>14</v>
      </c>
      <c r="AH15" s="28">
        <v>1398.2042467900001</v>
      </c>
      <c r="AI15" s="28">
        <v>1524.86035358</v>
      </c>
      <c r="AJ15" s="28">
        <v>39.073661302799998</v>
      </c>
      <c r="AK15" s="28">
        <v>88.716217601099999</v>
      </c>
      <c r="AL15" s="28">
        <v>1136.9786807</v>
      </c>
      <c r="AM15" s="28">
        <v>55.825848723599997</v>
      </c>
      <c r="AN15" s="28">
        <v>445.00367444699998</v>
      </c>
      <c r="AO15" s="28">
        <v>193883.05434199999</v>
      </c>
      <c r="AP15" s="28">
        <v>137.715255017</v>
      </c>
      <c r="AQ15" s="28">
        <v>29.7966487769</v>
      </c>
      <c r="AR15" s="28">
        <v>14544.095064900001</v>
      </c>
      <c r="AS15" s="28">
        <v>26.620002546599999</v>
      </c>
      <c r="AT15" s="28">
        <v>653.53284544600001</v>
      </c>
      <c r="AU15" s="28">
        <v>39.078471341799997</v>
      </c>
      <c r="AV15" s="28">
        <v>95.148126523100004</v>
      </c>
      <c r="AW15" s="28">
        <v>1635.39617494</v>
      </c>
      <c r="AX15" s="28">
        <v>4263.0763069699997</v>
      </c>
      <c r="AY15" s="28">
        <v>193.505735743</v>
      </c>
      <c r="AZ15" s="28">
        <v>97.575767064800004</v>
      </c>
      <c r="BA15" s="28">
        <f t="shared" si="0"/>
        <v>220287.25742441369</v>
      </c>
      <c r="BB15" s="28">
        <f t="shared" si="3"/>
        <v>26404.203082413704</v>
      </c>
      <c r="BD15" s="28">
        <f t="shared" si="1"/>
        <v>-495078.88809558633</v>
      </c>
      <c r="BE15" s="28">
        <f t="shared" si="1"/>
        <v>-58355.267316586294</v>
      </c>
      <c r="BG15" s="25">
        <f t="shared" si="4"/>
        <v>0.30579654037001031</v>
      </c>
      <c r="BH15" s="25">
        <f t="shared" si="4"/>
        <v>0.30978280753963655</v>
      </c>
      <c r="BJ15" s="87">
        <v>0.30581613589407081</v>
      </c>
      <c r="BK15" s="87">
        <v>0.30985128678069579</v>
      </c>
    </row>
    <row r="16" spans="1:63" x14ac:dyDescent="0.4">
      <c r="A16" s="30" t="s">
        <v>15</v>
      </c>
      <c r="B16" s="28">
        <v>388679.40707000002</v>
      </c>
      <c r="C16" s="28">
        <v>60716.931861999998</v>
      </c>
      <c r="D16" s="30" t="s">
        <v>238</v>
      </c>
      <c r="F16" s="30" t="s">
        <v>15</v>
      </c>
      <c r="G16" s="28">
        <v>3886.5622494860399</v>
      </c>
      <c r="H16" s="28">
        <v>2244.9246139431302</v>
      </c>
      <c r="I16" s="28">
        <v>106.84049331723899</v>
      </c>
      <c r="J16" s="28">
        <v>540.89319885139196</v>
      </c>
      <c r="K16" s="28">
        <v>2735.81139084089</v>
      </c>
      <c r="L16" s="28">
        <v>222.56187276024099</v>
      </c>
      <c r="M16" s="28">
        <v>1152.1426394836701</v>
      </c>
      <c r="N16" s="28">
        <v>388103.89730166399</v>
      </c>
      <c r="O16" s="28">
        <v>60509.0707098442</v>
      </c>
      <c r="P16" s="28">
        <v>327594.826591819</v>
      </c>
      <c r="Q16" s="28">
        <v>136.04105998225199</v>
      </c>
      <c r="R16" s="28">
        <v>66.332234108809104</v>
      </c>
      <c r="S16" s="28">
        <v>29033.890665409999</v>
      </c>
      <c r="T16" s="28">
        <v>109.324210155591</v>
      </c>
      <c r="U16" s="28">
        <v>2046.9247085214099</v>
      </c>
      <c r="V16" s="28">
        <v>336.29186055765899</v>
      </c>
      <c r="W16" s="28">
        <v>891.80377379475999</v>
      </c>
      <c r="X16" s="28">
        <v>5120.0000074957097</v>
      </c>
      <c r="Y16" s="28">
        <v>11049.086855272</v>
      </c>
      <c r="Z16" s="28">
        <v>590.89528277032798</v>
      </c>
      <c r="AA16" s="28">
        <v>238.74359309291901</v>
      </c>
      <c r="AB16" s="30"/>
      <c r="AC16" s="52">
        <f t="shared" si="2"/>
        <v>-1.4806798556023684E-3</v>
      </c>
      <c r="AD16" s="52">
        <f t="shared" si="2"/>
        <v>-3.4234462411281475E-3</v>
      </c>
      <c r="AE16" s="30"/>
      <c r="AF16" s="28">
        <v>19</v>
      </c>
      <c r="AG16" s="28" t="s">
        <v>15</v>
      </c>
      <c r="AH16" s="28">
        <v>1645.9727152600001</v>
      </c>
      <c r="AI16" s="28">
        <v>936.39288679200001</v>
      </c>
      <c r="AJ16" s="28">
        <v>46.539946917599998</v>
      </c>
      <c r="AK16" s="28">
        <v>250.72109497899999</v>
      </c>
      <c r="AL16" s="28">
        <v>1155.47128116</v>
      </c>
      <c r="AM16" s="28">
        <v>101.79823816699999</v>
      </c>
      <c r="AN16" s="28">
        <v>493.374037891</v>
      </c>
      <c r="AO16" s="28">
        <v>138722.66755099999</v>
      </c>
      <c r="AP16" s="28">
        <v>54.920369443299997</v>
      </c>
      <c r="AQ16" s="28">
        <v>28.004654303199999</v>
      </c>
      <c r="AR16" s="28">
        <v>12221.8128376</v>
      </c>
      <c r="AS16" s="28">
        <v>48.340918678000001</v>
      </c>
      <c r="AT16" s="28">
        <v>914.24087429799999</v>
      </c>
      <c r="AU16" s="28">
        <v>157.046976933</v>
      </c>
      <c r="AV16" s="28">
        <v>418.440043522</v>
      </c>
      <c r="AW16" s="28">
        <v>2286.7474008300001</v>
      </c>
      <c r="AX16" s="28">
        <v>4672.1832326599997</v>
      </c>
      <c r="AY16" s="28">
        <v>267.04944994200002</v>
      </c>
      <c r="AZ16" s="28">
        <v>100.67031968800001</v>
      </c>
      <c r="BA16" s="28">
        <f t="shared" si="0"/>
        <v>164522.39483006409</v>
      </c>
      <c r="BB16" s="28">
        <f t="shared" si="3"/>
        <v>25799.7272790641</v>
      </c>
      <c r="BD16" s="28">
        <f t="shared" si="1"/>
        <v>-224157.01223993592</v>
      </c>
      <c r="BE16" s="28">
        <f t="shared" si="1"/>
        <v>-34917.204582935898</v>
      </c>
      <c r="BG16" s="25">
        <f t="shared" si="4"/>
        <v>0.42391327676409474</v>
      </c>
      <c r="BH16" s="25">
        <f t="shared" si="4"/>
        <v>0.42637784676581969</v>
      </c>
      <c r="BJ16" s="87">
        <v>0.42396883660999102</v>
      </c>
      <c r="BK16" s="87">
        <v>0.42647628055313824</v>
      </c>
    </row>
    <row r="17" spans="1:63" x14ac:dyDescent="0.4">
      <c r="A17" s="30" t="s">
        <v>16</v>
      </c>
      <c r="B17" s="28">
        <v>615789.95753999997</v>
      </c>
      <c r="C17" s="28">
        <v>100277.9136</v>
      </c>
      <c r="D17" s="30" t="s">
        <v>238</v>
      </c>
      <c r="F17" s="30" t="s">
        <v>16</v>
      </c>
      <c r="G17" s="28">
        <v>6589.1293405424403</v>
      </c>
      <c r="H17" s="28">
        <v>3680.3333953934398</v>
      </c>
      <c r="I17" s="28">
        <v>171.14945729922701</v>
      </c>
      <c r="J17" s="28">
        <v>794.53874435754506</v>
      </c>
      <c r="K17" s="28">
        <v>4633.0044687687696</v>
      </c>
      <c r="L17" s="28">
        <v>335.46052910927699</v>
      </c>
      <c r="M17" s="28">
        <v>1911.7482996301701</v>
      </c>
      <c r="N17" s="28">
        <v>614972.04854311899</v>
      </c>
      <c r="O17" s="28">
        <v>99925.527070983298</v>
      </c>
      <c r="P17" s="28">
        <v>515046.52147213602</v>
      </c>
      <c r="Q17" s="28">
        <v>226.17483942084499</v>
      </c>
      <c r="R17" s="28">
        <v>111.69055421992201</v>
      </c>
      <c r="S17" s="28">
        <v>48376.349855983099</v>
      </c>
      <c r="T17" s="28">
        <v>170.478055126572</v>
      </c>
      <c r="U17" s="28">
        <v>3166.4453500664099</v>
      </c>
      <c r="V17" s="28">
        <v>502.15671676670098</v>
      </c>
      <c r="W17" s="28">
        <v>1325.5408754553901</v>
      </c>
      <c r="X17" s="28">
        <v>7921.0665152091296</v>
      </c>
      <c r="Y17" s="28">
        <v>18709.992922722398</v>
      </c>
      <c r="Z17" s="28">
        <v>895.36831517276005</v>
      </c>
      <c r="AA17" s="28">
        <v>404.89883573912698</v>
      </c>
      <c r="AB17" s="30"/>
      <c r="AC17" s="52">
        <f t="shared" si="2"/>
        <v>-1.3282272418803725E-3</v>
      </c>
      <c r="AD17" s="52">
        <f t="shared" si="2"/>
        <v>-3.5140991307651358E-3</v>
      </c>
      <c r="AE17" s="30"/>
      <c r="AF17" s="28">
        <v>20</v>
      </c>
      <c r="AG17" s="28" t="s">
        <v>16</v>
      </c>
      <c r="AH17" s="28">
        <v>3700.2683938</v>
      </c>
      <c r="AI17" s="28">
        <v>1996.73684297</v>
      </c>
      <c r="AJ17" s="28">
        <v>95.239277706099998</v>
      </c>
      <c r="AK17" s="28">
        <v>442.19099141999999</v>
      </c>
      <c r="AL17" s="28">
        <v>2587.7908402100002</v>
      </c>
      <c r="AM17" s="28">
        <v>185.65828247300001</v>
      </c>
      <c r="AN17" s="28">
        <v>1066.3809149900001</v>
      </c>
      <c r="AO17" s="28">
        <v>281645.063746</v>
      </c>
      <c r="AP17" s="28">
        <v>120.596500801</v>
      </c>
      <c r="AQ17" s="28">
        <v>62.168070201900001</v>
      </c>
      <c r="AR17" s="28">
        <v>26771.3762145</v>
      </c>
      <c r="AS17" s="28">
        <v>95.639521422499996</v>
      </c>
      <c r="AT17" s="28">
        <v>1753.40366425</v>
      </c>
      <c r="AU17" s="28">
        <v>280.68722572299998</v>
      </c>
      <c r="AV17" s="28">
        <v>740.85120457100004</v>
      </c>
      <c r="AW17" s="28">
        <v>4386.2625303499999</v>
      </c>
      <c r="AX17" s="28">
        <v>10481.885657299999</v>
      </c>
      <c r="AY17" s="28">
        <v>492.76116096999999</v>
      </c>
      <c r="AZ17" s="28">
        <v>226.316301654</v>
      </c>
      <c r="BA17" s="28">
        <f t="shared" si="0"/>
        <v>337131.2773413125</v>
      </c>
      <c r="BB17" s="28">
        <f t="shared" si="3"/>
        <v>55486.213595312496</v>
      </c>
      <c r="BD17" s="28">
        <f t="shared" si="1"/>
        <v>-278658.68019868748</v>
      </c>
      <c r="BE17" s="28">
        <f t="shared" si="1"/>
        <v>-44791.700004687504</v>
      </c>
      <c r="BG17" s="25">
        <f t="shared" si="4"/>
        <v>0.54820585446116321</v>
      </c>
      <c r="BH17" s="25">
        <f t="shared" si="4"/>
        <v>0.55527566600571643</v>
      </c>
      <c r="BJ17" s="87">
        <v>0.54824790171004623</v>
      </c>
      <c r="BK17" s="87">
        <v>0.55537178310192292</v>
      </c>
    </row>
    <row r="18" spans="1:63" x14ac:dyDescent="0.4">
      <c r="A18" s="30" t="s">
        <v>17</v>
      </c>
      <c r="B18" s="28">
        <v>313113.56050999998</v>
      </c>
      <c r="C18" s="28">
        <v>43225.204586</v>
      </c>
      <c r="D18" s="30" t="s">
        <v>238</v>
      </c>
      <c r="F18" s="30" t="s">
        <v>17</v>
      </c>
      <c r="G18" s="28">
        <v>2355.7047342052601</v>
      </c>
      <c r="H18" s="28">
        <v>2133.0317379586299</v>
      </c>
      <c r="I18" s="28">
        <v>73.854400579815504</v>
      </c>
      <c r="J18" s="28">
        <v>341.51783140153299</v>
      </c>
      <c r="K18" s="28">
        <v>1831.73503012064</v>
      </c>
      <c r="L18" s="28">
        <v>149.49338366485301</v>
      </c>
      <c r="M18" s="28">
        <v>769.29452250643396</v>
      </c>
      <c r="N18" s="28">
        <v>314448.94485360698</v>
      </c>
      <c r="O18" s="28">
        <v>43325.757214151403</v>
      </c>
      <c r="P18" s="28">
        <v>271123.18763945601</v>
      </c>
      <c r="Q18" s="28">
        <v>174.661081852102</v>
      </c>
      <c r="R18" s="28">
        <v>46.419843041937398</v>
      </c>
      <c r="S18" s="28">
        <v>21979.1749955081</v>
      </c>
      <c r="T18" s="28">
        <v>64.390772003505305</v>
      </c>
      <c r="U18" s="28">
        <v>1455.6545843460799</v>
      </c>
      <c r="V18" s="28">
        <v>189.626227384712</v>
      </c>
      <c r="W18" s="28">
        <v>500.88807090064302</v>
      </c>
      <c r="X18" s="28">
        <v>3641.1970084381901</v>
      </c>
      <c r="Y18" s="28">
        <v>7028.6122091965699</v>
      </c>
      <c r="Z18" s="28">
        <v>433.179138433726</v>
      </c>
      <c r="AA18" s="28">
        <v>157.32164260872901</v>
      </c>
      <c r="AB18" s="30"/>
      <c r="AC18" s="52">
        <f t="shared" si="2"/>
        <v>4.2648563078262255E-3</v>
      </c>
      <c r="AD18" s="52">
        <f t="shared" si="2"/>
        <v>2.3262499070732111E-3</v>
      </c>
      <c r="AE18" s="30"/>
      <c r="AF18" s="28">
        <v>21</v>
      </c>
      <c r="AG18" s="28" t="s">
        <v>17</v>
      </c>
      <c r="AH18" s="28">
        <v>619.75175541600004</v>
      </c>
      <c r="AI18" s="28">
        <v>537.84423407199995</v>
      </c>
      <c r="AJ18" s="28">
        <v>19.5229282385</v>
      </c>
      <c r="AK18" s="28">
        <v>96.448228910799997</v>
      </c>
      <c r="AL18" s="28">
        <v>476.05015701399998</v>
      </c>
      <c r="AM18" s="28">
        <v>41.477816942700002</v>
      </c>
      <c r="AN18" s="28">
        <v>202.33611118900001</v>
      </c>
      <c r="AO18" s="28">
        <v>68817.003591100001</v>
      </c>
      <c r="AP18" s="28">
        <v>41.7914957777</v>
      </c>
      <c r="AQ18" s="28">
        <v>12.013511830000001</v>
      </c>
      <c r="AR18" s="28">
        <v>5646.6454847599998</v>
      </c>
      <c r="AS18" s="28">
        <v>17.620906702700001</v>
      </c>
      <c r="AT18" s="28">
        <v>392.36043675799999</v>
      </c>
      <c r="AU18" s="28">
        <v>55.0868637819</v>
      </c>
      <c r="AV18" s="28">
        <v>146.102877699</v>
      </c>
      <c r="AW18" s="28">
        <v>981.41761527400001</v>
      </c>
      <c r="AX18" s="28">
        <v>1836.95044693</v>
      </c>
      <c r="AY18" s="28">
        <v>117.72460888000001</v>
      </c>
      <c r="AZ18" s="28">
        <v>40.966546321999999</v>
      </c>
      <c r="BA18" s="28">
        <f t="shared" si="0"/>
        <v>80099.115617598276</v>
      </c>
      <c r="BB18" s="28">
        <f t="shared" si="3"/>
        <v>11282.112026498275</v>
      </c>
      <c r="BD18" s="28">
        <f t="shared" si="1"/>
        <v>-233014.44489240169</v>
      </c>
      <c r="BE18" s="28">
        <f t="shared" si="1"/>
        <v>-31943.092559501725</v>
      </c>
      <c r="BG18" s="25">
        <f t="shared" si="4"/>
        <v>0.25472852406895102</v>
      </c>
      <c r="BH18" s="25">
        <f t="shared" si="4"/>
        <v>0.26040195837161784</v>
      </c>
      <c r="BJ18" s="87">
        <v>0.25476465188837411</v>
      </c>
      <c r="BK18" s="87">
        <v>0.26052107134637992</v>
      </c>
    </row>
    <row r="19" spans="1:63" x14ac:dyDescent="0.4">
      <c r="A19" s="30" t="s">
        <v>18</v>
      </c>
      <c r="B19" s="28">
        <v>267783.90224000002</v>
      </c>
      <c r="C19" s="28">
        <v>36184.436007999997</v>
      </c>
      <c r="D19" s="30" t="s">
        <v>238</v>
      </c>
      <c r="F19" s="30" t="s">
        <v>18</v>
      </c>
      <c r="G19" s="28">
        <v>2077.4096197578201</v>
      </c>
      <c r="H19" s="28">
        <v>1867.88429361155</v>
      </c>
      <c r="I19" s="28">
        <v>55.673924105887998</v>
      </c>
      <c r="J19" s="28">
        <v>170.25028827637101</v>
      </c>
      <c r="K19" s="28">
        <v>1598.7812806649099</v>
      </c>
      <c r="L19" s="28">
        <v>85.890806175146196</v>
      </c>
      <c r="M19" s="28">
        <v>634.13804108313002</v>
      </c>
      <c r="N19" s="28">
        <v>268716.415383543</v>
      </c>
      <c r="O19" s="28">
        <v>36248.283701251603</v>
      </c>
      <c r="P19" s="28">
        <v>232468.13168229099</v>
      </c>
      <c r="Q19" s="28">
        <v>149.467212652325</v>
      </c>
      <c r="R19" s="28">
        <v>40.513367361673701</v>
      </c>
      <c r="S19" s="28">
        <v>19274.422905801999</v>
      </c>
      <c r="T19" s="28">
        <v>45.746002810893003</v>
      </c>
      <c r="U19" s="28">
        <v>963.23783924998702</v>
      </c>
      <c r="V19" s="28">
        <v>83.212225532829507</v>
      </c>
      <c r="W19" s="28">
        <v>206.69954777691399</v>
      </c>
      <c r="X19" s="28">
        <v>2409.6310145119201</v>
      </c>
      <c r="Y19" s="28">
        <v>6171.4281718723196</v>
      </c>
      <c r="Z19" s="28">
        <v>274.63426431212997</v>
      </c>
      <c r="AA19" s="28">
        <v>139.262895693822</v>
      </c>
      <c r="AB19" s="30"/>
      <c r="AC19" s="52">
        <f t="shared" si="2"/>
        <v>3.4823345830072303E-3</v>
      </c>
      <c r="AD19" s="52">
        <f t="shared" si="2"/>
        <v>1.7645070725294686E-3</v>
      </c>
      <c r="AE19" s="30"/>
      <c r="AF19" s="28">
        <v>22</v>
      </c>
      <c r="AG19" s="28" t="s">
        <v>18</v>
      </c>
      <c r="AH19" s="28">
        <v>766.03640783200001</v>
      </c>
      <c r="AI19" s="28">
        <v>652.41992880999999</v>
      </c>
      <c r="AJ19" s="28">
        <v>19.938303708300001</v>
      </c>
      <c r="AK19" s="28">
        <v>60.062524679100001</v>
      </c>
      <c r="AL19" s="28">
        <v>581.98104180799999</v>
      </c>
      <c r="AM19" s="28">
        <v>30.138314276999999</v>
      </c>
      <c r="AN19" s="28">
        <v>229.89714881</v>
      </c>
      <c r="AO19" s="28">
        <v>81563.1845263</v>
      </c>
      <c r="AP19" s="28">
        <v>50.9293668213</v>
      </c>
      <c r="AQ19" s="28">
        <v>14.636539437</v>
      </c>
      <c r="AR19" s="28">
        <v>6895.7441207900001</v>
      </c>
      <c r="AS19" s="28">
        <v>16.698632368799998</v>
      </c>
      <c r="AT19" s="28">
        <v>340.47391590699999</v>
      </c>
      <c r="AU19" s="28">
        <v>29.809172842799999</v>
      </c>
      <c r="AV19" s="28">
        <v>73.726406580100004</v>
      </c>
      <c r="AW19" s="28">
        <v>851.72617544499997</v>
      </c>
      <c r="AX19" s="28">
        <v>2261.3520536599999</v>
      </c>
      <c r="AY19" s="28">
        <v>95.7554646615</v>
      </c>
      <c r="AZ19" s="28">
        <v>50.840749002199999</v>
      </c>
      <c r="BA19" s="28">
        <f t="shared" si="0"/>
        <v>94585.350793740086</v>
      </c>
      <c r="BB19" s="28">
        <f t="shared" si="3"/>
        <v>13022.166267440087</v>
      </c>
      <c r="BD19" s="28">
        <f t="shared" si="1"/>
        <v>-173198.55144625995</v>
      </c>
      <c r="BE19" s="28">
        <f t="shared" si="1"/>
        <v>-23162.26974055991</v>
      </c>
      <c r="BG19" s="25">
        <f t="shared" si="4"/>
        <v>0.35198947804784081</v>
      </c>
      <c r="BH19" s="25">
        <f t="shared" si="4"/>
        <v>0.35924918196859207</v>
      </c>
      <c r="BJ19" s="87">
        <v>0.35207212166566831</v>
      </c>
      <c r="BK19" s="87">
        <v>0.35949035400543594</v>
      </c>
    </row>
    <row r="20" spans="1:63" x14ac:dyDescent="0.4">
      <c r="A20" s="30" t="s">
        <v>19</v>
      </c>
      <c r="B20" s="28">
        <v>38653.981330000002</v>
      </c>
      <c r="C20" s="28">
        <v>6060.7666443999997</v>
      </c>
      <c r="D20" s="30" t="s">
        <v>238</v>
      </c>
      <c r="F20" s="30" t="s">
        <v>19</v>
      </c>
      <c r="G20" s="28">
        <v>356.011239934522</v>
      </c>
      <c r="H20" s="28">
        <v>293.56645358995098</v>
      </c>
      <c r="I20" s="28">
        <v>10.4844884229787</v>
      </c>
      <c r="J20" s="28">
        <v>34.776129124709897</v>
      </c>
      <c r="K20" s="28">
        <v>269.23797064545801</v>
      </c>
      <c r="L20" s="28">
        <v>11.750939852400499</v>
      </c>
      <c r="M20" s="28">
        <v>105.09362577644001</v>
      </c>
      <c r="N20" s="28">
        <v>38832.997496861099</v>
      </c>
      <c r="O20" s="28">
        <v>6083.9290938342201</v>
      </c>
      <c r="P20" s="28">
        <v>32749.0684030269</v>
      </c>
      <c r="Q20" s="28">
        <v>30.028933348765701</v>
      </c>
      <c r="R20" s="28">
        <v>6.5690016700011498</v>
      </c>
      <c r="S20" s="28">
        <v>3193.3269354100798</v>
      </c>
      <c r="T20" s="28">
        <v>10.1118518934947</v>
      </c>
      <c r="U20" s="28">
        <v>172.88918445521</v>
      </c>
      <c r="V20" s="28">
        <v>9.0553702497285506</v>
      </c>
      <c r="W20" s="28">
        <v>19.7426106031294</v>
      </c>
      <c r="X20" s="28">
        <v>432.25153127531797</v>
      </c>
      <c r="Y20" s="28">
        <v>1065.6601059320799</v>
      </c>
      <c r="Z20" s="28">
        <v>39.904265502626203</v>
      </c>
      <c r="AA20" s="28">
        <v>23.4684561473128</v>
      </c>
      <c r="AB20" s="30"/>
      <c r="AC20" s="52">
        <f t="shared" si="2"/>
        <v>4.631247822385603E-3</v>
      </c>
      <c r="AD20" s="52">
        <f t="shared" si="2"/>
        <v>3.821702895560576E-3</v>
      </c>
      <c r="AE20" s="30"/>
      <c r="AF20" s="28">
        <v>23</v>
      </c>
      <c r="AG20" s="28" t="s">
        <v>19</v>
      </c>
      <c r="AH20" s="28">
        <v>57.1194058353</v>
      </c>
      <c r="AI20" s="28">
        <v>49.959820798099997</v>
      </c>
      <c r="AJ20" s="28">
        <v>1.7600238582400001</v>
      </c>
      <c r="AK20" s="28">
        <v>6.1105225706699997</v>
      </c>
      <c r="AL20" s="28">
        <v>43.592718164499999</v>
      </c>
      <c r="AM20" s="28">
        <v>2.07505096573</v>
      </c>
      <c r="AN20" s="28">
        <v>17.195960846599998</v>
      </c>
      <c r="AO20" s="28">
        <v>5535.9876153599998</v>
      </c>
      <c r="AP20" s="28">
        <v>5.1435633657700004</v>
      </c>
      <c r="AQ20" s="28">
        <v>1.0749703879400001</v>
      </c>
      <c r="AR20" s="28">
        <v>530.34895559300003</v>
      </c>
      <c r="AS20" s="28">
        <v>1.7083921638899999</v>
      </c>
      <c r="AT20" s="28">
        <v>29.528541017599998</v>
      </c>
      <c r="AU20" s="28">
        <v>1.6257669831699999</v>
      </c>
      <c r="AV20" s="28">
        <v>3.6327913134699998</v>
      </c>
      <c r="AW20" s="28">
        <v>73.8232447866</v>
      </c>
      <c r="AX20" s="28">
        <v>171.94218908400001</v>
      </c>
      <c r="AY20" s="28">
        <v>7.0200425203499996</v>
      </c>
      <c r="AZ20" s="28">
        <v>3.7910074642199998</v>
      </c>
      <c r="BA20" s="28">
        <f t="shared" si="0"/>
        <v>6543.4405830791511</v>
      </c>
      <c r="BB20" s="28">
        <f t="shared" si="3"/>
        <v>1007.4529677191513</v>
      </c>
      <c r="BD20" s="28">
        <f t="shared" si="1"/>
        <v>-32110.540746920851</v>
      </c>
      <c r="BE20" s="28">
        <f t="shared" si="1"/>
        <v>-5053.3136766808484</v>
      </c>
      <c r="BG20" s="25">
        <f t="shared" si="4"/>
        <v>0.16850207310440207</v>
      </c>
      <c r="BH20" s="25">
        <f t="shared" si="4"/>
        <v>0.16559249001441489</v>
      </c>
      <c r="BJ20" s="87">
        <v>0.1682553728101005</v>
      </c>
      <c r="BK20" s="87">
        <v>0.16514862360959875</v>
      </c>
    </row>
    <row r="21" spans="1:63" x14ac:dyDescent="0.4">
      <c r="A21" s="30" t="s">
        <v>20</v>
      </c>
      <c r="B21" s="28">
        <v>107488.62755999999</v>
      </c>
      <c r="C21" s="28">
        <v>17167.478104000002</v>
      </c>
      <c r="D21" s="30" t="s">
        <v>238</v>
      </c>
      <c r="F21" s="30" t="s">
        <v>20</v>
      </c>
      <c r="G21" s="28">
        <v>990.956484399543</v>
      </c>
      <c r="H21" s="28">
        <v>891.66986810848903</v>
      </c>
      <c r="I21" s="28">
        <v>26.2211029393122</v>
      </c>
      <c r="J21" s="28">
        <v>94.919620364093305</v>
      </c>
      <c r="K21" s="28">
        <v>734.60564339136897</v>
      </c>
      <c r="L21" s="28">
        <v>36.062999751980001</v>
      </c>
      <c r="M21" s="28">
        <v>293.17269674873302</v>
      </c>
      <c r="N21" s="28">
        <v>106982.36371265999</v>
      </c>
      <c r="O21" s="28">
        <v>17130.9282288287</v>
      </c>
      <c r="P21" s="28">
        <v>89851.435483831796</v>
      </c>
      <c r="Q21" s="28">
        <v>51.770918169943201</v>
      </c>
      <c r="R21" s="28">
        <v>18.070693981933101</v>
      </c>
      <c r="S21" s="28">
        <v>9136.25475167689</v>
      </c>
      <c r="T21" s="28">
        <v>28.056368932466899</v>
      </c>
      <c r="U21" s="28">
        <v>468.78491553541897</v>
      </c>
      <c r="V21" s="28">
        <v>26.897056047002501</v>
      </c>
      <c r="W21" s="28">
        <v>53.316610294482402</v>
      </c>
      <c r="X21" s="28">
        <v>1171.3267082237901</v>
      </c>
      <c r="Y21" s="28">
        <v>2918.5119855376802</v>
      </c>
      <c r="Z21" s="28">
        <v>123.357317305731</v>
      </c>
      <c r="AA21" s="28">
        <v>66.972487419875705</v>
      </c>
      <c r="AB21" s="30"/>
      <c r="AC21" s="52">
        <f t="shared" si="2"/>
        <v>-4.7099294021351653E-3</v>
      </c>
      <c r="AD21" s="52">
        <f t="shared" si="2"/>
        <v>-2.1290183071668543E-3</v>
      </c>
      <c r="AE21" s="30"/>
      <c r="AF21" s="28">
        <v>24</v>
      </c>
      <c r="AG21" s="28" t="s">
        <v>20</v>
      </c>
      <c r="AH21" s="28">
        <v>348.74056790100002</v>
      </c>
      <c r="AI21" s="28">
        <v>313.59235329199998</v>
      </c>
      <c r="AJ21" s="28">
        <v>8.9460160912099997</v>
      </c>
      <c r="AK21" s="28">
        <v>31.2722577157</v>
      </c>
      <c r="AL21" s="28">
        <v>258.15261224400001</v>
      </c>
      <c r="AM21" s="28">
        <v>12.473783190900001</v>
      </c>
      <c r="AN21" s="28">
        <v>102.804640874</v>
      </c>
      <c r="AO21" s="28">
        <v>31953.2986882</v>
      </c>
      <c r="AP21" s="28">
        <v>17.016980994000001</v>
      </c>
      <c r="AQ21" s="28">
        <v>6.36606336963</v>
      </c>
      <c r="AR21" s="28">
        <v>3206.42331947</v>
      </c>
      <c r="AS21" s="28">
        <v>9.4774682119199998</v>
      </c>
      <c r="AT21" s="28">
        <v>159.60571750299999</v>
      </c>
      <c r="AU21" s="28">
        <v>9.2109015855200003</v>
      </c>
      <c r="AV21" s="28">
        <v>18.120973675799998</v>
      </c>
      <c r="AW21" s="28">
        <v>398.80761971700002</v>
      </c>
      <c r="AX21" s="28">
        <v>1024.2773386399999</v>
      </c>
      <c r="AY21" s="28">
        <v>42.760978492500001</v>
      </c>
      <c r="AZ21" s="28">
        <v>23.5893996587</v>
      </c>
      <c r="BA21" s="28">
        <f t="shared" si="0"/>
        <v>37944.937680826872</v>
      </c>
      <c r="BB21" s="28">
        <f t="shared" si="3"/>
        <v>5991.6389926268712</v>
      </c>
      <c r="BD21" s="28">
        <f t="shared" si="1"/>
        <v>-69543.689879173122</v>
      </c>
      <c r="BE21" s="28">
        <f t="shared" si="1"/>
        <v>-11175.83911137313</v>
      </c>
      <c r="BG21" s="25">
        <f t="shared" si="4"/>
        <v>0.35468404664101261</v>
      </c>
      <c r="BH21" s="25">
        <f t="shared" si="4"/>
        <v>0.34975565320178453</v>
      </c>
      <c r="BJ21" s="87">
        <v>0.35538293267968452</v>
      </c>
      <c r="BK21" s="87">
        <v>0.35066591532753455</v>
      </c>
    </row>
    <row r="22" spans="1:63" x14ac:dyDescent="0.4">
      <c r="A22" s="30" t="s">
        <v>21</v>
      </c>
      <c r="B22" s="28">
        <v>151412.73973</v>
      </c>
      <c r="C22" s="28">
        <v>19249.029329000001</v>
      </c>
      <c r="D22" s="30" t="s">
        <v>238</v>
      </c>
      <c r="F22" s="30" t="s">
        <v>129</v>
      </c>
      <c r="G22" s="28">
        <v>935.89184223724999</v>
      </c>
      <c r="H22" s="28">
        <v>1196.2986376538399</v>
      </c>
      <c r="I22" s="28">
        <v>30.741731697503798</v>
      </c>
      <c r="J22" s="28">
        <v>84.379609076428693</v>
      </c>
      <c r="K22" s="28">
        <v>798.35817391160504</v>
      </c>
      <c r="L22" s="28">
        <v>37.319305709419702</v>
      </c>
      <c r="M22" s="28">
        <v>312.23160358691899</v>
      </c>
      <c r="N22" s="28">
        <v>152656.261858282</v>
      </c>
      <c r="O22" s="28">
        <v>19409.799635803</v>
      </c>
      <c r="P22" s="28">
        <v>133246.46222247899</v>
      </c>
      <c r="Q22" s="28">
        <v>121.322200322976</v>
      </c>
      <c r="R22" s="28">
        <v>20.724074086321899</v>
      </c>
      <c r="S22" s="28">
        <v>10766.294042560199</v>
      </c>
      <c r="T22" s="28">
        <v>23.262935008846</v>
      </c>
      <c r="U22" s="28">
        <v>534.95307539255998</v>
      </c>
      <c r="V22" s="28">
        <v>13.791751274547</v>
      </c>
      <c r="W22" s="28">
        <v>24.342141724124598</v>
      </c>
      <c r="X22" s="28">
        <v>1337.77713035378</v>
      </c>
      <c r="Y22" s="28">
        <v>2961.7920792341101</v>
      </c>
      <c r="Z22" s="28">
        <v>141.70456257543901</v>
      </c>
      <c r="AA22" s="28">
        <v>68.614739397146096</v>
      </c>
      <c r="AB22" s="30"/>
      <c r="AC22" s="52">
        <f t="shared" si="2"/>
        <v>8.2127972223437328E-3</v>
      </c>
      <c r="AD22" s="52">
        <f t="shared" si="2"/>
        <v>8.3521254009825338E-3</v>
      </c>
      <c r="AE22" s="30"/>
      <c r="AF22" s="28">
        <v>25</v>
      </c>
      <c r="AG22" s="28" t="s">
        <v>129</v>
      </c>
      <c r="AH22" s="28">
        <v>229.08680913500001</v>
      </c>
      <c r="AI22" s="28">
        <v>289.37635933399997</v>
      </c>
      <c r="AJ22" s="28">
        <v>7.5839332986199999</v>
      </c>
      <c r="AK22" s="28">
        <v>21.7513910278</v>
      </c>
      <c r="AL22" s="28">
        <v>194.24840090999999</v>
      </c>
      <c r="AM22" s="28">
        <v>9.0788112659299998</v>
      </c>
      <c r="AN22" s="28">
        <v>76.088479045100001</v>
      </c>
      <c r="AO22" s="28">
        <v>31676.2437522</v>
      </c>
      <c r="AP22" s="28">
        <v>29.314925537600001</v>
      </c>
      <c r="AQ22" s="28">
        <v>5.0162046527899999</v>
      </c>
      <c r="AR22" s="28">
        <v>2616.9267333799999</v>
      </c>
      <c r="AS22" s="28">
        <v>5.9763829160900004</v>
      </c>
      <c r="AT22" s="28">
        <v>132.381070881</v>
      </c>
      <c r="AU22" s="28">
        <v>3.3308493287299998</v>
      </c>
      <c r="AV22" s="28">
        <v>5.6084545979099998</v>
      </c>
      <c r="AW22" s="28">
        <v>331.01329137900001</v>
      </c>
      <c r="AX22" s="28">
        <v>724.06488098399996</v>
      </c>
      <c r="AY22" s="28">
        <v>34.495560133300003</v>
      </c>
      <c r="AZ22" s="28">
        <v>16.745469143699999</v>
      </c>
      <c r="BA22" s="28">
        <f t="shared" si="0"/>
        <v>36408.331759150569</v>
      </c>
      <c r="BB22" s="28">
        <f t="shared" si="3"/>
        <v>4732.0880069505693</v>
      </c>
      <c r="BD22" s="28">
        <f t="shared" si="1"/>
        <v>-115004.40797084942</v>
      </c>
      <c r="BE22" s="28">
        <f t="shared" si="1"/>
        <v>-14516.941322049432</v>
      </c>
      <c r="BG22" s="25">
        <f t="shared" si="4"/>
        <v>0.23849877702986164</v>
      </c>
      <c r="BH22" s="25">
        <f t="shared" si="4"/>
        <v>0.24379891064005818</v>
      </c>
      <c r="BJ22" s="87">
        <v>0.23867604256894268</v>
      </c>
      <c r="BK22" s="87">
        <v>0.2442127455774325</v>
      </c>
    </row>
    <row r="23" spans="1:63" x14ac:dyDescent="0.4">
      <c r="A23" s="30" t="s">
        <v>22</v>
      </c>
      <c r="B23" s="28">
        <v>389499.45010000002</v>
      </c>
      <c r="C23" s="28">
        <v>48855.872007999998</v>
      </c>
      <c r="D23" s="30" t="s">
        <v>238</v>
      </c>
      <c r="F23" s="30" t="s">
        <v>22</v>
      </c>
      <c r="G23" s="28">
        <v>2636.3830774318299</v>
      </c>
      <c r="H23" s="28">
        <v>2724.7106116172499</v>
      </c>
      <c r="I23" s="28">
        <v>74.892642206385602</v>
      </c>
      <c r="J23" s="28">
        <v>212.491687340509</v>
      </c>
      <c r="K23" s="28">
        <v>2128.8352478270699</v>
      </c>
      <c r="L23" s="28">
        <v>115.050851513197</v>
      </c>
      <c r="M23" s="28">
        <v>840.91262818498899</v>
      </c>
      <c r="N23" s="28">
        <v>392002.70388077101</v>
      </c>
      <c r="O23" s="28">
        <v>49083.973612634603</v>
      </c>
      <c r="P23" s="28">
        <v>342918.73026813701</v>
      </c>
      <c r="Q23" s="28">
        <v>245.30531653411299</v>
      </c>
      <c r="R23" s="28">
        <v>54.812014122808399</v>
      </c>
      <c r="S23" s="28">
        <v>26474.364701797302</v>
      </c>
      <c r="T23" s="28">
        <v>53.615414584676699</v>
      </c>
      <c r="U23" s="28">
        <v>1312.6763459492799</v>
      </c>
      <c r="V23" s="28">
        <v>99.612828283095396</v>
      </c>
      <c r="W23" s="28">
        <v>249.80583326443801</v>
      </c>
      <c r="X23" s="28">
        <v>3284.4607298401102</v>
      </c>
      <c r="Y23" s="28">
        <v>8013.5004323263702</v>
      </c>
      <c r="Z23" s="28">
        <v>379.72931060368001</v>
      </c>
      <c r="AA23" s="28">
        <v>182.813939207548</v>
      </c>
      <c r="AB23" s="30"/>
      <c r="AC23" s="52">
        <f t="shared" si="2"/>
        <v>6.426848048510219E-3</v>
      </c>
      <c r="AD23" s="52">
        <f t="shared" si="2"/>
        <v>4.6688677380940808E-3</v>
      </c>
      <c r="AE23" s="30"/>
      <c r="AF23" s="28">
        <v>26</v>
      </c>
      <c r="AG23" s="28" t="s">
        <v>22</v>
      </c>
      <c r="AH23" s="28">
        <v>721.514229355</v>
      </c>
      <c r="AI23" s="28">
        <v>720.33817441899998</v>
      </c>
      <c r="AJ23" s="28">
        <v>20.8305528723</v>
      </c>
      <c r="AK23" s="28">
        <v>67.384767286799999</v>
      </c>
      <c r="AL23" s="28">
        <v>576.635185202</v>
      </c>
      <c r="AM23" s="28">
        <v>34.1356814337</v>
      </c>
      <c r="AN23" s="28">
        <v>230.516330907</v>
      </c>
      <c r="AO23" s="28">
        <v>90907.494276600002</v>
      </c>
      <c r="AP23" s="28">
        <v>63.456035802199999</v>
      </c>
      <c r="AQ23" s="28">
        <v>14.7770678058</v>
      </c>
      <c r="AR23" s="28">
        <v>7102.3054879800002</v>
      </c>
      <c r="AS23" s="28">
        <v>15.7345160056</v>
      </c>
      <c r="AT23" s="28">
        <v>374.65432869099999</v>
      </c>
      <c r="AU23" s="28">
        <v>33.384508467899998</v>
      </c>
      <c r="AV23" s="28">
        <v>85.178129773400002</v>
      </c>
      <c r="AW23" s="28">
        <v>937.35293281400004</v>
      </c>
      <c r="AX23" s="28">
        <v>2182.10712435</v>
      </c>
      <c r="AY23" s="28">
        <v>108.84152351</v>
      </c>
      <c r="AZ23" s="28">
        <v>49.565893373000002</v>
      </c>
      <c r="BA23" s="28">
        <f t="shared" si="0"/>
        <v>104246.20674664871</v>
      </c>
      <c r="BB23" s="28">
        <f t="shared" si="3"/>
        <v>13338.712470048704</v>
      </c>
      <c r="BD23" s="28">
        <f t="shared" si="1"/>
        <v>-285253.24335335131</v>
      </c>
      <c r="BE23" s="28">
        <f t="shared" si="1"/>
        <v>-35517.159537951295</v>
      </c>
      <c r="BG23" s="25">
        <f t="shared" si="4"/>
        <v>0.26593236657458247</v>
      </c>
      <c r="BH23" s="25">
        <f t="shared" si="4"/>
        <v>0.27175290605679925</v>
      </c>
      <c r="BJ23" s="87">
        <v>0.26597525333714561</v>
      </c>
      <c r="BK23" s="87">
        <v>0.27186597567860987</v>
      </c>
    </row>
    <row r="24" spans="1:63" x14ac:dyDescent="0.4">
      <c r="A24" s="30" t="s">
        <v>23</v>
      </c>
      <c r="B24" s="28">
        <v>406703.26237000001</v>
      </c>
      <c r="C24" s="28">
        <v>62285.185590000001</v>
      </c>
      <c r="D24" s="30" t="s">
        <v>238</v>
      </c>
      <c r="F24" s="30" t="s">
        <v>23</v>
      </c>
      <c r="G24" s="28">
        <v>4106.5627814613299</v>
      </c>
      <c r="H24" s="28">
        <v>2493.2163476027399</v>
      </c>
      <c r="I24" s="28">
        <v>100.517910062445</v>
      </c>
      <c r="J24" s="28">
        <v>362.42357216003302</v>
      </c>
      <c r="K24" s="28">
        <v>2935.1702861048102</v>
      </c>
      <c r="L24" s="28">
        <v>159.94366371798401</v>
      </c>
      <c r="M24" s="28">
        <v>1164.90031757579</v>
      </c>
      <c r="N24" s="28">
        <v>406780.64395981998</v>
      </c>
      <c r="O24" s="28">
        <v>62148.415117743301</v>
      </c>
      <c r="P24" s="28">
        <v>344632.22884207702</v>
      </c>
      <c r="Q24" s="28">
        <v>178.34478204555799</v>
      </c>
      <c r="R24" s="28">
        <v>70.8902073887906</v>
      </c>
      <c r="S24" s="28">
        <v>31256.174438179602</v>
      </c>
      <c r="T24" s="28">
        <v>94.323045486863094</v>
      </c>
      <c r="U24" s="28">
        <v>1709.6896576773199</v>
      </c>
      <c r="V24" s="28">
        <v>211.30729997740201</v>
      </c>
      <c r="W24" s="28">
        <v>541.99761005748496</v>
      </c>
      <c r="X24" s="28">
        <v>4277.1447485353001</v>
      </c>
      <c r="Y24" s="28">
        <v>11773.621259721</v>
      </c>
      <c r="Z24" s="28">
        <v>455.035043679073</v>
      </c>
      <c r="AA24" s="28">
        <v>257.15214630973799</v>
      </c>
      <c r="AB24" s="30"/>
      <c r="AC24" s="52">
        <f t="shared" si="2"/>
        <v>1.9026547603537535E-4</v>
      </c>
      <c r="AD24" s="52">
        <f t="shared" si="2"/>
        <v>-2.1958748450555845E-3</v>
      </c>
      <c r="AE24" s="30"/>
      <c r="AF24" s="28">
        <v>27</v>
      </c>
      <c r="AG24" s="28" t="s">
        <v>23</v>
      </c>
      <c r="AH24" s="28">
        <v>1625.85082906</v>
      </c>
      <c r="AI24" s="28">
        <v>921.30280402200003</v>
      </c>
      <c r="AJ24" s="28">
        <v>40.102677745299999</v>
      </c>
      <c r="AK24" s="28">
        <v>158.830905285</v>
      </c>
      <c r="AL24" s="28">
        <v>1147.5882902999999</v>
      </c>
      <c r="AM24" s="28">
        <v>68.000539268300003</v>
      </c>
      <c r="AN24" s="28">
        <v>460.38951260300001</v>
      </c>
      <c r="AO24" s="28">
        <v>130745.545124</v>
      </c>
      <c r="AP24" s="28">
        <v>61.833400574599999</v>
      </c>
      <c r="AQ24" s="28">
        <v>27.5558405003</v>
      </c>
      <c r="AR24" s="28">
        <v>12003.665639000001</v>
      </c>
      <c r="AS24" s="28">
        <v>38.969088852100001</v>
      </c>
      <c r="AT24" s="28">
        <v>697.58062285000005</v>
      </c>
      <c r="AU24" s="28">
        <v>95.759917353899993</v>
      </c>
      <c r="AV24" s="28">
        <v>248.25859989700001</v>
      </c>
      <c r="AW24" s="28">
        <v>1745.08326734</v>
      </c>
      <c r="AX24" s="28">
        <v>4632.5062721599998</v>
      </c>
      <c r="AY24" s="28">
        <v>187.53914788200001</v>
      </c>
      <c r="AZ24" s="28">
        <v>100.61033221</v>
      </c>
      <c r="BA24" s="28">
        <f t="shared" si="0"/>
        <v>155006.97281090351</v>
      </c>
      <c r="BB24" s="28">
        <f t="shared" si="3"/>
        <v>24261.427686903509</v>
      </c>
      <c r="BD24" s="28">
        <f t="shared" si="1"/>
        <v>-251696.28955909651</v>
      </c>
      <c r="BE24" s="28">
        <f t="shared" si="1"/>
        <v>-38023.757903096492</v>
      </c>
      <c r="BG24" s="25">
        <f t="shared" si="4"/>
        <v>0.38105788737139229</v>
      </c>
      <c r="BH24" s="25">
        <f t="shared" si="4"/>
        <v>0.39037886390085752</v>
      </c>
      <c r="BJ24" s="87">
        <v>0.38119932663902001</v>
      </c>
      <c r="BK24" s="87">
        <v>0.39067187590104246</v>
      </c>
    </row>
    <row r="25" spans="1:63" x14ac:dyDescent="0.4">
      <c r="A25" s="30" t="s">
        <v>24</v>
      </c>
      <c r="B25" s="28">
        <v>433450.84419999999</v>
      </c>
      <c r="C25" s="28">
        <v>53659.506944000001</v>
      </c>
      <c r="D25" s="30" t="s">
        <v>238</v>
      </c>
      <c r="F25" s="30" t="s">
        <v>24</v>
      </c>
      <c r="G25" s="28">
        <v>2914.3353547512302</v>
      </c>
      <c r="H25" s="28">
        <v>3003.47031520582</v>
      </c>
      <c r="I25" s="28">
        <v>80.016838516950799</v>
      </c>
      <c r="J25" s="28">
        <v>216.03709452867901</v>
      </c>
      <c r="K25" s="28">
        <v>2337.9049446364302</v>
      </c>
      <c r="L25" s="28">
        <v>127.03257088686399</v>
      </c>
      <c r="M25" s="28">
        <v>924.76551243682297</v>
      </c>
      <c r="N25" s="28">
        <v>435862.05581744597</v>
      </c>
      <c r="O25" s="28">
        <v>53860.801053754098</v>
      </c>
      <c r="P25" s="28">
        <v>382001.25476369198</v>
      </c>
      <c r="Q25" s="28">
        <v>253.81891598736701</v>
      </c>
      <c r="R25" s="28">
        <v>60.594241780893597</v>
      </c>
      <c r="S25" s="28">
        <v>29179.812516079899</v>
      </c>
      <c r="T25" s="28">
        <v>56.481244465020801</v>
      </c>
      <c r="U25" s="28">
        <v>1395.81998765411</v>
      </c>
      <c r="V25" s="28">
        <v>111.36865681200599</v>
      </c>
      <c r="W25" s="28">
        <v>280.28196016248</v>
      </c>
      <c r="X25" s="28">
        <v>3492.7232852174502</v>
      </c>
      <c r="Y25" s="28">
        <v>8806.94513544646</v>
      </c>
      <c r="Z25" s="28">
        <v>417.89247411498098</v>
      </c>
      <c r="AA25" s="28">
        <v>201.50000507063001</v>
      </c>
      <c r="AB25" s="30"/>
      <c r="AC25" s="52">
        <f t="shared" si="2"/>
        <v>5.5628259806397226E-3</v>
      </c>
      <c r="AD25" s="52">
        <f t="shared" si="2"/>
        <v>3.7513223884850649E-3</v>
      </c>
      <c r="AE25" s="30"/>
      <c r="AF25" s="28">
        <v>28</v>
      </c>
      <c r="AG25" s="28" t="s">
        <v>24</v>
      </c>
      <c r="AH25" s="28">
        <v>968.54103153999995</v>
      </c>
      <c r="AI25" s="28">
        <v>922.54949896899996</v>
      </c>
      <c r="AJ25" s="28">
        <v>25.165527732800001</v>
      </c>
      <c r="AK25" s="28">
        <v>63.653603958200002</v>
      </c>
      <c r="AL25" s="28">
        <v>760.65920813499997</v>
      </c>
      <c r="AM25" s="28">
        <v>38.065034779599998</v>
      </c>
      <c r="AN25" s="28">
        <v>298.17681349899999</v>
      </c>
      <c r="AO25" s="28">
        <v>117917.953653</v>
      </c>
      <c r="AP25" s="28">
        <v>75.328667330800002</v>
      </c>
      <c r="AQ25" s="28">
        <v>19.48821113</v>
      </c>
      <c r="AR25" s="28">
        <v>9255.7070366200005</v>
      </c>
      <c r="AS25" s="28">
        <v>18.253340743199999</v>
      </c>
      <c r="AT25" s="28">
        <v>426.95653672399999</v>
      </c>
      <c r="AU25" s="28">
        <v>33.380618702200003</v>
      </c>
      <c r="AV25" s="28">
        <v>82.793072539899995</v>
      </c>
      <c r="AW25" s="28">
        <v>1068.3736646699999</v>
      </c>
      <c r="AX25" s="28">
        <v>2896.27757961</v>
      </c>
      <c r="AY25" s="28">
        <v>125.210494751</v>
      </c>
      <c r="AZ25" s="28">
        <v>65.923839521299996</v>
      </c>
      <c r="BA25" s="28">
        <f t="shared" si="0"/>
        <v>135062.45743395603</v>
      </c>
      <c r="BB25" s="28">
        <f t="shared" si="3"/>
        <v>17144.503780956031</v>
      </c>
      <c r="BD25" s="28">
        <f t="shared" si="1"/>
        <v>-298388.38676604396</v>
      </c>
      <c r="BE25" s="28">
        <f t="shared" si="1"/>
        <v>-36515.00316304397</v>
      </c>
      <c r="BG25" s="25">
        <f t="shared" si="4"/>
        <v>0.30987431833369966</v>
      </c>
      <c r="BH25" s="25">
        <f t="shared" si="4"/>
        <v>0.31831134044674703</v>
      </c>
      <c r="BJ25" s="87">
        <v>0.30992883603208826</v>
      </c>
      <c r="BK25" s="87">
        <v>0.31846853020557503</v>
      </c>
    </row>
    <row r="26" spans="1:63" x14ac:dyDescent="0.4">
      <c r="A26" s="30" t="s">
        <v>25</v>
      </c>
      <c r="B26" s="28">
        <v>1596114.7701999999</v>
      </c>
      <c r="C26" s="28">
        <v>184908.55376000001</v>
      </c>
      <c r="D26" s="30" t="s">
        <v>238</v>
      </c>
      <c r="F26" s="30" t="s">
        <v>25</v>
      </c>
      <c r="G26" s="28">
        <v>9294.1108899507799</v>
      </c>
      <c r="H26" s="28">
        <v>11109.9581169221</v>
      </c>
      <c r="I26" s="28">
        <v>276.35354215512803</v>
      </c>
      <c r="J26" s="28">
        <v>752.52983592100804</v>
      </c>
      <c r="K26" s="28">
        <v>7828.0820480938301</v>
      </c>
      <c r="L26" s="28">
        <v>474.84511445846198</v>
      </c>
      <c r="M26" s="28">
        <v>3127.6744481004398</v>
      </c>
      <c r="N26" s="28">
        <v>1608300.4445738001</v>
      </c>
      <c r="O26" s="28">
        <v>186040.81687471599</v>
      </c>
      <c r="P26" s="28">
        <v>1422259.6276990899</v>
      </c>
      <c r="Q26" s="28">
        <v>1002.3080888683101</v>
      </c>
      <c r="R26" s="28">
        <v>208.10300965073199</v>
      </c>
      <c r="S26" s="28">
        <v>101895.163445934</v>
      </c>
      <c r="T26" s="28">
        <v>170.043739215264</v>
      </c>
      <c r="U26" s="28">
        <v>4991.2179806764798</v>
      </c>
      <c r="V26" s="28">
        <v>408.63831012417501</v>
      </c>
      <c r="W26" s="28">
        <v>1061.3590074240601</v>
      </c>
      <c r="X26" s="28">
        <v>12491.7230120647</v>
      </c>
      <c r="Y26" s="28">
        <v>28714.2602588226</v>
      </c>
      <c r="Z26" s="28">
        <v>1569.7306908734099</v>
      </c>
      <c r="AA26" s="28">
        <v>664.71533546079297</v>
      </c>
      <c r="AB26" s="30"/>
      <c r="AC26" s="52">
        <f t="shared" si="2"/>
        <v>7.6345853075924178E-3</v>
      </c>
      <c r="AD26" s="52">
        <f t="shared" si="2"/>
        <v>6.1233679659059622E-3</v>
      </c>
      <c r="AE26" s="30"/>
      <c r="AF26" s="28">
        <v>29</v>
      </c>
      <c r="AG26" s="28" t="s">
        <v>25</v>
      </c>
      <c r="AH26" s="28">
        <v>3129.8974961499998</v>
      </c>
      <c r="AI26" s="28">
        <v>3587.8017079800002</v>
      </c>
      <c r="AJ26" s="28">
        <v>91.465181424199997</v>
      </c>
      <c r="AK26" s="28">
        <v>253.91708978400001</v>
      </c>
      <c r="AL26" s="28">
        <v>2601.41511808</v>
      </c>
      <c r="AM26" s="28">
        <v>155.99360349599999</v>
      </c>
      <c r="AN26" s="28">
        <v>1038.6116919399999</v>
      </c>
      <c r="AO26" s="28">
        <v>459589.02030700003</v>
      </c>
      <c r="AP26" s="28">
        <v>319.166938329</v>
      </c>
      <c r="AQ26" s="28">
        <v>68.688768280000005</v>
      </c>
      <c r="AR26" s="28">
        <v>33428.996441000003</v>
      </c>
      <c r="AS26" s="28">
        <v>58.470978186300002</v>
      </c>
      <c r="AT26" s="28">
        <v>1644.81772759</v>
      </c>
      <c r="AU26" s="28">
        <v>138.347648741</v>
      </c>
      <c r="AV26" s="28">
        <v>358.26380065199999</v>
      </c>
      <c r="AW26" s="28">
        <v>4116.3988972400002</v>
      </c>
      <c r="AX26" s="28">
        <v>9609.0388228200009</v>
      </c>
      <c r="AY26" s="28">
        <v>511.56875281100002</v>
      </c>
      <c r="AZ26" s="28">
        <v>221.57092079099999</v>
      </c>
      <c r="BA26" s="28">
        <f t="shared" si="0"/>
        <v>520923.45189229446</v>
      </c>
      <c r="BB26" s="28">
        <f t="shared" si="3"/>
        <v>61334.431585294427</v>
      </c>
      <c r="BD26" s="28">
        <f t="shared" si="1"/>
        <v>-1075191.3183077055</v>
      </c>
      <c r="BE26" s="28">
        <f t="shared" si="1"/>
        <v>-123574.12217470558</v>
      </c>
      <c r="BG26" s="25">
        <f t="shared" si="4"/>
        <v>0.32389685251274009</v>
      </c>
      <c r="BH26" s="25">
        <f t="shared" si="4"/>
        <v>0.32968266112590977</v>
      </c>
      <c r="BJ26" s="87">
        <v>0.32388321885920957</v>
      </c>
      <c r="BK26" s="87">
        <v>0.32968253243632328</v>
      </c>
    </row>
    <row r="27" spans="1:63" x14ac:dyDescent="0.4">
      <c r="A27" s="30" t="s">
        <v>26</v>
      </c>
      <c r="B27" s="28">
        <v>433837.58237000002</v>
      </c>
      <c r="C27" s="28">
        <v>62544.958859999999</v>
      </c>
      <c r="F27" s="30" t="s">
        <v>26</v>
      </c>
      <c r="G27" s="28">
        <v>3931.4355217513498</v>
      </c>
      <c r="H27" s="28">
        <v>2671.87113874237</v>
      </c>
      <c r="I27" s="28">
        <v>102.303329552406</v>
      </c>
      <c r="J27" s="28">
        <v>368.340077084607</v>
      </c>
      <c r="K27" s="28">
        <v>2836.5968718618501</v>
      </c>
      <c r="L27" s="28">
        <v>177.014156131329</v>
      </c>
      <c r="M27" s="28">
        <v>1148.13260757177</v>
      </c>
      <c r="N27" s="28">
        <v>434547.61507115897</v>
      </c>
      <c r="O27" s="28">
        <v>62474.102861191503</v>
      </c>
      <c r="P27" s="28">
        <v>372073.512209968</v>
      </c>
      <c r="Q27" s="28">
        <v>200.77131177212999</v>
      </c>
      <c r="R27" s="28">
        <v>71.1436675430039</v>
      </c>
      <c r="S27" s="28">
        <v>31884.393213291602</v>
      </c>
      <c r="T27" s="28">
        <v>93.812221255862895</v>
      </c>
      <c r="U27" s="28">
        <v>1739.49312565794</v>
      </c>
      <c r="V27" s="28">
        <v>231.84392384133301</v>
      </c>
      <c r="W27" s="28">
        <v>608.737123872197</v>
      </c>
      <c r="X27" s="28">
        <v>4352.4240406311801</v>
      </c>
      <c r="Y27" s="28">
        <v>11304.2461565171</v>
      </c>
      <c r="Z27" s="28">
        <v>505.61411365928598</v>
      </c>
      <c r="AA27" s="28">
        <v>245.93026045404201</v>
      </c>
      <c r="AB27" s="30"/>
      <c r="AC27" s="52">
        <f t="shared" si="2"/>
        <v>1.6366325325716023E-3</v>
      </c>
      <c r="AD27" s="52">
        <f t="shared" si="2"/>
        <v>-1.1328810522859176E-3</v>
      </c>
      <c r="AE27" s="30"/>
      <c r="AF27" s="28">
        <v>30</v>
      </c>
      <c r="AG27" s="28" t="s">
        <v>26</v>
      </c>
      <c r="AH27" s="28">
        <v>1894.81614999</v>
      </c>
      <c r="AI27" s="28">
        <v>1179.1775692599999</v>
      </c>
      <c r="AJ27" s="28">
        <v>49.870202820599999</v>
      </c>
      <c r="AK27" s="28">
        <v>201.44556748299999</v>
      </c>
      <c r="AL27" s="28">
        <v>1342.5800324899999</v>
      </c>
      <c r="AM27" s="28">
        <v>91.786754279099995</v>
      </c>
      <c r="AN27" s="28">
        <v>550.89759317300002</v>
      </c>
      <c r="AO27" s="28">
        <v>167637.42606200001</v>
      </c>
      <c r="AP27" s="28">
        <v>83.439103372800005</v>
      </c>
      <c r="AQ27" s="28">
        <v>33.412874958700002</v>
      </c>
      <c r="AR27" s="28">
        <v>14765.0526826</v>
      </c>
      <c r="AS27" s="28">
        <v>48.148732398</v>
      </c>
      <c r="AT27" s="28">
        <v>868.87641309000003</v>
      </c>
      <c r="AU27" s="28">
        <v>129.18043149799999</v>
      </c>
      <c r="AV27" s="28">
        <v>341.70502274500001</v>
      </c>
      <c r="AW27" s="28">
        <v>2173.8826221999998</v>
      </c>
      <c r="AX27" s="28">
        <v>5402.6319349100004</v>
      </c>
      <c r="AY27" s="28">
        <v>253.206918145</v>
      </c>
      <c r="AZ27" s="28">
        <v>116.523059207</v>
      </c>
      <c r="BA27" s="28">
        <f t="shared" si="0"/>
        <v>197164.05972662027</v>
      </c>
      <c r="BB27" s="28">
        <f t="shared" si="3"/>
        <v>29526.633664620254</v>
      </c>
      <c r="BD27" s="28">
        <f t="shared" si="1"/>
        <v>-236673.52264337975</v>
      </c>
      <c r="BE27" s="28">
        <f t="shared" si="1"/>
        <v>-33018.325195379744</v>
      </c>
      <c r="BG27" s="25">
        <f t="shared" si="4"/>
        <v>0.45372256776586806</v>
      </c>
      <c r="BH27" s="25">
        <f t="shared" si="4"/>
        <v>0.47262197154273988</v>
      </c>
      <c r="BJ27" s="87">
        <v>0.45398056566966805</v>
      </c>
      <c r="BK27" s="87">
        <v>0.47318332151066644</v>
      </c>
    </row>
    <row r="28" spans="1:63" x14ac:dyDescent="0.4">
      <c r="A28" s="30" t="s">
        <v>27</v>
      </c>
      <c r="B28" s="28">
        <v>350355.17077000003</v>
      </c>
      <c r="C28" s="28">
        <v>55662.070986999999</v>
      </c>
      <c r="D28" s="30" t="s">
        <v>238</v>
      </c>
      <c r="F28" s="30" t="s">
        <v>27</v>
      </c>
      <c r="G28" s="28">
        <v>3042.51632445421</v>
      </c>
      <c r="H28" s="28">
        <v>2093.80453656089</v>
      </c>
      <c r="I28" s="28">
        <v>113.36270472946499</v>
      </c>
      <c r="J28" s="28">
        <v>816.28934120383303</v>
      </c>
      <c r="K28" s="28">
        <v>2221.34524722079</v>
      </c>
      <c r="L28" s="28">
        <v>322.426192937493</v>
      </c>
      <c r="M28" s="28">
        <v>1057.0644083621301</v>
      </c>
      <c r="N28" s="28">
        <v>350493.89092130598</v>
      </c>
      <c r="O28" s="28">
        <v>55571.896556210602</v>
      </c>
      <c r="P28" s="28">
        <v>294921.99436509598</v>
      </c>
      <c r="Q28" s="28">
        <v>126.99092828915801</v>
      </c>
      <c r="R28" s="28">
        <v>55.371659061823102</v>
      </c>
      <c r="S28" s="28">
        <v>24752.9325251189</v>
      </c>
      <c r="T28" s="28">
        <v>119.031838533485</v>
      </c>
      <c r="U28" s="28">
        <v>2610.4557626063001</v>
      </c>
      <c r="V28" s="28">
        <v>518.40347546531302</v>
      </c>
      <c r="W28" s="28">
        <v>1410.2318534808201</v>
      </c>
      <c r="X28" s="28">
        <v>6528.9813994940396</v>
      </c>
      <c r="Y28" s="28">
        <v>8769.2710125277608</v>
      </c>
      <c r="Z28" s="28">
        <v>824.79082237911803</v>
      </c>
      <c r="AA28" s="28">
        <v>188.62652378511501</v>
      </c>
      <c r="AB28" s="30"/>
      <c r="AC28" s="52">
        <f t="shared" si="2"/>
        <v>3.9594149845449808E-4</v>
      </c>
      <c r="AD28" s="52">
        <f t="shared" si="2"/>
        <v>-1.6200336996166978E-3</v>
      </c>
      <c r="AE28" s="30"/>
      <c r="AF28" s="28">
        <v>31</v>
      </c>
      <c r="AG28" s="28" t="s">
        <v>27</v>
      </c>
      <c r="AH28" s="28">
        <v>1622.0008668099999</v>
      </c>
      <c r="AI28" s="28">
        <v>1092.18455866</v>
      </c>
      <c r="AJ28" s="28">
        <v>61.596010108100003</v>
      </c>
      <c r="AK28" s="28">
        <v>455.15263877699999</v>
      </c>
      <c r="AL28" s="28">
        <v>1179.2587976899999</v>
      </c>
      <c r="AM28" s="28">
        <v>178.53742503399999</v>
      </c>
      <c r="AN28" s="28">
        <v>567.64315161900004</v>
      </c>
      <c r="AO28" s="28">
        <v>155166.739719</v>
      </c>
      <c r="AP28" s="28">
        <v>64.624511448199996</v>
      </c>
      <c r="AQ28" s="28">
        <v>29.356033182499999</v>
      </c>
      <c r="AR28" s="28">
        <v>13070.1467178</v>
      </c>
      <c r="AS28" s="28">
        <v>65.4525974254</v>
      </c>
      <c r="AT28" s="28">
        <v>1433.34534736</v>
      </c>
      <c r="AU28" s="28">
        <v>289.80423355099998</v>
      </c>
      <c r="AV28" s="28">
        <v>789.26889663700001</v>
      </c>
      <c r="AW28" s="28">
        <v>3584.8801019500002</v>
      </c>
      <c r="AX28" s="28">
        <v>4665.2883806899999</v>
      </c>
      <c r="AY28" s="28">
        <v>453.95946554</v>
      </c>
      <c r="AZ28" s="28">
        <v>99.969796338699993</v>
      </c>
      <c r="BA28" s="28">
        <f t="shared" si="0"/>
        <v>184869.20924962094</v>
      </c>
      <c r="BB28" s="28">
        <f t="shared" si="3"/>
        <v>29702.469530620932</v>
      </c>
      <c r="BD28" s="28">
        <f t="shared" si="1"/>
        <v>-165485.96152037909</v>
      </c>
      <c r="BE28" s="28">
        <f t="shared" si="1"/>
        <v>-25959.601456379067</v>
      </c>
      <c r="BG28" s="25">
        <f t="shared" si="4"/>
        <v>0.5274534422373951</v>
      </c>
      <c r="BH28" s="25">
        <f t="shared" si="4"/>
        <v>0.53448723853750579</v>
      </c>
      <c r="BJ28" s="87">
        <v>0.52748840862349988</v>
      </c>
      <c r="BK28" s="87">
        <v>0.53457673314244658</v>
      </c>
    </row>
    <row r="29" spans="1:63" x14ac:dyDescent="0.4">
      <c r="A29" s="30" t="s">
        <v>28</v>
      </c>
      <c r="B29" s="28">
        <v>166196.8849</v>
      </c>
      <c r="C29" s="28">
        <v>24384.781069000001</v>
      </c>
      <c r="D29" s="28"/>
      <c r="E29" s="28"/>
      <c r="F29" s="28" t="s">
        <v>28</v>
      </c>
      <c r="G29" s="28">
        <v>1576.62521426169</v>
      </c>
      <c r="H29" s="28">
        <v>910.72926911269406</v>
      </c>
      <c r="I29" s="28">
        <v>52.552263264934901</v>
      </c>
      <c r="J29" s="28">
        <v>118.614797014941</v>
      </c>
      <c r="K29" s="28">
        <v>893.03653047614296</v>
      </c>
      <c r="L29" s="28">
        <v>48.230731074698099</v>
      </c>
      <c r="M29" s="28">
        <v>387.41308972260299</v>
      </c>
      <c r="N29" s="28">
        <v>165722.367724323</v>
      </c>
      <c r="O29" s="28">
        <v>24331.000903994202</v>
      </c>
      <c r="P29" s="28">
        <v>141391.366820328</v>
      </c>
      <c r="Q29" s="28">
        <v>106.25629189195099</v>
      </c>
      <c r="R29" s="28">
        <v>27.6483573361552</v>
      </c>
      <c r="S29" s="28">
        <v>13785.9759207879</v>
      </c>
      <c r="T29" s="28">
        <v>75.363785787904206</v>
      </c>
      <c r="U29" s="28">
        <v>492.216648643881</v>
      </c>
      <c r="V29" s="28">
        <v>44.0007059420074</v>
      </c>
      <c r="W29" s="28">
        <v>113.68490505244201</v>
      </c>
      <c r="X29" s="28">
        <v>1230.4379438593</v>
      </c>
      <c r="Y29" s="28">
        <v>4235.0883610288902</v>
      </c>
      <c r="Z29" s="28">
        <v>156.94296865578599</v>
      </c>
      <c r="AA29" s="28">
        <v>76.183120080248202</v>
      </c>
      <c r="AB29" s="30"/>
      <c r="AC29" s="52">
        <f t="shared" si="2"/>
        <v>-2.8551508408988214E-3</v>
      </c>
      <c r="AD29" s="52">
        <f t="shared" si="2"/>
        <v>-2.2054807403692036E-3</v>
      </c>
      <c r="AE29" s="30"/>
      <c r="AF29" s="28">
        <v>32</v>
      </c>
      <c r="AG29" s="28" t="s">
        <v>28</v>
      </c>
      <c r="AH29" s="28">
        <v>1045.9045173300001</v>
      </c>
      <c r="AI29" s="28">
        <v>585.71465545800004</v>
      </c>
      <c r="AJ29" s="28">
        <v>35.101247495199999</v>
      </c>
      <c r="AK29" s="28">
        <v>79.424319222999998</v>
      </c>
      <c r="AL29" s="28">
        <v>584.19703942399997</v>
      </c>
      <c r="AM29" s="28">
        <v>32.198425555100002</v>
      </c>
      <c r="AN29" s="28">
        <v>254.955825492</v>
      </c>
      <c r="AO29" s="28">
        <v>93397.546098999999</v>
      </c>
      <c r="AP29" s="28">
        <v>69.720270021700003</v>
      </c>
      <c r="AQ29" s="28">
        <v>18.249939240100002</v>
      </c>
      <c r="AR29" s="28">
        <v>9088.1536283200003</v>
      </c>
      <c r="AS29" s="28">
        <v>50.890464052799999</v>
      </c>
      <c r="AT29" s="28">
        <v>322.28202211500002</v>
      </c>
      <c r="AU29" s="28">
        <v>30.312031521800002</v>
      </c>
      <c r="AV29" s="28">
        <v>79.022143667999998</v>
      </c>
      <c r="AW29" s="28">
        <v>805.641163968</v>
      </c>
      <c r="AX29" s="28">
        <v>2796.38252831</v>
      </c>
      <c r="AY29" s="28">
        <v>103.83558045700001</v>
      </c>
      <c r="AZ29" s="28">
        <v>49.724807040000002</v>
      </c>
      <c r="BA29" s="28">
        <f t="shared" si="0"/>
        <v>109429.25670769169</v>
      </c>
      <c r="BB29" s="28">
        <f t="shared" si="3"/>
        <v>16031.71060869169</v>
      </c>
      <c r="BD29" s="28">
        <f t="shared" si="1"/>
        <v>-56767.628192308315</v>
      </c>
      <c r="BE29" s="28">
        <f t="shared" si="1"/>
        <v>-8353.0704603083104</v>
      </c>
      <c r="BG29" s="25">
        <f t="shared" si="4"/>
        <v>0.66031675874753271</v>
      </c>
      <c r="BH29" s="25">
        <f t="shared" si="4"/>
        <v>0.65890058004395158</v>
      </c>
      <c r="BJ29" s="87">
        <v>0.66074009005956147</v>
      </c>
      <c r="BK29" s="87">
        <v>0.65956225764164922</v>
      </c>
    </row>
    <row r="30" spans="1:63" x14ac:dyDescent="0.4">
      <c r="A30" s="30" t="s">
        <v>29</v>
      </c>
      <c r="B30" s="28">
        <v>24911.519643</v>
      </c>
      <c r="C30" s="28">
        <v>5249.0586518</v>
      </c>
      <c r="D30" s="30" t="s">
        <v>238</v>
      </c>
      <c r="F30" s="30" t="s">
        <v>29</v>
      </c>
      <c r="G30" s="28">
        <v>283.59791045927699</v>
      </c>
      <c r="H30" s="28">
        <v>255.81700909957601</v>
      </c>
      <c r="I30" s="28">
        <v>10.8224419936396</v>
      </c>
      <c r="J30" s="28">
        <v>49.672113626217303</v>
      </c>
      <c r="K30" s="28">
        <v>221.919810622971</v>
      </c>
      <c r="L30" s="28">
        <v>9.9626591709519001</v>
      </c>
      <c r="M30" s="28">
        <v>87.545024002821904</v>
      </c>
      <c r="N30" s="28">
        <v>25105.441633845301</v>
      </c>
      <c r="O30" s="28">
        <v>5293.8127901144699</v>
      </c>
      <c r="P30" s="28">
        <v>19811.628843730799</v>
      </c>
      <c r="Q30" s="28">
        <v>33.631389959049102</v>
      </c>
      <c r="R30" s="28">
        <v>5.04057477802212</v>
      </c>
      <c r="S30" s="28">
        <v>2685.4224431620801</v>
      </c>
      <c r="T30" s="28">
        <v>12.1400109128788</v>
      </c>
      <c r="U30" s="28">
        <v>195.18919591924401</v>
      </c>
      <c r="V30" s="28">
        <v>5.3645184168609497</v>
      </c>
      <c r="W30" s="28">
        <v>7.6406973550047699</v>
      </c>
      <c r="X30" s="28">
        <v>487.57238953465901</v>
      </c>
      <c r="Y30" s="28">
        <v>886.87828899287297</v>
      </c>
      <c r="Z30" s="28">
        <v>36.146025893285199</v>
      </c>
      <c r="AA30" s="28">
        <v>19.4502862150498</v>
      </c>
      <c r="AB30" s="30"/>
      <c r="AC30" s="52">
        <f t="shared" si="2"/>
        <v>7.7844304010491186E-3</v>
      </c>
      <c r="AD30" s="52">
        <f t="shared" si="2"/>
        <v>8.5261265463518546E-3</v>
      </c>
      <c r="AE30" s="30"/>
      <c r="AF30" s="28">
        <v>33</v>
      </c>
      <c r="AG30" s="28" t="s">
        <v>29</v>
      </c>
      <c r="AH30" s="28">
        <v>49.322512460600002</v>
      </c>
      <c r="AI30" s="28">
        <v>44.983152722699998</v>
      </c>
      <c r="AJ30" s="28">
        <v>1.89301412621</v>
      </c>
      <c r="AK30" s="28">
        <v>8.7337565748700001</v>
      </c>
      <c r="AL30" s="28">
        <v>38.658655314500002</v>
      </c>
      <c r="AM30" s="28">
        <v>1.74835145595</v>
      </c>
      <c r="AN30" s="28">
        <v>15.27043523</v>
      </c>
      <c r="AO30" s="28">
        <v>3458.4726318899998</v>
      </c>
      <c r="AP30" s="28">
        <v>5.8833277296900004</v>
      </c>
      <c r="AQ30" s="28">
        <v>0.87841602036099997</v>
      </c>
      <c r="AR30" s="28">
        <v>469.83124979500002</v>
      </c>
      <c r="AS30" s="28">
        <v>2.1290853847500002</v>
      </c>
      <c r="AT30" s="28">
        <v>34.2460427181</v>
      </c>
      <c r="AU30" s="28">
        <v>0.92593267443899996</v>
      </c>
      <c r="AV30" s="28">
        <v>1.2854561100699999</v>
      </c>
      <c r="AW30" s="28">
        <v>85.543145797600005</v>
      </c>
      <c r="AX30" s="28">
        <v>154.431024479</v>
      </c>
      <c r="AY30" s="28">
        <v>6.3578252048500001</v>
      </c>
      <c r="AZ30" s="28">
        <v>3.39083804799</v>
      </c>
      <c r="BA30" s="28">
        <f t="shared" si="0"/>
        <v>4383.9848537366806</v>
      </c>
      <c r="BB30" s="28">
        <f t="shared" si="3"/>
        <v>925.51222184668086</v>
      </c>
      <c r="BD30" s="28">
        <f t="shared" si="1"/>
        <v>-20527.534789263318</v>
      </c>
      <c r="BE30" s="28">
        <f t="shared" si="1"/>
        <v>-4323.5464299533196</v>
      </c>
      <c r="BG30" s="25">
        <f t="shared" si="4"/>
        <v>0.17462289322273924</v>
      </c>
      <c r="BH30" s="25">
        <f t="shared" si="4"/>
        <v>0.17482904260894125</v>
      </c>
      <c r="BJ30" s="87">
        <v>0.17441129441988132</v>
      </c>
      <c r="BK30" s="87">
        <v>0.17461182002797426</v>
      </c>
    </row>
    <row r="31" spans="1:63" x14ac:dyDescent="0.4">
      <c r="A31" s="30" t="s">
        <v>30</v>
      </c>
      <c r="B31" s="28">
        <v>42371.627972000002</v>
      </c>
      <c r="C31" s="28">
        <v>9633.3352522999994</v>
      </c>
      <c r="D31" s="30" t="s">
        <v>238</v>
      </c>
      <c r="F31" s="30" t="s">
        <v>30</v>
      </c>
      <c r="G31" s="28">
        <v>521.69927060081397</v>
      </c>
      <c r="H31" s="28">
        <v>456.77094958580602</v>
      </c>
      <c r="I31" s="28">
        <v>20.837556341870702</v>
      </c>
      <c r="J31" s="28">
        <v>95.696709270986602</v>
      </c>
      <c r="K31" s="28">
        <v>401.97576084260601</v>
      </c>
      <c r="L31" s="28">
        <v>17.545705352271</v>
      </c>
      <c r="M31" s="28">
        <v>159.057217105662</v>
      </c>
      <c r="N31" s="28">
        <v>42750.145122395101</v>
      </c>
      <c r="O31" s="28">
        <v>9723.7417999195295</v>
      </c>
      <c r="P31" s="28">
        <v>33026.403322475497</v>
      </c>
      <c r="Q31" s="28">
        <v>65.350113152223599</v>
      </c>
      <c r="R31" s="28">
        <v>9.1360984914874006</v>
      </c>
      <c r="S31" s="28">
        <v>4926.4733416006602</v>
      </c>
      <c r="T31" s="28">
        <v>24.307667785512301</v>
      </c>
      <c r="U31" s="28">
        <v>364.94181352204902</v>
      </c>
      <c r="V31" s="28">
        <v>8.37504773557764</v>
      </c>
      <c r="W31" s="28">
        <v>9.7591322718078501</v>
      </c>
      <c r="X31" s="28">
        <v>911.51534979083601</v>
      </c>
      <c r="Y31" s="28">
        <v>1630.4781316930901</v>
      </c>
      <c r="Z31" s="28">
        <v>64.731875527042405</v>
      </c>
      <c r="AA31" s="28">
        <v>35.090059249215898</v>
      </c>
      <c r="AB31" s="30"/>
      <c r="AC31" s="52">
        <f t="shared" si="2"/>
        <v>8.9332689941776667E-3</v>
      </c>
      <c r="AD31" s="52">
        <f t="shared" si="2"/>
        <v>9.3847608592200881E-3</v>
      </c>
      <c r="AE31" s="30"/>
      <c r="AF31" s="28">
        <v>34</v>
      </c>
      <c r="AG31" s="28" t="s">
        <v>30</v>
      </c>
      <c r="AH31" s="28">
        <v>177.18651777299999</v>
      </c>
      <c r="AI31" s="28">
        <v>153.85208097200001</v>
      </c>
      <c r="AJ31" s="28">
        <v>7.0799109850299997</v>
      </c>
      <c r="AK31" s="28">
        <v>32.466042796799996</v>
      </c>
      <c r="AL31" s="28">
        <v>135.90882440499999</v>
      </c>
      <c r="AM31" s="28">
        <v>5.9308584142600003</v>
      </c>
      <c r="AN31" s="28">
        <v>53.831984545899999</v>
      </c>
      <c r="AO31" s="28">
        <v>11100.2710474</v>
      </c>
      <c r="AP31" s="28">
        <v>22.0685735526</v>
      </c>
      <c r="AQ31" s="28">
        <v>3.0935678364100001</v>
      </c>
      <c r="AR31" s="28">
        <v>1668.6137326</v>
      </c>
      <c r="AS31" s="28">
        <v>8.3119813533800002</v>
      </c>
      <c r="AT31" s="28">
        <v>123.395993205</v>
      </c>
      <c r="AU31" s="28">
        <v>2.84066123263</v>
      </c>
      <c r="AV31" s="28">
        <v>3.31464192915</v>
      </c>
      <c r="AW31" s="28">
        <v>308.20258402399998</v>
      </c>
      <c r="AX31" s="28">
        <v>552.77630320599997</v>
      </c>
      <c r="AY31" s="28">
        <v>21.8710431304</v>
      </c>
      <c r="AZ31" s="28">
        <v>11.866575207</v>
      </c>
      <c r="BA31" s="28">
        <f t="shared" si="0"/>
        <v>14392.882924568559</v>
      </c>
      <c r="BB31" s="28">
        <f t="shared" si="3"/>
        <v>3292.6118771685597</v>
      </c>
      <c r="BD31" s="28">
        <f t="shared" si="1"/>
        <v>-27978.745047431443</v>
      </c>
      <c r="BE31" s="28">
        <f t="shared" si="1"/>
        <v>-6340.7233751314398</v>
      </c>
      <c r="BG31" s="25">
        <f t="shared" si="4"/>
        <v>0.33667448106576603</v>
      </c>
      <c r="BH31" s="25">
        <f t="shared" si="4"/>
        <v>0.33861572478156587</v>
      </c>
      <c r="BJ31" s="87">
        <v>0.33647107715029179</v>
      </c>
      <c r="BK31" s="87">
        <v>0.33847496838373725</v>
      </c>
    </row>
    <row r="32" spans="1:63" x14ac:dyDescent="0.4">
      <c r="A32" s="30" t="s">
        <v>31</v>
      </c>
      <c r="B32" s="28">
        <v>489374.76048</v>
      </c>
      <c r="C32" s="28">
        <v>54499.0268</v>
      </c>
      <c r="F32" s="30" t="s">
        <v>31</v>
      </c>
      <c r="G32" s="28">
        <v>2542.95130519133</v>
      </c>
      <c r="H32" s="28">
        <v>3461.52563776958</v>
      </c>
      <c r="I32" s="28">
        <v>83.765937234411894</v>
      </c>
      <c r="J32" s="28">
        <v>231.81461928933999</v>
      </c>
      <c r="K32" s="28">
        <v>2200.96947789039</v>
      </c>
      <c r="L32" s="28">
        <v>144.77306770945199</v>
      </c>
      <c r="M32" s="28">
        <v>893.26128716854805</v>
      </c>
      <c r="N32" s="28">
        <v>493461.89416756202</v>
      </c>
      <c r="O32" s="28">
        <v>54920.729147197002</v>
      </c>
      <c r="P32" s="28">
        <v>438541.16502036498</v>
      </c>
      <c r="Q32" s="28">
        <v>325.64394762920398</v>
      </c>
      <c r="R32" s="28">
        <v>60.464292299806502</v>
      </c>
      <c r="S32" s="28">
        <v>30560.914528899801</v>
      </c>
      <c r="T32" s="28">
        <v>52.973737716121803</v>
      </c>
      <c r="U32" s="28">
        <v>1509.0741676725199</v>
      </c>
      <c r="V32" s="28">
        <v>114.935737495659</v>
      </c>
      <c r="W32" s="28">
        <v>300.22412415328699</v>
      </c>
      <c r="X32" s="28">
        <v>3776.4996187106199</v>
      </c>
      <c r="Y32" s="28">
        <v>7987.3830151512602</v>
      </c>
      <c r="Z32" s="28">
        <v>488.24199573405599</v>
      </c>
      <c r="AA32" s="28">
        <v>185.312649481638</v>
      </c>
      <c r="AB32" s="30"/>
      <c r="AC32" s="52">
        <f t="shared" si="2"/>
        <v>8.351745977976428E-3</v>
      </c>
      <c r="AD32" s="52">
        <f t="shared" si="2"/>
        <v>7.7377959196328694E-3</v>
      </c>
      <c r="AE32" s="30"/>
      <c r="AF32" s="28">
        <v>35</v>
      </c>
      <c r="AG32" s="28" t="s">
        <v>31</v>
      </c>
      <c r="AH32" s="28">
        <v>1511.7302705300001</v>
      </c>
      <c r="AI32" s="28">
        <v>2041.01981314</v>
      </c>
      <c r="AJ32" s="28">
        <v>50.180112284899998</v>
      </c>
      <c r="AK32" s="28">
        <v>144.52009481299999</v>
      </c>
      <c r="AL32" s="28">
        <v>1303.34759953</v>
      </c>
      <c r="AM32" s="28">
        <v>88.031021094400003</v>
      </c>
      <c r="AN32" s="28">
        <v>531.23860351999997</v>
      </c>
      <c r="AO32" s="28">
        <v>259013.99011499999</v>
      </c>
      <c r="AP32" s="28">
        <v>191.66801780700001</v>
      </c>
      <c r="AQ32" s="28">
        <v>35.812344022700003</v>
      </c>
      <c r="AR32" s="28">
        <v>18087.283196799999</v>
      </c>
      <c r="AS32" s="28">
        <v>32.480165985799999</v>
      </c>
      <c r="AT32" s="28">
        <v>908.29417782799999</v>
      </c>
      <c r="AU32" s="28">
        <v>72.690348479600004</v>
      </c>
      <c r="AV32" s="28">
        <v>190.59900600500001</v>
      </c>
      <c r="AW32" s="28">
        <v>2272.9785749399998</v>
      </c>
      <c r="AX32" s="28">
        <v>4739.8282539700003</v>
      </c>
      <c r="AY32" s="28">
        <v>294.07967522400003</v>
      </c>
      <c r="AZ32" s="28">
        <v>109.707401162</v>
      </c>
      <c r="BA32" s="28">
        <f t="shared" si="0"/>
        <v>291619.47879213642</v>
      </c>
      <c r="BB32" s="28">
        <f t="shared" si="3"/>
        <v>32605.488677136425</v>
      </c>
      <c r="BD32" s="28">
        <f t="shared" si="1"/>
        <v>-197755.28168786358</v>
      </c>
      <c r="BE32" s="28">
        <f t="shared" si="1"/>
        <v>-21893.538122863574</v>
      </c>
      <c r="BG32" s="25">
        <f t="shared" si="4"/>
        <v>0.59096656142837423</v>
      </c>
      <c r="BH32" s="25">
        <f t="shared" si="4"/>
        <v>0.59368273479669409</v>
      </c>
      <c r="BJ32" s="87">
        <v>0.59093353553625116</v>
      </c>
      <c r="BK32" s="87">
        <v>0.59365850238819573</v>
      </c>
    </row>
    <row r="33" spans="1:63" x14ac:dyDescent="0.4">
      <c r="A33" s="30" t="s">
        <v>32</v>
      </c>
      <c r="B33" s="28">
        <v>264195.14175000001</v>
      </c>
      <c r="C33" s="28">
        <v>44327.146105</v>
      </c>
      <c r="D33" s="30" t="s">
        <v>238</v>
      </c>
      <c r="F33" s="30" t="s">
        <v>32</v>
      </c>
      <c r="G33" s="28">
        <v>2431.8074601101198</v>
      </c>
      <c r="H33" s="28">
        <v>2179.68916395222</v>
      </c>
      <c r="I33" s="28">
        <v>82.225967140109205</v>
      </c>
      <c r="J33" s="28">
        <v>366.34738625528399</v>
      </c>
      <c r="K33" s="28">
        <v>1865.5829648858801</v>
      </c>
      <c r="L33" s="28">
        <v>113.59047451181399</v>
      </c>
      <c r="M33" s="28">
        <v>759.28062677403102</v>
      </c>
      <c r="N33" s="28">
        <v>265181.46206156898</v>
      </c>
      <c r="O33" s="28">
        <v>44514.254289064498</v>
      </c>
      <c r="P33" s="28">
        <v>220667.207772505</v>
      </c>
      <c r="Q33" s="28">
        <v>218.311823057038</v>
      </c>
      <c r="R33" s="28">
        <v>45.190803463461101</v>
      </c>
      <c r="S33" s="28">
        <v>22807.935987698202</v>
      </c>
      <c r="T33" s="28">
        <v>85.649743393023499</v>
      </c>
      <c r="U33" s="28">
        <v>1512.9710346842101</v>
      </c>
      <c r="V33" s="28">
        <v>109.409291913997</v>
      </c>
      <c r="W33" s="28">
        <v>257.89026868830501</v>
      </c>
      <c r="X33" s="28">
        <v>3781.4443087132099</v>
      </c>
      <c r="Y33" s="28">
        <v>7369.9086035373102</v>
      </c>
      <c r="Z33" s="28">
        <v>363.84400238099101</v>
      </c>
      <c r="AA33" s="28">
        <v>163.17437790527799</v>
      </c>
      <c r="AB33" s="30"/>
      <c r="AC33" s="52">
        <f t="shared" si="2"/>
        <v>3.733302228934603E-3</v>
      </c>
      <c r="AD33" s="52">
        <f t="shared" si="2"/>
        <v>4.221074454495345E-3</v>
      </c>
      <c r="AE33" s="30"/>
      <c r="AF33" s="28">
        <v>36</v>
      </c>
      <c r="AG33" s="28" t="s">
        <v>32</v>
      </c>
      <c r="AH33" s="28">
        <v>615.85180947900005</v>
      </c>
      <c r="AI33" s="28">
        <v>565.52241315200001</v>
      </c>
      <c r="AJ33" s="28">
        <v>21.2224866864</v>
      </c>
      <c r="AK33" s="28">
        <v>99.706191263999997</v>
      </c>
      <c r="AL33" s="28">
        <v>472.66416047400003</v>
      </c>
      <c r="AM33" s="28">
        <v>31.548659904299999</v>
      </c>
      <c r="AN33" s="28">
        <v>195.06588638900001</v>
      </c>
      <c r="AO33" s="28">
        <v>56707.218524399999</v>
      </c>
      <c r="AP33" s="28">
        <v>53.840168260900001</v>
      </c>
      <c r="AQ33" s="28">
        <v>11.5021066017</v>
      </c>
      <c r="AR33" s="28">
        <v>5848.1385537899996</v>
      </c>
      <c r="AS33" s="28">
        <v>22.434441806900001</v>
      </c>
      <c r="AT33" s="28">
        <v>400.56726644100002</v>
      </c>
      <c r="AU33" s="28">
        <v>31.997218120700001</v>
      </c>
      <c r="AV33" s="28">
        <v>76.790015915200001</v>
      </c>
      <c r="AW33" s="28">
        <v>1001.11953854</v>
      </c>
      <c r="AX33" s="28">
        <v>1865.7311428099999</v>
      </c>
      <c r="AY33" s="28">
        <v>99.441935199699998</v>
      </c>
      <c r="AZ33" s="28">
        <v>41.456775257300002</v>
      </c>
      <c r="BA33" s="28">
        <f t="shared" si="0"/>
        <v>68161.819294492103</v>
      </c>
      <c r="BB33" s="28">
        <f t="shared" si="3"/>
        <v>11454.600770092104</v>
      </c>
      <c r="BD33" s="28">
        <f t="shared" si="1"/>
        <v>-196033.32245550791</v>
      </c>
      <c r="BE33" s="28">
        <f t="shared" si="1"/>
        <v>-32872.545334907896</v>
      </c>
      <c r="BG33" s="25">
        <f t="shared" si="4"/>
        <v>0.25703840217407997</v>
      </c>
      <c r="BH33" s="25">
        <f t="shared" si="4"/>
        <v>0.25732433246458031</v>
      </c>
      <c r="BJ33" s="87">
        <v>0.25682533962307752</v>
      </c>
      <c r="BK33" s="87">
        <v>0.25700220407735547</v>
      </c>
    </row>
    <row r="34" spans="1:63" x14ac:dyDescent="0.4">
      <c r="A34" s="30" t="s">
        <v>33</v>
      </c>
      <c r="B34" s="28">
        <v>207813.24328</v>
      </c>
      <c r="C34" s="28">
        <v>30665.652900000001</v>
      </c>
      <c r="D34" s="30" t="s">
        <v>238</v>
      </c>
      <c r="F34" s="30" t="s">
        <v>33</v>
      </c>
      <c r="G34" s="28">
        <v>1749.35181997056</v>
      </c>
      <c r="H34" s="28">
        <v>1433.0782216416701</v>
      </c>
      <c r="I34" s="28">
        <v>54.543916290502999</v>
      </c>
      <c r="J34" s="28">
        <v>244.72123054283301</v>
      </c>
      <c r="K34" s="28">
        <v>1311.0141783649401</v>
      </c>
      <c r="L34" s="28">
        <v>91.017216477344704</v>
      </c>
      <c r="M34" s="28">
        <v>541.38007087859705</v>
      </c>
      <c r="N34" s="28">
        <v>208276.08226586599</v>
      </c>
      <c r="O34" s="28">
        <v>30718.250470808001</v>
      </c>
      <c r="P34" s="28">
        <v>177557.83179505801</v>
      </c>
      <c r="Q34" s="28">
        <v>123.574948362241</v>
      </c>
      <c r="R34" s="28">
        <v>32.357542728329904</v>
      </c>
      <c r="S34" s="28">
        <v>15585.261234257599</v>
      </c>
      <c r="T34" s="28">
        <v>54.646959330235802</v>
      </c>
      <c r="U34" s="28">
        <v>1013.8108819039099</v>
      </c>
      <c r="V34" s="28">
        <v>107.441610829103</v>
      </c>
      <c r="W34" s="28">
        <v>272.57934363994099</v>
      </c>
      <c r="X34" s="28">
        <v>2534.8479986992702</v>
      </c>
      <c r="Y34" s="28">
        <v>5182.5965223190296</v>
      </c>
      <c r="Z34" s="28">
        <v>271.75175420669399</v>
      </c>
      <c r="AA34" s="28">
        <v>114.275020365195</v>
      </c>
      <c r="AB34" s="30"/>
      <c r="AC34" s="52">
        <f t="shared" si="2"/>
        <v>2.2271871540081858E-3</v>
      </c>
      <c r="AD34" s="52">
        <f t="shared" si="2"/>
        <v>1.7151948787628929E-3</v>
      </c>
      <c r="AE34" s="30"/>
      <c r="AF34" s="28">
        <v>37</v>
      </c>
      <c r="AG34" s="28" t="s">
        <v>33</v>
      </c>
      <c r="AH34" s="28">
        <v>552.08959951500003</v>
      </c>
      <c r="AI34" s="28">
        <v>449.31136091799999</v>
      </c>
      <c r="AJ34" s="28">
        <v>16.969095986599999</v>
      </c>
      <c r="AK34" s="28">
        <v>75.335450828999996</v>
      </c>
      <c r="AL34" s="28">
        <v>412.84429051900003</v>
      </c>
      <c r="AM34" s="28">
        <v>28.027916283100001</v>
      </c>
      <c r="AN34" s="28">
        <v>169.95343944000001</v>
      </c>
      <c r="AO34" s="28">
        <v>55880.079888699998</v>
      </c>
      <c r="AP34" s="28">
        <v>37.970659646999998</v>
      </c>
      <c r="AQ34" s="28">
        <v>10.1673162672</v>
      </c>
      <c r="AR34" s="28">
        <v>4895.0683172899999</v>
      </c>
      <c r="AS34" s="28">
        <v>17.042684177600002</v>
      </c>
      <c r="AT34" s="28">
        <v>314.45421256200001</v>
      </c>
      <c r="AU34" s="28">
        <v>32.793035840400002</v>
      </c>
      <c r="AV34" s="28">
        <v>82.774344037999995</v>
      </c>
      <c r="AW34" s="28">
        <v>786.21915441299996</v>
      </c>
      <c r="AX34" s="28">
        <v>1633.5236046499999</v>
      </c>
      <c r="AY34" s="28">
        <v>83.9777164881</v>
      </c>
      <c r="AZ34" s="28">
        <v>36.076898329400002</v>
      </c>
      <c r="BA34" s="28">
        <f t="shared" si="0"/>
        <v>65514.678985893392</v>
      </c>
      <c r="BB34" s="28">
        <f t="shared" si="3"/>
        <v>9634.5990971933934</v>
      </c>
      <c r="BD34" s="28">
        <f t="shared" si="1"/>
        <v>-142298.56429410662</v>
      </c>
      <c r="BE34" s="28">
        <f t="shared" si="1"/>
        <v>-21031.053802806608</v>
      </c>
      <c r="BG34" s="25">
        <f t="shared" si="4"/>
        <v>0.31455690098041794</v>
      </c>
      <c r="BH34" s="25">
        <f t="shared" si="4"/>
        <v>0.31364413498578941</v>
      </c>
      <c r="BJ34" s="87">
        <v>0.31430176167688079</v>
      </c>
      <c r="BK34" s="87">
        <v>0.31317039263680113</v>
      </c>
    </row>
    <row r="35" spans="1:63" x14ac:dyDescent="0.4">
      <c r="A35" s="30" t="s">
        <v>34</v>
      </c>
      <c r="B35" s="28">
        <v>476655.42614</v>
      </c>
      <c r="C35" s="28">
        <v>83312.653617000004</v>
      </c>
      <c r="D35" s="30" t="s">
        <v>238</v>
      </c>
      <c r="F35" s="30" t="s">
        <v>34</v>
      </c>
      <c r="G35" s="28">
        <v>6451.5850415295599</v>
      </c>
      <c r="H35" s="28">
        <v>2613.24710285112</v>
      </c>
      <c r="I35" s="28">
        <v>124.672038801347</v>
      </c>
      <c r="J35" s="28">
        <v>262.04902103760497</v>
      </c>
      <c r="K35" s="28">
        <v>4308.9852775343497</v>
      </c>
      <c r="L35" s="28">
        <v>130.93268559334601</v>
      </c>
      <c r="M35" s="28">
        <v>1624.1989564421799</v>
      </c>
      <c r="N35" s="28">
        <v>474342.58697551198</v>
      </c>
      <c r="O35" s="28">
        <v>82748.223427062796</v>
      </c>
      <c r="P35" s="28">
        <v>391594.36354844901</v>
      </c>
      <c r="Q35" s="28">
        <v>143.44727117401601</v>
      </c>
      <c r="R35" s="28">
        <v>101.147856258646</v>
      </c>
      <c r="S35" s="28">
        <v>41782.883858860099</v>
      </c>
      <c r="T35" s="28">
        <v>125.62920100089799</v>
      </c>
      <c r="U35" s="28">
        <v>1652.4799133583499</v>
      </c>
      <c r="V35" s="28">
        <v>181.132814078715</v>
      </c>
      <c r="W35" s="28">
        <v>436.647983928305</v>
      </c>
      <c r="X35" s="28">
        <v>4135.40175873719</v>
      </c>
      <c r="Y35" s="28">
        <v>17926.128779576298</v>
      </c>
      <c r="Z35" s="28">
        <v>364.35074180018398</v>
      </c>
      <c r="AA35" s="28">
        <v>383.30312450051503</v>
      </c>
      <c r="AB35" s="30"/>
      <c r="AC35" s="52">
        <f t="shared" si="2"/>
        <v>-4.852224558141726E-3</v>
      </c>
      <c r="AD35" s="52">
        <f t="shared" si="2"/>
        <v>-6.7748435013482182E-3</v>
      </c>
      <c r="AE35" s="30"/>
      <c r="AF35" s="28">
        <v>38</v>
      </c>
      <c r="AG35" s="28" t="s">
        <v>34</v>
      </c>
      <c r="AH35" s="28">
        <v>3069.69281262</v>
      </c>
      <c r="AI35" s="28">
        <v>1223.1963390599999</v>
      </c>
      <c r="AJ35" s="28">
        <v>60.417576906000001</v>
      </c>
      <c r="AK35" s="28">
        <v>143.32600032600001</v>
      </c>
      <c r="AL35" s="28">
        <v>2045.2491882899999</v>
      </c>
      <c r="AM35" s="28">
        <v>68.613151703699998</v>
      </c>
      <c r="AN35" s="28">
        <v>776.74120648200005</v>
      </c>
      <c r="AO35" s="28">
        <v>184625.48631099999</v>
      </c>
      <c r="AP35" s="28">
        <v>65.187890325200001</v>
      </c>
      <c r="AQ35" s="28">
        <v>47.987275536799999</v>
      </c>
      <c r="AR35" s="28">
        <v>19777.8765618</v>
      </c>
      <c r="AS35" s="28">
        <v>61.710849104600001</v>
      </c>
      <c r="AT35" s="28">
        <v>825.28114885599996</v>
      </c>
      <c r="AU35" s="28">
        <v>98.773093543499996</v>
      </c>
      <c r="AV35" s="28">
        <v>242.79526216599999</v>
      </c>
      <c r="AW35" s="28">
        <v>2065.1968214799999</v>
      </c>
      <c r="AX35" s="28">
        <v>8519.5192625599993</v>
      </c>
      <c r="AY35" s="28">
        <v>187.06987409499999</v>
      </c>
      <c r="AZ35" s="28">
        <v>181.81827390699999</v>
      </c>
      <c r="BA35" s="28">
        <f t="shared" si="0"/>
        <v>224085.93889976182</v>
      </c>
      <c r="BB35" s="28">
        <f t="shared" si="3"/>
        <v>39460.452588761837</v>
      </c>
      <c r="BD35" s="28">
        <f t="shared" ref="BD35:BE51" si="5">BA35-B35</f>
        <v>-252569.48724023817</v>
      </c>
      <c r="BE35" s="28">
        <f t="shared" si="5"/>
        <v>-43852.201028238167</v>
      </c>
      <c r="BG35" s="25">
        <f t="shared" si="4"/>
        <v>0.47241370488905798</v>
      </c>
      <c r="BH35" s="25">
        <f t="shared" si="4"/>
        <v>0.47687371347064234</v>
      </c>
      <c r="BJ35" s="87">
        <v>0.47247587958451859</v>
      </c>
      <c r="BK35" s="87">
        <v>0.47697598192215196</v>
      </c>
    </row>
    <row r="36" spans="1:63" x14ac:dyDescent="0.4">
      <c r="A36" s="30" t="s">
        <v>35</v>
      </c>
      <c r="B36" s="28">
        <v>932346.61354000005</v>
      </c>
      <c r="C36" s="28">
        <v>117523.27086999999</v>
      </c>
      <c r="D36" s="30" t="s">
        <v>238</v>
      </c>
      <c r="F36" s="30" t="s">
        <v>35</v>
      </c>
      <c r="G36" s="28">
        <v>6636.4012474853498</v>
      </c>
      <c r="H36" s="28">
        <v>6477.8508610702302</v>
      </c>
      <c r="I36" s="28">
        <v>172.208436206507</v>
      </c>
      <c r="J36" s="28">
        <v>358.81485893175</v>
      </c>
      <c r="K36" s="28">
        <v>5243.21667057987</v>
      </c>
      <c r="L36" s="28">
        <v>227.01606474974699</v>
      </c>
      <c r="M36" s="28">
        <v>2026.1792516410601</v>
      </c>
      <c r="N36" s="28">
        <v>937458.37649031798</v>
      </c>
      <c r="O36" s="28">
        <v>117944.483930367</v>
      </c>
      <c r="P36" s="28">
        <v>819513.89255995199</v>
      </c>
      <c r="Q36" s="28">
        <v>564.68797147219095</v>
      </c>
      <c r="R36" s="28">
        <v>134.72388821464099</v>
      </c>
      <c r="S36" s="28">
        <v>64521.975640249802</v>
      </c>
      <c r="T36" s="28">
        <v>122.290756769567</v>
      </c>
      <c r="U36" s="28">
        <v>2782.07942856197</v>
      </c>
      <c r="V36" s="28">
        <v>155.79775664280101</v>
      </c>
      <c r="W36" s="28">
        <v>364.84491355125999</v>
      </c>
      <c r="X36" s="28">
        <v>6961.7659479598897</v>
      </c>
      <c r="Y36" s="28">
        <v>19950.956132431598</v>
      </c>
      <c r="Z36" s="28">
        <v>790.05699708438704</v>
      </c>
      <c r="AA36" s="28">
        <v>453.61710676433103</v>
      </c>
      <c r="AB36" s="30"/>
      <c r="AC36" s="52">
        <f t="shared" si="2"/>
        <v>5.4826851688871674E-3</v>
      </c>
      <c r="AD36" s="52">
        <f t="shared" si="2"/>
        <v>3.5840821758010731E-3</v>
      </c>
      <c r="AE36" s="30"/>
      <c r="AF36" s="28">
        <v>39</v>
      </c>
      <c r="AG36" s="28" t="s">
        <v>35</v>
      </c>
      <c r="AH36" s="28">
        <v>2179.3211459899999</v>
      </c>
      <c r="AI36" s="28">
        <v>2027.76399539</v>
      </c>
      <c r="AJ36" s="28">
        <v>55.4861619355</v>
      </c>
      <c r="AK36" s="28">
        <v>119.031782726</v>
      </c>
      <c r="AL36" s="28">
        <v>1698.5774052700001</v>
      </c>
      <c r="AM36" s="28">
        <v>73.165240557600001</v>
      </c>
      <c r="AN36" s="28">
        <v>656.53570491300002</v>
      </c>
      <c r="AO36" s="28">
        <v>257580.39974699999</v>
      </c>
      <c r="AP36" s="28">
        <v>172.431432659</v>
      </c>
      <c r="AQ36" s="28">
        <v>43.373577009500003</v>
      </c>
      <c r="AR36" s="28">
        <v>20616.738422099999</v>
      </c>
      <c r="AS36" s="28">
        <v>40.855460504</v>
      </c>
      <c r="AT36" s="28">
        <v>892.00926042699996</v>
      </c>
      <c r="AU36" s="28">
        <v>53.714730555000003</v>
      </c>
      <c r="AV36" s="28">
        <v>126.37439904999999</v>
      </c>
      <c r="AW36" s="28">
        <v>2232.0540278200001</v>
      </c>
      <c r="AX36" s="28">
        <v>6508.4678615399998</v>
      </c>
      <c r="AY36" s="28">
        <v>251.11633193200001</v>
      </c>
      <c r="AZ36" s="28">
        <v>147.40142112500001</v>
      </c>
      <c r="BA36" s="28">
        <f t="shared" si="0"/>
        <v>295474.81810850359</v>
      </c>
      <c r="BB36" s="28">
        <f t="shared" si="3"/>
        <v>37894.418361503602</v>
      </c>
      <c r="BD36" s="28">
        <f t="shared" si="5"/>
        <v>-636871.79543149646</v>
      </c>
      <c r="BE36" s="28">
        <f t="shared" si="5"/>
        <v>-79628.852508496391</v>
      </c>
      <c r="BG36" s="25">
        <f t="shared" si="4"/>
        <v>0.31518713312340352</v>
      </c>
      <c r="BH36" s="25">
        <f t="shared" si="4"/>
        <v>0.32129029776310697</v>
      </c>
      <c r="BJ36" s="87">
        <v>0.3152011720155859</v>
      </c>
      <c r="BK36" s="87">
        <v>0.32139197937647962</v>
      </c>
    </row>
    <row r="37" spans="1:63" x14ac:dyDescent="0.4">
      <c r="A37" s="30" t="s">
        <v>36</v>
      </c>
      <c r="B37" s="28">
        <v>452714.94764999999</v>
      </c>
      <c r="C37" s="28">
        <v>68548.634401000003</v>
      </c>
      <c r="D37" s="30" t="s">
        <v>238</v>
      </c>
      <c r="F37" s="30" t="s">
        <v>36</v>
      </c>
      <c r="G37" s="28">
        <v>4097.8800282191596</v>
      </c>
      <c r="H37" s="28">
        <v>2836.09179759365</v>
      </c>
      <c r="I37" s="28">
        <v>121.655810755248</v>
      </c>
      <c r="J37" s="28">
        <v>617.16655401048297</v>
      </c>
      <c r="K37" s="28">
        <v>2984.9968937978401</v>
      </c>
      <c r="L37" s="28">
        <v>259.31135347255503</v>
      </c>
      <c r="M37" s="28">
        <v>1270.5023844089101</v>
      </c>
      <c r="N37" s="28">
        <v>453267.74735257903</v>
      </c>
      <c r="O37" s="28">
        <v>68480.095655296303</v>
      </c>
      <c r="P37" s="28">
        <v>384787.65169728303</v>
      </c>
      <c r="Q37" s="28">
        <v>202.42780127537301</v>
      </c>
      <c r="R37" s="28">
        <v>74.054287140991093</v>
      </c>
      <c r="S37" s="28">
        <v>33389.4383499506</v>
      </c>
      <c r="T37" s="28">
        <v>118.48864828011899</v>
      </c>
      <c r="U37" s="28">
        <v>2379.1244101258198</v>
      </c>
      <c r="V37" s="28">
        <v>375.00926613645498</v>
      </c>
      <c r="W37" s="28">
        <v>999.43723650633501</v>
      </c>
      <c r="X37" s="28">
        <v>5951.1568633740599</v>
      </c>
      <c r="Y37" s="28">
        <v>11840.1841910966</v>
      </c>
      <c r="Z37" s="28">
        <v>705.283563661215</v>
      </c>
      <c r="AA37" s="28">
        <v>257.88621549077601</v>
      </c>
      <c r="AB37" s="30"/>
      <c r="AC37" s="52">
        <f t="shared" si="2"/>
        <v>1.2210767624275928E-3</v>
      </c>
      <c r="AD37" s="52">
        <f t="shared" si="2"/>
        <v>-9.998557418774731E-4</v>
      </c>
      <c r="AE37" s="30"/>
      <c r="AF37" s="28">
        <v>40</v>
      </c>
      <c r="AG37" s="28" t="s">
        <v>36</v>
      </c>
      <c r="AH37" s="28">
        <v>2112.2794870500002</v>
      </c>
      <c r="AI37" s="28">
        <v>1348.9931080900001</v>
      </c>
      <c r="AJ37" s="28">
        <v>60.651616453700001</v>
      </c>
      <c r="AK37" s="28">
        <v>306.34095920499999</v>
      </c>
      <c r="AL37" s="28">
        <v>1515.5952479600001</v>
      </c>
      <c r="AM37" s="28">
        <v>127.831173773</v>
      </c>
      <c r="AN37" s="28">
        <v>641.80265145999999</v>
      </c>
      <c r="AO37" s="28">
        <v>185744.77733499999</v>
      </c>
      <c r="AP37" s="28">
        <v>91.685468123600003</v>
      </c>
      <c r="AQ37" s="28">
        <v>37.242889132199998</v>
      </c>
      <c r="AR37" s="28">
        <v>16552.2346038</v>
      </c>
      <c r="AS37" s="28">
        <v>60.1542888058</v>
      </c>
      <c r="AT37" s="28">
        <v>1173.0635010000001</v>
      </c>
      <c r="AU37" s="28">
        <v>188.677700316</v>
      </c>
      <c r="AV37" s="28">
        <v>502.23219202500002</v>
      </c>
      <c r="AW37" s="28">
        <v>2934.3202910800001</v>
      </c>
      <c r="AX37" s="28">
        <v>6059.1466590700002</v>
      </c>
      <c r="AY37" s="28">
        <v>343.86698208600001</v>
      </c>
      <c r="AZ37" s="28">
        <v>131.375322461</v>
      </c>
      <c r="BA37" s="28">
        <f t="shared" si="0"/>
        <v>219932.27147689133</v>
      </c>
      <c r="BB37" s="28">
        <f t="shared" si="3"/>
        <v>34187.494141891337</v>
      </c>
      <c r="BD37" s="28">
        <f t="shared" si="5"/>
        <v>-232782.67617310866</v>
      </c>
      <c r="BE37" s="28">
        <f t="shared" si="5"/>
        <v>-34361.140259108666</v>
      </c>
      <c r="BG37" s="25">
        <f t="shared" si="4"/>
        <v>0.48521491494036245</v>
      </c>
      <c r="BH37" s="25">
        <f t="shared" si="4"/>
        <v>0.49923256991314163</v>
      </c>
      <c r="BJ37" s="87">
        <v>0.48537599470364279</v>
      </c>
      <c r="BK37" s="87">
        <v>0.49961984589050507</v>
      </c>
    </row>
    <row r="38" spans="1:63" x14ac:dyDescent="0.4">
      <c r="A38" s="30" t="s">
        <v>37</v>
      </c>
      <c r="B38" s="28">
        <v>656281.65882000001</v>
      </c>
      <c r="C38" s="28">
        <v>73932.459921999995</v>
      </c>
      <c r="F38" s="30" t="s">
        <v>37</v>
      </c>
      <c r="G38" s="28">
        <v>3662.54551111405</v>
      </c>
      <c r="H38" s="28">
        <v>4586.6366175587</v>
      </c>
      <c r="I38" s="28">
        <v>107.474540308757</v>
      </c>
      <c r="J38" s="28">
        <v>247.540490638623</v>
      </c>
      <c r="K38" s="28">
        <v>3125.94600726423</v>
      </c>
      <c r="L38" s="28">
        <v>177.64526943236399</v>
      </c>
      <c r="M38" s="28">
        <v>1238.1749312433501</v>
      </c>
      <c r="N38" s="28">
        <v>661529.77770762297</v>
      </c>
      <c r="O38" s="28">
        <v>74427.347177576696</v>
      </c>
      <c r="P38" s="28">
        <v>587102.430530046</v>
      </c>
      <c r="Q38" s="28">
        <v>416.63114568693197</v>
      </c>
      <c r="R38" s="28">
        <v>83.927395206049397</v>
      </c>
      <c r="S38" s="28">
        <v>41337.799931215697</v>
      </c>
      <c r="T38" s="28">
        <v>60.671107095024702</v>
      </c>
      <c r="U38" s="28">
        <v>1898.64853673726</v>
      </c>
      <c r="V38" s="28">
        <v>134.16661152907</v>
      </c>
      <c r="W38" s="28">
        <v>345.73723595517998</v>
      </c>
      <c r="X38" s="28">
        <v>4752.4110707297796</v>
      </c>
      <c r="Y38" s="28">
        <v>11380.3706605598</v>
      </c>
      <c r="Z38" s="28">
        <v>605.97415212993997</v>
      </c>
      <c r="AA38" s="28">
        <v>265.04596317178903</v>
      </c>
      <c r="AB38" s="30"/>
      <c r="AC38" s="52">
        <f t="shared" si="2"/>
        <v>7.9967477638474907E-3</v>
      </c>
      <c r="AD38" s="52">
        <f t="shared" si="2"/>
        <v>6.6937750495359629E-3</v>
      </c>
      <c r="AE38" s="30"/>
      <c r="AF38" s="28">
        <v>41</v>
      </c>
      <c r="AG38" s="28" t="s">
        <v>37</v>
      </c>
      <c r="AH38" s="28">
        <v>1255.99240816</v>
      </c>
      <c r="AI38" s="28">
        <v>1373.24422863</v>
      </c>
      <c r="AJ38" s="28">
        <v>36.539028583300002</v>
      </c>
      <c r="AK38" s="28">
        <v>109.42996248999999</v>
      </c>
      <c r="AL38" s="28">
        <v>1027.8653217799999</v>
      </c>
      <c r="AM38" s="28">
        <v>65.460661998700004</v>
      </c>
      <c r="AN38" s="28">
        <v>413.93524663900001</v>
      </c>
      <c r="AO38" s="28">
        <v>178687.39941300001</v>
      </c>
      <c r="AP38" s="28">
        <v>119.376385396</v>
      </c>
      <c r="AQ38" s="28">
        <v>27.113462652100001</v>
      </c>
      <c r="AR38" s="28">
        <v>13051.8914714</v>
      </c>
      <c r="AS38" s="28">
        <v>24.3416804511</v>
      </c>
      <c r="AT38" s="28">
        <v>661.86318729899995</v>
      </c>
      <c r="AU38" s="28">
        <v>64.531812862500004</v>
      </c>
      <c r="AV38" s="28">
        <v>169.441717149</v>
      </c>
      <c r="AW38" s="28">
        <v>1656.4441082000001</v>
      </c>
      <c r="AX38" s="28">
        <v>3822.4199825400001</v>
      </c>
      <c r="AY38" s="28">
        <v>208.18679734200001</v>
      </c>
      <c r="AZ38" s="28">
        <v>87.531368696000001</v>
      </c>
      <c r="BA38" s="28">
        <f t="shared" si="0"/>
        <v>202863.00824526872</v>
      </c>
      <c r="BB38" s="28">
        <f t="shared" si="3"/>
        <v>24175.608832268714</v>
      </c>
      <c r="BD38" s="28">
        <f t="shared" si="5"/>
        <v>-453418.65057473129</v>
      </c>
      <c r="BE38" s="28">
        <f t="shared" si="5"/>
        <v>-49756.851089731281</v>
      </c>
      <c r="BG38" s="25">
        <f t="shared" si="4"/>
        <v>0.30665740996307544</v>
      </c>
      <c r="BH38" s="25">
        <f t="shared" si="4"/>
        <v>0.32482158439139275</v>
      </c>
      <c r="BJ38" s="87">
        <v>0.30670686561395227</v>
      </c>
      <c r="BK38" s="87">
        <v>0.3250853396429233</v>
      </c>
    </row>
    <row r="39" spans="1:63" x14ac:dyDescent="0.4">
      <c r="A39" s="30" t="s">
        <v>38</v>
      </c>
      <c r="B39" s="28">
        <v>241743.18421000001</v>
      </c>
      <c r="C39" s="28">
        <v>37764.398330000004</v>
      </c>
      <c r="D39" s="30" t="s">
        <v>238</v>
      </c>
      <c r="F39" s="30" t="s">
        <v>130</v>
      </c>
      <c r="G39" s="28">
        <v>2175.2830862503201</v>
      </c>
      <c r="H39" s="28">
        <v>1763.08583839018</v>
      </c>
      <c r="I39" s="28">
        <v>66.121384601817695</v>
      </c>
      <c r="J39" s="28">
        <v>291.95264064110398</v>
      </c>
      <c r="K39" s="28">
        <v>1605.22069379453</v>
      </c>
      <c r="L39" s="28">
        <v>109.92393428021801</v>
      </c>
      <c r="M39" s="28">
        <v>664.12959958553097</v>
      </c>
      <c r="N39" s="28">
        <v>241835.28649603701</v>
      </c>
      <c r="O39" s="28">
        <v>37778.983382450002</v>
      </c>
      <c r="P39" s="28">
        <v>204056.303113587</v>
      </c>
      <c r="Q39" s="28">
        <v>138.719036701444</v>
      </c>
      <c r="R39" s="28">
        <v>39.844406719687797</v>
      </c>
      <c r="S39" s="28">
        <v>19292.678516509801</v>
      </c>
      <c r="T39" s="28">
        <v>68.590367554578094</v>
      </c>
      <c r="U39" s="28">
        <v>1213.5470831197599</v>
      </c>
      <c r="V39" s="28">
        <v>127.93210703219199</v>
      </c>
      <c r="W39" s="28">
        <v>321.50379427569902</v>
      </c>
      <c r="X39" s="28">
        <v>3033.9622964444902</v>
      </c>
      <c r="Y39" s="28">
        <v>6395.3773459658096</v>
      </c>
      <c r="Z39" s="28">
        <v>330.03092555542702</v>
      </c>
      <c r="AA39" s="28">
        <v>141.08032502741901</v>
      </c>
      <c r="AB39" s="30"/>
      <c r="AC39" s="52">
        <f t="shared" si="2"/>
        <v>3.8099227631994395E-4</v>
      </c>
      <c r="AD39" s="52">
        <f t="shared" si="2"/>
        <v>3.8621169924510558E-4</v>
      </c>
      <c r="AE39" s="30"/>
      <c r="AF39" s="28">
        <v>42</v>
      </c>
      <c r="AG39" s="28" t="s">
        <v>130</v>
      </c>
      <c r="AH39" s="28">
        <v>552.95572507199995</v>
      </c>
      <c r="AI39" s="28">
        <v>458.38170454900001</v>
      </c>
      <c r="AJ39" s="28">
        <v>17.091084131799999</v>
      </c>
      <c r="AK39" s="28">
        <v>80.640668496399996</v>
      </c>
      <c r="AL39" s="28">
        <v>408.18710290500002</v>
      </c>
      <c r="AM39" s="28">
        <v>30.810562313599998</v>
      </c>
      <c r="AN39" s="28">
        <v>171.52236007100001</v>
      </c>
      <c r="AO39" s="28">
        <v>52881.94644</v>
      </c>
      <c r="AP39" s="28">
        <v>33.288052811199996</v>
      </c>
      <c r="AQ39" s="28">
        <v>10.178862622700001</v>
      </c>
      <c r="AR39" s="28">
        <v>4952.8455771099998</v>
      </c>
      <c r="AS39" s="28">
        <v>17.9505639148</v>
      </c>
      <c r="AT39" s="28">
        <v>324.329532868</v>
      </c>
      <c r="AU39" s="28">
        <v>37.273329077100001</v>
      </c>
      <c r="AV39" s="28">
        <v>94.650730068300007</v>
      </c>
      <c r="AW39" s="28">
        <v>810.82339224500004</v>
      </c>
      <c r="AX39" s="28">
        <v>1623.5982372799999</v>
      </c>
      <c r="AY39" s="28">
        <v>91.093989315399995</v>
      </c>
      <c r="AZ39" s="28">
        <v>35.972896743600003</v>
      </c>
      <c r="BA39" s="28">
        <f t="shared" si="0"/>
        <v>62633.540811594896</v>
      </c>
      <c r="BB39" s="28">
        <f t="shared" si="3"/>
        <v>9751.5943715948961</v>
      </c>
      <c r="BD39" s="28">
        <f t="shared" si="5"/>
        <v>-179109.64339840511</v>
      </c>
      <c r="BE39" s="28">
        <f t="shared" si="5"/>
        <v>-28012.803958405108</v>
      </c>
      <c r="BG39" s="25">
        <f t="shared" si="4"/>
        <v>0.25899256357124412</v>
      </c>
      <c r="BH39" s="25">
        <f t="shared" si="4"/>
        <v>0.25812220177753487</v>
      </c>
      <c r="BJ39" s="87">
        <v>0.25900494540021785</v>
      </c>
      <c r="BK39" s="87">
        <v>0.25811708766057173</v>
      </c>
    </row>
    <row r="40" spans="1:63" x14ac:dyDescent="0.4">
      <c r="A40" s="30" t="s">
        <v>39</v>
      </c>
      <c r="B40" s="28">
        <v>4918.3901864999998</v>
      </c>
      <c r="C40" s="28">
        <v>790.37715211</v>
      </c>
      <c r="D40" s="30" t="s">
        <v>238</v>
      </c>
      <c r="F40" s="30" t="s">
        <v>39</v>
      </c>
      <c r="G40" s="28">
        <v>40.372891968010897</v>
      </c>
      <c r="H40" s="28">
        <v>44.945136328312202</v>
      </c>
      <c r="I40" s="28">
        <v>1.3581053313271201</v>
      </c>
      <c r="J40" s="28">
        <v>5.4009291599839004</v>
      </c>
      <c r="K40" s="28">
        <v>31.434744622100201</v>
      </c>
      <c r="L40" s="28">
        <v>1.6663990817749399</v>
      </c>
      <c r="M40" s="28">
        <v>12.749097207295</v>
      </c>
      <c r="N40" s="28">
        <v>4917.2226662797502</v>
      </c>
      <c r="O40" s="28">
        <v>792.78564262967302</v>
      </c>
      <c r="P40" s="28">
        <v>4124.4370236500799</v>
      </c>
      <c r="Q40" s="28">
        <v>3.73662442610933</v>
      </c>
      <c r="R40" s="28">
        <v>0.78794353632390401</v>
      </c>
      <c r="S40" s="28">
        <v>428.25681564399798</v>
      </c>
      <c r="T40" s="28">
        <v>1.48975769330401</v>
      </c>
      <c r="U40" s="28">
        <v>24.529614797422699</v>
      </c>
      <c r="V40" s="28">
        <v>0.85323389165385299</v>
      </c>
      <c r="W40" s="28">
        <v>1.3607040294978401</v>
      </c>
      <c r="X40" s="28">
        <v>61.275547876122197</v>
      </c>
      <c r="Y40" s="28">
        <v>123.649700336756</v>
      </c>
      <c r="Z40" s="28">
        <v>6.0899247782976902</v>
      </c>
      <c r="AA40" s="28">
        <v>2.8284719213831799</v>
      </c>
      <c r="AB40" s="30"/>
      <c r="AC40" s="52">
        <f t="shared" si="2"/>
        <v>-2.3737852752190775E-4</v>
      </c>
      <c r="AD40" s="52">
        <f t="shared" si="2"/>
        <v>3.0472673877822622E-3</v>
      </c>
      <c r="AE40" s="30"/>
      <c r="AF40" s="28">
        <v>44</v>
      </c>
      <c r="AG40" s="28" t="s">
        <v>39</v>
      </c>
      <c r="AH40" s="28">
        <v>11.838415876099999</v>
      </c>
      <c r="AI40" s="28">
        <v>12.9534896977</v>
      </c>
      <c r="AJ40" s="28">
        <v>0.40047584261199998</v>
      </c>
      <c r="AK40" s="28">
        <v>1.5978942299800001</v>
      </c>
      <c r="AL40" s="28">
        <v>9.1637928129000006</v>
      </c>
      <c r="AM40" s="28">
        <v>0.49081197978000002</v>
      </c>
      <c r="AN40" s="28">
        <v>3.7232567687599998</v>
      </c>
      <c r="AO40" s="28">
        <v>1198.2165249699999</v>
      </c>
      <c r="AP40" s="28">
        <v>1.0963895423900001</v>
      </c>
      <c r="AQ40" s="28">
        <v>0.23001421869700001</v>
      </c>
      <c r="AR40" s="28">
        <v>124.622692888</v>
      </c>
      <c r="AS40" s="28">
        <v>0.44221731351400001</v>
      </c>
      <c r="AT40" s="28">
        <v>7.1770151646800002</v>
      </c>
      <c r="AU40" s="28">
        <v>0.26608040631699997</v>
      </c>
      <c r="AV40" s="28">
        <v>0.44884466685399999</v>
      </c>
      <c r="AW40" s="28">
        <v>17.9287440383</v>
      </c>
      <c r="AX40" s="28">
        <v>36.173848461399999</v>
      </c>
      <c r="AY40" s="28">
        <v>1.77927176968</v>
      </c>
      <c r="AZ40" s="28">
        <v>0.822798532641</v>
      </c>
      <c r="BA40" s="28">
        <f t="shared" si="0"/>
        <v>1429.3725791803049</v>
      </c>
      <c r="BB40" s="28">
        <f t="shared" si="3"/>
        <v>231.156054210305</v>
      </c>
      <c r="BD40" s="28">
        <f t="shared" si="5"/>
        <v>-3489.0176073196949</v>
      </c>
      <c r="BE40" s="28">
        <f t="shared" si="5"/>
        <v>-559.221097899695</v>
      </c>
      <c r="BG40" s="25">
        <f t="shared" si="4"/>
        <v>0.29068697437322544</v>
      </c>
      <c r="BH40" s="25">
        <f t="shared" si="4"/>
        <v>0.29157447080343113</v>
      </c>
      <c r="BJ40" s="87">
        <v>0.29039868727460633</v>
      </c>
      <c r="BK40" s="87">
        <v>0.291160186078669</v>
      </c>
    </row>
    <row r="41" spans="1:63" x14ac:dyDescent="0.4">
      <c r="A41" s="30" t="s">
        <v>40</v>
      </c>
      <c r="B41" s="28">
        <v>165261.66136999999</v>
      </c>
      <c r="C41" s="28">
        <v>22339.7827</v>
      </c>
      <c r="D41" s="30" t="s">
        <v>238</v>
      </c>
      <c r="F41" s="30" t="s">
        <v>40</v>
      </c>
      <c r="G41" s="28">
        <v>1203.1535767236001</v>
      </c>
      <c r="H41" s="28">
        <v>1199.8392416100301</v>
      </c>
      <c r="I41" s="28">
        <v>37.269066309517797</v>
      </c>
      <c r="J41" s="28">
        <v>128.08798679431399</v>
      </c>
      <c r="K41" s="28">
        <v>955.16785694207897</v>
      </c>
      <c r="L41" s="28">
        <v>53.9405709419798</v>
      </c>
      <c r="M41" s="28">
        <v>381.744486405749</v>
      </c>
      <c r="N41" s="28">
        <v>166268.53883635599</v>
      </c>
      <c r="O41" s="28">
        <v>22452.857092390099</v>
      </c>
      <c r="P41" s="28">
        <v>143815.68174396601</v>
      </c>
      <c r="Q41" s="28">
        <v>115.72344606667799</v>
      </c>
      <c r="R41" s="28">
        <v>24.245408995959998</v>
      </c>
      <c r="S41" s="28">
        <v>11934.9006363641</v>
      </c>
      <c r="T41" s="28">
        <v>31.716653968044</v>
      </c>
      <c r="U41" s="28">
        <v>657.92599546950203</v>
      </c>
      <c r="V41" s="28">
        <v>47.647385263204299</v>
      </c>
      <c r="W41" s="28">
        <v>116.807778964599</v>
      </c>
      <c r="X41" s="28">
        <v>1645.47471574155</v>
      </c>
      <c r="Y41" s="28">
        <v>3659.85594283415</v>
      </c>
      <c r="Z41" s="28">
        <v>177.08776236379501</v>
      </c>
      <c r="AA41" s="28">
        <v>82.268580631293503</v>
      </c>
      <c r="AB41" s="30"/>
      <c r="AC41" s="52">
        <f t="shared" si="2"/>
        <v>6.0926258274853718E-3</v>
      </c>
      <c r="AD41" s="52">
        <f t="shared" si="2"/>
        <v>5.0615708267430504E-3</v>
      </c>
      <c r="AE41" s="30"/>
      <c r="AF41" s="28">
        <v>45</v>
      </c>
      <c r="AG41" s="28" t="s">
        <v>40</v>
      </c>
      <c r="AH41" s="28">
        <v>394.87004509399998</v>
      </c>
      <c r="AI41" s="28">
        <v>395.86503826199998</v>
      </c>
      <c r="AJ41" s="28">
        <v>12.116264921300001</v>
      </c>
      <c r="AK41" s="28">
        <v>40.621469701499997</v>
      </c>
      <c r="AL41" s="28">
        <v>313.66509845500002</v>
      </c>
      <c r="AM41" s="28">
        <v>17.382460128799998</v>
      </c>
      <c r="AN41" s="28">
        <v>125.07432276500001</v>
      </c>
      <c r="AO41" s="28">
        <v>47420.053477300004</v>
      </c>
      <c r="AP41" s="28">
        <v>37.8343908521</v>
      </c>
      <c r="AQ41" s="28">
        <v>7.9730206110299999</v>
      </c>
      <c r="AR41" s="28">
        <v>3926.7381937199998</v>
      </c>
      <c r="AS41" s="28">
        <v>10.233285932899999</v>
      </c>
      <c r="AT41" s="28">
        <v>212.88039059799999</v>
      </c>
      <c r="AU41" s="28">
        <v>14.9670834429</v>
      </c>
      <c r="AV41" s="28">
        <v>36.472636572500001</v>
      </c>
      <c r="AW41" s="28">
        <v>532.41996732699999</v>
      </c>
      <c r="AX41" s="28">
        <v>1200.9708918199999</v>
      </c>
      <c r="AY41" s="28">
        <v>57.454434298700001</v>
      </c>
      <c r="AZ41" s="28">
        <v>27.0408344511</v>
      </c>
      <c r="BA41" s="28">
        <f t="shared" si="0"/>
        <v>54784.633306253832</v>
      </c>
      <c r="BB41" s="28">
        <f t="shared" si="3"/>
        <v>7364.5798289538288</v>
      </c>
      <c r="BD41" s="28">
        <f t="shared" si="5"/>
        <v>-110477.02806374615</v>
      </c>
      <c r="BE41" s="28">
        <f t="shared" si="5"/>
        <v>-14975.202871046171</v>
      </c>
      <c r="BG41" s="25">
        <f t="shared" si="4"/>
        <v>0.32949488634271151</v>
      </c>
      <c r="BH41" s="25">
        <f t="shared" si="4"/>
        <v>0.3280019018804467</v>
      </c>
      <c r="BJ41" s="87">
        <v>0.32952339973100292</v>
      </c>
      <c r="BK41" s="87">
        <v>0.32801402889184489</v>
      </c>
    </row>
    <row r="42" spans="1:63" x14ac:dyDescent="0.4">
      <c r="A42" s="30" t="s">
        <v>41</v>
      </c>
      <c r="B42" s="28">
        <v>342127.951</v>
      </c>
      <c r="C42" s="28">
        <v>63895.198811000002</v>
      </c>
      <c r="D42" s="30" t="s">
        <v>238</v>
      </c>
      <c r="F42" s="30" t="s">
        <v>41</v>
      </c>
      <c r="G42" s="28">
        <v>4724.5712326592702</v>
      </c>
      <c r="H42" s="28">
        <v>1790.5196417489201</v>
      </c>
      <c r="I42" s="28">
        <v>108.850631260437</v>
      </c>
      <c r="J42" s="28">
        <v>482.517670375943</v>
      </c>
      <c r="K42" s="28">
        <v>3138.1264705655299</v>
      </c>
      <c r="L42" s="28">
        <v>195.394969041595</v>
      </c>
      <c r="M42" s="28">
        <v>1269.4755969289599</v>
      </c>
      <c r="N42" s="28">
        <v>339944.15348702797</v>
      </c>
      <c r="O42" s="28">
        <v>63426.104351846603</v>
      </c>
      <c r="P42" s="28">
        <v>276518.04913518101</v>
      </c>
      <c r="Q42" s="28">
        <v>75.115054173073801</v>
      </c>
      <c r="R42" s="28">
        <v>73.180385632478405</v>
      </c>
      <c r="S42" s="28">
        <v>29888.472062148201</v>
      </c>
      <c r="T42" s="28">
        <v>118.33810005676899</v>
      </c>
      <c r="U42" s="28">
        <v>1869.30491663773</v>
      </c>
      <c r="V42" s="28">
        <v>321.703346461857</v>
      </c>
      <c r="W42" s="28">
        <v>843.94172665994199</v>
      </c>
      <c r="X42" s="28">
        <v>4676.2741826639503</v>
      </c>
      <c r="Y42" s="28">
        <v>13080.7440182542</v>
      </c>
      <c r="Z42" s="28">
        <v>492.29640822985402</v>
      </c>
      <c r="AA42" s="28">
        <v>277.27793834774599</v>
      </c>
      <c r="AB42" s="30"/>
      <c r="AC42" s="52">
        <f t="shared" si="2"/>
        <v>-6.3829848060909496E-3</v>
      </c>
      <c r="AD42" s="52">
        <f t="shared" si="2"/>
        <v>-7.3416229682759992E-3</v>
      </c>
      <c r="AE42" s="30"/>
      <c r="AF42" s="28">
        <v>46</v>
      </c>
      <c r="AG42" s="28" t="s">
        <v>41</v>
      </c>
      <c r="AH42" s="28">
        <v>2354.57709441</v>
      </c>
      <c r="AI42" s="28">
        <v>886.59117594600002</v>
      </c>
      <c r="AJ42" s="28">
        <v>56.4928380502</v>
      </c>
      <c r="AK42" s="28">
        <v>274.29485596900003</v>
      </c>
      <c r="AL42" s="28">
        <v>1563.04602189</v>
      </c>
      <c r="AM42" s="28">
        <v>109.395413664</v>
      </c>
      <c r="AN42" s="28">
        <v>642.87438324699997</v>
      </c>
      <c r="AO42" s="28">
        <v>138205.86223100001</v>
      </c>
      <c r="AP42" s="28">
        <v>35.432733772600002</v>
      </c>
      <c r="AQ42" s="28">
        <v>36.474846966900003</v>
      </c>
      <c r="AR42" s="28">
        <v>14874.752835900001</v>
      </c>
      <c r="AS42" s="28">
        <v>62.115249972800001</v>
      </c>
      <c r="AT42" s="28">
        <v>1010.3456337699999</v>
      </c>
      <c r="AU42" s="28">
        <v>182.69298319000001</v>
      </c>
      <c r="AV42" s="28">
        <v>482.889345289</v>
      </c>
      <c r="AW42" s="28">
        <v>2527.3925904900002</v>
      </c>
      <c r="AX42" s="28">
        <v>6515.5764145700005</v>
      </c>
      <c r="AY42" s="28">
        <v>273.036756502</v>
      </c>
      <c r="AZ42" s="28">
        <v>137.77312219199999</v>
      </c>
      <c r="BA42" s="28">
        <f t="shared" si="0"/>
        <v>170231.61652679153</v>
      </c>
      <c r="BB42" s="28">
        <f t="shared" si="3"/>
        <v>32025.754295791528</v>
      </c>
      <c r="BD42" s="28">
        <f t="shared" si="5"/>
        <v>-171896.33447320847</v>
      </c>
      <c r="BE42" s="28">
        <f t="shared" si="5"/>
        <v>-31869.444515208474</v>
      </c>
      <c r="BG42" s="25">
        <f t="shared" si="4"/>
        <v>0.50076347770836849</v>
      </c>
      <c r="BH42" s="25">
        <f t="shared" si="4"/>
        <v>0.50493018013740143</v>
      </c>
      <c r="BJ42" s="87">
        <v>0.50087699947826514</v>
      </c>
      <c r="BK42" s="87">
        <v>0.50508675103392808</v>
      </c>
    </row>
    <row r="43" spans="1:63" x14ac:dyDescent="0.4">
      <c r="A43" s="30" t="s">
        <v>42</v>
      </c>
      <c r="B43" s="28">
        <v>297539.35853999999</v>
      </c>
      <c r="C43" s="28">
        <v>44076.147556000004</v>
      </c>
      <c r="D43" s="30" t="s">
        <v>238</v>
      </c>
      <c r="F43" s="30" t="s">
        <v>42</v>
      </c>
      <c r="G43" s="28">
        <v>2568.8726761355101</v>
      </c>
      <c r="H43" s="28">
        <v>2049.3048308779298</v>
      </c>
      <c r="I43" s="28">
        <v>74.516064738724694</v>
      </c>
      <c r="J43" s="28">
        <v>320.35033132161499</v>
      </c>
      <c r="K43" s="28">
        <v>1918.34112435721</v>
      </c>
      <c r="L43" s="28">
        <v>132.53566459983301</v>
      </c>
      <c r="M43" s="28">
        <v>788.90184008774395</v>
      </c>
      <c r="N43" s="28">
        <v>298061.96459499397</v>
      </c>
      <c r="O43" s="28">
        <v>44093.679375000698</v>
      </c>
      <c r="P43" s="28">
        <v>253968.28521999301</v>
      </c>
      <c r="Q43" s="28">
        <v>157.926726257599</v>
      </c>
      <c r="R43" s="28">
        <v>47.619304838593997</v>
      </c>
      <c r="S43" s="28">
        <v>22425.031284137101</v>
      </c>
      <c r="T43" s="28">
        <v>71.0136400072752</v>
      </c>
      <c r="U43" s="28">
        <v>1386.8947223554101</v>
      </c>
      <c r="V43" s="28">
        <v>162.52883235503199</v>
      </c>
      <c r="W43" s="28">
        <v>417.75637441095199</v>
      </c>
      <c r="X43" s="28">
        <v>3468.4500103065998</v>
      </c>
      <c r="Y43" s="28">
        <v>7546.5915528806099</v>
      </c>
      <c r="Z43" s="28">
        <v>389.633604986855</v>
      </c>
      <c r="AA43" s="28">
        <v>167.41079034596001</v>
      </c>
      <c r="AB43" s="30"/>
      <c r="AC43" s="52">
        <f t="shared" si="2"/>
        <v>1.7564266373308376E-3</v>
      </c>
      <c r="AD43" s="52">
        <f t="shared" si="2"/>
        <v>3.977620543723789E-4</v>
      </c>
      <c r="AE43" s="30"/>
      <c r="AF43" s="28">
        <v>47</v>
      </c>
      <c r="AG43" s="28" t="s">
        <v>42</v>
      </c>
      <c r="AH43" s="28">
        <v>802.63247374499997</v>
      </c>
      <c r="AI43" s="28">
        <v>626.41912275200002</v>
      </c>
      <c r="AJ43" s="28">
        <v>22.812460151300002</v>
      </c>
      <c r="AK43" s="28">
        <v>98.181832583299993</v>
      </c>
      <c r="AL43" s="28">
        <v>595.27638367300005</v>
      </c>
      <c r="AM43" s="28">
        <v>40.871474972900003</v>
      </c>
      <c r="AN43" s="28">
        <v>244.67591716300001</v>
      </c>
      <c r="AO43" s="28">
        <v>77597.703674899996</v>
      </c>
      <c r="AP43" s="28">
        <v>45.837247994999998</v>
      </c>
      <c r="AQ43" s="28">
        <v>14.740068711299999</v>
      </c>
      <c r="AR43" s="28">
        <v>6916.4969323599998</v>
      </c>
      <c r="AS43" s="28">
        <v>21.961622261199999</v>
      </c>
      <c r="AT43" s="28">
        <v>424.61807045299997</v>
      </c>
      <c r="AU43" s="28">
        <v>50.588828675999999</v>
      </c>
      <c r="AV43" s="28">
        <v>129.793237869</v>
      </c>
      <c r="AW43" s="28">
        <v>1061.89773403</v>
      </c>
      <c r="AX43" s="28">
        <v>2348.4648254200001</v>
      </c>
      <c r="AY43" s="28">
        <v>119.69149636100001</v>
      </c>
      <c r="AZ43" s="28">
        <v>52.133362885899999</v>
      </c>
      <c r="BA43" s="28">
        <f t="shared" si="0"/>
        <v>91214.7967669629</v>
      </c>
      <c r="BB43" s="28">
        <f t="shared" si="3"/>
        <v>13617.093092062903</v>
      </c>
      <c r="BD43" s="28">
        <f t="shared" si="5"/>
        <v>-206324.56177303707</v>
      </c>
      <c r="BE43" s="28">
        <f t="shared" si="5"/>
        <v>-30459.0544639371</v>
      </c>
      <c r="BG43" s="25">
        <f t="shared" si="4"/>
        <v>0.30602628849643865</v>
      </c>
      <c r="BH43" s="25">
        <f t="shared" si="4"/>
        <v>0.3088218829790656</v>
      </c>
      <c r="BJ43" s="87">
        <v>0.30616355282625929</v>
      </c>
      <c r="BK43" s="87">
        <v>0.30909912751224661</v>
      </c>
    </row>
    <row r="44" spans="1:63" x14ac:dyDescent="0.4">
      <c r="A44" s="30" t="s">
        <v>43</v>
      </c>
      <c r="B44" s="28">
        <v>1274353.3428</v>
      </c>
      <c r="C44" s="28">
        <v>183248.80856</v>
      </c>
      <c r="D44" s="30" t="s">
        <v>238</v>
      </c>
      <c r="F44" s="30" t="s">
        <v>43</v>
      </c>
      <c r="G44" s="28">
        <v>10016.7668767671</v>
      </c>
      <c r="H44" s="28">
        <v>8634.1813216708706</v>
      </c>
      <c r="I44" s="28">
        <v>324.53937553089997</v>
      </c>
      <c r="J44" s="28">
        <v>1680.4401859157699</v>
      </c>
      <c r="K44" s="28">
        <v>7555.5834783754099</v>
      </c>
      <c r="L44" s="28">
        <v>710.18109404366203</v>
      </c>
      <c r="M44" s="28">
        <v>3274.1969133859102</v>
      </c>
      <c r="N44" s="28">
        <v>1276795.7470254099</v>
      </c>
      <c r="O44" s="28">
        <v>183356.33546150799</v>
      </c>
      <c r="P44" s="28">
        <v>1093439.4115639001</v>
      </c>
      <c r="Q44" s="28">
        <v>627.21509436333201</v>
      </c>
      <c r="R44" s="28">
        <v>192.748267613</v>
      </c>
      <c r="S44" s="28">
        <v>91503.820811080397</v>
      </c>
      <c r="T44" s="28">
        <v>313.64225910370999</v>
      </c>
      <c r="U44" s="28">
        <v>6540.7890053296796</v>
      </c>
      <c r="V44" s="28">
        <v>958.42660198305703</v>
      </c>
      <c r="W44" s="28">
        <v>2543.2010566863401</v>
      </c>
      <c r="X44" s="28">
        <v>16358.5531303978</v>
      </c>
      <c r="Y44" s="28">
        <v>29469.037007335799</v>
      </c>
      <c r="Z44" s="28">
        <v>2000.22640520952</v>
      </c>
      <c r="AA44" s="28">
        <v>652.78657671588496</v>
      </c>
      <c r="AB44" s="30"/>
      <c r="AC44" s="52">
        <f t="shared" si="2"/>
        <v>1.9165832139173655E-3</v>
      </c>
      <c r="AD44" s="52">
        <f t="shared" si="2"/>
        <v>5.8678090380476406E-4</v>
      </c>
      <c r="AE44" s="30"/>
      <c r="AF44" s="28">
        <v>48</v>
      </c>
      <c r="AG44" s="28" t="s">
        <v>43</v>
      </c>
      <c r="AH44" s="28">
        <v>5258.2072026799997</v>
      </c>
      <c r="AI44" s="28">
        <v>4196.0488804400002</v>
      </c>
      <c r="AJ44" s="28">
        <v>169.01954731000001</v>
      </c>
      <c r="AK44" s="28">
        <v>906.78134369400004</v>
      </c>
      <c r="AL44" s="28">
        <v>3903.6369732200001</v>
      </c>
      <c r="AM44" s="28">
        <v>376.06942911599998</v>
      </c>
      <c r="AN44" s="28">
        <v>1699.3405319999999</v>
      </c>
      <c r="AO44" s="28">
        <v>539776.416387</v>
      </c>
      <c r="AP44" s="28">
        <v>297.07463911600001</v>
      </c>
      <c r="AQ44" s="28">
        <v>98.648064145899994</v>
      </c>
      <c r="AR44" s="28">
        <v>46130.076838699999</v>
      </c>
      <c r="AS44" s="28">
        <v>167.443497831</v>
      </c>
      <c r="AT44" s="28">
        <v>3420.5881165400001</v>
      </c>
      <c r="AU44" s="28">
        <v>527.27208526699997</v>
      </c>
      <c r="AV44" s="28">
        <v>1403.3310452600001</v>
      </c>
      <c r="AW44" s="28">
        <v>8554.9212080399993</v>
      </c>
      <c r="AX44" s="28">
        <v>15351.5040586</v>
      </c>
      <c r="AY44" s="28">
        <v>1039.44199914</v>
      </c>
      <c r="AZ44" s="28">
        <v>337.36645750100001</v>
      </c>
      <c r="BA44" s="28">
        <f t="shared" si="0"/>
        <v>633613.18830560078</v>
      </c>
      <c r="BB44" s="28">
        <f t="shared" si="3"/>
        <v>93836.771918600774</v>
      </c>
      <c r="BD44" s="28">
        <f t="shared" si="5"/>
        <v>-640740.1544943992</v>
      </c>
      <c r="BE44" s="28">
        <f t="shared" si="5"/>
        <v>-89412.036641399231</v>
      </c>
      <c r="BG44" s="25">
        <f t="shared" si="4"/>
        <v>0.49625258368987268</v>
      </c>
      <c r="BH44" s="25">
        <f t="shared" si="4"/>
        <v>0.51177272758213443</v>
      </c>
      <c r="BJ44" s="87">
        <v>0.49641986729570481</v>
      </c>
      <c r="BK44" s="87">
        <v>0.51234577507182033</v>
      </c>
    </row>
    <row r="45" spans="1:63" x14ac:dyDescent="0.4">
      <c r="A45" s="30" t="s">
        <v>44</v>
      </c>
      <c r="B45" s="28">
        <v>210996.00409</v>
      </c>
      <c r="C45" s="28">
        <v>26926.648192000001</v>
      </c>
      <c r="F45" s="30" t="s">
        <v>44</v>
      </c>
      <c r="G45" s="28">
        <v>1398.8726892530101</v>
      </c>
      <c r="H45" s="28">
        <v>1499.7268782001399</v>
      </c>
      <c r="I45" s="28">
        <v>43.3883437005682</v>
      </c>
      <c r="J45" s="28">
        <v>152.85704709623701</v>
      </c>
      <c r="K45" s="28">
        <v>1116.99725337169</v>
      </c>
      <c r="L45" s="28">
        <v>76.173610818079993</v>
      </c>
      <c r="M45" s="28">
        <v>458.172170725927</v>
      </c>
      <c r="N45" s="28">
        <v>212120.11637697899</v>
      </c>
      <c r="O45" s="28">
        <v>27033.3104743244</v>
      </c>
      <c r="P45" s="28">
        <v>185086.80590265401</v>
      </c>
      <c r="Q45" s="28">
        <v>128.49607334777301</v>
      </c>
      <c r="R45" s="28">
        <v>29.426333338844799</v>
      </c>
      <c r="S45" s="28">
        <v>14484.4302607516</v>
      </c>
      <c r="T45" s="28">
        <v>35.254854654783699</v>
      </c>
      <c r="U45" s="28">
        <v>789.55807382176704</v>
      </c>
      <c r="V45" s="28">
        <v>76.378732287240197</v>
      </c>
      <c r="W45" s="28">
        <v>197.120477278614</v>
      </c>
      <c r="X45" s="28">
        <v>1975.1357404498499</v>
      </c>
      <c r="Y45" s="28">
        <v>4234.4158354690599</v>
      </c>
      <c r="Z45" s="28">
        <v>240.98017659022099</v>
      </c>
      <c r="AA45" s="28">
        <v>95.925923168923703</v>
      </c>
      <c r="AB45" s="30"/>
      <c r="AC45" s="52">
        <f t="shared" si="2"/>
        <v>5.327647278568816E-3</v>
      </c>
      <c r="AD45" s="52">
        <f t="shared" si="2"/>
        <v>3.9612164709044422E-3</v>
      </c>
      <c r="AE45" s="30"/>
      <c r="AF45" s="28">
        <v>49</v>
      </c>
      <c r="AG45" s="28" t="s">
        <v>44</v>
      </c>
      <c r="AH45" s="28">
        <v>678.63520622199997</v>
      </c>
      <c r="AI45" s="28">
        <v>692.88384448800002</v>
      </c>
      <c r="AJ45" s="28">
        <v>21.3020949866</v>
      </c>
      <c r="AK45" s="28">
        <v>83.289987452800005</v>
      </c>
      <c r="AL45" s="28">
        <v>534.334679714</v>
      </c>
      <c r="AM45" s="28">
        <v>39.702183920499998</v>
      </c>
      <c r="AN45" s="28">
        <v>222.12212222700001</v>
      </c>
      <c r="AO45" s="28">
        <v>86327.993738999998</v>
      </c>
      <c r="AP45" s="28">
        <v>57.880284869800001</v>
      </c>
      <c r="AQ45" s="28">
        <v>14.0060895886</v>
      </c>
      <c r="AR45" s="28">
        <v>6832.6004429100003</v>
      </c>
      <c r="AS45" s="28">
        <v>18.085931389500001</v>
      </c>
      <c r="AT45" s="28">
        <v>396.46277564000002</v>
      </c>
      <c r="AU45" s="28">
        <v>43.929527918200002</v>
      </c>
      <c r="AV45" s="28">
        <v>114.752752966</v>
      </c>
      <c r="AW45" s="28">
        <v>991.743580952</v>
      </c>
      <c r="AX45" s="28">
        <v>2039.4963322399999</v>
      </c>
      <c r="AY45" s="28">
        <v>121.478066</v>
      </c>
      <c r="AZ45" s="28">
        <v>45.895795505599999</v>
      </c>
      <c r="BA45" s="28">
        <f t="shared" si="0"/>
        <v>99276.595437990589</v>
      </c>
      <c r="BB45" s="28">
        <f t="shared" si="3"/>
        <v>12948.601698990591</v>
      </c>
      <c r="BD45" s="28">
        <f t="shared" si="5"/>
        <v>-111719.40865200941</v>
      </c>
      <c r="BE45" s="28">
        <f t="shared" si="5"/>
        <v>-13978.046493009409</v>
      </c>
      <c r="BG45" s="25">
        <f t="shared" si="4"/>
        <v>0.46802065326777703</v>
      </c>
      <c r="BH45" s="25">
        <f t="shared" si="4"/>
        <v>0.47898690437077129</v>
      </c>
      <c r="BJ45" s="87">
        <v>0.46812535716811443</v>
      </c>
      <c r="BK45" s="87">
        <v>0.47943343543047168</v>
      </c>
    </row>
    <row r="46" spans="1:63" x14ac:dyDescent="0.4">
      <c r="A46" s="30" t="s">
        <v>45</v>
      </c>
      <c r="B46" s="28">
        <v>22441.391721</v>
      </c>
      <c r="C46" s="28">
        <v>3291.7653535999998</v>
      </c>
      <c r="D46" s="30" t="s">
        <v>238</v>
      </c>
      <c r="F46" s="30" t="s">
        <v>45</v>
      </c>
      <c r="G46" s="28">
        <v>174.15742643452</v>
      </c>
      <c r="H46" s="28">
        <v>158.469496960377</v>
      </c>
      <c r="I46" s="28">
        <v>6.1978526099968496</v>
      </c>
      <c r="J46" s="28">
        <v>31.311856126368902</v>
      </c>
      <c r="K46" s="28">
        <v>133.37547600544499</v>
      </c>
      <c r="L46" s="28">
        <v>12.043853877654501</v>
      </c>
      <c r="M46" s="28">
        <v>57.528384838814503</v>
      </c>
      <c r="N46" s="28">
        <v>22539.459250323798</v>
      </c>
      <c r="O46" s="28">
        <v>3302.6294763526698</v>
      </c>
      <c r="P46" s="28">
        <v>19236.829773971102</v>
      </c>
      <c r="Q46" s="28">
        <v>14.6125967801495</v>
      </c>
      <c r="R46" s="28">
        <v>3.4011759960757701</v>
      </c>
      <c r="S46" s="28">
        <v>1658.7129048650399</v>
      </c>
      <c r="T46" s="28">
        <v>6.1313696544806104</v>
      </c>
      <c r="U46" s="28">
        <v>120.992625539443</v>
      </c>
      <c r="V46" s="28">
        <v>15.3483534438951</v>
      </c>
      <c r="W46" s="28">
        <v>40.436991914548798</v>
      </c>
      <c r="X46" s="28">
        <v>302.56107938292598</v>
      </c>
      <c r="Y46" s="28">
        <v>521.11654579826597</v>
      </c>
      <c r="Z46" s="28">
        <v>34.8275526932213</v>
      </c>
      <c r="AA46" s="28">
        <v>11.403933431439</v>
      </c>
      <c r="AB46" s="30"/>
      <c r="AC46" s="52">
        <f t="shared" si="2"/>
        <v>4.3699397320367383E-3</v>
      </c>
      <c r="AD46" s="52">
        <f t="shared" si="2"/>
        <v>3.300394039565612E-3</v>
      </c>
      <c r="AE46" s="30"/>
      <c r="AF46" s="28">
        <v>50</v>
      </c>
      <c r="AG46" s="28" t="s">
        <v>45</v>
      </c>
      <c r="AH46" s="28">
        <v>30.203687009700001</v>
      </c>
      <c r="AI46" s="28">
        <v>25.774728451200001</v>
      </c>
      <c r="AJ46" s="28">
        <v>1.14760681682</v>
      </c>
      <c r="AK46" s="28">
        <v>6.9426008475299996</v>
      </c>
      <c r="AL46" s="28">
        <v>22.665627862699999</v>
      </c>
      <c r="AM46" s="28">
        <v>2.6607065622900001</v>
      </c>
      <c r="AN46" s="28">
        <v>10.319340563400001</v>
      </c>
      <c r="AO46" s="28">
        <v>3222.86991468</v>
      </c>
      <c r="AP46" s="28">
        <v>2.1345324100399998</v>
      </c>
      <c r="AQ46" s="28">
        <v>0.57890873470899995</v>
      </c>
      <c r="AR46" s="28">
        <v>278.18930791299999</v>
      </c>
      <c r="AS46" s="28">
        <v>1.19933340828</v>
      </c>
      <c r="AT46" s="28">
        <v>24.086647733500001</v>
      </c>
      <c r="AU46" s="28">
        <v>3.8148174629799998</v>
      </c>
      <c r="AV46" s="28">
        <v>10.233646333499999</v>
      </c>
      <c r="AW46" s="28">
        <v>60.231746547199997</v>
      </c>
      <c r="AX46" s="28">
        <v>89.229084669200006</v>
      </c>
      <c r="AY46" s="28">
        <v>7.2715869274299996</v>
      </c>
      <c r="AZ46" s="28">
        <v>1.93152980723</v>
      </c>
      <c r="BA46" s="28">
        <f t="shared" si="0"/>
        <v>3801.4853547407083</v>
      </c>
      <c r="BB46" s="28">
        <f t="shared" si="3"/>
        <v>578.61544006070835</v>
      </c>
      <c r="BD46" s="28">
        <f t="shared" si="5"/>
        <v>-18639.906366259293</v>
      </c>
      <c r="BE46" s="28">
        <f t="shared" si="5"/>
        <v>-2713.1499135392914</v>
      </c>
      <c r="BG46" s="25">
        <f t="shared" si="4"/>
        <v>0.16865911965860925</v>
      </c>
      <c r="BH46" s="25">
        <f t="shared" si="4"/>
        <v>0.17519841211485668</v>
      </c>
      <c r="BJ46" s="87">
        <v>0.16882473241779489</v>
      </c>
      <c r="BK46" s="87">
        <v>0.17556348409524081</v>
      </c>
    </row>
    <row r="47" spans="1:63" x14ac:dyDescent="0.4">
      <c r="A47" s="30" t="s">
        <v>46</v>
      </c>
      <c r="B47" s="28">
        <v>285555.50276</v>
      </c>
      <c r="C47" s="28">
        <v>37143.742689999999</v>
      </c>
      <c r="D47" s="30" t="s">
        <v>238</v>
      </c>
      <c r="F47" s="30" t="s">
        <v>46</v>
      </c>
      <c r="G47" s="28">
        <v>1915.0786721561699</v>
      </c>
      <c r="H47" s="28">
        <v>1987.8940378202899</v>
      </c>
      <c r="I47" s="28">
        <v>62.965854974233402</v>
      </c>
      <c r="J47" s="28">
        <v>270.44977513517</v>
      </c>
      <c r="K47" s="28">
        <v>1522.2179207217901</v>
      </c>
      <c r="L47" s="28">
        <v>122.52334784647</v>
      </c>
      <c r="M47" s="28">
        <v>640.30312878960694</v>
      </c>
      <c r="N47" s="28">
        <v>286988.37044166197</v>
      </c>
      <c r="O47" s="28">
        <v>37281.703939571198</v>
      </c>
      <c r="P47" s="28">
        <v>249706.66650209099</v>
      </c>
      <c r="Q47" s="28">
        <v>169.56378082089</v>
      </c>
      <c r="R47" s="28">
        <v>39.722834730732899</v>
      </c>
      <c r="S47" s="28">
        <v>19448.834619399498</v>
      </c>
      <c r="T47" s="28">
        <v>54.056274268092999</v>
      </c>
      <c r="U47" s="28">
        <v>1213.5924201017399</v>
      </c>
      <c r="V47" s="28">
        <v>141.207066598323</v>
      </c>
      <c r="W47" s="28">
        <v>370.98201330919198</v>
      </c>
      <c r="X47" s="28">
        <v>3035.589846889</v>
      </c>
      <c r="Y47" s="28">
        <v>5787.1335636391595</v>
      </c>
      <c r="Z47" s="28">
        <v>369.24589380997202</v>
      </c>
      <c r="AA47" s="28">
        <v>130.34288856076699</v>
      </c>
      <c r="AB47" s="30"/>
      <c r="AC47" s="52">
        <f t="shared" si="2"/>
        <v>5.017825493862915E-3</v>
      </c>
      <c r="AD47" s="52">
        <f t="shared" si="2"/>
        <v>3.7142527806801099E-3</v>
      </c>
      <c r="AE47" s="30"/>
      <c r="AF47" s="28">
        <v>51</v>
      </c>
      <c r="AG47" s="28" t="s">
        <v>46</v>
      </c>
      <c r="AH47" s="28">
        <v>502.623906756</v>
      </c>
      <c r="AI47" s="28">
        <v>521.76823656700003</v>
      </c>
      <c r="AJ47" s="28">
        <v>16.220808325499998</v>
      </c>
      <c r="AK47" s="28">
        <v>68.410214718199995</v>
      </c>
      <c r="AL47" s="28">
        <v>398.49859631200002</v>
      </c>
      <c r="AM47" s="28">
        <v>31.140022866100001</v>
      </c>
      <c r="AN47" s="28">
        <v>166.932334338</v>
      </c>
      <c r="AO47" s="28">
        <v>64797.293720200003</v>
      </c>
      <c r="AP47" s="28">
        <v>43.218519575000002</v>
      </c>
      <c r="AQ47" s="28">
        <v>10.3779803101</v>
      </c>
      <c r="AR47" s="28">
        <v>5095.7353247299998</v>
      </c>
      <c r="AS47" s="28">
        <v>13.999847021000001</v>
      </c>
      <c r="AT47" s="28">
        <v>311.53231291499998</v>
      </c>
      <c r="AU47" s="28">
        <v>35.1323820725</v>
      </c>
      <c r="AV47" s="28">
        <v>91.654840860700006</v>
      </c>
      <c r="AW47" s="28">
        <v>779.20879813800002</v>
      </c>
      <c r="AX47" s="28">
        <v>1516.90941271</v>
      </c>
      <c r="AY47" s="28">
        <v>94.604178453800003</v>
      </c>
      <c r="AZ47" s="28">
        <v>34.283569863899999</v>
      </c>
      <c r="BA47" s="28">
        <f t="shared" si="0"/>
        <v>74529.545006732806</v>
      </c>
      <c r="BB47" s="28">
        <f t="shared" si="3"/>
        <v>9732.2512865328026</v>
      </c>
      <c r="BD47" s="28">
        <f t="shared" si="5"/>
        <v>-211025.9577532672</v>
      </c>
      <c r="BE47" s="28">
        <f t="shared" si="5"/>
        <v>-27411.491403467197</v>
      </c>
      <c r="BG47" s="25">
        <f t="shared" si="4"/>
        <v>0.25969534895102281</v>
      </c>
      <c r="BH47" s="25">
        <f t="shared" si="4"/>
        <v>0.26104631114252497</v>
      </c>
      <c r="BJ47" s="87">
        <v>0.25965990993387789</v>
      </c>
      <c r="BK47" s="87">
        <v>0.26096938273064541</v>
      </c>
    </row>
    <row r="48" spans="1:63" x14ac:dyDescent="0.4">
      <c r="A48" s="30" t="s">
        <v>47</v>
      </c>
      <c r="B48" s="28">
        <v>250089.42658999999</v>
      </c>
      <c r="C48" s="28">
        <v>43666.418503000001</v>
      </c>
      <c r="F48" s="30" t="s">
        <v>47</v>
      </c>
      <c r="G48" s="28">
        <v>2843.3396278598002</v>
      </c>
      <c r="H48" s="28">
        <v>1789.90615872176</v>
      </c>
      <c r="I48" s="28">
        <v>74.2701833473878</v>
      </c>
      <c r="J48" s="28">
        <v>265.48087616087099</v>
      </c>
      <c r="K48" s="28">
        <v>2032.58196872743</v>
      </c>
      <c r="L48" s="28">
        <v>91.280129323125806</v>
      </c>
      <c r="M48" s="28">
        <v>795.14800233689903</v>
      </c>
      <c r="N48" s="28">
        <v>250069.70156331899</v>
      </c>
      <c r="O48" s="28">
        <v>43642.170401648997</v>
      </c>
      <c r="P48" s="28">
        <v>206427.53116166999</v>
      </c>
      <c r="Q48" s="28">
        <v>153.07019236429099</v>
      </c>
      <c r="R48" s="28">
        <v>48.158823712914099</v>
      </c>
      <c r="S48" s="28">
        <v>22154.8393779658</v>
      </c>
      <c r="T48" s="28">
        <v>76.747107899711693</v>
      </c>
      <c r="U48" s="28">
        <v>1222.10969714005</v>
      </c>
      <c r="V48" s="28">
        <v>99.897543951895102</v>
      </c>
      <c r="W48" s="28">
        <v>235.42903535662501</v>
      </c>
      <c r="X48" s="28">
        <v>3055.5681317481999</v>
      </c>
      <c r="Y48" s="28">
        <v>8244.4436920804401</v>
      </c>
      <c r="Z48" s="28">
        <v>280.39936437441003</v>
      </c>
      <c r="AA48" s="28">
        <v>179.50048857730201</v>
      </c>
      <c r="AB48" s="30"/>
      <c r="AC48" s="52">
        <f t="shared" si="2"/>
        <v>-7.8871893745984214E-5</v>
      </c>
      <c r="AD48" s="52">
        <f t="shared" si="2"/>
        <v>-5.5530318680333814E-4</v>
      </c>
      <c r="AE48" s="30"/>
      <c r="AF48" s="28">
        <v>53</v>
      </c>
      <c r="AG48" s="28" t="s">
        <v>47</v>
      </c>
      <c r="AH48" s="28">
        <v>1303.9417551199999</v>
      </c>
      <c r="AI48" s="28">
        <v>725.745652866</v>
      </c>
      <c r="AJ48" s="28">
        <v>31.857653527499998</v>
      </c>
      <c r="AK48" s="28">
        <v>112.649105159</v>
      </c>
      <c r="AL48" s="28">
        <v>913.06802680700002</v>
      </c>
      <c r="AM48" s="28">
        <v>42.164885661500001</v>
      </c>
      <c r="AN48" s="28">
        <v>357.52941198100001</v>
      </c>
      <c r="AO48" s="28">
        <v>90255.408575900001</v>
      </c>
      <c r="AP48" s="28">
        <v>54.7331032433</v>
      </c>
      <c r="AQ48" s="28">
        <v>21.576729785800001</v>
      </c>
      <c r="AR48" s="28">
        <v>9590.1067092400008</v>
      </c>
      <c r="AS48" s="28">
        <v>32.828201082200003</v>
      </c>
      <c r="AT48" s="28">
        <v>518.271500941</v>
      </c>
      <c r="AU48" s="28">
        <v>52.788219764200001</v>
      </c>
      <c r="AV48" s="28">
        <v>129.334893601</v>
      </c>
      <c r="AW48" s="28">
        <v>1296.0805879899999</v>
      </c>
      <c r="AX48" s="28">
        <v>3727.4709237000002</v>
      </c>
      <c r="AY48" s="28">
        <v>122.889978388</v>
      </c>
      <c r="AZ48" s="28">
        <v>80.727765728500003</v>
      </c>
      <c r="BA48" s="28">
        <f t="shared" si="0"/>
        <v>109369.17368048603</v>
      </c>
      <c r="BB48" s="28">
        <f t="shared" si="3"/>
        <v>19113.765104586026</v>
      </c>
      <c r="BD48" s="28">
        <f t="shared" si="5"/>
        <v>-140720.25290951395</v>
      </c>
      <c r="BE48" s="28">
        <f t="shared" si="5"/>
        <v>-24552.653398413975</v>
      </c>
      <c r="BG48" s="25">
        <f t="shared" si="4"/>
        <v>0.4373547574806585</v>
      </c>
      <c r="BH48" s="25">
        <f t="shared" si="4"/>
        <v>0.43796550283080837</v>
      </c>
      <c r="BJ48" s="87">
        <v>0.4412947574363445</v>
      </c>
      <c r="BK48" s="87">
        <v>0.44371073555900159</v>
      </c>
    </row>
    <row r="49" spans="1:63" x14ac:dyDescent="0.4">
      <c r="A49" s="30" t="s">
        <v>48</v>
      </c>
      <c r="B49" s="28">
        <v>122368.08872</v>
      </c>
      <c r="C49" s="28">
        <v>15104.490073000001</v>
      </c>
      <c r="D49" s="30" t="s">
        <v>238</v>
      </c>
      <c r="F49" s="30" t="s">
        <v>48</v>
      </c>
      <c r="G49" s="28">
        <v>795.01808715973004</v>
      </c>
      <c r="H49" s="28">
        <v>825.63128468834896</v>
      </c>
      <c r="I49" s="28">
        <v>25.1777832746352</v>
      </c>
      <c r="J49" s="28">
        <v>80.038964202450401</v>
      </c>
      <c r="K49" s="28">
        <v>616.83703312995601</v>
      </c>
      <c r="L49" s="28">
        <v>41.102018474732297</v>
      </c>
      <c r="M49" s="28">
        <v>254.02792903321699</v>
      </c>
      <c r="N49" s="28">
        <v>123021.11810176499</v>
      </c>
      <c r="O49" s="28">
        <v>15166.330797522</v>
      </c>
      <c r="P49" s="28">
        <v>107854.787304243</v>
      </c>
      <c r="Q49" s="28">
        <v>75.532439667763398</v>
      </c>
      <c r="R49" s="28">
        <v>16.6981518543626</v>
      </c>
      <c r="S49" s="28">
        <v>8227.99945545837</v>
      </c>
      <c r="T49" s="28">
        <v>21.798378533595599</v>
      </c>
      <c r="U49" s="28">
        <v>421.84308834471398</v>
      </c>
      <c r="V49" s="28">
        <v>40.140604132563901</v>
      </c>
      <c r="W49" s="28">
        <v>104.612860177361</v>
      </c>
      <c r="X49" s="28">
        <v>1055.36244261093</v>
      </c>
      <c r="Y49" s="28">
        <v>2380.84175543025</v>
      </c>
      <c r="Z49" s="28">
        <v>131.10149410539199</v>
      </c>
      <c r="AA49" s="28">
        <v>52.567027243616202</v>
      </c>
      <c r="AB49" s="30"/>
      <c r="AC49" s="52">
        <f t="shared" si="2"/>
        <v>5.3365986883985913E-3</v>
      </c>
      <c r="AD49" s="52">
        <f t="shared" si="2"/>
        <v>4.0941947873196971E-3</v>
      </c>
      <c r="AE49" s="30"/>
      <c r="AF49" s="28">
        <v>54</v>
      </c>
      <c r="AG49" s="28" t="s">
        <v>48</v>
      </c>
      <c r="AH49" s="28">
        <v>116.38295039800001</v>
      </c>
      <c r="AI49" s="28">
        <v>120.93975985199999</v>
      </c>
      <c r="AJ49" s="28">
        <v>3.6582690804200002</v>
      </c>
      <c r="AK49" s="28">
        <v>12.132083353800001</v>
      </c>
      <c r="AL49" s="28">
        <v>90.425750298799997</v>
      </c>
      <c r="AM49" s="28">
        <v>6.1953360054699997</v>
      </c>
      <c r="AN49" s="28">
        <v>37.359889276499999</v>
      </c>
      <c r="AO49" s="28">
        <v>15681.901531400001</v>
      </c>
      <c r="AP49" s="28">
        <v>10.635010428399999</v>
      </c>
      <c r="AQ49" s="28">
        <v>2.4368978181899998</v>
      </c>
      <c r="AR49" s="28">
        <v>1200.1568204299999</v>
      </c>
      <c r="AS49" s="28">
        <v>3.16611965354</v>
      </c>
      <c r="AT49" s="28">
        <v>62.7213738437</v>
      </c>
      <c r="AU49" s="28">
        <v>6.2161499923500001</v>
      </c>
      <c r="AV49" s="28">
        <v>16.187591336600001</v>
      </c>
      <c r="AW49" s="28">
        <v>156.90937575800001</v>
      </c>
      <c r="AX49" s="28">
        <v>348.34199672099999</v>
      </c>
      <c r="AY49" s="28">
        <v>19.593784478700002</v>
      </c>
      <c r="AZ49" s="28">
        <v>7.7335078445500001</v>
      </c>
      <c r="BA49" s="28">
        <f t="shared" si="0"/>
        <v>17903.094197970015</v>
      </c>
      <c r="BB49" s="28">
        <f t="shared" si="3"/>
        <v>2221.1926665700139</v>
      </c>
      <c r="BD49" s="28">
        <f t="shared" si="5"/>
        <v>-104464.99452202999</v>
      </c>
      <c r="BE49" s="28">
        <f t="shared" si="5"/>
        <v>-12883.297406429987</v>
      </c>
      <c r="BG49" s="25">
        <f t="shared" si="4"/>
        <v>0.14552862528172028</v>
      </c>
      <c r="BH49" s="25">
        <f t="shared" si="4"/>
        <v>0.14645550701906956</v>
      </c>
      <c r="BJ49" s="87">
        <v>0.1455054966245975</v>
      </c>
      <c r="BK49" s="87">
        <v>0.14641933569553769</v>
      </c>
    </row>
    <row r="50" spans="1:63" x14ac:dyDescent="0.4">
      <c r="A50" s="30" t="s">
        <v>49</v>
      </c>
      <c r="B50" s="28">
        <v>690794.65156999999</v>
      </c>
      <c r="C50" s="28">
        <v>90457.337780999995</v>
      </c>
      <c r="D50" s="30" t="s">
        <v>238</v>
      </c>
      <c r="F50" s="30" t="s">
        <v>49</v>
      </c>
      <c r="G50" s="28">
        <v>5131.5883381008198</v>
      </c>
      <c r="H50" s="28">
        <v>4655.7228494739202</v>
      </c>
      <c r="I50" s="28">
        <v>140.853377932836</v>
      </c>
      <c r="J50" s="28">
        <v>453.67298411018697</v>
      </c>
      <c r="K50" s="28">
        <v>3984.62135793691</v>
      </c>
      <c r="L50" s="28">
        <v>237.27241376345501</v>
      </c>
      <c r="M50" s="28">
        <v>1595.62036574678</v>
      </c>
      <c r="N50" s="28">
        <v>693993.71130341606</v>
      </c>
      <c r="O50" s="28">
        <v>90670.510098039493</v>
      </c>
      <c r="P50" s="28">
        <v>603323.201205377</v>
      </c>
      <c r="Q50" s="28">
        <v>385.51107425717998</v>
      </c>
      <c r="R50" s="28">
        <v>101.80642769666601</v>
      </c>
      <c r="S50" s="28">
        <v>47899.907963204801</v>
      </c>
      <c r="T50" s="28">
        <v>110.020866085748</v>
      </c>
      <c r="U50" s="28">
        <v>2488.78852846993</v>
      </c>
      <c r="V50" s="28">
        <v>253.81937285118201</v>
      </c>
      <c r="W50" s="28">
        <v>655.15119158716197</v>
      </c>
      <c r="X50" s="28">
        <v>6227.2977290188801</v>
      </c>
      <c r="Y50" s="28">
        <v>15270.515752465</v>
      </c>
      <c r="Z50" s="28">
        <v>734.71206589615099</v>
      </c>
      <c r="AA50" s="28">
        <v>343.62743944178902</v>
      </c>
      <c r="AB50" s="30"/>
      <c r="AC50" s="52">
        <f t="shared" si="2"/>
        <v>4.6309850925241296E-3</v>
      </c>
      <c r="AD50" s="52">
        <f t="shared" si="2"/>
        <v>2.3566061335520924E-3</v>
      </c>
      <c r="AE50" s="30"/>
      <c r="AF50" s="28">
        <v>55</v>
      </c>
      <c r="AG50" s="28" t="s">
        <v>49</v>
      </c>
      <c r="AH50" s="28">
        <v>1565.4761188099999</v>
      </c>
      <c r="AI50" s="28">
        <v>1370.6121313399999</v>
      </c>
      <c r="AJ50" s="28">
        <v>43.524695422000001</v>
      </c>
      <c r="AK50" s="28">
        <v>156.41149256899999</v>
      </c>
      <c r="AL50" s="28">
        <v>1202.64921645</v>
      </c>
      <c r="AM50" s="28">
        <v>77.677183396800004</v>
      </c>
      <c r="AN50" s="28">
        <v>487.30549740999999</v>
      </c>
      <c r="AO50" s="28">
        <v>177874.123074</v>
      </c>
      <c r="AP50" s="28">
        <v>109.160470726</v>
      </c>
      <c r="AQ50" s="28">
        <v>30.598075377299999</v>
      </c>
      <c r="AR50" s="28">
        <v>14329.343007199999</v>
      </c>
      <c r="AS50" s="28">
        <v>35.6827965779</v>
      </c>
      <c r="AT50" s="28">
        <v>788.38810547399999</v>
      </c>
      <c r="AU50" s="28">
        <v>89.569651227099996</v>
      </c>
      <c r="AV50" s="28">
        <v>233.02937861500001</v>
      </c>
      <c r="AW50" s="28">
        <v>1972.49295899</v>
      </c>
      <c r="AX50" s="28">
        <v>4634.1221710099999</v>
      </c>
      <c r="AY50" s="28">
        <v>234.04550561600001</v>
      </c>
      <c r="AZ50" s="28">
        <v>103.90156138899999</v>
      </c>
      <c r="BA50" s="28">
        <f t="shared" si="0"/>
        <v>205338.1130916001</v>
      </c>
      <c r="BB50" s="28">
        <f t="shared" si="3"/>
        <v>27463.990017600096</v>
      </c>
      <c r="BD50" s="28">
        <f t="shared" si="5"/>
        <v>-485456.53847839986</v>
      </c>
      <c r="BE50" s="28">
        <f t="shared" si="5"/>
        <v>-62993.347763399899</v>
      </c>
      <c r="BG50" s="25">
        <f t="shared" si="4"/>
        <v>0.29587892476135952</v>
      </c>
      <c r="BH50" s="25">
        <f t="shared" si="4"/>
        <v>0.30289881448669526</v>
      </c>
      <c r="BJ50" s="87">
        <v>0.29576347115019536</v>
      </c>
      <c r="BK50" s="87">
        <v>0.30274395425448136</v>
      </c>
    </row>
    <row r="51" spans="1:63" x14ac:dyDescent="0.4">
      <c r="A51" s="30" t="s">
        <v>50</v>
      </c>
      <c r="B51" s="28">
        <v>239788.30051</v>
      </c>
      <c r="C51" s="28">
        <v>29284.952879</v>
      </c>
      <c r="D51" s="28"/>
      <c r="E51" s="28"/>
      <c r="F51" s="30" t="s">
        <v>50</v>
      </c>
      <c r="G51" s="28">
        <v>1481.4651628940001</v>
      </c>
      <c r="H51" s="28">
        <v>1628.7200085980201</v>
      </c>
      <c r="I51" s="28">
        <v>47.276791867149498</v>
      </c>
      <c r="J51" s="28">
        <v>191.611521905675</v>
      </c>
      <c r="K51" s="28">
        <v>1216.7044434156201</v>
      </c>
      <c r="L51" s="28">
        <v>98.665320392202204</v>
      </c>
      <c r="M51" s="28">
        <v>508.24840357810098</v>
      </c>
      <c r="N51" s="28">
        <v>241351.23188096099</v>
      </c>
      <c r="O51" s="28">
        <v>29417.655480998899</v>
      </c>
      <c r="P51" s="28">
        <v>211933.57639996201</v>
      </c>
      <c r="Q51" s="28">
        <v>138.95283012836401</v>
      </c>
      <c r="R51" s="28">
        <v>32.050287174060301</v>
      </c>
      <c r="S51" s="28">
        <v>15442.9896061993</v>
      </c>
      <c r="T51" s="28">
        <v>34.3405264968005</v>
      </c>
      <c r="U51" s="28">
        <v>930.83861693039398</v>
      </c>
      <c r="V51" s="28">
        <v>114.900049515809</v>
      </c>
      <c r="W51" s="28">
        <v>307.18052646373098</v>
      </c>
      <c r="X51" s="28">
        <v>2329.1820674945002</v>
      </c>
      <c r="Y51" s="28">
        <v>4515.2424328003599</v>
      </c>
      <c r="Z51" s="28">
        <v>296.15518003494299</v>
      </c>
      <c r="AA51" s="28">
        <v>103.131705109762</v>
      </c>
      <c r="AB51" s="30"/>
      <c r="AC51" s="52">
        <f t="shared" si="2"/>
        <v>6.5179634187190272E-3</v>
      </c>
      <c r="AD51" s="52">
        <f t="shared" si="2"/>
        <v>4.5314261746365603E-3</v>
      </c>
      <c r="AE51" s="30"/>
      <c r="AF51" s="28">
        <v>56</v>
      </c>
      <c r="AG51" s="28" t="s">
        <v>50</v>
      </c>
      <c r="AH51" s="28">
        <v>743.12636902099996</v>
      </c>
      <c r="AI51" s="28">
        <v>782.53639472299994</v>
      </c>
      <c r="AJ51" s="28">
        <v>24.578271835900001</v>
      </c>
      <c r="AK51" s="28">
        <v>114.032714799</v>
      </c>
      <c r="AL51" s="28">
        <v>602.58324713100001</v>
      </c>
      <c r="AM51" s="28">
        <v>55.106161817599997</v>
      </c>
      <c r="AN51" s="28">
        <v>257.307145693</v>
      </c>
      <c r="AO51" s="28">
        <v>102620.72147800001</v>
      </c>
      <c r="AP51" s="28">
        <v>64.920758439300002</v>
      </c>
      <c r="AQ51" s="28">
        <v>15.7995562203</v>
      </c>
      <c r="AR51" s="28">
        <v>7556.9132600599996</v>
      </c>
      <c r="AS51" s="28">
        <v>19.1323234191</v>
      </c>
      <c r="AT51" s="28">
        <v>500.93485222999999</v>
      </c>
      <c r="AU51" s="28">
        <v>69.6659829102</v>
      </c>
      <c r="AV51" s="28">
        <v>187.40694508499999</v>
      </c>
      <c r="AW51" s="28">
        <v>1253.35075302</v>
      </c>
      <c r="AX51" s="28">
        <v>2250.3301268700002</v>
      </c>
      <c r="AY51" s="28">
        <v>159.91044741499999</v>
      </c>
      <c r="AZ51" s="28">
        <v>51.025857470600002</v>
      </c>
      <c r="BA51" s="28">
        <f t="shared" si="0"/>
        <v>117329.38264615998</v>
      </c>
      <c r="BB51" s="28">
        <f t="shared" si="3"/>
        <v>14708.661168159975</v>
      </c>
      <c r="BD51" s="28">
        <f t="shared" si="5"/>
        <v>-122458.91786384002</v>
      </c>
      <c r="BE51" s="28">
        <f t="shared" si="5"/>
        <v>-14576.291710840025</v>
      </c>
      <c r="BG51" s="25">
        <f t="shared" si="4"/>
        <v>0.48613542069687493</v>
      </c>
      <c r="BH51" s="25">
        <f t="shared" si="4"/>
        <v>0.49999433767454438</v>
      </c>
      <c r="BJ51" s="87">
        <v>0.48621812800006542</v>
      </c>
      <c r="BK51" s="87">
        <v>0.50030858665871158</v>
      </c>
    </row>
    <row r="52" spans="1:63" x14ac:dyDescent="0.4">
      <c r="B52" s="28"/>
      <c r="C52" s="28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  <c r="AA52" s="30"/>
      <c r="AB52" s="30"/>
      <c r="AC52" s="52"/>
      <c r="AD52" s="52"/>
      <c r="AE52" s="30"/>
      <c r="BG52" s="25"/>
      <c r="BH52" s="25"/>
    </row>
    <row r="53" spans="1:63" x14ac:dyDescent="0.4">
      <c r="B53" s="28"/>
      <c r="C53" s="28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  <c r="AA53" s="30"/>
      <c r="AB53" s="30"/>
      <c r="AC53" s="52"/>
      <c r="AD53" s="52"/>
      <c r="AE53" s="30"/>
      <c r="BG53" s="25"/>
      <c r="BH53" s="25"/>
    </row>
    <row r="54" spans="1:63" x14ac:dyDescent="0.4">
      <c r="A54" s="28" t="s">
        <v>230</v>
      </c>
      <c r="B54" s="28">
        <v>18613.407369</v>
      </c>
      <c r="C54" s="28">
        <v>2885.0756047999998</v>
      </c>
      <c r="F54" s="30" t="s">
        <v>51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/>
      <c r="AC54" s="52">
        <f t="shared" si="2"/>
        <v>-1</v>
      </c>
      <c r="AD54" s="52">
        <f t="shared" si="2"/>
        <v>-1</v>
      </c>
      <c r="AE54" s="30"/>
      <c r="BG54" s="25"/>
      <c r="BH54" s="25"/>
    </row>
    <row r="55" spans="1:63" x14ac:dyDescent="0.4">
      <c r="A55" s="28" t="s">
        <v>1</v>
      </c>
      <c r="B55" s="28">
        <v>112469.1504</v>
      </c>
      <c r="C55" s="28">
        <v>11668.215480999999</v>
      </c>
      <c r="F55" s="101" t="s">
        <v>1</v>
      </c>
      <c r="G55" s="101">
        <v>49.8367276024183</v>
      </c>
      <c r="H55" s="101">
        <v>74.798341242414693</v>
      </c>
      <c r="I55" s="101">
        <v>1.5005400282191601</v>
      </c>
      <c r="J55" s="101">
        <v>1.7820518324266801</v>
      </c>
      <c r="K55" s="101">
        <v>45.179788598797302</v>
      </c>
      <c r="L55" s="101">
        <v>2.09285322067714</v>
      </c>
      <c r="M55" s="101">
        <v>17.459998633134301</v>
      </c>
      <c r="N55" s="101">
        <v>10541.005491804201</v>
      </c>
      <c r="O55" s="101">
        <v>1097.3923912789501</v>
      </c>
      <c r="P55" s="101">
        <v>9443.61310052525</v>
      </c>
      <c r="Q55" s="101">
        <v>7.2771401753776699</v>
      </c>
      <c r="R55" s="101">
        <v>1.2476744128264901</v>
      </c>
      <c r="S55" s="101">
        <v>634.27953901354203</v>
      </c>
      <c r="T55" s="101">
        <v>0.63400738515297295</v>
      </c>
      <c r="U55" s="101">
        <v>25.004593473216602</v>
      </c>
      <c r="V55" s="101">
        <v>0.58508941649167401</v>
      </c>
      <c r="W55" s="101">
        <v>1.3138985511224199</v>
      </c>
      <c r="X55" s="101">
        <v>62.603057446937399</v>
      </c>
      <c r="Y55" s="101">
        <v>159.86397890176701</v>
      </c>
      <c r="Z55" s="101">
        <v>8.1351234599337392</v>
      </c>
      <c r="AA55" s="101">
        <v>3.7979878844998498</v>
      </c>
      <c r="AC55" s="52">
        <f t="shared" si="2"/>
        <v>-0.90627647266548395</v>
      </c>
      <c r="AD55" s="52">
        <f t="shared" si="2"/>
        <v>-0.90595028065209326</v>
      </c>
      <c r="AF55" s="28">
        <v>2</v>
      </c>
      <c r="AG55" s="28" t="s">
        <v>1</v>
      </c>
      <c r="AH55" s="28">
        <v>8.6072226341799993</v>
      </c>
      <c r="AI55" s="28">
        <v>13.2356005004</v>
      </c>
      <c r="AJ55" s="28">
        <v>0.25413803732399998</v>
      </c>
      <c r="AK55" s="28">
        <v>0.228839551724</v>
      </c>
      <c r="AL55" s="28">
        <v>7.8728903798000003</v>
      </c>
      <c r="AM55" s="28">
        <v>0.36631309796</v>
      </c>
      <c r="AN55" s="28">
        <v>3.03907805997</v>
      </c>
      <c r="AO55" s="28">
        <v>1698.4498076299999</v>
      </c>
      <c r="AP55" s="28">
        <v>1.2694659182700001</v>
      </c>
      <c r="AQ55" s="28">
        <v>0.21951173872599999</v>
      </c>
      <c r="AR55" s="28">
        <v>111.239351404</v>
      </c>
      <c r="AS55" s="28">
        <v>9.14972813882E-2</v>
      </c>
      <c r="AT55" s="28">
        <v>4.2104779188599997</v>
      </c>
      <c r="AU55" s="28">
        <v>0.100511486892</v>
      </c>
      <c r="AV55" s="28">
        <v>0.23705428203500001</v>
      </c>
      <c r="AW55" s="28">
        <v>10.543972054799999</v>
      </c>
      <c r="AX55" s="28">
        <v>27.648853002300001</v>
      </c>
      <c r="AY55" s="28">
        <v>1.42579332844</v>
      </c>
      <c r="AZ55" s="28">
        <v>0.66013822070999995</v>
      </c>
      <c r="BA55" s="101">
        <f t="shared" ref="BA55" si="6">BB55+AO55</f>
        <v>1889.700516527779</v>
      </c>
      <c r="BB55" s="101">
        <f t="shared" ref="BB55" si="7">SUM(AH55:AZ55)-AO55</f>
        <v>191.25070889777908</v>
      </c>
      <c r="BD55" s="101">
        <f t="shared" ref="BD55" si="8">BA55-B55</f>
        <v>-110579.44988347222</v>
      </c>
      <c r="BE55" s="101">
        <f t="shared" ref="BE55" si="9">BB55-C55</f>
        <v>-11476.964772102219</v>
      </c>
      <c r="BF55" s="100"/>
      <c r="BG55" s="87">
        <f t="shared" ref="BG55" si="10">BA55/N55</f>
        <v>0.17927137197652077</v>
      </c>
      <c r="BH55" s="87">
        <f t="shared" ref="BH55" si="11">BB55/O55</f>
        <v>0.17427741473119471</v>
      </c>
      <c r="BJ55" s="87">
        <v>0.17628150412866606</v>
      </c>
      <c r="BK55" s="87">
        <v>0.17242572955119326</v>
      </c>
    </row>
    <row r="56" spans="1:63" x14ac:dyDescent="0.4">
      <c r="A56" s="28" t="s">
        <v>11</v>
      </c>
      <c r="B56" s="28">
        <v>108584.79584000001</v>
      </c>
      <c r="C56" s="28">
        <v>11423.804271000001</v>
      </c>
      <c r="F56" s="30" t="s">
        <v>11</v>
      </c>
      <c r="G56" s="28">
        <v>0</v>
      </c>
      <c r="H56" s="28">
        <v>0</v>
      </c>
      <c r="I56" s="28">
        <v>0</v>
      </c>
      <c r="J56" s="28">
        <v>0</v>
      </c>
      <c r="K56" s="28">
        <v>0</v>
      </c>
      <c r="L56" s="28">
        <v>0</v>
      </c>
      <c r="M56" s="28">
        <v>0</v>
      </c>
      <c r="N56" s="28">
        <v>0</v>
      </c>
      <c r="O56" s="28">
        <v>0</v>
      </c>
      <c r="P56" s="28">
        <v>0</v>
      </c>
      <c r="Q56" s="28">
        <v>0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28">
        <v>0</v>
      </c>
      <c r="X56" s="28">
        <v>0</v>
      </c>
      <c r="Y56" s="28">
        <v>0</v>
      </c>
      <c r="Z56" s="28">
        <v>0</v>
      </c>
      <c r="AA56" s="28">
        <v>0</v>
      </c>
      <c r="AC56" s="52">
        <f t="shared" si="2"/>
        <v>-1</v>
      </c>
      <c r="AD56" s="52">
        <f t="shared" si="2"/>
        <v>-1</v>
      </c>
      <c r="BG56" s="25"/>
      <c r="BH56" s="25"/>
    </row>
    <row r="57" spans="1:63" x14ac:dyDescent="0.4">
      <c r="A57" s="28" t="s">
        <v>58</v>
      </c>
      <c r="B57" s="28">
        <v>6118.5175293000002</v>
      </c>
      <c r="C57" s="28">
        <v>1369.6495648</v>
      </c>
      <c r="F57" s="30" t="s">
        <v>58</v>
      </c>
      <c r="G57" s="28">
        <v>0</v>
      </c>
      <c r="H57" s="28">
        <v>0</v>
      </c>
      <c r="I57" s="28">
        <v>0</v>
      </c>
      <c r="J57" s="28">
        <v>0</v>
      </c>
      <c r="K57" s="28">
        <v>0</v>
      </c>
      <c r="L57" s="28">
        <v>0</v>
      </c>
      <c r="M57" s="28">
        <v>0</v>
      </c>
      <c r="N57" s="28">
        <v>0</v>
      </c>
      <c r="O57" s="28">
        <v>0</v>
      </c>
      <c r="P57" s="28">
        <v>0</v>
      </c>
      <c r="Q57" s="28">
        <v>0</v>
      </c>
      <c r="R57" s="28">
        <v>0</v>
      </c>
      <c r="S57" s="28">
        <v>0</v>
      </c>
      <c r="T57" s="28">
        <v>0</v>
      </c>
      <c r="U57" s="28">
        <v>0</v>
      </c>
      <c r="V57" s="28">
        <v>0</v>
      </c>
      <c r="W57" s="28">
        <v>0</v>
      </c>
      <c r="X57" s="28">
        <v>0</v>
      </c>
      <c r="Y57" s="28">
        <v>0</v>
      </c>
      <c r="Z57" s="28">
        <v>0</v>
      </c>
      <c r="AA57" s="28">
        <v>0</v>
      </c>
    </row>
    <row r="58" spans="1:63" x14ac:dyDescent="0.4">
      <c r="A58" s="28" t="s">
        <v>176</v>
      </c>
      <c r="B58" s="28">
        <v>3490.2825394000001</v>
      </c>
      <c r="C58" s="28">
        <v>470.17657996000003</v>
      </c>
      <c r="F58" s="30" t="s">
        <v>176</v>
      </c>
      <c r="G58" s="28">
        <v>0</v>
      </c>
      <c r="H58" s="28">
        <v>0</v>
      </c>
      <c r="I58" s="28">
        <v>0</v>
      </c>
      <c r="J58" s="28">
        <v>0</v>
      </c>
      <c r="K58" s="28">
        <v>0</v>
      </c>
      <c r="L58" s="28">
        <v>0</v>
      </c>
      <c r="M58" s="28">
        <v>0</v>
      </c>
      <c r="N58" s="28">
        <v>0</v>
      </c>
      <c r="O58" s="28">
        <v>0</v>
      </c>
      <c r="P58" s="28">
        <v>0</v>
      </c>
      <c r="Q58" s="28">
        <v>0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28">
        <v>0</v>
      </c>
      <c r="X58" s="28">
        <v>0</v>
      </c>
      <c r="Y58" s="28">
        <v>0</v>
      </c>
      <c r="Z58" s="28">
        <v>0</v>
      </c>
      <c r="AA58" s="28">
        <v>0</v>
      </c>
      <c r="BG58" s="25"/>
      <c r="BH58" s="25"/>
    </row>
    <row r="59" spans="1:63" x14ac:dyDescent="0.4">
      <c r="A59" s="28" t="s">
        <v>231</v>
      </c>
      <c r="B59" s="28"/>
      <c r="C59" s="28"/>
    </row>
    <row r="60" spans="1:63" x14ac:dyDescent="0.4">
      <c r="A60" s="28"/>
      <c r="B60" s="28"/>
      <c r="C60" s="28"/>
    </row>
    <row r="61" spans="1:63" x14ac:dyDescent="0.4">
      <c r="A61" s="2" t="s">
        <v>514</v>
      </c>
      <c r="B61" s="1">
        <f>SUM(B2:B59)</f>
        <v>18791295.629750401</v>
      </c>
      <c r="C61" s="1">
        <f>SUM(C2:C59)</f>
        <v>2558876.2264898904</v>
      </c>
      <c r="G61" s="1">
        <f t="shared" ref="G61:AA61" si="12">SUM(G2:G59)</f>
        <v>144555.32774608239</v>
      </c>
      <c r="H61" s="1">
        <f t="shared" si="12"/>
        <v>125112.14530641463</v>
      </c>
      <c r="I61" s="1">
        <f t="shared" si="12"/>
        <v>4124.8104694613476</v>
      </c>
      <c r="J61" s="1">
        <f t="shared" si="12"/>
        <v>15327.962694993395</v>
      </c>
      <c r="K61" s="1">
        <f t="shared" si="12"/>
        <v>110122.11399588821</v>
      </c>
      <c r="L61" s="1">
        <f t="shared" si="12"/>
        <v>7164.3130008279313</v>
      </c>
      <c r="M61" s="1">
        <f t="shared" si="12"/>
        <v>44800.20964225701</v>
      </c>
      <c r="N61" s="1">
        <f t="shared" si="12"/>
        <v>18618896.522535812</v>
      </c>
      <c r="O61" s="1">
        <f t="shared" si="12"/>
        <v>2536285.6886449577</v>
      </c>
      <c r="P61" s="1">
        <f t="shared" si="12"/>
        <v>16082610.833890857</v>
      </c>
      <c r="Q61" s="1">
        <f t="shared" si="12"/>
        <v>10172.445097079402</v>
      </c>
      <c r="R61" s="1">
        <f t="shared" si="12"/>
        <v>2798.5752043066132</v>
      </c>
      <c r="S61" s="1">
        <f t="shared" si="12"/>
        <v>1320640.4007156186</v>
      </c>
      <c r="T61" s="1">
        <f t="shared" si="12"/>
        <v>3580.4395624989311</v>
      </c>
      <c r="U61" s="1">
        <f t="shared" si="12"/>
        <v>74195.378582714518</v>
      </c>
      <c r="V61" s="1">
        <f t="shared" si="12"/>
        <v>8216.3412577074014</v>
      </c>
      <c r="W61" s="1">
        <f t="shared" si="12"/>
        <v>21251.486328076378</v>
      </c>
      <c r="X61" s="1">
        <f t="shared" si="12"/>
        <v>185605.10214688259</v>
      </c>
      <c r="Y61" s="1">
        <f t="shared" si="12"/>
        <v>427459.06845156074</v>
      </c>
      <c r="Z61" s="1">
        <f t="shared" si="12"/>
        <v>21631.513361235004</v>
      </c>
      <c r="AA61" s="1">
        <f t="shared" si="12"/>
        <v>9528.0550813516365</v>
      </c>
      <c r="AH61" s="1">
        <f t="shared" ref="AH61:BB61" si="13">SUM(AH2:AH59)</f>
        <v>59244.880505950227</v>
      </c>
      <c r="AI61" s="1">
        <f t="shared" si="13"/>
        <v>47630.082336822423</v>
      </c>
      <c r="AJ61" s="1">
        <f t="shared" si="13"/>
        <v>1696.7739270788366</v>
      </c>
      <c r="AK61" s="1">
        <f t="shared" si="13"/>
        <v>6907.81945938626</v>
      </c>
      <c r="AL61" s="1">
        <f t="shared" si="13"/>
        <v>44240.741253230619</v>
      </c>
      <c r="AM61" s="1">
        <f t="shared" si="13"/>
        <v>3117.2568360114019</v>
      </c>
      <c r="AN61" s="1">
        <f t="shared" si="13"/>
        <v>18228.694811222289</v>
      </c>
      <c r="AO61" s="1">
        <f t="shared" si="13"/>
        <v>6236720.6522761434</v>
      </c>
      <c r="AP61" s="1">
        <f t="shared" si="13"/>
        <v>3694.7412597363646</v>
      </c>
      <c r="AQ61" s="1">
        <f t="shared" si="13"/>
        <v>1118.6537091151979</v>
      </c>
      <c r="AR61" s="1">
        <f t="shared" si="13"/>
        <v>521300.09280840284</v>
      </c>
      <c r="AS61" s="1">
        <f t="shared" si="13"/>
        <v>1550.4698708113292</v>
      </c>
      <c r="AT61" s="1">
        <f t="shared" si="13"/>
        <v>30982.066404494562</v>
      </c>
      <c r="AU61" s="1">
        <f t="shared" si="13"/>
        <v>3889.8352932273201</v>
      </c>
      <c r="AV61" s="1">
        <f t="shared" si="13"/>
        <v>10166.377821661055</v>
      </c>
      <c r="AW61" s="1">
        <f t="shared" si="13"/>
        <v>77501.033798882796</v>
      </c>
      <c r="AX61" s="1">
        <f t="shared" si="13"/>
        <v>173475.8681783482</v>
      </c>
      <c r="AY61" s="1">
        <f t="shared" si="13"/>
        <v>9097.046318521745</v>
      </c>
      <c r="AZ61" s="1">
        <f t="shared" si="13"/>
        <v>3832.6700255845744</v>
      </c>
      <c r="BA61" s="1">
        <f t="shared" si="13"/>
        <v>7254395.7568946322</v>
      </c>
      <c r="BB61" s="1">
        <f t="shared" si="13"/>
        <v>1017675.1046184881</v>
      </c>
    </row>
    <row r="62" spans="1:63" x14ac:dyDescent="0.4">
      <c r="A62" s="2" t="s">
        <v>56</v>
      </c>
      <c r="B62" s="1">
        <f>SUM(B3:B51)</f>
        <v>18542019.476072699</v>
      </c>
      <c r="C62" s="1">
        <f>SUM(C3:C51)</f>
        <v>2531059.3049883302</v>
      </c>
      <c r="G62" s="1">
        <f t="shared" ref="G62:AA62" si="14">SUM(G3:G56)-G55-G56-G54</f>
        <v>144505.49101847998</v>
      </c>
      <c r="H62" s="1">
        <f t="shared" si="14"/>
        <v>125037.34696517221</v>
      </c>
      <c r="I62" s="1">
        <f t="shared" si="14"/>
        <v>4123.3099294331287</v>
      </c>
      <c r="J62" s="1">
        <f t="shared" si="14"/>
        <v>15326.180643160969</v>
      </c>
      <c r="K62" s="1">
        <f t="shared" si="14"/>
        <v>110076.93420728942</v>
      </c>
      <c r="L62" s="1">
        <f t="shared" si="14"/>
        <v>7162.2201476072541</v>
      </c>
      <c r="M62" s="1">
        <f t="shared" si="14"/>
        <v>44782.749643623873</v>
      </c>
      <c r="N62" s="1">
        <f t="shared" si="14"/>
        <v>18608355.517044008</v>
      </c>
      <c r="O62" s="1">
        <f t="shared" si="14"/>
        <v>2535188.2962536789</v>
      </c>
      <c r="P62" s="1">
        <f t="shared" si="14"/>
        <v>16073167.220790332</v>
      </c>
      <c r="Q62" s="1">
        <f t="shared" si="14"/>
        <v>10165.167956904024</v>
      </c>
      <c r="R62" s="1">
        <f t="shared" si="14"/>
        <v>2797.3275298937865</v>
      </c>
      <c r="S62" s="1">
        <f t="shared" si="14"/>
        <v>1320006.1211766051</v>
      </c>
      <c r="T62" s="1">
        <f t="shared" si="14"/>
        <v>3579.8055551137782</v>
      </c>
      <c r="U62" s="1">
        <f t="shared" si="14"/>
        <v>74170.3739892413</v>
      </c>
      <c r="V62" s="1">
        <f t="shared" si="14"/>
        <v>8215.756168290909</v>
      </c>
      <c r="W62" s="1">
        <f t="shared" si="14"/>
        <v>21250.172429525257</v>
      </c>
      <c r="X62" s="1">
        <f t="shared" si="14"/>
        <v>185542.49908943565</v>
      </c>
      <c r="Y62" s="1">
        <f t="shared" si="14"/>
        <v>427299.20447265898</v>
      </c>
      <c r="Z62" s="1">
        <f t="shared" si="14"/>
        <v>21623.378237775069</v>
      </c>
      <c r="AA62" s="1">
        <f t="shared" si="14"/>
        <v>9524.2570934671367</v>
      </c>
      <c r="AB62" s="1"/>
      <c r="AE62" s="1"/>
      <c r="AH62" s="1">
        <f t="shared" ref="AH62:BB62" si="15">SUM(AH3:AH56)-AH55-AH56-AH54</f>
        <v>59236.273283316048</v>
      </c>
      <c r="AI62" s="1">
        <f t="shared" si="15"/>
        <v>47616.846736322026</v>
      </c>
      <c r="AJ62" s="1">
        <f t="shared" si="15"/>
        <v>1696.5197890415125</v>
      </c>
      <c r="AK62" s="1">
        <f t="shared" si="15"/>
        <v>6907.5906198345356</v>
      </c>
      <c r="AL62" s="1">
        <f t="shared" si="15"/>
        <v>44232.868362850822</v>
      </c>
      <c r="AM62" s="1">
        <f t="shared" si="15"/>
        <v>3116.8905229134421</v>
      </c>
      <c r="AN62" s="1">
        <f t="shared" si="15"/>
        <v>18225.655733162319</v>
      </c>
      <c r="AO62" s="1">
        <f t="shared" si="15"/>
        <v>6235022.2024685135</v>
      </c>
      <c r="AP62" s="1">
        <f t="shared" si="15"/>
        <v>3693.4717938180947</v>
      </c>
      <c r="AQ62" s="1">
        <f t="shared" si="15"/>
        <v>1118.434197376472</v>
      </c>
      <c r="AR62" s="1">
        <f t="shared" si="15"/>
        <v>521188.85345699883</v>
      </c>
      <c r="AS62" s="1">
        <f t="shared" si="15"/>
        <v>1550.378373529941</v>
      </c>
      <c r="AT62" s="1">
        <f t="shared" si="15"/>
        <v>30977.855926575703</v>
      </c>
      <c r="AU62" s="1">
        <f t="shared" si="15"/>
        <v>3889.7347817404279</v>
      </c>
      <c r="AV62" s="1">
        <f t="shared" si="15"/>
        <v>10166.14076737902</v>
      </c>
      <c r="AW62" s="1">
        <f t="shared" si="15"/>
        <v>77490.489826827994</v>
      </c>
      <c r="AX62" s="1">
        <f t="shared" si="15"/>
        <v>173448.21932534591</v>
      </c>
      <c r="AY62" s="1">
        <f t="shared" si="15"/>
        <v>9095.6205251933043</v>
      </c>
      <c r="AZ62" s="1">
        <f t="shared" si="15"/>
        <v>3832.0098873638644</v>
      </c>
      <c r="BA62" s="1">
        <f t="shared" si="15"/>
        <v>7252506.0563781047</v>
      </c>
      <c r="BB62" s="1">
        <f t="shared" si="15"/>
        <v>1017483.8539095903</v>
      </c>
      <c r="BD62" s="1">
        <f>AO62-B62</f>
        <v>-12306997.273604184</v>
      </c>
      <c r="BE62" s="1" t="e">
        <f>#REF!-C62</f>
        <v>#REF!</v>
      </c>
      <c r="BG62" s="26">
        <f>BD62/B62</f>
        <v>-0.66373553805644436</v>
      </c>
      <c r="BH62" s="26" t="e">
        <f>BE62/C62</f>
        <v>#REF!</v>
      </c>
    </row>
    <row r="63" spans="1:63" s="100" customFormat="1" x14ac:dyDescent="0.4">
      <c r="A63" s="100" t="s">
        <v>239</v>
      </c>
      <c r="B63" s="101">
        <f>+B3+B5+B8+B9+B10+B11+B12+B14+B15+B16+B17+B18+B19+B20+B21+B22+B23+B24+B25+B26+B28+B30+B31+B33+B34+B35+B36+B37+B39+B40+B41+B42+B43+B44+B46+B47+B49+B50</f>
        <v>14799921.807642698</v>
      </c>
      <c r="C63" s="101">
        <f>+C3+C5+C8+C9+C10+C11+C12+C14+C15+C16+C17+C18+C19+C20+C21+C22+C23+C24+C25+C26+C28+C30+C31+C33+C34+C35+C36+C37+C39+C40+C41+C42+C43+C44+C46+C47+C49+C50</f>
        <v>2045975.14531033</v>
      </c>
      <c r="G63" s="101">
        <f t="shared" ref="G63:AA63" si="16">+G3+G5+G8+G9+G10+G11+G12+G14+G15+G16+G17+G18+G19+G20+G21+G22+G23+G24+G25+G26+G28+G30+G31+G33+G34+G35+G36+G37+G39+G40+G41+G42+G43+G44+G46+G47+G49+G50</f>
        <v>118102.84278212258</v>
      </c>
      <c r="H63" s="101">
        <f t="shared" si="16"/>
        <v>100366.96886963502</v>
      </c>
      <c r="I63" s="101">
        <f t="shared" si="16"/>
        <v>3302.4269413303718</v>
      </c>
      <c r="J63" s="101">
        <f t="shared" si="16"/>
        <v>12077.565567790458</v>
      </c>
      <c r="K63" s="101">
        <f t="shared" si="16"/>
        <v>89882.454746539981</v>
      </c>
      <c r="L63" s="101">
        <f t="shared" si="16"/>
        <v>5644.387801382396</v>
      </c>
      <c r="M63" s="101">
        <f t="shared" si="16"/>
        <v>36351.166736565239</v>
      </c>
      <c r="N63" s="101">
        <f t="shared" si="16"/>
        <v>14850881.138766035</v>
      </c>
      <c r="O63" s="101">
        <f t="shared" si="16"/>
        <v>2048942.9734758465</v>
      </c>
      <c r="P63" s="101">
        <f t="shared" si="16"/>
        <v>12801938.165290195</v>
      </c>
      <c r="Q63" s="101">
        <f t="shared" si="16"/>
        <v>8094.1462491266757</v>
      </c>
      <c r="R63" s="101">
        <f t="shared" si="16"/>
        <v>2268.292711400316</v>
      </c>
      <c r="S63" s="101">
        <f t="shared" si="16"/>
        <v>1065552.5874784072</v>
      </c>
      <c r="T63" s="101">
        <f t="shared" si="16"/>
        <v>2844.0183769053642</v>
      </c>
      <c r="U63" s="101">
        <f t="shared" si="16"/>
        <v>59283.715432056219</v>
      </c>
      <c r="V63" s="101">
        <f t="shared" si="16"/>
        <v>6441.1683065559846</v>
      </c>
      <c r="W63" s="101">
        <f t="shared" si="16"/>
        <v>16582.4197797901</v>
      </c>
      <c r="X63" s="101">
        <f t="shared" si="16"/>
        <v>148303.0970485069</v>
      </c>
      <c r="Y63" s="101">
        <f t="shared" si="16"/>
        <v>348979.91259514791</v>
      </c>
      <c r="Z63" s="101">
        <f t="shared" si="16"/>
        <v>17074.43337069725</v>
      </c>
      <c r="AA63" s="101">
        <f t="shared" si="16"/>
        <v>7791.3686818862643</v>
      </c>
      <c r="AB63" s="101"/>
      <c r="AC63" s="101"/>
      <c r="AD63" s="101"/>
      <c r="AE63" s="101"/>
      <c r="AF63" s="101"/>
      <c r="AG63" s="101"/>
      <c r="AH63" s="101">
        <f t="shared" ref="AH63:BB63" si="17">+AH3+AH5+AH8+AH9+AH10+AH11+AH12+AH14+AH15+AH16+AH17+AH18+AH19+AH20+AH21+AH22+AH23+AH24+AH25+AH26+AH28+AH30+AH31+AH33+AH34+AH35+AH36+AH37+AH39+AH40+AH41+AH42+AH43+AH44+AH46+AH47+AH49+AH50</f>
        <v>45890.40939277305</v>
      </c>
      <c r="AI63" s="101">
        <f t="shared" si="17"/>
        <v>35952.141374283019</v>
      </c>
      <c r="AJ63" s="101">
        <f t="shared" si="17"/>
        <v>1269.2740589322127</v>
      </c>
      <c r="AK63" s="101">
        <f t="shared" si="17"/>
        <v>5010.2584054717327</v>
      </c>
      <c r="AL63" s="101">
        <f t="shared" si="17"/>
        <v>34261.443473195832</v>
      </c>
      <c r="AM63" s="101">
        <f t="shared" si="17"/>
        <v>2271.6984902402419</v>
      </c>
      <c r="AN63" s="101">
        <f t="shared" si="17"/>
        <v>13967.283439473322</v>
      </c>
      <c r="AO63" s="101">
        <f t="shared" si="17"/>
        <v>4657092.3423996111</v>
      </c>
      <c r="AP63" s="101">
        <f t="shared" si="17"/>
        <v>2746.9323526971953</v>
      </c>
      <c r="AQ63" s="101">
        <f t="shared" si="17"/>
        <v>857.15501408007219</v>
      </c>
      <c r="AR63" s="101">
        <f t="shared" si="17"/>
        <v>396569.95146441885</v>
      </c>
      <c r="AS63" s="101">
        <f t="shared" si="17"/>
        <v>1141.1357109819412</v>
      </c>
      <c r="AT63" s="101">
        <f t="shared" si="17"/>
        <v>23069.659175942706</v>
      </c>
      <c r="AU63" s="101">
        <f t="shared" si="17"/>
        <v>2811.1866724358274</v>
      </c>
      <c r="AV63" s="101">
        <f t="shared" si="17"/>
        <v>7300.5174463740186</v>
      </c>
      <c r="AW63" s="101">
        <f t="shared" si="17"/>
        <v>57709.25297529799</v>
      </c>
      <c r="AX63" s="101">
        <f t="shared" si="17"/>
        <v>134281.63580074592</v>
      </c>
      <c r="AY63" s="101">
        <f t="shared" si="17"/>
        <v>6653.0167559543006</v>
      </c>
      <c r="AZ63" s="101">
        <f t="shared" si="17"/>
        <v>2976.841633931564</v>
      </c>
      <c r="BA63" s="101">
        <f t="shared" si="17"/>
        <v>5431832.1360368431</v>
      </c>
      <c r="BB63" s="101">
        <f t="shared" si="17"/>
        <v>774739.79363722994</v>
      </c>
      <c r="BC63" s="101"/>
      <c r="BD63" s="101"/>
      <c r="BE63" s="101"/>
    </row>
    <row r="64" spans="1:63" x14ac:dyDescent="0.4"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</row>
    <row r="65" spans="2:3" x14ac:dyDescent="0.4">
      <c r="B65" s="28">
        <f>+B62+B54+B55+B56</f>
        <v>18781686.829681698</v>
      </c>
      <c r="C65" s="28">
        <f>+C62+C54+C55+C56</f>
        <v>2557036.4003451304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X68"/>
  <sheetViews>
    <sheetView zoomScale="85" zoomScaleNormal="85" workbookViewId="0">
      <pane xSplit="1" ySplit="2" topLeftCell="I3" activePane="bottomRight" state="frozen"/>
      <selection pane="topRight" activeCell="B1" sqref="B1"/>
      <selection pane="bottomLeft" activeCell="A3" sqref="A3"/>
      <selection pane="bottomRight" activeCell="I2" sqref="I2"/>
    </sheetView>
  </sheetViews>
  <sheetFormatPr defaultColWidth="9.07421875" defaultRowHeight="14.6" x14ac:dyDescent="0.4"/>
  <cols>
    <col min="1" max="1" width="21.3046875" style="30" customWidth="1"/>
    <col min="2" max="8" width="9.07421875" style="30"/>
    <col min="9" max="9" width="16.53515625" style="30" bestFit="1" customWidth="1"/>
    <col min="10" max="10" width="5.69140625" style="30" bestFit="1" customWidth="1"/>
    <col min="11" max="11" width="5.84375" style="28" bestFit="1" customWidth="1"/>
    <col min="12" max="12" width="14.69140625" style="28" bestFit="1" customWidth="1"/>
    <col min="13" max="13" width="6.69140625" style="28" bestFit="1" customWidth="1"/>
    <col min="14" max="14" width="9.07421875" style="28" bestFit="1"/>
    <col min="15" max="15" width="9.3046875" style="28" bestFit="1" customWidth="1"/>
    <col min="16" max="16" width="4.53515625" style="28" customWidth="1"/>
    <col min="17" max="17" width="6.84375" style="28" bestFit="1" customWidth="1"/>
    <col min="18" max="18" width="7.69140625" style="28" bestFit="1" customWidth="1"/>
    <col min="19" max="19" width="5.69140625" style="28" customWidth="1"/>
    <col min="20" max="20" width="7.69140625" style="28" bestFit="1" customWidth="1"/>
    <col min="21" max="21" width="6.53515625" style="28" bestFit="1" customWidth="1"/>
    <col min="22" max="22" width="15.53515625" style="28" bestFit="1" customWidth="1"/>
    <col min="23" max="23" width="5.07421875" style="28" bestFit="1" customWidth="1"/>
    <col min="24" max="24" width="5.3046875" style="28" bestFit="1" customWidth="1"/>
    <col min="25" max="25" width="5.07421875" style="28" customWidth="1"/>
    <col min="26" max="26" width="6.69140625" style="28" bestFit="1" customWidth="1"/>
    <col min="27" max="27" width="6.3046875" style="28" bestFit="1" customWidth="1"/>
    <col min="28" max="28" width="9.3046875" style="28" bestFit="1" customWidth="1"/>
    <col min="29" max="29" width="10.07421875" style="28" bestFit="1" customWidth="1"/>
    <col min="30" max="30" width="6" style="28" customWidth="1"/>
    <col min="31" max="31" width="5.84375" style="28" bestFit="1" customWidth="1"/>
    <col min="32" max="32" width="6.84375" style="28" bestFit="1" customWidth="1"/>
    <col min="33" max="33" width="5.69140625" style="28" customWidth="1"/>
    <col min="34" max="34" width="6.69140625" style="28" customWidth="1"/>
    <col min="35" max="35" width="5.69140625" style="28" bestFit="1" customWidth="1"/>
    <col min="36" max="36" width="5.84375" style="28" bestFit="1" customWidth="1"/>
    <col min="37" max="37" width="6.69140625" style="28" bestFit="1" customWidth="1"/>
    <col min="38" max="38" width="9.3046875" style="28" bestFit="1" customWidth="1"/>
    <col min="39" max="39" width="7.3046875" style="28" bestFit="1" customWidth="1"/>
    <col min="40" max="16384" width="9.07421875" style="30"/>
  </cols>
  <sheetData>
    <row r="1" spans="1:50" x14ac:dyDescent="0.4">
      <c r="B1" s="30" t="s">
        <v>499</v>
      </c>
      <c r="I1" s="30" t="s">
        <v>501</v>
      </c>
    </row>
    <row r="2" spans="1:50" x14ac:dyDescent="0.4">
      <c r="A2" s="30" t="s">
        <v>52</v>
      </c>
      <c r="B2" s="30" t="s">
        <v>57</v>
      </c>
      <c r="C2" s="30" t="s">
        <v>62</v>
      </c>
      <c r="D2" s="30" t="s">
        <v>63</v>
      </c>
      <c r="E2" s="30" t="s">
        <v>64</v>
      </c>
      <c r="F2" s="30" t="s">
        <v>68</v>
      </c>
      <c r="G2" s="30" t="s">
        <v>225</v>
      </c>
      <c r="I2" s="30" t="s">
        <v>226</v>
      </c>
      <c r="J2" s="30" t="s">
        <v>390</v>
      </c>
      <c r="K2" s="28" t="s">
        <v>131</v>
      </c>
      <c r="L2" s="28" t="s">
        <v>132</v>
      </c>
      <c r="M2" s="28" t="s">
        <v>133</v>
      </c>
      <c r="N2" s="28" t="s">
        <v>391</v>
      </c>
      <c r="O2" s="28" t="s">
        <v>134</v>
      </c>
      <c r="P2" s="28" t="s">
        <v>135</v>
      </c>
      <c r="Q2" s="28" t="s">
        <v>136</v>
      </c>
      <c r="R2" s="28" t="s">
        <v>137</v>
      </c>
      <c r="S2" s="28" t="s">
        <v>392</v>
      </c>
      <c r="T2" s="28" t="s">
        <v>138</v>
      </c>
      <c r="U2" s="28" t="s">
        <v>139</v>
      </c>
      <c r="V2" s="28" t="s">
        <v>140</v>
      </c>
      <c r="W2" s="28" t="s">
        <v>142</v>
      </c>
      <c r="X2" s="28" t="s">
        <v>143</v>
      </c>
      <c r="Y2" s="28" t="s">
        <v>393</v>
      </c>
      <c r="Z2" s="28" t="s">
        <v>144</v>
      </c>
      <c r="AA2" s="28" t="s">
        <v>399</v>
      </c>
      <c r="AB2" s="28" t="s">
        <v>57</v>
      </c>
      <c r="AC2" s="28" t="s">
        <v>128</v>
      </c>
      <c r="AD2" s="28" t="s">
        <v>147</v>
      </c>
      <c r="AE2" s="28" t="s">
        <v>148</v>
      </c>
      <c r="AF2" s="28" t="s">
        <v>150</v>
      </c>
      <c r="AG2" s="28" t="s">
        <v>394</v>
      </c>
      <c r="AH2" s="28" t="s">
        <v>400</v>
      </c>
      <c r="AI2" s="28" t="s">
        <v>170</v>
      </c>
      <c r="AJ2" s="28" t="s">
        <v>171</v>
      </c>
      <c r="AK2" s="28" t="s">
        <v>173</v>
      </c>
      <c r="AL2" s="28" t="s">
        <v>174</v>
      </c>
      <c r="AM2" s="28" t="s">
        <v>401</v>
      </c>
      <c r="AQ2" s="30" t="s">
        <v>57</v>
      </c>
      <c r="AR2" s="30" t="s">
        <v>62</v>
      </c>
      <c r="AS2" s="30" t="s">
        <v>63</v>
      </c>
      <c r="AT2" s="30" t="s">
        <v>64</v>
      </c>
      <c r="AU2" s="30" t="s">
        <v>68</v>
      </c>
      <c r="AV2" s="30" t="s">
        <v>225</v>
      </c>
    </row>
    <row r="3" spans="1:50" x14ac:dyDescent="0.4">
      <c r="A3" s="28" t="s">
        <v>0</v>
      </c>
      <c r="B3" s="28">
        <v>51858.897692999999</v>
      </c>
      <c r="C3" s="28">
        <v>3618.6658272</v>
      </c>
      <c r="D3" s="28">
        <v>2.9306707452</v>
      </c>
      <c r="E3" s="28">
        <v>16.177260416999999</v>
      </c>
      <c r="F3" s="28">
        <v>193.62599338999999</v>
      </c>
      <c r="G3" s="39"/>
      <c r="H3" s="28"/>
      <c r="I3" s="30" t="s">
        <v>0</v>
      </c>
      <c r="J3" s="28">
        <v>105.331377483434</v>
      </c>
      <c r="K3" s="28">
        <v>2.9371078836670899</v>
      </c>
      <c r="L3" s="28">
        <v>2.9371078836670899</v>
      </c>
      <c r="M3" s="28">
        <v>847.54214632389699</v>
      </c>
      <c r="N3" s="28">
        <v>16.228307524608802</v>
      </c>
      <c r="O3" s="28">
        <v>28894.7245338227</v>
      </c>
      <c r="P3" s="28">
        <v>0</v>
      </c>
      <c r="Q3" s="28">
        <v>0</v>
      </c>
      <c r="R3" s="28">
        <v>7421.8731564540803</v>
      </c>
      <c r="S3" s="28">
        <v>0</v>
      </c>
      <c r="T3" s="28">
        <v>633.47904359759298</v>
      </c>
      <c r="U3" s="28">
        <v>0</v>
      </c>
      <c r="V3" s="28">
        <v>0</v>
      </c>
      <c r="W3" s="28">
        <v>0.51024540899435</v>
      </c>
      <c r="X3" s="28">
        <v>4.2662439065666398</v>
      </c>
      <c r="Y3" s="28">
        <v>71.274395406766402</v>
      </c>
      <c r="Z3" s="28">
        <v>194.23435485255499</v>
      </c>
      <c r="AA3" s="28">
        <v>0</v>
      </c>
      <c r="AB3" s="28">
        <v>52001.2249079295</v>
      </c>
      <c r="AC3" s="28">
        <v>4991.1837293911303</v>
      </c>
      <c r="AD3" s="28">
        <v>0</v>
      </c>
      <c r="AE3" s="28">
        <v>34.138423645871498</v>
      </c>
      <c r="AF3" s="28">
        <v>769.41315639104698</v>
      </c>
      <c r="AG3" s="28">
        <v>0</v>
      </c>
      <c r="AH3" s="28">
        <v>307.19885038798799</v>
      </c>
      <c r="AI3" s="28">
        <v>18.129928278476601</v>
      </c>
      <c r="AJ3" s="28">
        <v>67.168720640808502</v>
      </c>
      <c r="AK3" s="28">
        <v>583.70362067774204</v>
      </c>
      <c r="AL3" s="28">
        <v>3629.7607455590601</v>
      </c>
      <c r="AM3" s="28">
        <v>7.3597054551645398</v>
      </c>
      <c r="AO3" s="37"/>
      <c r="AQ3" s="25">
        <f t="shared" ref="AQ3:AQ34" si="0">IF(B3=0,"",(AB3-B3)/B3)</f>
        <v>2.7445090671241231E-3</v>
      </c>
      <c r="AR3" s="25">
        <f t="shared" ref="AR3:AR34" si="1">IF(C3=0,"",(AL3-C3)/C3)</f>
        <v>3.0660245761474393E-3</v>
      </c>
      <c r="AS3" s="25">
        <f t="shared" ref="AS3:AS34" si="2">IF(D3=0,"",(L3-D3)/D3)</f>
        <v>2.1964727622961022E-3</v>
      </c>
      <c r="AT3" s="25">
        <f t="shared" ref="AT3:AT34" si="3">IF(E3=0,"",(N3-E3)/E3)</f>
        <v>3.1554853104274151E-3</v>
      </c>
      <c r="AU3" s="25">
        <f t="shared" ref="AU3:AU34" si="4">IF(F3=0,"",(Z3-F3)/F3)</f>
        <v>3.141941078797404E-3</v>
      </c>
      <c r="AV3" s="25" t="str">
        <f t="shared" ref="AV3:AV34" si="5">IF(G3=0,"",(P3-G3)/G3)</f>
        <v/>
      </c>
      <c r="AW3" s="25"/>
      <c r="AX3" s="25"/>
    </row>
    <row r="4" spans="1:50" x14ac:dyDescent="0.4">
      <c r="A4" s="28" t="s">
        <v>2</v>
      </c>
      <c r="B4" s="28">
        <v>27360.144701000001</v>
      </c>
      <c r="C4" s="28">
        <v>1806.1647419999999</v>
      </c>
      <c r="D4" s="28">
        <v>14.820011649</v>
      </c>
      <c r="E4" s="28">
        <v>0.60256336519999998</v>
      </c>
      <c r="F4" s="28">
        <v>315.51001559999997</v>
      </c>
      <c r="G4" s="39"/>
      <c r="H4" s="28"/>
      <c r="I4" s="30" t="s">
        <v>2</v>
      </c>
      <c r="J4" s="28">
        <v>107.401414778692</v>
      </c>
      <c r="K4" s="28">
        <v>14.839884955914</v>
      </c>
      <c r="L4" s="28">
        <v>14.839884955914</v>
      </c>
      <c r="M4" s="28">
        <v>28.199081774004199</v>
      </c>
      <c r="N4" s="28">
        <v>0.60389283395675197</v>
      </c>
      <c r="O4" s="28">
        <v>99446.071505615197</v>
      </c>
      <c r="P4" s="28">
        <v>0</v>
      </c>
      <c r="Q4" s="28">
        <v>0</v>
      </c>
      <c r="R4" s="28">
        <v>1836.63319444379</v>
      </c>
      <c r="S4" s="28">
        <v>0</v>
      </c>
      <c r="T4" s="28">
        <v>1049.4237769691799</v>
      </c>
      <c r="U4" s="28">
        <v>0</v>
      </c>
      <c r="V4" s="28">
        <v>0</v>
      </c>
      <c r="W4" s="28">
        <v>0.96644063159157101</v>
      </c>
      <c r="X4" s="28">
        <v>6.9091388994807197</v>
      </c>
      <c r="Y4" s="28">
        <v>2.51084230103231</v>
      </c>
      <c r="Z4" s="28">
        <v>315.888230391251</v>
      </c>
      <c r="AA4" s="28">
        <v>0</v>
      </c>
      <c r="AB4" s="28">
        <v>27428.2267329155</v>
      </c>
      <c r="AC4" s="28">
        <v>3122.5379977668799</v>
      </c>
      <c r="AD4" s="28">
        <v>0</v>
      </c>
      <c r="AE4" s="28">
        <v>7.0265148863241702</v>
      </c>
      <c r="AF4" s="28">
        <v>166.399969564278</v>
      </c>
      <c r="AG4" s="28">
        <v>0</v>
      </c>
      <c r="AH4" s="28">
        <v>172.73323416370701</v>
      </c>
      <c r="AI4" s="28">
        <v>9.3710186276270093</v>
      </c>
      <c r="AJ4" s="28">
        <v>53.480966523785099</v>
      </c>
      <c r="AK4" s="28">
        <v>58.577362687848598</v>
      </c>
      <c r="AL4" s="28">
        <v>1809.62973208331</v>
      </c>
      <c r="AM4" s="28">
        <v>8.0306866751902195</v>
      </c>
      <c r="AO4" s="37"/>
      <c r="AQ4" s="25">
        <f t="shared" si="0"/>
        <v>2.4883651990704105E-3</v>
      </c>
      <c r="AR4" s="25">
        <f t="shared" si="1"/>
        <v>1.9184241629438877E-3</v>
      </c>
      <c r="AS4" s="25">
        <f t="shared" si="2"/>
        <v>1.3409778200371013E-3</v>
      </c>
      <c r="AT4" s="25">
        <f t="shared" si="3"/>
        <v>2.2063551047626731E-3</v>
      </c>
      <c r="AU4" s="25">
        <f t="shared" si="4"/>
        <v>1.1987409988611006E-3</v>
      </c>
      <c r="AV4" s="25" t="str">
        <f t="shared" si="5"/>
        <v/>
      </c>
      <c r="AW4" s="25"/>
      <c r="AX4" s="25"/>
    </row>
    <row r="5" spans="1:50" x14ac:dyDescent="0.4">
      <c r="A5" s="28" t="s">
        <v>3</v>
      </c>
      <c r="B5" s="28">
        <v>64824.258612999998</v>
      </c>
      <c r="C5" s="28">
        <v>3415.1622932</v>
      </c>
      <c r="D5" s="28">
        <v>2.6581896437000001</v>
      </c>
      <c r="E5" s="28">
        <v>14.906249612</v>
      </c>
      <c r="F5" s="28">
        <v>173.54004587</v>
      </c>
      <c r="G5" s="39"/>
      <c r="H5" s="28"/>
      <c r="I5" s="30" t="s">
        <v>3</v>
      </c>
      <c r="J5" s="28">
        <v>95.362259583154199</v>
      </c>
      <c r="K5" s="28">
        <v>2.6650545631253402</v>
      </c>
      <c r="L5" s="28">
        <v>2.6650545631253402</v>
      </c>
      <c r="M5" s="28">
        <v>782.27023663609805</v>
      </c>
      <c r="N5" s="28">
        <v>14.963240192219301</v>
      </c>
      <c r="O5" s="28">
        <v>25989.258573775001</v>
      </c>
      <c r="P5" s="28">
        <v>0</v>
      </c>
      <c r="Q5" s="28">
        <v>0</v>
      </c>
      <c r="R5" s="28">
        <v>7028.8117894429697</v>
      </c>
      <c r="S5" s="28">
        <v>0</v>
      </c>
      <c r="T5" s="28">
        <v>658.72312615695103</v>
      </c>
      <c r="U5" s="28">
        <v>0</v>
      </c>
      <c r="V5" s="28">
        <v>0</v>
      </c>
      <c r="W5" s="28">
        <v>0.58620107690407397</v>
      </c>
      <c r="X5" s="28">
        <v>3.9033443762009599</v>
      </c>
      <c r="Y5" s="28">
        <v>65.826600697228699</v>
      </c>
      <c r="Z5" s="28">
        <v>174.210140827153</v>
      </c>
      <c r="AA5" s="28">
        <v>0</v>
      </c>
      <c r="AB5" s="28">
        <v>64980.496906650798</v>
      </c>
      <c r="AC5" s="28">
        <v>20811.964290677701</v>
      </c>
      <c r="AD5" s="28">
        <v>0</v>
      </c>
      <c r="AE5" s="28">
        <v>32.230064921348998</v>
      </c>
      <c r="AF5" s="28">
        <v>716.66114225870103</v>
      </c>
      <c r="AG5" s="28">
        <v>0</v>
      </c>
      <c r="AH5" s="28">
        <v>280.81303101299602</v>
      </c>
      <c r="AI5" s="28">
        <v>17.446502740446601</v>
      </c>
      <c r="AJ5" s="28">
        <v>63.730834252990597</v>
      </c>
      <c r="AK5" s="28">
        <v>538.76878980103402</v>
      </c>
      <c r="AL5" s="28">
        <v>3427.3603863291301</v>
      </c>
      <c r="AM5" s="28">
        <v>7.0768968164385901</v>
      </c>
      <c r="AO5" s="37"/>
      <c r="AQ5" s="25">
        <f t="shared" si="0"/>
        <v>2.4101824994797213E-3</v>
      </c>
      <c r="AR5" s="25">
        <f t="shared" si="1"/>
        <v>3.5717462544658284E-3</v>
      </c>
      <c r="AS5" s="25">
        <f t="shared" si="2"/>
        <v>2.5825544244407689E-3</v>
      </c>
      <c r="AT5" s="25">
        <f t="shared" si="3"/>
        <v>3.8232675356128288E-3</v>
      </c>
      <c r="AU5" s="25">
        <f t="shared" si="4"/>
        <v>3.8613275327526999E-3</v>
      </c>
      <c r="AV5" s="25" t="str">
        <f t="shared" si="5"/>
        <v/>
      </c>
      <c r="AW5" s="25"/>
      <c r="AX5" s="25"/>
    </row>
    <row r="6" spans="1:50" x14ac:dyDescent="0.4">
      <c r="A6" s="28" t="s">
        <v>4</v>
      </c>
      <c r="B6" s="28">
        <v>272852.76001000003</v>
      </c>
      <c r="C6" s="28">
        <v>44935.863476999999</v>
      </c>
      <c r="D6" s="28">
        <v>96.337075537999993</v>
      </c>
      <c r="E6" s="28">
        <v>41.193374360999996</v>
      </c>
      <c r="F6" s="28">
        <v>2559.4323663</v>
      </c>
      <c r="G6" s="28">
        <v>68.353085449000005</v>
      </c>
      <c r="H6" s="28"/>
      <c r="I6" s="30" t="s">
        <v>4</v>
      </c>
      <c r="J6" s="28">
        <v>963.51330100664097</v>
      </c>
      <c r="K6" s="28">
        <v>96.705720597670805</v>
      </c>
      <c r="L6" s="28">
        <v>96.705720597670805</v>
      </c>
      <c r="M6" s="28">
        <v>2779.4832292993401</v>
      </c>
      <c r="N6" s="28">
        <v>41.4086544364825</v>
      </c>
      <c r="O6" s="28">
        <v>908270.81188688404</v>
      </c>
      <c r="P6" s="28">
        <v>68.634645292795398</v>
      </c>
      <c r="Q6" s="28">
        <v>0</v>
      </c>
      <c r="R6" s="28">
        <v>78678.505992120801</v>
      </c>
      <c r="S6" s="28">
        <v>0</v>
      </c>
      <c r="T6" s="28">
        <v>28915.459314402</v>
      </c>
      <c r="U6" s="28">
        <v>0</v>
      </c>
      <c r="V6" s="28">
        <v>0</v>
      </c>
      <c r="W6" s="28">
        <v>39.504464880615203</v>
      </c>
      <c r="X6" s="28">
        <v>70.603571217650199</v>
      </c>
      <c r="Y6" s="28">
        <v>254.47167927465199</v>
      </c>
      <c r="Z6" s="28">
        <v>2569.86700839892</v>
      </c>
      <c r="AA6" s="28">
        <v>0</v>
      </c>
      <c r="AB6" s="28">
        <v>274012.499389606</v>
      </c>
      <c r="AC6" s="28">
        <v>27481.889763794999</v>
      </c>
      <c r="AD6" s="28">
        <v>0</v>
      </c>
      <c r="AE6" s="28">
        <v>350.22142599555701</v>
      </c>
      <c r="AF6" s="28">
        <v>5128.9031439842602</v>
      </c>
      <c r="AG6" s="28">
        <v>0</v>
      </c>
      <c r="AH6" s="28">
        <v>1978.36310479279</v>
      </c>
      <c r="AI6" s="28">
        <v>189.786109166372</v>
      </c>
      <c r="AJ6" s="28">
        <v>722.34780640255201</v>
      </c>
      <c r="AK6" s="28">
        <v>2201.7889078989201</v>
      </c>
      <c r="AL6" s="28">
        <v>45157.146607362301</v>
      </c>
      <c r="AM6" s="28">
        <v>151.587927215934</v>
      </c>
      <c r="AO6" s="37"/>
      <c r="AQ6" s="25">
        <f t="shared" si="0"/>
        <v>4.2504220208858159E-3</v>
      </c>
      <c r="AR6" s="25">
        <f t="shared" si="1"/>
        <v>4.9244214584986037E-3</v>
      </c>
      <c r="AS6" s="25">
        <f t="shared" si="2"/>
        <v>3.8266166749622776E-3</v>
      </c>
      <c r="AT6" s="25">
        <f t="shared" si="3"/>
        <v>5.2260849911417075E-3</v>
      </c>
      <c r="AU6" s="25">
        <f t="shared" si="4"/>
        <v>4.0769360567259908E-3</v>
      </c>
      <c r="AV6" s="25">
        <f t="shared" si="5"/>
        <v>4.1191972819642703E-3</v>
      </c>
      <c r="AW6" s="25"/>
      <c r="AX6" s="25"/>
    </row>
    <row r="7" spans="1:50" x14ac:dyDescent="0.4">
      <c r="A7" s="28" t="s">
        <v>5</v>
      </c>
      <c r="B7" s="28">
        <v>49950.569976999999</v>
      </c>
      <c r="C7" s="28">
        <v>3045.0697485000001</v>
      </c>
      <c r="D7" s="28">
        <v>11.981909554</v>
      </c>
      <c r="E7" s="28">
        <v>2.7890871815999998</v>
      </c>
      <c r="F7" s="28">
        <v>70.768741946999995</v>
      </c>
      <c r="G7" s="39"/>
      <c r="H7" s="28"/>
      <c r="I7" s="30" t="s">
        <v>5</v>
      </c>
      <c r="J7" s="28">
        <v>25.229552180485701</v>
      </c>
      <c r="K7" s="28">
        <v>11.9926163359436</v>
      </c>
      <c r="L7" s="28">
        <v>11.9926163359436</v>
      </c>
      <c r="M7" s="28">
        <v>110.391958567047</v>
      </c>
      <c r="N7" s="28">
        <v>2.7916617438156002</v>
      </c>
      <c r="O7" s="28">
        <v>39359.789783959401</v>
      </c>
      <c r="P7" s="28">
        <v>0</v>
      </c>
      <c r="Q7" s="28">
        <v>0</v>
      </c>
      <c r="R7" s="28">
        <v>5733.90732892916</v>
      </c>
      <c r="S7" s="28">
        <v>0</v>
      </c>
      <c r="T7" s="28">
        <v>2173.6412145766099</v>
      </c>
      <c r="U7" s="28">
        <v>0</v>
      </c>
      <c r="V7" s="28">
        <v>0</v>
      </c>
      <c r="W7" s="28">
        <v>2.72712607333311</v>
      </c>
      <c r="X7" s="28">
        <v>3.4895874234477202</v>
      </c>
      <c r="Y7" s="28">
        <v>9.1475188725886696</v>
      </c>
      <c r="Z7" s="28">
        <v>70.851004298413798</v>
      </c>
      <c r="AA7" s="28">
        <v>0</v>
      </c>
      <c r="AB7" s="28">
        <v>49981.954274973199</v>
      </c>
      <c r="AC7" s="28">
        <v>8590.0875949854508</v>
      </c>
      <c r="AD7" s="28">
        <v>0</v>
      </c>
      <c r="AE7" s="28">
        <v>20.830508326589101</v>
      </c>
      <c r="AF7" s="28">
        <v>336.22465971915898</v>
      </c>
      <c r="AG7" s="28">
        <v>0</v>
      </c>
      <c r="AH7" s="28">
        <v>65.655022702419004</v>
      </c>
      <c r="AI7" s="28">
        <v>34.532766561292597</v>
      </c>
      <c r="AJ7" s="28">
        <v>113.980171539098</v>
      </c>
      <c r="AK7" s="28">
        <v>107.192182428424</v>
      </c>
      <c r="AL7" s="28">
        <v>3048.7402932595801</v>
      </c>
      <c r="AM7" s="28">
        <v>12.3570614364577</v>
      </c>
      <c r="AO7" s="37"/>
      <c r="AQ7" s="25">
        <f t="shared" si="0"/>
        <v>6.283071041561874E-4</v>
      </c>
      <c r="AR7" s="25">
        <f t="shared" si="1"/>
        <v>1.2054058076627419E-3</v>
      </c>
      <c r="AS7" s="25">
        <f t="shared" si="2"/>
        <v>8.9357893208483641E-4</v>
      </c>
      <c r="AT7" s="25">
        <f t="shared" si="3"/>
        <v>9.2308416624088414E-4</v>
      </c>
      <c r="AU7" s="25">
        <f t="shared" si="4"/>
        <v>1.16241082080293E-3</v>
      </c>
      <c r="AV7" s="25" t="str">
        <f t="shared" si="5"/>
        <v/>
      </c>
      <c r="AW7" s="25"/>
      <c r="AX7" s="25"/>
    </row>
    <row r="8" spans="1:50" x14ac:dyDescent="0.4">
      <c r="A8" s="28" t="s">
        <v>6</v>
      </c>
      <c r="B8" s="28">
        <v>1694.6940834</v>
      </c>
      <c r="C8" s="28">
        <v>103.23156322</v>
      </c>
      <c r="D8" s="28">
        <v>0.46773493329999999</v>
      </c>
      <c r="E8" s="28">
        <v>2.2686234E-2</v>
      </c>
      <c r="F8" s="28">
        <v>11.027050238999999</v>
      </c>
      <c r="G8" s="39"/>
      <c r="H8" s="28"/>
      <c r="I8" s="30" t="s">
        <v>6</v>
      </c>
      <c r="J8" s="28">
        <v>3.7751397119544499</v>
      </c>
      <c r="K8" s="28">
        <v>0.46848230134512597</v>
      </c>
      <c r="L8" s="28">
        <v>0.46848230134512597</v>
      </c>
      <c r="M8" s="28">
        <v>2.4001000863671602</v>
      </c>
      <c r="N8" s="28">
        <v>2.2715225941629402E-2</v>
      </c>
      <c r="O8" s="28">
        <v>3732.0242140012501</v>
      </c>
      <c r="P8" s="28">
        <v>0</v>
      </c>
      <c r="Q8" s="28">
        <v>0</v>
      </c>
      <c r="R8" s="28">
        <v>144.98869236320101</v>
      </c>
      <c r="S8" s="28">
        <v>0</v>
      </c>
      <c r="T8" s="28">
        <v>69.336146838407601</v>
      </c>
      <c r="U8" s="28">
        <v>0</v>
      </c>
      <c r="V8" s="28">
        <v>0</v>
      </c>
      <c r="W8" s="28">
        <v>8.6324034608383102E-2</v>
      </c>
      <c r="X8" s="28">
        <v>0.26269490335407403</v>
      </c>
      <c r="Y8" s="28">
        <v>0.244884427392384</v>
      </c>
      <c r="Z8" s="28">
        <v>11.0447032782369</v>
      </c>
      <c r="AA8" s="28">
        <v>0</v>
      </c>
      <c r="AB8" s="28">
        <v>1696.6862278917699</v>
      </c>
      <c r="AC8" s="28">
        <v>197.39582854643501</v>
      </c>
      <c r="AD8" s="28">
        <v>0</v>
      </c>
      <c r="AE8" s="28">
        <v>0.63044569188313204</v>
      </c>
      <c r="AF8" s="28">
        <v>9.5520143247639595</v>
      </c>
      <c r="AG8" s="28">
        <v>0</v>
      </c>
      <c r="AH8" s="28">
        <v>6.2917509913844603</v>
      </c>
      <c r="AI8" s="28">
        <v>0.393745796325911</v>
      </c>
      <c r="AJ8" s="28">
        <v>1.96202750055508</v>
      </c>
      <c r="AK8" s="28">
        <v>2.9814393991752501</v>
      </c>
      <c r="AL8" s="28">
        <v>103.342023531032</v>
      </c>
      <c r="AM8" s="28">
        <v>0.402170411242673</v>
      </c>
      <c r="AO8" s="37"/>
      <c r="AQ8" s="25">
        <f t="shared" si="0"/>
        <v>1.17551864450557E-3</v>
      </c>
      <c r="AR8" s="25">
        <f t="shared" si="1"/>
        <v>1.0700245892488766E-3</v>
      </c>
      <c r="AS8" s="25">
        <f t="shared" si="2"/>
        <v>1.5978452578965937E-3</v>
      </c>
      <c r="AT8" s="25">
        <f t="shared" si="3"/>
        <v>1.2779530366036941E-3</v>
      </c>
      <c r="AU8" s="25">
        <f t="shared" si="4"/>
        <v>1.6008849922952619E-3</v>
      </c>
      <c r="AV8" s="25" t="str">
        <f t="shared" si="5"/>
        <v/>
      </c>
      <c r="AW8" s="25"/>
      <c r="AX8" s="25"/>
    </row>
    <row r="9" spans="1:50" x14ac:dyDescent="0.4">
      <c r="A9" s="28" t="s">
        <v>7</v>
      </c>
      <c r="B9" s="28">
        <v>6519.4282094</v>
      </c>
      <c r="C9" s="28">
        <v>516.64387884999996</v>
      </c>
      <c r="D9" s="28">
        <v>0.38055503889999998</v>
      </c>
      <c r="E9" s="28">
        <v>2.4132880939999999</v>
      </c>
      <c r="F9" s="28">
        <v>36.902191999999999</v>
      </c>
      <c r="G9" s="39"/>
      <c r="H9" s="28"/>
      <c r="I9" s="30" t="s">
        <v>7</v>
      </c>
      <c r="J9" s="28">
        <v>18.616078147369802</v>
      </c>
      <c r="K9" s="28">
        <v>0.380937390630466</v>
      </c>
      <c r="L9" s="28">
        <v>0.380937390630466</v>
      </c>
      <c r="M9" s="28">
        <v>128.42595965273799</v>
      </c>
      <c r="N9" s="28">
        <v>2.4160462530912299</v>
      </c>
      <c r="O9" s="28">
        <v>6095.5168271175098</v>
      </c>
      <c r="P9" s="28">
        <v>0</v>
      </c>
      <c r="Q9" s="28">
        <v>0</v>
      </c>
      <c r="R9" s="28">
        <v>1019.71324008327</v>
      </c>
      <c r="S9" s="28">
        <v>0</v>
      </c>
      <c r="T9" s="28">
        <v>61.371987168409497</v>
      </c>
      <c r="U9" s="28">
        <v>0</v>
      </c>
      <c r="V9" s="28">
        <v>0</v>
      </c>
      <c r="W9" s="28">
        <v>2.9763838945672499E-2</v>
      </c>
      <c r="X9" s="28">
        <v>0.74380097244511301</v>
      </c>
      <c r="Y9" s="28">
        <v>10.8356598007793</v>
      </c>
      <c r="Z9" s="28">
        <v>36.943150649388599</v>
      </c>
      <c r="AA9" s="28">
        <v>0</v>
      </c>
      <c r="AB9" s="28">
        <v>6526.9362381432702</v>
      </c>
      <c r="AC9" s="28">
        <v>313.17645518389298</v>
      </c>
      <c r="AD9" s="28">
        <v>0</v>
      </c>
      <c r="AE9" s="28">
        <v>4.88786276521326</v>
      </c>
      <c r="AF9" s="28">
        <v>112.705665672878</v>
      </c>
      <c r="AG9" s="28">
        <v>0</v>
      </c>
      <c r="AH9" s="28">
        <v>50.370630053918703</v>
      </c>
      <c r="AI9" s="28">
        <v>1.69283535094261</v>
      </c>
      <c r="AJ9" s="28">
        <v>7.3417743565175799</v>
      </c>
      <c r="AK9" s="28">
        <v>88.332507834633503</v>
      </c>
      <c r="AL9" s="28">
        <v>517.24531688685295</v>
      </c>
      <c r="AM9" s="28">
        <v>0.95231711485479797</v>
      </c>
      <c r="AO9" s="37"/>
      <c r="AQ9" s="25">
        <f t="shared" si="0"/>
        <v>1.1516391471946543E-3</v>
      </c>
      <c r="AR9" s="25">
        <f t="shared" si="1"/>
        <v>1.1641249639727205E-3</v>
      </c>
      <c r="AS9" s="25">
        <f t="shared" si="2"/>
        <v>1.0047212397219004E-3</v>
      </c>
      <c r="AT9" s="25">
        <f t="shared" si="3"/>
        <v>1.1429050257561193E-3</v>
      </c>
      <c r="AU9" s="25">
        <f t="shared" si="4"/>
        <v>1.1099245646057994E-3</v>
      </c>
      <c r="AV9" s="25" t="str">
        <f t="shared" si="5"/>
        <v/>
      </c>
      <c r="AW9" s="25"/>
      <c r="AX9" s="25"/>
    </row>
    <row r="10" spans="1:50" x14ac:dyDescent="0.4">
      <c r="A10" s="28" t="s">
        <v>8</v>
      </c>
      <c r="B10" s="28">
        <v>0</v>
      </c>
      <c r="C10" s="28"/>
      <c r="D10" s="28"/>
      <c r="E10" s="28"/>
      <c r="F10" s="28"/>
      <c r="G10" s="39"/>
      <c r="H10" s="28"/>
      <c r="I10" s="30" t="s">
        <v>8</v>
      </c>
      <c r="J10" s="28">
        <v>0</v>
      </c>
      <c r="K10" s="28">
        <v>0</v>
      </c>
      <c r="L10" s="28">
        <v>0</v>
      </c>
      <c r="M10" s="28">
        <v>0</v>
      </c>
      <c r="N10" s="28">
        <v>0</v>
      </c>
      <c r="O10" s="28">
        <v>0</v>
      </c>
      <c r="P10" s="28">
        <v>0</v>
      </c>
      <c r="Q10" s="28">
        <v>0</v>
      </c>
      <c r="R10" s="28">
        <v>0</v>
      </c>
      <c r="S10" s="28">
        <v>0</v>
      </c>
      <c r="T10" s="28">
        <v>0</v>
      </c>
      <c r="U10" s="28">
        <v>0</v>
      </c>
      <c r="V10" s="28">
        <v>0</v>
      </c>
      <c r="W10" s="28">
        <v>0</v>
      </c>
      <c r="X10" s="28">
        <v>0</v>
      </c>
      <c r="Y10" s="28">
        <v>0</v>
      </c>
      <c r="Z10" s="28">
        <v>0</v>
      </c>
      <c r="AA10" s="28">
        <v>0</v>
      </c>
      <c r="AB10" s="28">
        <v>0</v>
      </c>
      <c r="AC10" s="28">
        <v>0</v>
      </c>
      <c r="AD10" s="28">
        <v>0</v>
      </c>
      <c r="AE10" s="28">
        <v>0</v>
      </c>
      <c r="AF10" s="28">
        <v>0</v>
      </c>
      <c r="AG10" s="28">
        <v>0</v>
      </c>
      <c r="AH10" s="28">
        <v>0</v>
      </c>
      <c r="AI10" s="28">
        <v>0</v>
      </c>
      <c r="AJ10" s="28">
        <v>0</v>
      </c>
      <c r="AK10" s="28">
        <v>0</v>
      </c>
      <c r="AL10" s="28">
        <v>0</v>
      </c>
      <c r="AM10" s="28">
        <v>0</v>
      </c>
      <c r="AO10" s="37"/>
      <c r="AQ10" s="25" t="str">
        <f t="shared" si="0"/>
        <v/>
      </c>
      <c r="AR10" s="25" t="str">
        <f t="shared" si="1"/>
        <v/>
      </c>
      <c r="AS10" s="25" t="str">
        <f t="shared" si="2"/>
        <v/>
      </c>
      <c r="AT10" s="25" t="str">
        <f t="shared" si="3"/>
        <v/>
      </c>
      <c r="AU10" s="25" t="str">
        <f t="shared" si="4"/>
        <v/>
      </c>
      <c r="AV10" s="25" t="str">
        <f t="shared" si="5"/>
        <v/>
      </c>
      <c r="AW10" s="25"/>
      <c r="AX10" s="25"/>
    </row>
    <row r="11" spans="1:50" x14ac:dyDescent="0.4">
      <c r="A11" s="28" t="s">
        <v>9</v>
      </c>
      <c r="B11" s="28">
        <v>34406.229482000002</v>
      </c>
      <c r="C11" s="28">
        <v>1820.7100310000001</v>
      </c>
      <c r="D11" s="28">
        <v>8.7950717251999997</v>
      </c>
      <c r="E11" s="28">
        <v>3.0091281740000002</v>
      </c>
      <c r="F11" s="28">
        <v>241.43509931</v>
      </c>
      <c r="G11" s="39"/>
      <c r="H11" s="28"/>
      <c r="I11" s="30" t="s">
        <v>9</v>
      </c>
      <c r="J11" s="28">
        <v>89.336950412747697</v>
      </c>
      <c r="K11" s="28">
        <v>8.8036851065785307</v>
      </c>
      <c r="L11" s="28">
        <v>8.8036851065785307</v>
      </c>
      <c r="M11" s="28">
        <v>170.013143691115</v>
      </c>
      <c r="N11" s="28">
        <v>3.02283851473182</v>
      </c>
      <c r="O11" s="28">
        <v>70148.2764267163</v>
      </c>
      <c r="P11" s="28">
        <v>0</v>
      </c>
      <c r="Q11" s="28">
        <v>0</v>
      </c>
      <c r="R11" s="28">
        <v>2512.9940188668802</v>
      </c>
      <c r="S11" s="28">
        <v>0</v>
      </c>
      <c r="T11" s="28">
        <v>813.96077544242098</v>
      </c>
      <c r="U11" s="28">
        <v>0</v>
      </c>
      <c r="V11" s="28">
        <v>0</v>
      </c>
      <c r="W11" s="28">
        <v>0.81912212156652298</v>
      </c>
      <c r="X11" s="28">
        <v>5.2168231445500703</v>
      </c>
      <c r="Y11" s="28">
        <v>14.699067838809</v>
      </c>
      <c r="Z11" s="28">
        <v>241.79492775173</v>
      </c>
      <c r="AA11" s="28">
        <v>0</v>
      </c>
      <c r="AB11" s="28">
        <v>34442.0849377837</v>
      </c>
      <c r="AC11" s="28">
        <v>9625.1820976853796</v>
      </c>
      <c r="AD11" s="28">
        <v>0</v>
      </c>
      <c r="AE11" s="28">
        <v>11.3644374175416</v>
      </c>
      <c r="AF11" s="28">
        <v>240.244312226369</v>
      </c>
      <c r="AG11" s="28">
        <v>0</v>
      </c>
      <c r="AH11" s="28">
        <v>167.257761556053</v>
      </c>
      <c r="AI11" s="28">
        <v>5.9763422566767197</v>
      </c>
      <c r="AJ11" s="28">
        <v>35.459106875398298</v>
      </c>
      <c r="AK11" s="28">
        <v>139.674420679316</v>
      </c>
      <c r="AL11" s="28">
        <v>1824.6177212035</v>
      </c>
      <c r="AM11" s="28">
        <v>6.22653921697695</v>
      </c>
      <c r="AO11" s="37"/>
      <c r="AQ11" s="25">
        <f t="shared" si="0"/>
        <v>1.0421210438782899E-3</v>
      </c>
      <c r="AR11" s="25">
        <f t="shared" si="1"/>
        <v>2.1462452213511733E-3</v>
      </c>
      <c r="AS11" s="25">
        <f t="shared" si="2"/>
        <v>9.7934180045985823E-4</v>
      </c>
      <c r="AT11" s="25">
        <f t="shared" si="3"/>
        <v>4.5562501625162604E-3</v>
      </c>
      <c r="AU11" s="25">
        <f t="shared" si="4"/>
        <v>1.4903733664175581E-3</v>
      </c>
      <c r="AV11" s="25" t="str">
        <f t="shared" si="5"/>
        <v/>
      </c>
      <c r="AW11" s="25"/>
      <c r="AX11" s="25"/>
    </row>
    <row r="12" spans="1:50" x14ac:dyDescent="0.4">
      <c r="A12" s="28" t="s">
        <v>10</v>
      </c>
      <c r="B12" s="28">
        <v>72571.170731999999</v>
      </c>
      <c r="C12" s="28">
        <v>5044.1788723999998</v>
      </c>
      <c r="D12" s="28">
        <v>6.9586873045999997</v>
      </c>
      <c r="E12" s="28">
        <v>22.791989137000002</v>
      </c>
      <c r="F12" s="28">
        <v>345.05610795000001</v>
      </c>
      <c r="G12" s="39"/>
      <c r="H12" s="28"/>
      <c r="I12" s="30" t="s">
        <v>10</v>
      </c>
      <c r="J12" s="28">
        <v>173.16138629255099</v>
      </c>
      <c r="K12" s="28">
        <v>6.9768367115304901</v>
      </c>
      <c r="L12" s="28">
        <v>6.9768367115304901</v>
      </c>
      <c r="M12" s="28">
        <v>1189.10755372314</v>
      </c>
      <c r="N12" s="28">
        <v>22.872076877468199</v>
      </c>
      <c r="O12" s="28">
        <v>60152.472220063501</v>
      </c>
      <c r="P12" s="28">
        <v>0</v>
      </c>
      <c r="Q12" s="28">
        <v>0</v>
      </c>
      <c r="R12" s="28">
        <v>9945.5601809270902</v>
      </c>
      <c r="S12" s="28">
        <v>0</v>
      </c>
      <c r="T12" s="28">
        <v>755.67088397727002</v>
      </c>
      <c r="U12" s="28">
        <v>0</v>
      </c>
      <c r="V12" s="28">
        <v>0</v>
      </c>
      <c r="W12" s="28">
        <v>0.389798509763218</v>
      </c>
      <c r="X12" s="28">
        <v>7.2883206039974304</v>
      </c>
      <c r="Y12" s="28">
        <v>99.818109388651706</v>
      </c>
      <c r="Z12" s="28">
        <v>346.20041538866298</v>
      </c>
      <c r="AA12" s="28">
        <v>0</v>
      </c>
      <c r="AB12" s="28">
        <v>72783.957300066701</v>
      </c>
      <c r="AC12" s="28">
        <v>8061.5798232673296</v>
      </c>
      <c r="AD12" s="28">
        <v>0</v>
      </c>
      <c r="AE12" s="28">
        <v>45.842345035826</v>
      </c>
      <c r="AF12" s="28">
        <v>1077.19397553617</v>
      </c>
      <c r="AG12" s="28">
        <v>0</v>
      </c>
      <c r="AH12" s="28">
        <v>470.07884294293501</v>
      </c>
      <c r="AI12" s="28">
        <v>24.337073379980399</v>
      </c>
      <c r="AJ12" s="28">
        <v>97.007459321316205</v>
      </c>
      <c r="AK12" s="28">
        <v>825.86181342189002</v>
      </c>
      <c r="AL12" s="28">
        <v>5061.5533648009996</v>
      </c>
      <c r="AM12" s="28">
        <v>10.512037378445999</v>
      </c>
      <c r="AO12" s="37"/>
      <c r="AQ12" s="25">
        <f t="shared" si="0"/>
        <v>2.93210879637738E-3</v>
      </c>
      <c r="AR12" s="25">
        <f t="shared" si="1"/>
        <v>3.4444639733271507E-3</v>
      </c>
      <c r="AS12" s="25">
        <f t="shared" si="2"/>
        <v>2.6081653242979929E-3</v>
      </c>
      <c r="AT12" s="25">
        <f t="shared" si="3"/>
        <v>3.5138548016498058E-3</v>
      </c>
      <c r="AU12" s="25">
        <f t="shared" si="4"/>
        <v>3.316293820913258E-3</v>
      </c>
      <c r="AV12" s="25" t="str">
        <f t="shared" si="5"/>
        <v/>
      </c>
      <c r="AW12" s="25"/>
      <c r="AX12" s="25"/>
    </row>
    <row r="13" spans="1:50" x14ac:dyDescent="0.4">
      <c r="A13" s="28" t="s">
        <v>12</v>
      </c>
      <c r="B13" s="28">
        <v>65775.811900000001</v>
      </c>
      <c r="C13" s="28">
        <v>2271.1174457000002</v>
      </c>
      <c r="D13" s="28">
        <v>13.062333514000001</v>
      </c>
      <c r="E13" s="28">
        <v>0.21854648169999999</v>
      </c>
      <c r="F13" s="28">
        <v>324.44814625999999</v>
      </c>
      <c r="G13" s="39"/>
      <c r="H13" s="28"/>
      <c r="I13" s="30" t="s">
        <v>12</v>
      </c>
      <c r="J13" s="28">
        <v>1.6292584393746E-2</v>
      </c>
      <c r="K13" s="28">
        <v>13.0864842233903</v>
      </c>
      <c r="L13" s="28">
        <v>13.0864842233903</v>
      </c>
      <c r="M13" s="28">
        <v>52.783943171790298</v>
      </c>
      <c r="N13" s="28">
        <v>0.21891344665665699</v>
      </c>
      <c r="O13" s="28">
        <v>13556.278440743199</v>
      </c>
      <c r="P13" s="28">
        <v>0</v>
      </c>
      <c r="Q13" s="28">
        <v>0</v>
      </c>
      <c r="R13" s="28">
        <v>3873.3482559383501</v>
      </c>
      <c r="S13" s="28">
        <v>0</v>
      </c>
      <c r="T13" s="28">
        <v>1580.31727418235</v>
      </c>
      <c r="U13" s="28">
        <v>0</v>
      </c>
      <c r="V13" s="28">
        <v>0</v>
      </c>
      <c r="W13" s="28">
        <v>2.41009438345379</v>
      </c>
      <c r="X13" s="28">
        <v>1.17424240869674</v>
      </c>
      <c r="Y13" s="28">
        <v>5.7504890036178704</v>
      </c>
      <c r="Z13" s="28">
        <v>325.05086970308798</v>
      </c>
      <c r="AA13" s="28">
        <v>0</v>
      </c>
      <c r="AB13" s="28">
        <v>65841.085986735896</v>
      </c>
      <c r="AC13" s="28">
        <v>10985.572767706601</v>
      </c>
      <c r="AD13" s="28">
        <v>0</v>
      </c>
      <c r="AE13" s="28">
        <v>17.1070073365795</v>
      </c>
      <c r="AF13" s="28">
        <v>181.645949591977</v>
      </c>
      <c r="AG13" s="28">
        <v>0</v>
      </c>
      <c r="AH13" s="28">
        <v>10.0001585867012</v>
      </c>
      <c r="AI13" s="28">
        <v>9.2016159824175396</v>
      </c>
      <c r="AJ13" s="28">
        <v>24.967931275797099</v>
      </c>
      <c r="AK13" s="28">
        <v>40.455680354926898</v>
      </c>
      <c r="AL13" s="28">
        <v>2274.6211418134098</v>
      </c>
      <c r="AM13" s="28">
        <v>6.55723485526525</v>
      </c>
      <c r="AO13" s="37"/>
      <c r="AQ13" s="25">
        <f t="shared" si="0"/>
        <v>9.9237219352202701E-4</v>
      </c>
      <c r="AR13" s="25">
        <f t="shared" si="1"/>
        <v>1.5427190346511369E-3</v>
      </c>
      <c r="AS13" s="25">
        <f t="shared" si="2"/>
        <v>1.8488816997679325E-3</v>
      </c>
      <c r="AT13" s="25">
        <f t="shared" si="3"/>
        <v>1.6791162859383659E-3</v>
      </c>
      <c r="AU13" s="25">
        <f t="shared" si="4"/>
        <v>1.8576880467210217E-3</v>
      </c>
      <c r="AV13" s="25" t="str">
        <f t="shared" si="5"/>
        <v/>
      </c>
      <c r="AW13" s="25"/>
      <c r="AX13" s="25"/>
    </row>
    <row r="14" spans="1:50" x14ac:dyDescent="0.4">
      <c r="A14" s="28" t="s">
        <v>13</v>
      </c>
      <c r="B14" s="28">
        <v>76446.201942999993</v>
      </c>
      <c r="C14" s="28">
        <v>5129.4028704000002</v>
      </c>
      <c r="D14" s="28">
        <v>68.320738742000003</v>
      </c>
      <c r="E14" s="28">
        <v>15.444683662999999</v>
      </c>
      <c r="F14" s="28">
        <v>60.465420477999999</v>
      </c>
      <c r="G14" s="39"/>
      <c r="H14" s="28"/>
      <c r="I14" s="30" t="s">
        <v>13</v>
      </c>
      <c r="J14" s="28">
        <v>21.720055526059301</v>
      </c>
      <c r="K14" s="28">
        <v>68.429086732689001</v>
      </c>
      <c r="L14" s="28">
        <v>68.429086732689001</v>
      </c>
      <c r="M14" s="28">
        <v>235.56198005287899</v>
      </c>
      <c r="N14" s="28">
        <v>15.469343370875499</v>
      </c>
      <c r="O14" s="28">
        <v>51164.727498869899</v>
      </c>
      <c r="P14" s="28">
        <v>0</v>
      </c>
      <c r="Q14" s="28">
        <v>0</v>
      </c>
      <c r="R14" s="28">
        <v>9971.7797479315905</v>
      </c>
      <c r="S14" s="28">
        <v>0</v>
      </c>
      <c r="T14" s="28">
        <v>2830.80897706512</v>
      </c>
      <c r="U14" s="28">
        <v>0</v>
      </c>
      <c r="V14" s="28">
        <v>0</v>
      </c>
      <c r="W14" s="28">
        <v>0.78081427238685097</v>
      </c>
      <c r="X14" s="28">
        <v>7.11996954446046</v>
      </c>
      <c r="Y14" s="28">
        <v>8.3752675744160801</v>
      </c>
      <c r="Z14" s="28">
        <v>60.562990982123303</v>
      </c>
      <c r="AA14" s="28">
        <v>0</v>
      </c>
      <c r="AB14" s="28">
        <v>76475.562803285895</v>
      </c>
      <c r="AC14" s="28">
        <v>25309.468669448099</v>
      </c>
      <c r="AD14" s="28">
        <v>0</v>
      </c>
      <c r="AE14" s="28">
        <v>10.753111165068001</v>
      </c>
      <c r="AF14" s="28">
        <v>790.67602166168297</v>
      </c>
      <c r="AG14" s="28">
        <v>0</v>
      </c>
      <c r="AH14" s="28">
        <v>123.73534576247</v>
      </c>
      <c r="AI14" s="28">
        <v>177.33227053531101</v>
      </c>
      <c r="AJ14" s="28">
        <v>593.99328173130004</v>
      </c>
      <c r="AK14" s="28">
        <v>314.65555765569798</v>
      </c>
      <c r="AL14" s="28">
        <v>5137.8947068584603</v>
      </c>
      <c r="AM14" s="28">
        <v>31.306012811678102</v>
      </c>
      <c r="AO14" s="37"/>
      <c r="AQ14" s="25">
        <f t="shared" si="0"/>
        <v>3.8407219115730928E-4</v>
      </c>
      <c r="AR14" s="25">
        <f t="shared" si="1"/>
        <v>1.6555214462610241E-3</v>
      </c>
      <c r="AS14" s="25">
        <f t="shared" si="2"/>
        <v>1.5858726454664495E-3</v>
      </c>
      <c r="AT14" s="25">
        <f t="shared" si="3"/>
        <v>1.596647002526581E-3</v>
      </c>
      <c r="AU14" s="25">
        <f t="shared" si="4"/>
        <v>1.6136579114471655E-3</v>
      </c>
      <c r="AV14" s="25" t="str">
        <f t="shared" si="5"/>
        <v/>
      </c>
      <c r="AW14" s="25"/>
      <c r="AX14" s="25"/>
    </row>
    <row r="15" spans="1:50" x14ac:dyDescent="0.4">
      <c r="A15" s="28" t="s">
        <v>14</v>
      </c>
      <c r="B15" s="28">
        <v>69456.905278000006</v>
      </c>
      <c r="C15" s="28">
        <v>4310.9357706999999</v>
      </c>
      <c r="D15" s="28">
        <v>54.317099861000003</v>
      </c>
      <c r="E15" s="28">
        <v>13.980283436000001</v>
      </c>
      <c r="F15" s="28">
        <v>140.64003695</v>
      </c>
      <c r="G15" s="39"/>
      <c r="H15" s="28"/>
      <c r="I15" s="30" t="s">
        <v>14</v>
      </c>
      <c r="J15" s="28">
        <v>54.6519962585215</v>
      </c>
      <c r="K15" s="28">
        <v>54.4444028505497</v>
      </c>
      <c r="L15" s="28">
        <v>54.4444028505497</v>
      </c>
      <c r="M15" s="28">
        <v>296.536331288837</v>
      </c>
      <c r="N15" s="28">
        <v>14.0142685587568</v>
      </c>
      <c r="O15" s="28">
        <v>60437.1467409654</v>
      </c>
      <c r="P15" s="28">
        <v>0</v>
      </c>
      <c r="Q15" s="28">
        <v>0</v>
      </c>
      <c r="R15" s="28">
        <v>8063.8545371734999</v>
      </c>
      <c r="S15" s="28">
        <v>0</v>
      </c>
      <c r="T15" s="28">
        <v>2073.6823941195098</v>
      </c>
      <c r="U15" s="28">
        <v>0</v>
      </c>
      <c r="V15" s="28">
        <v>0</v>
      </c>
      <c r="W15" s="28">
        <v>0.32810991664253403</v>
      </c>
      <c r="X15" s="28">
        <v>7.1393015002667601</v>
      </c>
      <c r="Y15" s="28">
        <v>16.1659085327539</v>
      </c>
      <c r="Z15" s="28">
        <v>140.96226794454299</v>
      </c>
      <c r="AA15" s="28">
        <v>0</v>
      </c>
      <c r="AB15" s="28">
        <v>69586.429610751904</v>
      </c>
      <c r="AC15" s="28">
        <v>12608.1011691231</v>
      </c>
      <c r="AD15" s="28">
        <v>0</v>
      </c>
      <c r="AE15" s="28">
        <v>10.8131325378714</v>
      </c>
      <c r="AF15" s="28">
        <v>698.67819634515695</v>
      </c>
      <c r="AG15" s="28">
        <v>0</v>
      </c>
      <c r="AH15" s="28">
        <v>172.41974912654899</v>
      </c>
      <c r="AI15" s="28">
        <v>134.643720692952</v>
      </c>
      <c r="AJ15" s="28">
        <v>457.93698530002501</v>
      </c>
      <c r="AK15" s="28">
        <v>325.04279159058802</v>
      </c>
      <c r="AL15" s="28">
        <v>4321.3608036067599</v>
      </c>
      <c r="AM15" s="28">
        <v>24.648625070573601</v>
      </c>
      <c r="AO15" s="37"/>
      <c r="AQ15" s="25">
        <f t="shared" si="0"/>
        <v>1.8648157765376895E-3</v>
      </c>
      <c r="AR15" s="25">
        <f t="shared" si="1"/>
        <v>2.4182760916122764E-3</v>
      </c>
      <c r="AS15" s="25">
        <f t="shared" si="2"/>
        <v>2.3437000479678009E-3</v>
      </c>
      <c r="AT15" s="25">
        <f t="shared" si="3"/>
        <v>2.4309323135242168E-3</v>
      </c>
      <c r="AU15" s="25">
        <f t="shared" si="4"/>
        <v>2.29117541157608E-3</v>
      </c>
      <c r="AV15" s="25" t="str">
        <f t="shared" si="5"/>
        <v/>
      </c>
      <c r="AW15" s="25"/>
      <c r="AX15" s="25"/>
    </row>
    <row r="16" spans="1:50" x14ac:dyDescent="0.4">
      <c r="A16" s="28" t="s">
        <v>15</v>
      </c>
      <c r="B16" s="28">
        <v>317583.00328</v>
      </c>
      <c r="C16" s="28">
        <v>22429.115683</v>
      </c>
      <c r="D16" s="28">
        <v>290.26941209</v>
      </c>
      <c r="E16" s="28">
        <v>69.867627698000007</v>
      </c>
      <c r="F16" s="28">
        <v>199.59730762999999</v>
      </c>
      <c r="G16" s="39"/>
      <c r="H16" s="28"/>
      <c r="I16" s="30" t="s">
        <v>15</v>
      </c>
      <c r="J16" s="28">
        <v>81.404838889995702</v>
      </c>
      <c r="K16" s="28">
        <v>291.248126776623</v>
      </c>
      <c r="L16" s="28">
        <v>291.248126776623</v>
      </c>
      <c r="M16" s="28">
        <v>1194.1467649971</v>
      </c>
      <c r="N16" s="28">
        <v>70.108557668354507</v>
      </c>
      <c r="O16" s="28">
        <v>195572.77010592</v>
      </c>
      <c r="P16" s="28">
        <v>0</v>
      </c>
      <c r="Q16" s="28">
        <v>0</v>
      </c>
      <c r="R16" s="28">
        <v>44316.9424543266</v>
      </c>
      <c r="S16" s="28">
        <v>0</v>
      </c>
      <c r="T16" s="28">
        <v>12123.3363587487</v>
      </c>
      <c r="U16" s="28">
        <v>0</v>
      </c>
      <c r="V16" s="28">
        <v>0</v>
      </c>
      <c r="W16" s="28">
        <v>3.3294362979182299</v>
      </c>
      <c r="X16" s="28">
        <v>29.483387795419699</v>
      </c>
      <c r="Y16" s="28">
        <v>51.097698632970101</v>
      </c>
      <c r="Z16" s="28">
        <v>200.150483143277</v>
      </c>
      <c r="AA16" s="28">
        <v>0</v>
      </c>
      <c r="AB16" s="28">
        <v>318428.15170514298</v>
      </c>
      <c r="AC16" s="28">
        <v>36009.9370843531</v>
      </c>
      <c r="AD16" s="28">
        <v>0</v>
      </c>
      <c r="AE16" s="28">
        <v>52.655232616468503</v>
      </c>
      <c r="AF16" s="28">
        <v>3537.6374093854402</v>
      </c>
      <c r="AG16" s="28">
        <v>0</v>
      </c>
      <c r="AH16" s="28">
        <v>544.717752031808</v>
      </c>
      <c r="AI16" s="28">
        <v>767.10791164798695</v>
      </c>
      <c r="AJ16" s="28">
        <v>2563.2846520417002</v>
      </c>
      <c r="AK16" s="28">
        <v>1467.9904416593699</v>
      </c>
      <c r="AL16" s="28">
        <v>22506.097750635199</v>
      </c>
      <c r="AM16" s="28">
        <v>134.57369974492599</v>
      </c>
      <c r="AO16" s="37"/>
      <c r="AQ16" s="25">
        <f t="shared" si="0"/>
        <v>2.6611890951791467E-3</v>
      </c>
      <c r="AR16" s="25">
        <f t="shared" si="1"/>
        <v>3.4322381998121865E-3</v>
      </c>
      <c r="AS16" s="25">
        <f t="shared" si="2"/>
        <v>3.3717458535367003E-3</v>
      </c>
      <c r="AT16" s="25">
        <f t="shared" si="3"/>
        <v>3.4483777150114544E-3</v>
      </c>
      <c r="AU16" s="25">
        <f t="shared" si="4"/>
        <v>2.7714577909159523E-3</v>
      </c>
      <c r="AV16" s="25" t="str">
        <f t="shared" si="5"/>
        <v/>
      </c>
      <c r="AW16" s="25"/>
      <c r="AX16" s="25"/>
    </row>
    <row r="17" spans="1:50" x14ac:dyDescent="0.4">
      <c r="A17" s="28" t="s">
        <v>16</v>
      </c>
      <c r="B17" s="28">
        <v>179534.28881999999</v>
      </c>
      <c r="C17" s="28">
        <v>7211.2946119999997</v>
      </c>
      <c r="D17" s="28">
        <v>39.067311042999997</v>
      </c>
      <c r="E17" s="28">
        <v>8.3509350729000005</v>
      </c>
      <c r="F17" s="28">
        <v>105.76236018</v>
      </c>
      <c r="G17" s="39"/>
      <c r="H17" s="28"/>
      <c r="I17" s="30" t="s">
        <v>16</v>
      </c>
      <c r="J17" s="28">
        <v>35.995344731999701</v>
      </c>
      <c r="K17" s="28">
        <v>39.094360750237001</v>
      </c>
      <c r="L17" s="28">
        <v>39.094360750237001</v>
      </c>
      <c r="M17" s="28">
        <v>229.273352369533</v>
      </c>
      <c r="N17" s="28">
        <v>8.3568892909057393</v>
      </c>
      <c r="O17" s="28">
        <v>79552.989167835796</v>
      </c>
      <c r="P17" s="28">
        <v>0</v>
      </c>
      <c r="Q17" s="28">
        <v>0</v>
      </c>
      <c r="R17" s="28">
        <v>13836.1323557286</v>
      </c>
      <c r="S17" s="28">
        <v>0</v>
      </c>
      <c r="T17" s="28">
        <v>5123.24486103862</v>
      </c>
      <c r="U17" s="28">
        <v>0</v>
      </c>
      <c r="V17" s="28">
        <v>0</v>
      </c>
      <c r="W17" s="28">
        <v>5.8625782463396199</v>
      </c>
      <c r="X17" s="28">
        <v>7.8150830209923097</v>
      </c>
      <c r="Y17" s="28">
        <v>16.339369627130001</v>
      </c>
      <c r="Z17" s="28">
        <v>105.81565644464401</v>
      </c>
      <c r="AA17" s="28">
        <v>0</v>
      </c>
      <c r="AB17" s="28">
        <v>179323.919678014</v>
      </c>
      <c r="AC17" s="28">
        <v>87588.360822498595</v>
      </c>
      <c r="AD17" s="28">
        <v>0</v>
      </c>
      <c r="AE17" s="28">
        <v>43.865630761807097</v>
      </c>
      <c r="AF17" s="28">
        <v>827.04741681247003</v>
      </c>
      <c r="AG17" s="28">
        <v>0</v>
      </c>
      <c r="AH17" s="28">
        <v>122.78881748031399</v>
      </c>
      <c r="AI17" s="28">
        <v>112.356737970373</v>
      </c>
      <c r="AJ17" s="28">
        <v>368.97882081323098</v>
      </c>
      <c r="AK17" s="28">
        <v>254.08803744029399</v>
      </c>
      <c r="AL17" s="28">
        <v>7216.3374732827297</v>
      </c>
      <c r="AM17" s="28">
        <v>32.057310949798001</v>
      </c>
      <c r="AO17" s="37"/>
      <c r="AQ17" s="25">
        <f t="shared" si="0"/>
        <v>-1.1717491035759596E-3</v>
      </c>
      <c r="AR17" s="25">
        <f t="shared" si="1"/>
        <v>6.9930041054464312E-4</v>
      </c>
      <c r="AS17" s="25">
        <f t="shared" si="2"/>
        <v>6.9238722898620254E-4</v>
      </c>
      <c r="AT17" s="25">
        <f t="shared" si="3"/>
        <v>7.1300015552283635E-4</v>
      </c>
      <c r="AU17" s="25">
        <f t="shared" si="4"/>
        <v>5.0392469072454136E-4</v>
      </c>
      <c r="AV17" s="25" t="str">
        <f t="shared" si="5"/>
        <v/>
      </c>
      <c r="AW17" s="25"/>
      <c r="AX17" s="25"/>
    </row>
    <row r="18" spans="1:50" x14ac:dyDescent="0.4">
      <c r="A18" s="28" t="s">
        <v>17</v>
      </c>
      <c r="B18" s="28">
        <v>36389.109818999998</v>
      </c>
      <c r="C18" s="28">
        <v>1864.1683217</v>
      </c>
      <c r="D18" s="28">
        <v>7.3956102234000003</v>
      </c>
      <c r="E18" s="28">
        <v>5.243509757</v>
      </c>
      <c r="F18" s="28">
        <v>95.094826346000005</v>
      </c>
      <c r="G18" s="39"/>
      <c r="H18" s="28"/>
      <c r="I18" s="30" t="s">
        <v>17</v>
      </c>
      <c r="J18" s="28">
        <v>42.3789688487633</v>
      </c>
      <c r="K18" s="28">
        <v>7.4103405112282097</v>
      </c>
      <c r="L18" s="28">
        <v>7.4103405112282097</v>
      </c>
      <c r="M18" s="28">
        <v>242.876579439023</v>
      </c>
      <c r="N18" s="28">
        <v>5.2582119137688199</v>
      </c>
      <c r="O18" s="28">
        <v>26628.815824977799</v>
      </c>
      <c r="P18" s="28">
        <v>0</v>
      </c>
      <c r="Q18" s="28">
        <v>0</v>
      </c>
      <c r="R18" s="28">
        <v>3518.53284030137</v>
      </c>
      <c r="S18" s="28">
        <v>0</v>
      </c>
      <c r="T18" s="28">
        <v>789.76170342451701</v>
      </c>
      <c r="U18" s="28">
        <v>0</v>
      </c>
      <c r="V18" s="28">
        <v>0</v>
      </c>
      <c r="W18" s="28">
        <v>0.76565382691533701</v>
      </c>
      <c r="X18" s="28">
        <v>2.7031380099430802</v>
      </c>
      <c r="Y18" s="28">
        <v>19.9181231768228</v>
      </c>
      <c r="Z18" s="28">
        <v>95.343564513313197</v>
      </c>
      <c r="AA18" s="28">
        <v>0</v>
      </c>
      <c r="AB18" s="28">
        <v>36516.220712764203</v>
      </c>
      <c r="AC18" s="28">
        <v>10047.1764052076</v>
      </c>
      <c r="AD18" s="28">
        <v>0</v>
      </c>
      <c r="AE18" s="28">
        <v>13.4860587343631</v>
      </c>
      <c r="AF18" s="28">
        <v>303.60847806898897</v>
      </c>
      <c r="AG18" s="28">
        <v>0</v>
      </c>
      <c r="AH18" s="28">
        <v>110.70680166491999</v>
      </c>
      <c r="AI18" s="28">
        <v>19.541694793169501</v>
      </c>
      <c r="AJ18" s="28">
        <v>68.936557301719702</v>
      </c>
      <c r="AK18" s="28">
        <v>183.600951651938</v>
      </c>
      <c r="AL18" s="28">
        <v>1868.74278771319</v>
      </c>
      <c r="AM18" s="28">
        <v>6.2826072037803398</v>
      </c>
      <c r="AO18" s="37"/>
      <c r="AQ18" s="25">
        <f t="shared" si="0"/>
        <v>3.4931025902105676E-3</v>
      </c>
      <c r="AR18" s="25">
        <f t="shared" si="1"/>
        <v>2.4538910783648343E-3</v>
      </c>
      <c r="AS18" s="25">
        <f t="shared" si="2"/>
        <v>1.9917609748553527E-3</v>
      </c>
      <c r="AT18" s="25">
        <f t="shared" si="3"/>
        <v>2.8038770690171368E-3</v>
      </c>
      <c r="AU18" s="25">
        <f t="shared" si="4"/>
        <v>2.6156855937479171E-3</v>
      </c>
      <c r="AV18" s="25" t="str">
        <f t="shared" si="5"/>
        <v/>
      </c>
      <c r="AW18" s="25"/>
      <c r="AX18" s="25"/>
    </row>
    <row r="19" spans="1:50" x14ac:dyDescent="0.4">
      <c r="A19" s="28" t="s">
        <v>18</v>
      </c>
      <c r="B19" s="28">
        <v>36651.633023000002</v>
      </c>
      <c r="C19" s="28">
        <v>783.46765028000004</v>
      </c>
      <c r="D19" s="28">
        <v>0.90508332530000002</v>
      </c>
      <c r="E19" s="28">
        <v>2.5091388965000001</v>
      </c>
      <c r="F19" s="28">
        <v>46.278699316000001</v>
      </c>
      <c r="G19" s="39"/>
      <c r="H19" s="28"/>
      <c r="I19" s="30" t="s">
        <v>18</v>
      </c>
      <c r="J19" s="28">
        <v>21.954406060558298</v>
      </c>
      <c r="K19" s="28">
        <v>0.90862188284539802</v>
      </c>
      <c r="L19" s="28">
        <v>0.90862188284539802</v>
      </c>
      <c r="M19" s="28">
        <v>137.28121741145301</v>
      </c>
      <c r="N19" s="28">
        <v>2.5193160175333</v>
      </c>
      <c r="O19" s="28">
        <v>10457.235437187301</v>
      </c>
      <c r="P19" s="28">
        <v>0</v>
      </c>
      <c r="Q19" s="28">
        <v>0</v>
      </c>
      <c r="R19" s="28">
        <v>1508.6348187620599</v>
      </c>
      <c r="S19" s="28">
        <v>0</v>
      </c>
      <c r="T19" s="28">
        <v>261.62251112443101</v>
      </c>
      <c r="U19" s="28">
        <v>0</v>
      </c>
      <c r="V19" s="28">
        <v>0</v>
      </c>
      <c r="W19" s="28">
        <v>0.31236984816331598</v>
      </c>
      <c r="X19" s="28">
        <v>1.0809982535350799</v>
      </c>
      <c r="Y19" s="28">
        <v>11.7101894350685</v>
      </c>
      <c r="Z19" s="28">
        <v>46.463730228922003</v>
      </c>
      <c r="AA19" s="28">
        <v>0</v>
      </c>
      <c r="AB19" s="28">
        <v>36689.335595488199</v>
      </c>
      <c r="AC19" s="28">
        <v>25874.243250555199</v>
      </c>
      <c r="AD19" s="28">
        <v>0</v>
      </c>
      <c r="AE19" s="28">
        <v>6.9856934206677801</v>
      </c>
      <c r="AF19" s="28">
        <v>139.36436242460999</v>
      </c>
      <c r="AG19" s="28">
        <v>0</v>
      </c>
      <c r="AH19" s="28">
        <v>57.248505428551297</v>
      </c>
      <c r="AI19" s="28">
        <v>3.1565015442026101</v>
      </c>
      <c r="AJ19" s="28">
        <v>12.2705045188447</v>
      </c>
      <c r="AK19" s="28">
        <v>96.1257733012893</v>
      </c>
      <c r="AL19" s="28">
        <v>786.841566422504</v>
      </c>
      <c r="AM19" s="28">
        <v>1.91997652433722</v>
      </c>
      <c r="AO19" s="37"/>
      <c r="AQ19" s="25">
        <f t="shared" si="0"/>
        <v>1.0286737418913202E-3</v>
      </c>
      <c r="AR19" s="25">
        <f t="shared" si="1"/>
        <v>4.3063885806876251E-3</v>
      </c>
      <c r="AS19" s="25">
        <f t="shared" si="2"/>
        <v>3.9096483677070366E-3</v>
      </c>
      <c r="AT19" s="25">
        <f t="shared" si="3"/>
        <v>4.0560213894479911E-3</v>
      </c>
      <c r="AU19" s="25">
        <f t="shared" si="4"/>
        <v>3.9981874092565785E-3</v>
      </c>
      <c r="AV19" s="25" t="str">
        <f t="shared" si="5"/>
        <v/>
      </c>
      <c r="AW19" s="25"/>
      <c r="AX19" s="25"/>
    </row>
    <row r="20" spans="1:50" x14ac:dyDescent="0.4">
      <c r="A20" s="28" t="s">
        <v>19</v>
      </c>
      <c r="B20" s="28">
        <v>2246.6650407000002</v>
      </c>
      <c r="C20" s="28">
        <v>101.51866384</v>
      </c>
      <c r="D20" s="28">
        <v>0.57968696679999998</v>
      </c>
      <c r="E20" s="28">
        <v>0.24290633040000001</v>
      </c>
      <c r="F20" s="28">
        <v>16.212811052999999</v>
      </c>
      <c r="G20" s="39"/>
      <c r="H20" s="28"/>
      <c r="I20" s="30" t="s">
        <v>19</v>
      </c>
      <c r="J20" s="28">
        <v>6.1065431847189098</v>
      </c>
      <c r="K20" s="28">
        <v>0.58091725349596401</v>
      </c>
      <c r="L20" s="28">
        <v>0.58091725349596401</v>
      </c>
      <c r="M20" s="28">
        <v>12.8757320196514</v>
      </c>
      <c r="N20" s="28">
        <v>0.24340381727763299</v>
      </c>
      <c r="O20" s="28">
        <v>4435.9818164525605</v>
      </c>
      <c r="P20" s="28">
        <v>0</v>
      </c>
      <c r="Q20" s="28">
        <v>0</v>
      </c>
      <c r="R20" s="28">
        <v>130.414346223271</v>
      </c>
      <c r="S20" s="28">
        <v>0</v>
      </c>
      <c r="T20" s="28">
        <v>32.020287433165699</v>
      </c>
      <c r="U20" s="28">
        <v>0</v>
      </c>
      <c r="V20" s="28">
        <v>0</v>
      </c>
      <c r="W20" s="28">
        <v>1.9771641199395899E-2</v>
      </c>
      <c r="X20" s="28">
        <v>0.334354344763996</v>
      </c>
      <c r="Y20" s="28">
        <v>1.0887063442318301</v>
      </c>
      <c r="Z20" s="28">
        <v>16.2466156872459</v>
      </c>
      <c r="AA20" s="28">
        <v>0</v>
      </c>
      <c r="AB20" s="28">
        <v>2247.8381728192098</v>
      </c>
      <c r="AC20" s="28">
        <v>732.58911030605202</v>
      </c>
      <c r="AD20" s="28">
        <v>0</v>
      </c>
      <c r="AE20" s="28">
        <v>0.59417353826937103</v>
      </c>
      <c r="AF20" s="28">
        <v>15.366468446194499</v>
      </c>
      <c r="AG20" s="28">
        <v>0</v>
      </c>
      <c r="AH20" s="28">
        <v>11.636323144242599</v>
      </c>
      <c r="AI20" s="28">
        <v>0.32650108767751401</v>
      </c>
      <c r="AJ20" s="28">
        <v>2.1971126809039099</v>
      </c>
      <c r="AK20" s="28">
        <v>10.283888925714299</v>
      </c>
      <c r="AL20" s="28">
        <v>101.719768899397</v>
      </c>
      <c r="AM20" s="28">
        <v>0.33366887368567599</v>
      </c>
      <c r="AO20" s="37"/>
      <c r="AQ20" s="25">
        <f t="shared" si="0"/>
        <v>5.2216600959977726E-4</v>
      </c>
      <c r="AR20" s="25">
        <f t="shared" si="1"/>
        <v>1.9809663739659604E-3</v>
      </c>
      <c r="AS20" s="25">
        <f t="shared" si="2"/>
        <v>2.1223294060853009E-3</v>
      </c>
      <c r="AT20" s="25">
        <f t="shared" si="3"/>
        <v>2.0480605705654573E-3</v>
      </c>
      <c r="AU20" s="25">
        <f t="shared" si="4"/>
        <v>2.0850569426481423E-3</v>
      </c>
      <c r="AV20" s="25" t="str">
        <f t="shared" si="5"/>
        <v/>
      </c>
      <c r="AW20" s="25"/>
      <c r="AX20" s="25"/>
    </row>
    <row r="21" spans="1:50" x14ac:dyDescent="0.4">
      <c r="A21" s="28" t="s">
        <v>20</v>
      </c>
      <c r="B21" s="28">
        <v>13889.341213</v>
      </c>
      <c r="C21" s="28">
        <v>865.28084476000004</v>
      </c>
      <c r="D21" s="28">
        <v>2.0751231715</v>
      </c>
      <c r="E21" s="28">
        <v>3.5455389020000001</v>
      </c>
      <c r="F21" s="28">
        <v>83.234505604999995</v>
      </c>
      <c r="G21" s="39"/>
      <c r="H21" s="28"/>
      <c r="I21" s="30" t="s">
        <v>20</v>
      </c>
      <c r="J21" s="28">
        <v>37.0456735881843</v>
      </c>
      <c r="K21" s="28">
        <v>2.07803402850376</v>
      </c>
      <c r="L21" s="28">
        <v>2.07803402850376</v>
      </c>
      <c r="M21" s="28">
        <v>186.197851413054</v>
      </c>
      <c r="N21" s="28">
        <v>3.5516695524268802</v>
      </c>
      <c r="O21" s="28">
        <v>17923.6725039148</v>
      </c>
      <c r="P21" s="28">
        <v>0</v>
      </c>
      <c r="Q21" s="28">
        <v>0</v>
      </c>
      <c r="R21" s="28">
        <v>1541.7669399482099</v>
      </c>
      <c r="S21" s="28">
        <v>0</v>
      </c>
      <c r="T21" s="28">
        <v>145.32116790210699</v>
      </c>
      <c r="U21" s="28">
        <v>0</v>
      </c>
      <c r="V21" s="28">
        <v>0</v>
      </c>
      <c r="W21" s="28">
        <v>6.29128799751318E-2</v>
      </c>
      <c r="X21" s="28">
        <v>1.7053648677295601</v>
      </c>
      <c r="Y21" s="28">
        <v>15.661944466096701</v>
      </c>
      <c r="Z21" s="28">
        <v>83.363479993390101</v>
      </c>
      <c r="AA21" s="28">
        <v>0</v>
      </c>
      <c r="AB21" s="28">
        <v>13912.077810257</v>
      </c>
      <c r="AC21" s="28">
        <v>2474.1464835502402</v>
      </c>
      <c r="AD21" s="28">
        <v>0</v>
      </c>
      <c r="AE21" s="28">
        <v>7.1972998040840599</v>
      </c>
      <c r="AF21" s="28">
        <v>173.85517949930301</v>
      </c>
      <c r="AG21" s="28">
        <v>0</v>
      </c>
      <c r="AH21" s="28">
        <v>88.820080313954605</v>
      </c>
      <c r="AI21" s="28">
        <v>3.3729423673069601</v>
      </c>
      <c r="AJ21" s="28">
        <v>15.985281077260399</v>
      </c>
      <c r="AK21" s="28">
        <v>131.95643014731701</v>
      </c>
      <c r="AL21" s="28">
        <v>866.74361549408297</v>
      </c>
      <c r="AM21" s="28">
        <v>1.9925540441242999</v>
      </c>
      <c r="AO21" s="37"/>
      <c r="AQ21" s="25">
        <f t="shared" si="0"/>
        <v>1.6369816903713027E-3</v>
      </c>
      <c r="AR21" s="25">
        <f t="shared" si="1"/>
        <v>1.6905155625959352E-3</v>
      </c>
      <c r="AS21" s="25">
        <f t="shared" si="2"/>
        <v>1.4027393861424701E-3</v>
      </c>
      <c r="AT21" s="25">
        <f t="shared" si="3"/>
        <v>1.7291166720584757E-3</v>
      </c>
      <c r="AU21" s="25">
        <f t="shared" si="4"/>
        <v>1.5495302993949384E-3</v>
      </c>
      <c r="AV21" s="25" t="str">
        <f t="shared" si="5"/>
        <v/>
      </c>
      <c r="AW21" s="25"/>
      <c r="AX21" s="25"/>
    </row>
    <row r="22" spans="1:50" x14ac:dyDescent="0.4">
      <c r="A22" s="28" t="s">
        <v>129</v>
      </c>
      <c r="B22" s="28">
        <v>1026.1135564000001</v>
      </c>
      <c r="C22" s="28">
        <v>34.648665295999997</v>
      </c>
      <c r="D22" s="28">
        <v>0.31867908550000001</v>
      </c>
      <c r="E22" s="28">
        <v>3.43068926E-2</v>
      </c>
      <c r="F22" s="28">
        <v>5.7867041444999998</v>
      </c>
      <c r="G22" s="39"/>
      <c r="H22" s="28"/>
      <c r="I22" s="30" t="s">
        <v>129</v>
      </c>
      <c r="J22" s="28">
        <v>2.0020857993274199</v>
      </c>
      <c r="K22" s="28">
        <v>0.31953100044824401</v>
      </c>
      <c r="L22" s="28">
        <v>0.31953100044824401</v>
      </c>
      <c r="M22" s="28">
        <v>1.1990078955061201</v>
      </c>
      <c r="N22" s="28">
        <v>3.4410230046131897E-2</v>
      </c>
      <c r="O22" s="28">
        <v>1798.84420275254</v>
      </c>
      <c r="P22" s="28">
        <v>0</v>
      </c>
      <c r="Q22" s="28">
        <v>0</v>
      </c>
      <c r="R22" s="28">
        <v>37.691800075354401</v>
      </c>
      <c r="S22" s="28">
        <v>0</v>
      </c>
      <c r="T22" s="28">
        <v>17.958610896931301</v>
      </c>
      <c r="U22" s="28">
        <v>0</v>
      </c>
      <c r="V22" s="28">
        <v>0</v>
      </c>
      <c r="W22" s="28">
        <v>1.2979795977545901E-2</v>
      </c>
      <c r="X22" s="28">
        <v>0.12897788049204401</v>
      </c>
      <c r="Y22" s="28">
        <v>9.1390286751571501E-2</v>
      </c>
      <c r="Z22" s="28">
        <v>5.8008445419853896</v>
      </c>
      <c r="AA22" s="28">
        <v>0</v>
      </c>
      <c r="AB22" s="28">
        <v>1029.06281693502</v>
      </c>
      <c r="AC22" s="28">
        <v>212.01873548892399</v>
      </c>
      <c r="AD22" s="28">
        <v>0</v>
      </c>
      <c r="AE22" s="28">
        <v>0.121714070391301</v>
      </c>
      <c r="AF22" s="28">
        <v>3.76040688054574</v>
      </c>
      <c r="AG22" s="28">
        <v>0</v>
      </c>
      <c r="AH22" s="28">
        <v>3.3706607341120902</v>
      </c>
      <c r="AI22" s="28">
        <v>0.30108759724230799</v>
      </c>
      <c r="AJ22" s="28">
        <v>1.4181576016345301</v>
      </c>
      <c r="AK22" s="28">
        <v>1.63356784363312</v>
      </c>
      <c r="AL22" s="28">
        <v>34.734869418475803</v>
      </c>
      <c r="AM22" s="28">
        <v>0.15884818227625</v>
      </c>
      <c r="AO22" s="37"/>
      <c r="AQ22" s="25">
        <f t="shared" si="0"/>
        <v>2.8742048252115874E-3</v>
      </c>
      <c r="AR22" s="25">
        <f t="shared" si="1"/>
        <v>2.487949297306921E-3</v>
      </c>
      <c r="AS22" s="25">
        <f t="shared" si="2"/>
        <v>2.6732690879520942E-3</v>
      </c>
      <c r="AT22" s="25">
        <f t="shared" si="3"/>
        <v>3.0121482390362943E-3</v>
      </c>
      <c r="AU22" s="25">
        <f t="shared" si="4"/>
        <v>2.4436012507792646E-3</v>
      </c>
      <c r="AV22" s="25" t="str">
        <f t="shared" si="5"/>
        <v/>
      </c>
      <c r="AW22" s="25"/>
      <c r="AX22" s="25"/>
    </row>
    <row r="23" spans="1:50" x14ac:dyDescent="0.4">
      <c r="A23" s="28" t="s">
        <v>22</v>
      </c>
      <c r="B23" s="28">
        <v>36291.454946999998</v>
      </c>
      <c r="C23" s="28">
        <v>1921.1228222</v>
      </c>
      <c r="D23" s="28">
        <v>20.472844182999999</v>
      </c>
      <c r="E23" s="28">
        <v>3.9052278965</v>
      </c>
      <c r="F23" s="28">
        <v>207.08601612000001</v>
      </c>
      <c r="G23" s="39"/>
      <c r="H23" s="28"/>
      <c r="I23" s="30" t="s">
        <v>22</v>
      </c>
      <c r="J23" s="28">
        <v>73.110603484913099</v>
      </c>
      <c r="K23" s="28">
        <v>20.531912893396299</v>
      </c>
      <c r="L23" s="28">
        <v>20.531912893396299</v>
      </c>
      <c r="M23" s="28">
        <v>100.476286310988</v>
      </c>
      <c r="N23" s="28">
        <v>3.9171255036390402</v>
      </c>
      <c r="O23" s="28">
        <v>67350.0809875907</v>
      </c>
      <c r="P23" s="28">
        <v>0</v>
      </c>
      <c r="Q23" s="28">
        <v>0</v>
      </c>
      <c r="R23" s="28">
        <v>2762.0647706529799</v>
      </c>
      <c r="S23" s="28">
        <v>0</v>
      </c>
      <c r="T23" s="28">
        <v>951.50048886637296</v>
      </c>
      <c r="U23" s="28">
        <v>0</v>
      </c>
      <c r="V23" s="28">
        <v>0</v>
      </c>
      <c r="W23" s="28">
        <v>0.448563730118618</v>
      </c>
      <c r="X23" s="28">
        <v>5.3925203729184901</v>
      </c>
      <c r="Y23" s="28">
        <v>6.4291251457657896</v>
      </c>
      <c r="Z23" s="28">
        <v>207.66001970111699</v>
      </c>
      <c r="AA23" s="28">
        <v>0</v>
      </c>
      <c r="AB23" s="28">
        <v>36351.722794766203</v>
      </c>
      <c r="AC23" s="28">
        <v>10468.477625391601</v>
      </c>
      <c r="AD23" s="28">
        <v>0</v>
      </c>
      <c r="AE23" s="28">
        <v>5.96832106939405</v>
      </c>
      <c r="AF23" s="28">
        <v>256.64219486347901</v>
      </c>
      <c r="AG23" s="28">
        <v>0</v>
      </c>
      <c r="AH23" s="28">
        <v>139.66321711003201</v>
      </c>
      <c r="AI23" s="28">
        <v>35.717845341292602</v>
      </c>
      <c r="AJ23" s="28">
        <v>133.70907531549699</v>
      </c>
      <c r="AK23" s="28">
        <v>117.730917404761</v>
      </c>
      <c r="AL23" s="28">
        <v>1926.6551750006799</v>
      </c>
      <c r="AM23" s="28">
        <v>9.7232598809258199</v>
      </c>
      <c r="AO23" s="37"/>
      <c r="AQ23" s="25">
        <f t="shared" si="0"/>
        <v>1.6606622097190618E-3</v>
      </c>
      <c r="AR23" s="25">
        <f t="shared" si="1"/>
        <v>2.8797496634517744E-3</v>
      </c>
      <c r="AS23" s="25">
        <f t="shared" si="2"/>
        <v>2.8852224863484622E-3</v>
      </c>
      <c r="AT23" s="25">
        <f t="shared" si="3"/>
        <v>3.0465845923366591E-3</v>
      </c>
      <c r="AU23" s="25">
        <f t="shared" si="4"/>
        <v>2.771812369910896E-3</v>
      </c>
      <c r="AV23" s="25" t="str">
        <f t="shared" si="5"/>
        <v/>
      </c>
      <c r="AW23" s="25"/>
      <c r="AX23" s="25"/>
    </row>
    <row r="24" spans="1:50" x14ac:dyDescent="0.4">
      <c r="A24" s="28" t="s">
        <v>23</v>
      </c>
      <c r="B24" s="28">
        <v>153159.92665000001</v>
      </c>
      <c r="C24" s="28">
        <v>8905.4547036000004</v>
      </c>
      <c r="D24" s="28">
        <v>116.3262165</v>
      </c>
      <c r="E24" s="28">
        <v>25.849355420999999</v>
      </c>
      <c r="F24" s="28">
        <v>194.09981483999999</v>
      </c>
      <c r="G24" s="39"/>
      <c r="H24" s="28"/>
      <c r="I24" s="30" t="s">
        <v>23</v>
      </c>
      <c r="J24" s="28">
        <v>68.873904742109303</v>
      </c>
      <c r="K24" s="28">
        <v>116.58537893929299</v>
      </c>
      <c r="L24" s="28">
        <v>116.58537893929299</v>
      </c>
      <c r="M24" s="28">
        <v>410.88541831583598</v>
      </c>
      <c r="N24" s="28">
        <v>25.907977544977399</v>
      </c>
      <c r="O24" s="28">
        <v>112417.563012101</v>
      </c>
      <c r="P24" s="28">
        <v>0</v>
      </c>
      <c r="Q24" s="28">
        <v>0</v>
      </c>
      <c r="R24" s="28">
        <v>16842.4794461969</v>
      </c>
      <c r="S24" s="28">
        <v>0</v>
      </c>
      <c r="T24" s="28">
        <v>4872.9610666668304</v>
      </c>
      <c r="U24" s="28">
        <v>0</v>
      </c>
      <c r="V24" s="28">
        <v>0</v>
      </c>
      <c r="W24" s="28">
        <v>1.4369850766149399</v>
      </c>
      <c r="X24" s="28">
        <v>13.698239112864099</v>
      </c>
      <c r="Y24" s="28">
        <v>15.7604501448523</v>
      </c>
      <c r="Z24" s="28">
        <v>194.488790214456</v>
      </c>
      <c r="AA24" s="28">
        <v>0</v>
      </c>
      <c r="AB24" s="28">
        <v>153276.461026576</v>
      </c>
      <c r="AC24" s="28">
        <v>40105.8547631447</v>
      </c>
      <c r="AD24" s="28">
        <v>0</v>
      </c>
      <c r="AE24" s="28">
        <v>19.489006073084202</v>
      </c>
      <c r="AF24" s="28">
        <v>1352.4703315317599</v>
      </c>
      <c r="AG24" s="28">
        <v>0</v>
      </c>
      <c r="AH24" s="28">
        <v>259.04257297698399</v>
      </c>
      <c r="AI24" s="28">
        <v>293.54590467665201</v>
      </c>
      <c r="AJ24" s="28">
        <v>990.07835119022104</v>
      </c>
      <c r="AK24" s="28">
        <v>544.08184824454895</v>
      </c>
      <c r="AL24" s="28">
        <v>8924.7946607573904</v>
      </c>
      <c r="AM24" s="28">
        <v>53.475280257044503</v>
      </c>
      <c r="AO24" s="37"/>
      <c r="AQ24" s="25">
        <f t="shared" si="0"/>
        <v>7.6086727856884803E-4</v>
      </c>
      <c r="AR24" s="25">
        <f t="shared" si="1"/>
        <v>2.1716978864169513E-3</v>
      </c>
      <c r="AS24" s="25">
        <f t="shared" si="2"/>
        <v>2.2278936519266315E-3</v>
      </c>
      <c r="AT24" s="25">
        <f t="shared" si="3"/>
        <v>2.2678369739841152E-3</v>
      </c>
      <c r="AU24" s="25">
        <f t="shared" si="4"/>
        <v>2.0039966281093524E-3</v>
      </c>
      <c r="AV24" s="25" t="str">
        <f t="shared" si="5"/>
        <v/>
      </c>
      <c r="AW24" s="25"/>
      <c r="AX24" s="25"/>
    </row>
    <row r="25" spans="1:50" x14ac:dyDescent="0.4">
      <c r="A25" s="28" t="s">
        <v>24</v>
      </c>
      <c r="B25" s="28">
        <v>59675.833933000002</v>
      </c>
      <c r="C25" s="28">
        <v>3547.1985642999998</v>
      </c>
      <c r="D25" s="28">
        <v>14.436577849000001</v>
      </c>
      <c r="E25" s="28">
        <v>14.988133771999999</v>
      </c>
      <c r="F25" s="28">
        <v>151.91633583000001</v>
      </c>
      <c r="G25" s="39"/>
      <c r="H25" s="28"/>
      <c r="I25" s="30" t="s">
        <v>24</v>
      </c>
      <c r="J25" s="28">
        <v>81.784786062997497</v>
      </c>
      <c r="K25" s="28">
        <v>14.4699123268881</v>
      </c>
      <c r="L25" s="28">
        <v>14.4699123268881</v>
      </c>
      <c r="M25" s="28">
        <v>680.07477544715198</v>
      </c>
      <c r="N25" s="28">
        <v>15.0568522360859</v>
      </c>
      <c r="O25" s="28">
        <v>28966.708149072001</v>
      </c>
      <c r="P25" s="28">
        <v>0</v>
      </c>
      <c r="Q25" s="28">
        <v>0</v>
      </c>
      <c r="R25" s="28">
        <v>7220.0950904825704</v>
      </c>
      <c r="S25" s="28">
        <v>0</v>
      </c>
      <c r="T25" s="28">
        <v>906.98966261042199</v>
      </c>
      <c r="U25" s="28">
        <v>0</v>
      </c>
      <c r="V25" s="28">
        <v>0</v>
      </c>
      <c r="W25" s="28">
        <v>0.403075873313678</v>
      </c>
      <c r="X25" s="28">
        <v>4.35860506567772</v>
      </c>
      <c r="Y25" s="28">
        <v>55.040424844623402</v>
      </c>
      <c r="Z25" s="28">
        <v>152.686836924765</v>
      </c>
      <c r="AA25" s="28">
        <v>0</v>
      </c>
      <c r="AB25" s="28">
        <v>59838.176588925497</v>
      </c>
      <c r="AC25" s="28">
        <v>14338.023375921501</v>
      </c>
      <c r="AD25" s="28">
        <v>0</v>
      </c>
      <c r="AE25" s="28">
        <v>26.850125452502699</v>
      </c>
      <c r="AF25" s="28">
        <v>714.45392832521497</v>
      </c>
      <c r="AG25" s="28">
        <v>0</v>
      </c>
      <c r="AH25" s="28">
        <v>251.33825953487201</v>
      </c>
      <c r="AI25" s="28">
        <v>45.517834650225097</v>
      </c>
      <c r="AJ25" s="28">
        <v>157.24420752215801</v>
      </c>
      <c r="AK25" s="28">
        <v>495.40621180244801</v>
      </c>
      <c r="AL25" s="28">
        <v>3562.3586116797501</v>
      </c>
      <c r="AM25" s="28">
        <v>10.850398299961499</v>
      </c>
      <c r="AO25" s="37"/>
      <c r="AQ25" s="25">
        <f t="shared" si="0"/>
        <v>2.7204086684027287E-3</v>
      </c>
      <c r="AR25" s="25">
        <f t="shared" si="1"/>
        <v>4.273808501256522E-3</v>
      </c>
      <c r="AS25" s="25">
        <f t="shared" si="2"/>
        <v>2.3090290674675283E-3</v>
      </c>
      <c r="AT25" s="25">
        <f t="shared" si="3"/>
        <v>4.58485793703529E-3</v>
      </c>
      <c r="AU25" s="25">
        <f t="shared" si="4"/>
        <v>5.0718778237727798E-3</v>
      </c>
      <c r="AV25" s="25" t="str">
        <f t="shared" si="5"/>
        <v/>
      </c>
      <c r="AW25" s="25"/>
      <c r="AX25" s="25"/>
    </row>
    <row r="26" spans="1:50" x14ac:dyDescent="0.4">
      <c r="A26" s="28" t="s">
        <v>25</v>
      </c>
      <c r="B26" s="28">
        <v>92250.113696999993</v>
      </c>
      <c r="C26" s="28">
        <v>5912.7885170999998</v>
      </c>
      <c r="D26" s="28">
        <v>59.852703527000003</v>
      </c>
      <c r="E26" s="28">
        <v>16.733029607999999</v>
      </c>
      <c r="F26" s="28">
        <v>119.88911166</v>
      </c>
      <c r="G26" s="39"/>
      <c r="H26" s="28"/>
      <c r="I26" s="30" t="s">
        <v>25</v>
      </c>
      <c r="J26" s="28">
        <v>50.2798693750333</v>
      </c>
      <c r="K26" s="28">
        <v>59.9110312237841</v>
      </c>
      <c r="L26" s="28">
        <v>59.9110312237841</v>
      </c>
      <c r="M26" s="28">
        <v>402.73380745114798</v>
      </c>
      <c r="N26" s="28">
        <v>16.750492928696399</v>
      </c>
      <c r="O26" s="28">
        <v>62360.344316764102</v>
      </c>
      <c r="P26" s="28">
        <v>0</v>
      </c>
      <c r="Q26" s="28">
        <v>0</v>
      </c>
      <c r="R26" s="28">
        <v>11464.301315746099</v>
      </c>
      <c r="S26" s="28">
        <v>0</v>
      </c>
      <c r="T26" s="28">
        <v>3135.6316810162002</v>
      </c>
      <c r="U26" s="28">
        <v>0</v>
      </c>
      <c r="V26" s="28">
        <v>0</v>
      </c>
      <c r="W26" s="28">
        <v>1.6359800455809499</v>
      </c>
      <c r="X26" s="28">
        <v>7.9161317379436502</v>
      </c>
      <c r="Y26" s="28">
        <v>24.625711161647999</v>
      </c>
      <c r="Z26" s="28">
        <v>119.991594522252</v>
      </c>
      <c r="AA26" s="28">
        <v>0</v>
      </c>
      <c r="AB26" s="28">
        <v>92330.616308357101</v>
      </c>
      <c r="AC26" s="28">
        <v>15643.2675420163</v>
      </c>
      <c r="AD26" s="28">
        <v>0</v>
      </c>
      <c r="AE26" s="28">
        <v>22.6552944093267</v>
      </c>
      <c r="AF26" s="28">
        <v>909.24142524668298</v>
      </c>
      <c r="AG26" s="28">
        <v>0</v>
      </c>
      <c r="AH26" s="28">
        <v>189.16490895933501</v>
      </c>
      <c r="AI26" s="28">
        <v>157.83615824691299</v>
      </c>
      <c r="AJ26" s="28">
        <v>530.044839033171</v>
      </c>
      <c r="AK26" s="28">
        <v>411.033350263655</v>
      </c>
      <c r="AL26" s="28">
        <v>5918.3420553085598</v>
      </c>
      <c r="AM26" s="28">
        <v>30.905553606333498</v>
      </c>
      <c r="AO26" s="37"/>
      <c r="AQ26" s="25">
        <f t="shared" si="0"/>
        <v>8.7265595814355621E-4</v>
      </c>
      <c r="AR26" s="25">
        <f t="shared" si="1"/>
        <v>9.3924181331683863E-4</v>
      </c>
      <c r="AS26" s="25">
        <f t="shared" si="2"/>
        <v>9.745206706959405E-4</v>
      </c>
      <c r="AT26" s="25">
        <f t="shared" si="3"/>
        <v>1.0436436859019948E-3</v>
      </c>
      <c r="AU26" s="25">
        <f t="shared" si="4"/>
        <v>8.5481375942329102E-4</v>
      </c>
      <c r="AV26" s="25" t="str">
        <f t="shared" si="5"/>
        <v/>
      </c>
      <c r="AW26" s="25"/>
      <c r="AX26" s="25"/>
    </row>
    <row r="27" spans="1:50" x14ac:dyDescent="0.4">
      <c r="A27" s="28" t="s">
        <v>26</v>
      </c>
      <c r="B27" s="28">
        <v>20186.100339000001</v>
      </c>
      <c r="C27" s="28">
        <v>628.67748181000002</v>
      </c>
      <c r="D27" s="28">
        <v>1.6760977494</v>
      </c>
      <c r="E27" s="28">
        <v>0.39719153969999998</v>
      </c>
      <c r="F27" s="28">
        <v>7.9376870493</v>
      </c>
      <c r="G27" s="39"/>
      <c r="H27" s="28"/>
      <c r="I27" s="30" t="s">
        <v>26</v>
      </c>
      <c r="J27" s="28">
        <v>2.8041764290019802</v>
      </c>
      <c r="K27" s="28">
        <v>1.69101426688434</v>
      </c>
      <c r="L27" s="28">
        <v>1.69101426688434</v>
      </c>
      <c r="M27" s="28">
        <v>19.8570438126638</v>
      </c>
      <c r="N27" s="28">
        <v>0.40078447594466898</v>
      </c>
      <c r="O27" s="28">
        <v>6504.4572332111202</v>
      </c>
      <c r="P27" s="28">
        <v>0</v>
      </c>
      <c r="Q27" s="28">
        <v>0</v>
      </c>
      <c r="R27" s="28">
        <v>1221.4598428105501</v>
      </c>
      <c r="S27" s="28">
        <v>0</v>
      </c>
      <c r="T27" s="28">
        <v>476.891962589591</v>
      </c>
      <c r="U27" s="28">
        <v>0</v>
      </c>
      <c r="V27" s="28">
        <v>0</v>
      </c>
      <c r="W27" s="28">
        <v>0.64591408297381803</v>
      </c>
      <c r="X27" s="28">
        <v>0.58263817059957601</v>
      </c>
      <c r="Y27" s="28">
        <v>1.7863660768082801</v>
      </c>
      <c r="Z27" s="28">
        <v>7.9818984576640997</v>
      </c>
      <c r="AA27" s="28">
        <v>0</v>
      </c>
      <c r="AB27" s="28">
        <v>20213.3255562823</v>
      </c>
      <c r="AC27" s="28">
        <v>9809.6024520001993</v>
      </c>
      <c r="AD27" s="28">
        <v>0</v>
      </c>
      <c r="AE27" s="28">
        <v>4.7385233711192303</v>
      </c>
      <c r="AF27" s="28">
        <v>65.807445073972701</v>
      </c>
      <c r="AG27" s="28">
        <v>0</v>
      </c>
      <c r="AH27" s="28">
        <v>8.9616444537494395</v>
      </c>
      <c r="AI27" s="28">
        <v>5.9415686306317204</v>
      </c>
      <c r="AJ27" s="28">
        <v>18.884913195138999</v>
      </c>
      <c r="AK27" s="28">
        <v>18.432888880449699</v>
      </c>
      <c r="AL27" s="28">
        <v>631.87584065653596</v>
      </c>
      <c r="AM27" s="28">
        <v>2.4360624112386899</v>
      </c>
      <c r="AO27" s="37"/>
      <c r="AQ27" s="25">
        <f t="shared" si="0"/>
        <v>1.3487110846119889E-3</v>
      </c>
      <c r="AR27" s="25">
        <f t="shared" si="1"/>
        <v>5.0874398066997287E-3</v>
      </c>
      <c r="AS27" s="25">
        <f t="shared" si="2"/>
        <v>8.8995510492629118E-3</v>
      </c>
      <c r="AT27" s="25">
        <f t="shared" si="3"/>
        <v>9.0458529086061452E-3</v>
      </c>
      <c r="AU27" s="25">
        <f t="shared" si="4"/>
        <v>5.5698099571711525E-3</v>
      </c>
      <c r="AV27" s="25" t="str">
        <f t="shared" si="5"/>
        <v/>
      </c>
      <c r="AW27" s="25"/>
      <c r="AX27" s="25"/>
    </row>
    <row r="28" spans="1:50" x14ac:dyDescent="0.4">
      <c r="A28" s="28" t="s">
        <v>27</v>
      </c>
      <c r="B28" s="28">
        <v>141399.63643000001</v>
      </c>
      <c r="C28" s="28">
        <v>8077.2821922000003</v>
      </c>
      <c r="D28" s="28">
        <v>49.986845592000002</v>
      </c>
      <c r="E28" s="28">
        <v>12.257002701999999</v>
      </c>
      <c r="F28" s="28">
        <v>36.003470550999999</v>
      </c>
      <c r="G28" s="39"/>
      <c r="H28" s="28"/>
      <c r="I28" s="30" t="s">
        <v>27</v>
      </c>
      <c r="J28" s="28">
        <v>14.1543556754731</v>
      </c>
      <c r="K28" s="28">
        <v>50.171822339718297</v>
      </c>
      <c r="L28" s="28">
        <v>50.171822339718297</v>
      </c>
      <c r="M28" s="28">
        <v>311.40037706268203</v>
      </c>
      <c r="N28" s="28">
        <v>12.301395457158399</v>
      </c>
      <c r="O28" s="28">
        <v>64282.259872622402</v>
      </c>
      <c r="P28" s="28">
        <v>0</v>
      </c>
      <c r="Q28" s="28">
        <v>0</v>
      </c>
      <c r="R28" s="28">
        <v>16068.955402257299</v>
      </c>
      <c r="S28" s="28">
        <v>0</v>
      </c>
      <c r="T28" s="28">
        <v>5574.76951548125</v>
      </c>
      <c r="U28" s="28">
        <v>0</v>
      </c>
      <c r="V28" s="28">
        <v>0</v>
      </c>
      <c r="W28" s="28">
        <v>5.9289202092222197</v>
      </c>
      <c r="X28" s="28">
        <v>7.6536896835525399</v>
      </c>
      <c r="Y28" s="28">
        <v>20.744583803867702</v>
      </c>
      <c r="Z28" s="28">
        <v>36.125911334440403</v>
      </c>
      <c r="AA28" s="28">
        <v>0</v>
      </c>
      <c r="AB28" s="28">
        <v>141686.430558761</v>
      </c>
      <c r="AC28" s="28">
        <v>39320.4176201113</v>
      </c>
      <c r="AD28" s="28">
        <v>0</v>
      </c>
      <c r="AE28" s="28">
        <v>46.692154616990997</v>
      </c>
      <c r="AF28" s="28">
        <v>997.64396344771501</v>
      </c>
      <c r="AG28" s="28">
        <v>0</v>
      </c>
      <c r="AH28" s="28">
        <v>113.655654543705</v>
      </c>
      <c r="AI28" s="28">
        <v>150.40760969602599</v>
      </c>
      <c r="AJ28" s="28">
        <v>489.96115907698601</v>
      </c>
      <c r="AK28" s="28">
        <v>333.51353402689199</v>
      </c>
      <c r="AL28" s="28">
        <v>8106.2465555757599</v>
      </c>
      <c r="AM28" s="28">
        <v>37.413922429982698</v>
      </c>
      <c r="AO28" s="37"/>
      <c r="AQ28" s="25">
        <f t="shared" si="0"/>
        <v>2.0282522360159259E-3</v>
      </c>
      <c r="AR28" s="25">
        <f t="shared" si="1"/>
        <v>3.5859046008977695E-3</v>
      </c>
      <c r="AS28" s="25">
        <f t="shared" si="2"/>
        <v>3.7005085143420042E-3</v>
      </c>
      <c r="AT28" s="25">
        <f t="shared" si="3"/>
        <v>3.6218279654255414E-3</v>
      </c>
      <c r="AU28" s="25">
        <f t="shared" si="4"/>
        <v>3.4008050214759788E-3</v>
      </c>
      <c r="AV28" s="25" t="str">
        <f t="shared" si="5"/>
        <v/>
      </c>
      <c r="AW28" s="25"/>
      <c r="AX28" s="25"/>
    </row>
    <row r="29" spans="1:50" x14ac:dyDescent="0.4">
      <c r="A29" s="28" t="s">
        <v>28</v>
      </c>
      <c r="B29" s="28">
        <v>16695.755072</v>
      </c>
      <c r="C29" s="28">
        <v>1222.7854279999999</v>
      </c>
      <c r="D29" s="28">
        <v>0.64080620580000003</v>
      </c>
      <c r="E29" s="28">
        <v>0.12843898279999999</v>
      </c>
      <c r="F29" s="28">
        <v>15.418299247</v>
      </c>
      <c r="G29" s="39"/>
      <c r="H29" s="28"/>
      <c r="I29" s="30" t="s">
        <v>28</v>
      </c>
      <c r="J29" s="28">
        <v>5.2782492359574</v>
      </c>
      <c r="K29" s="28">
        <v>0.64411008825899696</v>
      </c>
      <c r="L29" s="28">
        <v>0.64411008825899696</v>
      </c>
      <c r="M29" s="28">
        <v>32.203073905415003</v>
      </c>
      <c r="N29" s="28">
        <v>0.12888592436554</v>
      </c>
      <c r="O29" s="28">
        <v>12834.436767596901</v>
      </c>
      <c r="P29" s="28">
        <v>0</v>
      </c>
      <c r="Q29" s="28">
        <v>0</v>
      </c>
      <c r="R29" s="28">
        <v>2366.6567254483298</v>
      </c>
      <c r="S29" s="28">
        <v>0</v>
      </c>
      <c r="T29" s="28">
        <v>984.69796188581097</v>
      </c>
      <c r="U29" s="28">
        <v>0</v>
      </c>
      <c r="V29" s="28">
        <v>0</v>
      </c>
      <c r="W29" s="28">
        <v>1.4839035573706001</v>
      </c>
      <c r="X29" s="28">
        <v>1.0171476983766801</v>
      </c>
      <c r="Y29" s="28">
        <v>3.5424836122460102</v>
      </c>
      <c r="Z29" s="28">
        <v>15.4984836016126</v>
      </c>
      <c r="AA29" s="28">
        <v>0</v>
      </c>
      <c r="AB29" s="28">
        <v>16770.9175306139</v>
      </c>
      <c r="AC29" s="28">
        <v>912.19818555310906</v>
      </c>
      <c r="AD29" s="28">
        <v>0</v>
      </c>
      <c r="AE29" s="28">
        <v>10.528282497765</v>
      </c>
      <c r="AF29" s="28">
        <v>113.817376078648</v>
      </c>
      <c r="AG29" s="28">
        <v>0</v>
      </c>
      <c r="AH29" s="28">
        <v>14.1323822595243</v>
      </c>
      <c r="AI29" s="28">
        <v>5.2744382044513296</v>
      </c>
      <c r="AJ29" s="28">
        <v>15.2697816321856</v>
      </c>
      <c r="AK29" s="28">
        <v>25.9786541909621</v>
      </c>
      <c r="AL29" s="28">
        <v>1227.03118587719</v>
      </c>
      <c r="AM29" s="28">
        <v>4.1933965665630097</v>
      </c>
      <c r="AO29" s="37"/>
      <c r="AQ29" s="25">
        <f t="shared" si="0"/>
        <v>4.5018903481612192E-3</v>
      </c>
      <c r="AR29" s="25">
        <f t="shared" si="1"/>
        <v>3.4722018924730307E-3</v>
      </c>
      <c r="AS29" s="25">
        <f t="shared" si="2"/>
        <v>5.1558215714722589E-3</v>
      </c>
      <c r="AT29" s="25">
        <f t="shared" si="3"/>
        <v>3.4797968326794474E-3</v>
      </c>
      <c r="AU29" s="25">
        <f t="shared" si="4"/>
        <v>5.2005965981106218E-3</v>
      </c>
      <c r="AV29" s="25" t="str">
        <f t="shared" si="5"/>
        <v/>
      </c>
      <c r="AW29" s="25"/>
      <c r="AX29" s="25"/>
    </row>
    <row r="30" spans="1:50" x14ac:dyDescent="0.4">
      <c r="A30" s="28" t="s">
        <v>29</v>
      </c>
      <c r="B30" s="28">
        <v>701.41923930999997</v>
      </c>
      <c r="C30" s="28">
        <v>23.189620364</v>
      </c>
      <c r="D30" s="28">
        <v>0.19410105380000001</v>
      </c>
      <c r="E30" s="28">
        <v>2.8149174799999999E-2</v>
      </c>
      <c r="F30" s="28">
        <v>4.4563794860000003</v>
      </c>
      <c r="G30" s="39"/>
      <c r="H30" s="28"/>
      <c r="I30" s="30" t="s">
        <v>29</v>
      </c>
      <c r="J30" s="28">
        <v>1.5729860185889299</v>
      </c>
      <c r="K30" s="28">
        <v>0.19461725217117001</v>
      </c>
      <c r="L30" s="28">
        <v>0.19461725217117001</v>
      </c>
      <c r="M30" s="28">
        <v>1.37298711716628</v>
      </c>
      <c r="N30" s="28">
        <v>2.8213043098052101E-2</v>
      </c>
      <c r="O30" s="28">
        <v>1321.6684156096501</v>
      </c>
      <c r="P30" s="28">
        <v>0</v>
      </c>
      <c r="Q30" s="28">
        <v>0</v>
      </c>
      <c r="R30" s="28">
        <v>23.000606327044402</v>
      </c>
      <c r="S30" s="28">
        <v>0</v>
      </c>
      <c r="T30" s="28">
        <v>10.199716057242901</v>
      </c>
      <c r="U30" s="28">
        <v>0</v>
      </c>
      <c r="V30" s="28">
        <v>0</v>
      </c>
      <c r="W30" s="28">
        <v>6.8074999665878504E-3</v>
      </c>
      <c r="X30" s="28">
        <v>9.3961193792733599E-2</v>
      </c>
      <c r="Y30" s="28">
        <v>0.114715880725276</v>
      </c>
      <c r="Z30" s="28">
        <v>4.4680800674078602</v>
      </c>
      <c r="AA30" s="28">
        <v>0</v>
      </c>
      <c r="AB30" s="28">
        <v>702.20356980880297</v>
      </c>
      <c r="AC30" s="28">
        <v>222.25672016067199</v>
      </c>
      <c r="AD30" s="28">
        <v>0</v>
      </c>
      <c r="AE30" s="28">
        <v>9.2029464714088002E-2</v>
      </c>
      <c r="AF30" s="28">
        <v>2.6975496304270901</v>
      </c>
      <c r="AG30" s="28">
        <v>0</v>
      </c>
      <c r="AH30" s="28">
        <v>2.6835424710799698</v>
      </c>
      <c r="AI30" s="28">
        <v>0.10804343145451099</v>
      </c>
      <c r="AJ30" s="28">
        <v>0.68118815516023701</v>
      </c>
      <c r="AK30" s="28">
        <v>1.44173834763339</v>
      </c>
      <c r="AL30" s="28">
        <v>23.243316584820001</v>
      </c>
      <c r="AM30" s="28">
        <v>9.6003198334005696E-2</v>
      </c>
      <c r="AO30" s="37"/>
      <c r="AQ30" s="25">
        <f t="shared" si="0"/>
        <v>1.1182049975911165E-3</v>
      </c>
      <c r="AR30" s="25">
        <f t="shared" si="1"/>
        <v>2.3155282396670855E-3</v>
      </c>
      <c r="AS30" s="25">
        <f t="shared" si="2"/>
        <v>2.6594310595649475E-3</v>
      </c>
      <c r="AT30" s="25">
        <f t="shared" si="3"/>
        <v>2.2689225707640285E-3</v>
      </c>
      <c r="AU30" s="25">
        <f t="shared" si="4"/>
        <v>2.6255801249911552E-3</v>
      </c>
      <c r="AV30" s="25" t="str">
        <f t="shared" si="5"/>
        <v/>
      </c>
      <c r="AW30" s="25"/>
      <c r="AX30" s="25"/>
    </row>
    <row r="31" spans="1:50" x14ac:dyDescent="0.4">
      <c r="A31" s="28" t="s">
        <v>30</v>
      </c>
      <c r="B31" s="28">
        <v>1853.1483994</v>
      </c>
      <c r="C31" s="28">
        <v>54.275299437999998</v>
      </c>
      <c r="D31" s="28">
        <v>0.32287822090000001</v>
      </c>
      <c r="E31" s="28">
        <v>0.173270009</v>
      </c>
      <c r="F31" s="28">
        <v>6.2537247876000004</v>
      </c>
      <c r="G31" s="39"/>
      <c r="H31" s="28"/>
      <c r="I31" s="30" t="s">
        <v>30</v>
      </c>
      <c r="J31" s="28">
        <v>2.4841122444910999</v>
      </c>
      <c r="K31" s="28">
        <v>0.32326123090391501</v>
      </c>
      <c r="L31" s="28">
        <v>0.32326123090391501</v>
      </c>
      <c r="M31" s="28">
        <v>8.0488519116445492</v>
      </c>
      <c r="N31" s="28">
        <v>0.17353266204644099</v>
      </c>
      <c r="O31" s="28">
        <v>1649.9106001169901</v>
      </c>
      <c r="P31" s="28">
        <v>0</v>
      </c>
      <c r="Q31" s="28">
        <v>0</v>
      </c>
      <c r="R31" s="28">
        <v>84.740501539311396</v>
      </c>
      <c r="S31" s="28">
        <v>0</v>
      </c>
      <c r="T31" s="28">
        <v>15.601673759362599</v>
      </c>
      <c r="U31" s="28">
        <v>0</v>
      </c>
      <c r="V31" s="28">
        <v>0</v>
      </c>
      <c r="W31" s="28">
        <v>6.1322673249841102E-3</v>
      </c>
      <c r="X31" s="28">
        <v>0.13839860588330999</v>
      </c>
      <c r="Y31" s="28">
        <v>0.65665881258788195</v>
      </c>
      <c r="Z31" s="28">
        <v>6.2611140087170503</v>
      </c>
      <c r="AA31" s="28">
        <v>0</v>
      </c>
      <c r="AB31" s="28">
        <v>1855.6166338254</v>
      </c>
      <c r="AC31" s="28">
        <v>584.63973387054398</v>
      </c>
      <c r="AD31" s="28">
        <v>0</v>
      </c>
      <c r="AE31" s="28">
        <v>0.32740737371376799</v>
      </c>
      <c r="AF31" s="28">
        <v>9.3188425989556603</v>
      </c>
      <c r="AG31" s="28">
        <v>0</v>
      </c>
      <c r="AH31" s="28">
        <v>5.2984347926443096</v>
      </c>
      <c r="AI31" s="28">
        <v>0.47851816567083599</v>
      </c>
      <c r="AJ31" s="28">
        <v>2.00261036202359</v>
      </c>
      <c r="AK31" s="28">
        <v>6.2714713837089802</v>
      </c>
      <c r="AL31" s="28">
        <v>54.348931384778197</v>
      </c>
      <c r="AM31" s="28">
        <v>0.18469315231747199</v>
      </c>
      <c r="AO31" s="37"/>
      <c r="AQ31" s="25">
        <f t="shared" si="0"/>
        <v>1.3319140691587842E-3</v>
      </c>
      <c r="AR31" s="25">
        <f t="shared" si="1"/>
        <v>1.3566382413479118E-3</v>
      </c>
      <c r="AS31" s="25">
        <f t="shared" si="2"/>
        <v>1.1862367267986777E-3</v>
      </c>
      <c r="AT31" s="25">
        <f t="shared" si="3"/>
        <v>1.5158598303125356E-3</v>
      </c>
      <c r="AU31" s="25">
        <f t="shared" si="4"/>
        <v>1.1815712024458374E-3</v>
      </c>
      <c r="AV31" s="25" t="str">
        <f t="shared" si="5"/>
        <v/>
      </c>
      <c r="AW31" s="25"/>
      <c r="AX31" s="25"/>
    </row>
    <row r="32" spans="1:50" x14ac:dyDescent="0.4">
      <c r="A32" s="28" t="s">
        <v>31</v>
      </c>
      <c r="B32" s="28">
        <v>16456.530426000001</v>
      </c>
      <c r="C32" s="28">
        <v>966.04589253999995</v>
      </c>
      <c r="D32" s="28">
        <v>8.4159386442000006</v>
      </c>
      <c r="E32" s="28">
        <v>4.5828181699999998E-2</v>
      </c>
      <c r="F32" s="28">
        <v>210.85857303</v>
      </c>
      <c r="G32" s="39"/>
      <c r="H32" s="28"/>
      <c r="I32" s="30" t="s">
        <v>31</v>
      </c>
      <c r="J32" s="28">
        <v>72.106692452826096</v>
      </c>
      <c r="K32" s="28">
        <v>8.4660853456662295</v>
      </c>
      <c r="L32" s="28">
        <v>8.4660853456662295</v>
      </c>
      <c r="M32" s="28">
        <v>10.264049570925399</v>
      </c>
      <c r="N32" s="28">
        <v>4.6020621716299802E-2</v>
      </c>
      <c r="O32" s="28">
        <v>65090.631687644098</v>
      </c>
      <c r="P32" s="28">
        <v>0</v>
      </c>
      <c r="Q32" s="28">
        <v>0</v>
      </c>
      <c r="R32" s="28">
        <v>745.03230851273997</v>
      </c>
      <c r="S32" s="28">
        <v>0</v>
      </c>
      <c r="T32" s="28">
        <v>533.90870026001096</v>
      </c>
      <c r="U32" s="28">
        <v>0</v>
      </c>
      <c r="V32" s="28">
        <v>0</v>
      </c>
      <c r="W32" s="28">
        <v>0.46537697953592699</v>
      </c>
      <c r="X32" s="28">
        <v>4.4262124226700896</v>
      </c>
      <c r="Y32" s="28">
        <v>1.12223086837855</v>
      </c>
      <c r="Z32" s="28">
        <v>212.11708953162099</v>
      </c>
      <c r="AA32" s="28">
        <v>0</v>
      </c>
      <c r="AB32" s="28">
        <v>16517.778265942299</v>
      </c>
      <c r="AC32" s="28">
        <v>2948.8495853229001</v>
      </c>
      <c r="AD32" s="28">
        <v>0</v>
      </c>
      <c r="AE32" s="28">
        <v>3.3072686021539099</v>
      </c>
      <c r="AF32" s="28">
        <v>82.019977184857595</v>
      </c>
      <c r="AG32" s="28">
        <v>0</v>
      </c>
      <c r="AH32" s="28">
        <v>113.304217874535</v>
      </c>
      <c r="AI32" s="28">
        <v>1.69401162303693</v>
      </c>
      <c r="AJ32" s="28">
        <v>21.015909192651801</v>
      </c>
      <c r="AK32" s="28">
        <v>29.803476444167298</v>
      </c>
      <c r="AL32" s="28">
        <v>971.27625429212299</v>
      </c>
      <c r="AM32" s="28">
        <v>4.2601854640813004</v>
      </c>
      <c r="AO32" s="37"/>
      <c r="AQ32" s="25">
        <f t="shared" si="0"/>
        <v>3.7217954427095599E-3</v>
      </c>
      <c r="AR32" s="25">
        <f t="shared" si="1"/>
        <v>5.4141959429804863E-3</v>
      </c>
      <c r="AS32" s="25">
        <f t="shared" si="2"/>
        <v>5.958539336641722E-3</v>
      </c>
      <c r="AT32" s="25">
        <f t="shared" si="3"/>
        <v>4.199163247618088E-3</v>
      </c>
      <c r="AU32" s="25">
        <f t="shared" si="4"/>
        <v>5.968533712129089E-3</v>
      </c>
      <c r="AV32" s="25" t="str">
        <f t="shared" si="5"/>
        <v/>
      </c>
      <c r="AW32" s="25"/>
      <c r="AX32" s="25"/>
    </row>
    <row r="33" spans="1:50" x14ac:dyDescent="0.4">
      <c r="A33" s="28" t="s">
        <v>32</v>
      </c>
      <c r="B33" s="28">
        <v>21806.854476</v>
      </c>
      <c r="C33" s="28">
        <v>1300.9902228000001</v>
      </c>
      <c r="D33" s="28">
        <v>13.996712182</v>
      </c>
      <c r="E33" s="28">
        <v>0.6925746398</v>
      </c>
      <c r="F33" s="28">
        <v>336.07940797999998</v>
      </c>
      <c r="G33" s="39"/>
      <c r="H33" s="28"/>
      <c r="I33" s="30" t="s">
        <v>32</v>
      </c>
      <c r="J33" s="28">
        <v>115.672127496713</v>
      </c>
      <c r="K33" s="28">
        <v>14.025082760311101</v>
      </c>
      <c r="L33" s="28">
        <v>14.025082760311101</v>
      </c>
      <c r="M33" s="28">
        <v>33.992392209970298</v>
      </c>
      <c r="N33" s="28">
        <v>0.693911937173743</v>
      </c>
      <c r="O33" s="28">
        <v>100149.000754514</v>
      </c>
      <c r="P33" s="28">
        <v>0</v>
      </c>
      <c r="Q33" s="28">
        <v>0</v>
      </c>
      <c r="R33" s="28">
        <v>744.23820320477898</v>
      </c>
      <c r="S33" s="28">
        <v>0</v>
      </c>
      <c r="T33" s="28">
        <v>574.68476418240095</v>
      </c>
      <c r="U33" s="28">
        <v>0</v>
      </c>
      <c r="V33" s="28">
        <v>0</v>
      </c>
      <c r="W33" s="28">
        <v>0.27754148195002698</v>
      </c>
      <c r="X33" s="28">
        <v>6.8735062083311202</v>
      </c>
      <c r="Y33" s="28">
        <v>2.8691468353151701</v>
      </c>
      <c r="Z33" s="28">
        <v>336.76125647508798</v>
      </c>
      <c r="AA33" s="28">
        <v>0</v>
      </c>
      <c r="AB33" s="28">
        <v>21840.030192258298</v>
      </c>
      <c r="AC33" s="28">
        <v>3746.4345343260502</v>
      </c>
      <c r="AD33" s="28">
        <v>0</v>
      </c>
      <c r="AE33" s="28">
        <v>2.95778221132784</v>
      </c>
      <c r="AF33" s="28">
        <v>124.73069373962799</v>
      </c>
      <c r="AG33" s="28">
        <v>0</v>
      </c>
      <c r="AH33" s="28">
        <v>185.14518960455101</v>
      </c>
      <c r="AI33" s="28">
        <v>3.4938370910328298</v>
      </c>
      <c r="AJ33" s="28">
        <v>36.9235392301768</v>
      </c>
      <c r="AK33" s="28">
        <v>59.811440159777</v>
      </c>
      <c r="AL33" s="28">
        <v>1303.50031016055</v>
      </c>
      <c r="AM33" s="28">
        <v>5.9429818334519604</v>
      </c>
      <c r="AO33" s="37"/>
      <c r="AQ33" s="25">
        <f t="shared" si="0"/>
        <v>1.5213434975140637E-3</v>
      </c>
      <c r="AR33" s="25">
        <f t="shared" si="1"/>
        <v>1.9293668134935963E-3</v>
      </c>
      <c r="AS33" s="25">
        <f t="shared" si="2"/>
        <v>2.0269458957358601E-3</v>
      </c>
      <c r="AT33" s="25">
        <f t="shared" si="3"/>
        <v>1.9309072219698623E-3</v>
      </c>
      <c r="AU33" s="25">
        <f t="shared" si="4"/>
        <v>2.0288315168912915E-3</v>
      </c>
      <c r="AV33" s="25" t="str">
        <f t="shared" si="5"/>
        <v/>
      </c>
      <c r="AW33" s="25"/>
      <c r="AX33" s="25"/>
    </row>
    <row r="34" spans="1:50" x14ac:dyDescent="0.4">
      <c r="A34" s="28" t="s">
        <v>33</v>
      </c>
      <c r="B34" s="28">
        <v>188978.99160000001</v>
      </c>
      <c r="C34" s="28">
        <v>14426.496007</v>
      </c>
      <c r="D34" s="28">
        <v>181.62242216999999</v>
      </c>
      <c r="E34" s="28">
        <v>53.402816497000003</v>
      </c>
      <c r="F34" s="28">
        <v>194.22165563999999</v>
      </c>
      <c r="G34" s="39"/>
      <c r="H34" s="28"/>
      <c r="I34" s="30" t="s">
        <v>33</v>
      </c>
      <c r="J34" s="28">
        <v>98.347001628943204</v>
      </c>
      <c r="K34" s="28">
        <v>181.89083386421399</v>
      </c>
      <c r="L34" s="28">
        <v>181.89083386421399</v>
      </c>
      <c r="M34" s="28">
        <v>1214.8541002767199</v>
      </c>
      <c r="N34" s="28">
        <v>53.490493492431099</v>
      </c>
      <c r="O34" s="28">
        <v>113768.05014517</v>
      </c>
      <c r="P34" s="28">
        <v>0</v>
      </c>
      <c r="Q34" s="28">
        <v>0</v>
      </c>
      <c r="R34" s="28">
        <v>28835.945655701202</v>
      </c>
      <c r="S34" s="28">
        <v>0</v>
      </c>
      <c r="T34" s="28">
        <v>6531.9265267037599</v>
      </c>
      <c r="U34" s="28">
        <v>0</v>
      </c>
      <c r="V34" s="28">
        <v>0</v>
      </c>
      <c r="W34" s="28">
        <v>0.27702003530374603</v>
      </c>
      <c r="X34" s="28">
        <v>19.050282539117902</v>
      </c>
      <c r="Y34" s="28">
        <v>70.140094426558605</v>
      </c>
      <c r="Z34" s="28">
        <v>194.61411648573699</v>
      </c>
      <c r="AA34" s="28">
        <v>0</v>
      </c>
      <c r="AB34" s="28">
        <v>189269.40501036699</v>
      </c>
      <c r="AC34" s="28">
        <v>7442.9815774471399</v>
      </c>
      <c r="AD34" s="28">
        <v>0</v>
      </c>
      <c r="AE34" s="28">
        <v>38.630990640321897</v>
      </c>
      <c r="AF34" s="28">
        <v>2510.3651207949001</v>
      </c>
      <c r="AG34" s="28">
        <v>0</v>
      </c>
      <c r="AH34" s="28">
        <v>492.98201788273002</v>
      </c>
      <c r="AI34" s="28">
        <v>483.03928899746899</v>
      </c>
      <c r="AJ34" s="28">
        <v>1619.38166333872</v>
      </c>
      <c r="AK34" s="28">
        <v>1232.11111992257</v>
      </c>
      <c r="AL34" s="28">
        <v>14449.604863307901</v>
      </c>
      <c r="AM34" s="28">
        <v>82.246949446849897</v>
      </c>
      <c r="AO34" s="37"/>
      <c r="AQ34" s="25">
        <f t="shared" si="0"/>
        <v>1.5367497090982387E-3</v>
      </c>
      <c r="AR34" s="25">
        <f t="shared" si="1"/>
        <v>1.601834312135687E-3</v>
      </c>
      <c r="AS34" s="25">
        <f t="shared" si="2"/>
        <v>1.4778554927692778E-3</v>
      </c>
      <c r="AT34" s="25">
        <f t="shared" si="3"/>
        <v>1.6418047058626819E-3</v>
      </c>
      <c r="AU34" s="25">
        <f t="shared" si="4"/>
        <v>2.0206853064028969E-3</v>
      </c>
      <c r="AV34" s="25" t="str">
        <f t="shared" si="5"/>
        <v/>
      </c>
      <c r="AW34" s="25"/>
      <c r="AX34" s="25"/>
    </row>
    <row r="35" spans="1:50" x14ac:dyDescent="0.4">
      <c r="A35" s="28" t="s">
        <v>34</v>
      </c>
      <c r="B35" s="28">
        <v>48262.648055999998</v>
      </c>
      <c r="C35" s="28">
        <v>429.89791246999999</v>
      </c>
      <c r="D35" s="28">
        <v>1.4657121536</v>
      </c>
      <c r="E35" s="28">
        <v>0.32515218969999998</v>
      </c>
      <c r="F35" s="28">
        <v>5.1476474663999996</v>
      </c>
      <c r="G35" s="39"/>
      <c r="H35" s="28"/>
      <c r="I35" s="30" t="s">
        <v>34</v>
      </c>
      <c r="J35" s="28">
        <v>1.7701874170310601</v>
      </c>
      <c r="K35" s="28">
        <v>1.4726886532460099</v>
      </c>
      <c r="L35" s="28">
        <v>1.4726886532460099</v>
      </c>
      <c r="M35" s="28">
        <v>13.0854211150028</v>
      </c>
      <c r="N35" s="28">
        <v>0.326666779817609</v>
      </c>
      <c r="O35" s="28">
        <v>4412.7680968200802</v>
      </c>
      <c r="P35" s="28">
        <v>0</v>
      </c>
      <c r="Q35" s="28">
        <v>0</v>
      </c>
      <c r="R35" s="28">
        <v>833.02561586238505</v>
      </c>
      <c r="S35" s="28">
        <v>0</v>
      </c>
      <c r="T35" s="28">
        <v>321.78157262465498</v>
      </c>
      <c r="U35" s="28">
        <v>0</v>
      </c>
      <c r="V35" s="28">
        <v>0</v>
      </c>
      <c r="W35" s="28">
        <v>0.41884289177006401</v>
      </c>
      <c r="X35" s="28">
        <v>0.40836884542462898</v>
      </c>
      <c r="Y35" s="28">
        <v>1.10960935240375</v>
      </c>
      <c r="Z35" s="28">
        <v>5.16335745378671</v>
      </c>
      <c r="AA35" s="28">
        <v>0</v>
      </c>
      <c r="AB35" s="28">
        <v>48144.581153765699</v>
      </c>
      <c r="AC35" s="28">
        <v>41796.714646088003</v>
      </c>
      <c r="AD35" s="28">
        <v>0</v>
      </c>
      <c r="AE35" s="28">
        <v>3.0648074406544401</v>
      </c>
      <c r="AF35" s="28">
        <v>45.869670505584999</v>
      </c>
      <c r="AG35" s="28">
        <v>0</v>
      </c>
      <c r="AH35" s="28">
        <v>6.05216402461825</v>
      </c>
      <c r="AI35" s="28">
        <v>4.8134684754755099</v>
      </c>
      <c r="AJ35" s="28">
        <v>15.455478304400501</v>
      </c>
      <c r="AK35" s="28">
        <v>12.934686485174</v>
      </c>
      <c r="AL35" s="28">
        <v>430.83743513065099</v>
      </c>
      <c r="AM35" s="28">
        <v>1.73472825997364</v>
      </c>
      <c r="AO35" s="37"/>
      <c r="AQ35" s="25">
        <f t="shared" ref="AQ35:AQ58" si="6">IF(B35=0,"",(AB35-B35)/B35)</f>
        <v>-2.4463411559453585E-3</v>
      </c>
      <c r="AR35" s="25">
        <f t="shared" ref="AR35:AR58" si="7">IF(C35=0,"",(AL35-C35)/C35)</f>
        <v>2.185455275306919E-3</v>
      </c>
      <c r="AS35" s="25">
        <f t="shared" ref="AS35:AS51" si="8">IF(D35=0,"",(L35-D35)/D35)</f>
        <v>4.7598020040119787E-3</v>
      </c>
      <c r="AT35" s="25">
        <f t="shared" ref="AT35:AT51" si="9">IF(E35=0,"",(N35-E35)/E35)</f>
        <v>4.6580960103834602E-3</v>
      </c>
      <c r="AU35" s="25">
        <f t="shared" ref="AU35:AU54" si="10">IF(F35=0,"",(Z35-F35)/F35)</f>
        <v>3.0518770932262628E-3</v>
      </c>
      <c r="AV35" s="25" t="str">
        <f t="shared" ref="AV35:AV57" si="11">IF(G35=0,"",(P35-G35)/G35)</f>
        <v/>
      </c>
      <c r="AW35" s="25"/>
      <c r="AX35" s="25"/>
    </row>
    <row r="36" spans="1:50" x14ac:dyDescent="0.4">
      <c r="A36" s="28" t="s">
        <v>35</v>
      </c>
      <c r="B36" s="28">
        <v>61043.002118999997</v>
      </c>
      <c r="C36" s="28">
        <v>3912.9987630000001</v>
      </c>
      <c r="D36" s="28">
        <v>40.185257497000002</v>
      </c>
      <c r="E36" s="28">
        <v>11.485031048</v>
      </c>
      <c r="F36" s="28">
        <v>224.73645253000001</v>
      </c>
      <c r="G36" s="39"/>
      <c r="H36" s="28"/>
      <c r="I36" s="30" t="s">
        <v>35</v>
      </c>
      <c r="J36" s="28">
        <v>86.571972600466097</v>
      </c>
      <c r="K36" s="28">
        <v>40.296225398305502</v>
      </c>
      <c r="L36" s="28">
        <v>40.296225398305502</v>
      </c>
      <c r="M36" s="28">
        <v>322.18611906542202</v>
      </c>
      <c r="N36" s="28">
        <v>11.5169114592469</v>
      </c>
      <c r="O36" s="28">
        <v>76700.362419252997</v>
      </c>
      <c r="P36" s="28">
        <v>0</v>
      </c>
      <c r="Q36" s="28">
        <v>0</v>
      </c>
      <c r="R36" s="28">
        <v>6896.6667897761499</v>
      </c>
      <c r="S36" s="28">
        <v>0</v>
      </c>
      <c r="T36" s="28">
        <v>1791.67844164489</v>
      </c>
      <c r="U36" s="28">
        <v>0</v>
      </c>
      <c r="V36" s="28">
        <v>0</v>
      </c>
      <c r="W36" s="28">
        <v>0.63800676871915896</v>
      </c>
      <c r="X36" s="28">
        <v>7.5389053924565097</v>
      </c>
      <c r="Y36" s="28">
        <v>21.543276292016198</v>
      </c>
      <c r="Z36" s="28">
        <v>225.28826117776501</v>
      </c>
      <c r="AA36" s="28">
        <v>0</v>
      </c>
      <c r="AB36" s="28">
        <v>61204.371149302497</v>
      </c>
      <c r="AC36" s="28">
        <v>9771.5954662468994</v>
      </c>
      <c r="AD36" s="28">
        <v>0</v>
      </c>
      <c r="AE36" s="28">
        <v>14.4171575515435</v>
      </c>
      <c r="AF36" s="28">
        <v>616.52738116837895</v>
      </c>
      <c r="AG36" s="28">
        <v>0</v>
      </c>
      <c r="AH36" s="28">
        <v>213.31289223016199</v>
      </c>
      <c r="AI36" s="28">
        <v>92.0548135675689</v>
      </c>
      <c r="AJ36" s="28">
        <v>321.135999571176</v>
      </c>
      <c r="AK36" s="28">
        <v>312.52033012094103</v>
      </c>
      <c r="AL36" s="28">
        <v>3923.9277116872499</v>
      </c>
      <c r="AM36" s="28">
        <v>19.629822662446202</v>
      </c>
      <c r="AO36" s="37"/>
      <c r="AQ36" s="25">
        <f t="shared" si="6"/>
        <v>2.6435303753232762E-3</v>
      </c>
      <c r="AR36" s="25">
        <f t="shared" si="7"/>
        <v>2.7929854695049605E-3</v>
      </c>
      <c r="AS36" s="25">
        <f t="shared" si="8"/>
        <v>2.7614082431544522E-3</v>
      </c>
      <c r="AT36" s="25">
        <f t="shared" si="9"/>
        <v>2.7758228178627613E-3</v>
      </c>
      <c r="AU36" s="25">
        <f t="shared" si="10"/>
        <v>2.455358895065496E-3</v>
      </c>
      <c r="AV36" s="25" t="str">
        <f t="shared" si="11"/>
        <v/>
      </c>
      <c r="AW36" s="25"/>
      <c r="AX36" s="25"/>
    </row>
    <row r="37" spans="1:50" x14ac:dyDescent="0.4">
      <c r="A37" s="28" t="s">
        <v>36</v>
      </c>
      <c r="B37" s="28">
        <v>109571.91317</v>
      </c>
      <c r="C37" s="28">
        <v>5835.5572850999997</v>
      </c>
      <c r="D37" s="28">
        <v>47.738989461000003</v>
      </c>
      <c r="E37" s="28">
        <v>14.018784181999999</v>
      </c>
      <c r="F37" s="28">
        <v>69.975256291999997</v>
      </c>
      <c r="G37" s="39"/>
      <c r="H37" s="28"/>
      <c r="I37" s="30" t="s">
        <v>36</v>
      </c>
      <c r="J37" s="28">
        <v>32.195612662524397</v>
      </c>
      <c r="K37" s="28">
        <v>47.787560125798599</v>
      </c>
      <c r="L37" s="28">
        <v>47.787560125798599</v>
      </c>
      <c r="M37" s="28">
        <v>370.05190310671401</v>
      </c>
      <c r="N37" s="28">
        <v>14.039837843968</v>
      </c>
      <c r="O37" s="28">
        <v>49601.523437845601</v>
      </c>
      <c r="P37" s="28">
        <v>0</v>
      </c>
      <c r="Q37" s="28">
        <v>0</v>
      </c>
      <c r="R37" s="28">
        <v>11563.7888501625</v>
      </c>
      <c r="S37" s="28">
        <v>0</v>
      </c>
      <c r="T37" s="28">
        <v>3391.4386715486698</v>
      </c>
      <c r="U37" s="28">
        <v>0</v>
      </c>
      <c r="V37" s="28">
        <v>0</v>
      </c>
      <c r="W37" s="28">
        <v>2.65293271807084</v>
      </c>
      <c r="X37" s="28">
        <v>6.5473035527048902</v>
      </c>
      <c r="Y37" s="28">
        <v>24.305077352864</v>
      </c>
      <c r="Z37" s="28">
        <v>70.167086287681997</v>
      </c>
      <c r="AA37" s="28">
        <v>0</v>
      </c>
      <c r="AB37" s="28">
        <v>109658.981425398</v>
      </c>
      <c r="AC37" s="28">
        <v>33527.015329603302</v>
      </c>
      <c r="AD37" s="28">
        <v>0</v>
      </c>
      <c r="AE37" s="28">
        <v>28.3032322215149</v>
      </c>
      <c r="AF37" s="28">
        <v>844.78087390102303</v>
      </c>
      <c r="AG37" s="28">
        <v>0</v>
      </c>
      <c r="AH37" s="28">
        <v>148.246290468095</v>
      </c>
      <c r="AI37" s="28">
        <v>133.86580524386599</v>
      </c>
      <c r="AJ37" s="28">
        <v>444.035436137548</v>
      </c>
      <c r="AK37" s="28">
        <v>362.79459380297902</v>
      </c>
      <c r="AL37" s="28">
        <v>5845.87984821177</v>
      </c>
      <c r="AM37" s="28">
        <v>28.426354079165201</v>
      </c>
      <c r="AO37" s="37"/>
      <c r="AQ37" s="25">
        <f t="shared" si="6"/>
        <v>7.9462202382936159E-4</v>
      </c>
      <c r="AR37" s="25">
        <f t="shared" si="7"/>
        <v>1.7689078536041413E-3</v>
      </c>
      <c r="AS37" s="25">
        <f t="shared" si="8"/>
        <v>1.0174213016862417E-3</v>
      </c>
      <c r="AT37" s="25">
        <f t="shared" si="9"/>
        <v>1.5018179675690671E-3</v>
      </c>
      <c r="AU37" s="25">
        <f t="shared" si="10"/>
        <v>2.7413975431759942E-3</v>
      </c>
      <c r="AV37" s="25" t="str">
        <f t="shared" si="11"/>
        <v/>
      </c>
      <c r="AW37" s="25"/>
      <c r="AX37" s="25"/>
    </row>
    <row r="38" spans="1:50" x14ac:dyDescent="0.4">
      <c r="A38" s="28" t="s">
        <v>37</v>
      </c>
      <c r="B38" s="28">
        <v>15839.262993</v>
      </c>
      <c r="C38" s="28">
        <v>766.02554332</v>
      </c>
      <c r="D38" s="28">
        <v>2.4521486544000002</v>
      </c>
      <c r="E38" s="28">
        <v>0.58817629699999996</v>
      </c>
      <c r="F38" s="28">
        <v>64.786181514000006</v>
      </c>
      <c r="G38" s="39"/>
      <c r="H38" s="28"/>
      <c r="I38" s="30" t="s">
        <v>37</v>
      </c>
      <c r="J38" s="28">
        <v>23.5477337286008</v>
      </c>
      <c r="K38" s="28">
        <v>2.4774594989708598</v>
      </c>
      <c r="L38" s="28">
        <v>2.4774594989708598</v>
      </c>
      <c r="M38" s="28">
        <v>41.241665672663203</v>
      </c>
      <c r="N38" s="28">
        <v>0.59328240655392095</v>
      </c>
      <c r="O38" s="28">
        <v>21740.494548857001</v>
      </c>
      <c r="P38" s="28">
        <v>0</v>
      </c>
      <c r="Q38" s="28">
        <v>0</v>
      </c>
      <c r="R38" s="28">
        <v>1216.7303748499601</v>
      </c>
      <c r="S38" s="28">
        <v>0</v>
      </c>
      <c r="T38" s="28">
        <v>481.86747276764299</v>
      </c>
      <c r="U38" s="28">
        <v>0</v>
      </c>
      <c r="V38" s="28">
        <v>0</v>
      </c>
      <c r="W38" s="28">
        <v>0.624443743864592</v>
      </c>
      <c r="X38" s="28">
        <v>1.6027658949761301</v>
      </c>
      <c r="Y38" s="28">
        <v>3.8063672539226201</v>
      </c>
      <c r="Z38" s="28">
        <v>65.446079840372803</v>
      </c>
      <c r="AA38" s="28">
        <v>0</v>
      </c>
      <c r="AB38" s="28">
        <v>15944.1716662422</v>
      </c>
      <c r="AC38" s="28">
        <v>4051.2158472043402</v>
      </c>
      <c r="AD38" s="28">
        <v>0</v>
      </c>
      <c r="AE38" s="28">
        <v>5.4398798963078097</v>
      </c>
      <c r="AF38" s="28">
        <v>83.938057880943802</v>
      </c>
      <c r="AG38" s="28">
        <v>0</v>
      </c>
      <c r="AH38" s="28">
        <v>43.621974682932198</v>
      </c>
      <c r="AI38" s="28">
        <v>2.8098075446964401</v>
      </c>
      <c r="AJ38" s="28">
        <v>12.7333952121505</v>
      </c>
      <c r="AK38" s="28">
        <v>35.470991339856802</v>
      </c>
      <c r="AL38" s="28">
        <v>772.31878740278898</v>
      </c>
      <c r="AM38" s="28">
        <v>2.71540172238642</v>
      </c>
      <c r="AO38" s="37"/>
      <c r="AQ38" s="25">
        <f t="shared" si="6"/>
        <v>6.6233304724192957E-3</v>
      </c>
      <c r="AR38" s="25">
        <f t="shared" si="7"/>
        <v>8.2154493902562246E-3</v>
      </c>
      <c r="AS38" s="25">
        <f t="shared" si="8"/>
        <v>1.0321904638792291E-2</v>
      </c>
      <c r="AT38" s="25">
        <f t="shared" si="9"/>
        <v>8.6812569291975228E-3</v>
      </c>
      <c r="AU38" s="25">
        <f t="shared" si="10"/>
        <v>1.0185788249153043E-2</v>
      </c>
      <c r="AV38" s="25" t="str">
        <f t="shared" si="11"/>
        <v/>
      </c>
      <c r="AW38" s="25"/>
      <c r="AX38" s="25"/>
    </row>
    <row r="39" spans="1:50" x14ac:dyDescent="0.4">
      <c r="A39" s="28" t="s">
        <v>130</v>
      </c>
      <c r="B39" s="28">
        <v>41679.719035000002</v>
      </c>
      <c r="C39" s="28">
        <v>2717.0729572</v>
      </c>
      <c r="D39" s="28">
        <v>25.696335336000001</v>
      </c>
      <c r="E39" s="28">
        <v>6.1306873270000004</v>
      </c>
      <c r="F39" s="28">
        <v>328.64891677000003</v>
      </c>
      <c r="G39" s="39"/>
      <c r="H39" s="28"/>
      <c r="I39" s="30" t="s">
        <v>130</v>
      </c>
      <c r="J39" s="28">
        <v>119.25263133198899</v>
      </c>
      <c r="K39" s="28">
        <v>25.732273303861199</v>
      </c>
      <c r="L39" s="28">
        <v>25.732273303861199</v>
      </c>
      <c r="M39" s="28">
        <v>208.27127913643</v>
      </c>
      <c r="N39" s="28">
        <v>6.1397528669622101</v>
      </c>
      <c r="O39" s="28">
        <v>100129.979145262</v>
      </c>
      <c r="P39" s="28">
        <v>0</v>
      </c>
      <c r="Q39" s="28">
        <v>0</v>
      </c>
      <c r="R39" s="28">
        <v>3820.7502384384502</v>
      </c>
      <c r="S39" s="28">
        <v>0</v>
      </c>
      <c r="T39" s="28">
        <v>1175.3540862674199</v>
      </c>
      <c r="U39" s="28">
        <v>0</v>
      </c>
      <c r="V39" s="28">
        <v>0</v>
      </c>
      <c r="W39" s="28">
        <v>0.52286368574467501</v>
      </c>
      <c r="X39" s="28">
        <v>7.9361041405295296</v>
      </c>
      <c r="Y39" s="28">
        <v>15.3287129815618</v>
      </c>
      <c r="Z39" s="28">
        <v>329.11587491984102</v>
      </c>
      <c r="AA39" s="28">
        <v>0</v>
      </c>
      <c r="AB39" s="28">
        <v>41746.623833150799</v>
      </c>
      <c r="AC39" s="28">
        <v>5062.6209887428504</v>
      </c>
      <c r="AD39" s="28">
        <v>0</v>
      </c>
      <c r="AE39" s="28">
        <v>10.329499500771</v>
      </c>
      <c r="AF39" s="28">
        <v>384.34901927481798</v>
      </c>
      <c r="AG39" s="28">
        <v>0</v>
      </c>
      <c r="AH39" s="28">
        <v>230.04402632452999</v>
      </c>
      <c r="AI39" s="28">
        <v>40.518871967972203</v>
      </c>
      <c r="AJ39" s="28">
        <v>158.090039104114</v>
      </c>
      <c r="AK39" s="28">
        <v>204.210869905175</v>
      </c>
      <c r="AL39" s="28">
        <v>2721.1037801032799</v>
      </c>
      <c r="AM39" s="28">
        <v>12.4538494075695</v>
      </c>
      <c r="AO39" s="37"/>
      <c r="AQ39" s="25">
        <f t="shared" si="6"/>
        <v>1.6052123118827889E-3</v>
      </c>
      <c r="AR39" s="25">
        <f t="shared" si="7"/>
        <v>1.4835166249763448E-3</v>
      </c>
      <c r="AS39" s="25">
        <f t="shared" si="8"/>
        <v>1.3985639349456051E-3</v>
      </c>
      <c r="AT39" s="25">
        <f t="shared" si="9"/>
        <v>1.4787151062629477E-3</v>
      </c>
      <c r="AU39" s="25">
        <f t="shared" si="10"/>
        <v>1.4208418954497414E-3</v>
      </c>
      <c r="AV39" s="25" t="str">
        <f t="shared" si="11"/>
        <v/>
      </c>
      <c r="AW39" s="25"/>
      <c r="AX39" s="25"/>
    </row>
    <row r="40" spans="1:50" x14ac:dyDescent="0.4">
      <c r="A40" s="28" t="s">
        <v>39</v>
      </c>
      <c r="B40" s="28">
        <v>183.61993903000001</v>
      </c>
      <c r="C40" s="28">
        <v>6.2736593463999997</v>
      </c>
      <c r="D40" s="28">
        <v>4.0471155199999997E-2</v>
      </c>
      <c r="E40" s="28">
        <v>1.19372312E-2</v>
      </c>
      <c r="F40" s="28">
        <v>0.6032959108</v>
      </c>
      <c r="G40" s="39"/>
      <c r="H40" s="28"/>
      <c r="I40" s="30" t="s">
        <v>39</v>
      </c>
      <c r="J40" s="28">
        <v>0.224243459145201</v>
      </c>
      <c r="K40" s="28">
        <v>4.05887528780072E-2</v>
      </c>
      <c r="L40" s="28">
        <v>4.05887528780072E-2</v>
      </c>
      <c r="M40" s="28">
        <v>0.50126079739942697</v>
      </c>
      <c r="N40" s="28">
        <v>1.1966875470547301E-2</v>
      </c>
      <c r="O40" s="28">
        <v>187.38974578532</v>
      </c>
      <c r="P40" s="28">
        <v>0</v>
      </c>
      <c r="Q40" s="28">
        <v>0</v>
      </c>
      <c r="R40" s="28">
        <v>9.7390900157499196</v>
      </c>
      <c r="S40" s="28">
        <v>0</v>
      </c>
      <c r="T40" s="28">
        <v>3.0772486454857999</v>
      </c>
      <c r="U40" s="28">
        <v>0</v>
      </c>
      <c r="V40" s="28">
        <v>0</v>
      </c>
      <c r="W40" s="28">
        <v>2.6709970529594299E-3</v>
      </c>
      <c r="X40" s="28">
        <v>1.49298302007275E-2</v>
      </c>
      <c r="Y40" s="28">
        <v>4.0170844644810001E-2</v>
      </c>
      <c r="Z40" s="28">
        <v>0.60523703369786697</v>
      </c>
      <c r="AA40" s="28">
        <v>0</v>
      </c>
      <c r="AB40" s="28">
        <v>183.977282448453</v>
      </c>
      <c r="AC40" s="28">
        <v>48.294863548590399</v>
      </c>
      <c r="AD40" s="28">
        <v>0</v>
      </c>
      <c r="AE40" s="28">
        <v>3.4343806645612499E-2</v>
      </c>
      <c r="AF40" s="28">
        <v>0.85046606453148998</v>
      </c>
      <c r="AG40" s="28">
        <v>0</v>
      </c>
      <c r="AH40" s="28">
        <v>0.44672414881476202</v>
      </c>
      <c r="AI40" s="28">
        <v>6.6243107828703504E-2</v>
      </c>
      <c r="AJ40" s="28">
        <v>0.258296309235587</v>
      </c>
      <c r="AK40" s="28">
        <v>0.44348266297657002</v>
      </c>
      <c r="AL40" s="28">
        <v>6.2870531534361698</v>
      </c>
      <c r="AM40" s="28">
        <v>2.5231850549228101E-2</v>
      </c>
      <c r="AO40" s="37"/>
      <c r="AQ40" s="25">
        <f t="shared" si="6"/>
        <v>1.9461035677318318E-3</v>
      </c>
      <c r="AR40" s="25">
        <f t="shared" si="7"/>
        <v>2.1349273680050609E-3</v>
      </c>
      <c r="AS40" s="25">
        <f t="shared" si="8"/>
        <v>2.9057158716142358E-3</v>
      </c>
      <c r="AT40" s="25">
        <f t="shared" si="9"/>
        <v>2.4833455975369215E-3</v>
      </c>
      <c r="AU40" s="25">
        <f t="shared" si="10"/>
        <v>3.2175303414421299E-3</v>
      </c>
      <c r="AV40" s="25" t="str">
        <f t="shared" si="11"/>
        <v/>
      </c>
      <c r="AW40" s="25"/>
      <c r="AX40" s="25"/>
    </row>
    <row r="41" spans="1:50" x14ac:dyDescent="0.4">
      <c r="A41" s="28" t="s">
        <v>40</v>
      </c>
      <c r="B41" s="28">
        <v>22569.517467999998</v>
      </c>
      <c r="C41" s="28">
        <v>1491.5265311000001</v>
      </c>
      <c r="D41" s="28">
        <v>7.3884285897000002</v>
      </c>
      <c r="E41" s="28">
        <v>6.1754075320000004</v>
      </c>
      <c r="F41" s="28">
        <v>73.205617728999997</v>
      </c>
      <c r="G41" s="39"/>
      <c r="H41" s="28"/>
      <c r="I41" s="30" t="s">
        <v>40</v>
      </c>
      <c r="J41" s="28">
        <v>36.712315926804202</v>
      </c>
      <c r="K41" s="28">
        <v>7.4019370088593703</v>
      </c>
      <c r="L41" s="28">
        <v>7.4019370088593703</v>
      </c>
      <c r="M41" s="28">
        <v>270.63166611321202</v>
      </c>
      <c r="N41" s="28">
        <v>6.1911652984524803</v>
      </c>
      <c r="O41" s="28">
        <v>15704.885531414</v>
      </c>
      <c r="P41" s="28">
        <v>0</v>
      </c>
      <c r="Q41" s="28">
        <v>0</v>
      </c>
      <c r="R41" s="28">
        <v>2952.98822164067</v>
      </c>
      <c r="S41" s="28">
        <v>0</v>
      </c>
      <c r="T41" s="28">
        <v>394.654471799563</v>
      </c>
      <c r="U41" s="28">
        <v>0</v>
      </c>
      <c r="V41" s="28">
        <v>0</v>
      </c>
      <c r="W41" s="28">
        <v>0.13276097704134199</v>
      </c>
      <c r="X41" s="28">
        <v>2.0653068613112802</v>
      </c>
      <c r="Y41" s="28">
        <v>21.686432132442601</v>
      </c>
      <c r="Z41" s="28">
        <v>73.393346848035705</v>
      </c>
      <c r="AA41" s="28">
        <v>0</v>
      </c>
      <c r="AB41" s="28">
        <v>22610.904522517401</v>
      </c>
      <c r="AC41" s="28">
        <v>3058.21648121824</v>
      </c>
      <c r="AD41" s="28">
        <v>0</v>
      </c>
      <c r="AE41" s="28">
        <v>10.463592810618</v>
      </c>
      <c r="AF41" s="28">
        <v>294.73762611950502</v>
      </c>
      <c r="AG41" s="28">
        <v>0</v>
      </c>
      <c r="AH41" s="28">
        <v>107.293669404417</v>
      </c>
      <c r="AI41" s="28">
        <v>20.925641082681501</v>
      </c>
      <c r="AJ41" s="28">
        <v>73.021820478690202</v>
      </c>
      <c r="AK41" s="28">
        <v>200.96046272790201</v>
      </c>
      <c r="AL41" s="28">
        <v>1495.2119448513799</v>
      </c>
      <c r="AM41" s="28">
        <v>4.8935381465710002</v>
      </c>
      <c r="AO41" s="37"/>
      <c r="AQ41" s="25">
        <f t="shared" si="6"/>
        <v>1.8337589439421311E-3</v>
      </c>
      <c r="AR41" s="25">
        <f t="shared" si="7"/>
        <v>2.4709005669928596E-3</v>
      </c>
      <c r="AS41" s="25">
        <f t="shared" si="8"/>
        <v>1.8283210015999727E-3</v>
      </c>
      <c r="AT41" s="25">
        <f t="shared" si="9"/>
        <v>2.5516966080093755E-3</v>
      </c>
      <c r="AU41" s="25">
        <f t="shared" si="10"/>
        <v>2.5644086459411242E-3</v>
      </c>
      <c r="AV41" s="25" t="str">
        <f t="shared" si="11"/>
        <v/>
      </c>
      <c r="AW41" s="25"/>
      <c r="AX41" s="25"/>
    </row>
    <row r="42" spans="1:50" x14ac:dyDescent="0.4">
      <c r="A42" s="28" t="s">
        <v>41</v>
      </c>
      <c r="B42" s="28">
        <v>77584.117079000003</v>
      </c>
      <c r="C42" s="28">
        <v>2464.7263391000001</v>
      </c>
      <c r="D42" s="28">
        <v>16.812524614000001</v>
      </c>
      <c r="E42" s="28">
        <v>3.8065478601999998</v>
      </c>
      <c r="F42" s="28">
        <v>39.103705169999998</v>
      </c>
      <c r="G42" s="39"/>
      <c r="H42" s="28"/>
      <c r="I42" s="30" t="s">
        <v>41</v>
      </c>
      <c r="J42" s="28">
        <v>13.902315334938001</v>
      </c>
      <c r="K42" s="28">
        <v>16.921741492596698</v>
      </c>
      <c r="L42" s="28">
        <v>16.921741492596698</v>
      </c>
      <c r="M42" s="28">
        <v>92.564970400998604</v>
      </c>
      <c r="N42" s="28">
        <v>3.8309607636275702</v>
      </c>
      <c r="O42" s="28">
        <v>27489.656359459601</v>
      </c>
      <c r="P42" s="28">
        <v>0</v>
      </c>
      <c r="Q42" s="28">
        <v>0</v>
      </c>
      <c r="R42" s="28">
        <v>4748.1961455174396</v>
      </c>
      <c r="S42" s="28">
        <v>0</v>
      </c>
      <c r="T42" s="28">
        <v>1662.57762913493</v>
      </c>
      <c r="U42" s="28">
        <v>0</v>
      </c>
      <c r="V42" s="28">
        <v>0</v>
      </c>
      <c r="W42" s="28">
        <v>1.6781045745894001</v>
      </c>
      <c r="X42" s="28">
        <v>2.87421639558243</v>
      </c>
      <c r="Y42" s="28">
        <v>5.9639518638410003</v>
      </c>
      <c r="Z42" s="28">
        <v>39.364339032272902</v>
      </c>
      <c r="AA42" s="28">
        <v>0</v>
      </c>
      <c r="AB42" s="28">
        <v>77680.445646014807</v>
      </c>
      <c r="AC42" s="28">
        <v>44589.510595144697</v>
      </c>
      <c r="AD42" s="28">
        <v>0</v>
      </c>
      <c r="AE42" s="28">
        <v>13.3119643929204</v>
      </c>
      <c r="AF42" s="28">
        <v>305.21090888326199</v>
      </c>
      <c r="AG42" s="28">
        <v>0</v>
      </c>
      <c r="AH42" s="28">
        <v>49.385141582063497</v>
      </c>
      <c r="AI42" s="28">
        <v>46.6743647114236</v>
      </c>
      <c r="AJ42" s="28">
        <v>154.62505767574001</v>
      </c>
      <c r="AK42" s="28">
        <v>103.908591932452</v>
      </c>
      <c r="AL42" s="28">
        <v>2476.7800147378898</v>
      </c>
      <c r="AM42" s="28">
        <v>11.6687322434402</v>
      </c>
      <c r="AO42" s="37"/>
      <c r="AQ42" s="25">
        <f t="shared" si="6"/>
        <v>1.2416016401490639E-3</v>
      </c>
      <c r="AR42" s="25">
        <f t="shared" si="7"/>
        <v>4.8904721983419495E-3</v>
      </c>
      <c r="AS42" s="25">
        <f t="shared" si="8"/>
        <v>6.4961617070735068E-3</v>
      </c>
      <c r="AT42" s="25">
        <f t="shared" si="9"/>
        <v>6.4133972103237215E-3</v>
      </c>
      <c r="AU42" s="25">
        <f t="shared" si="10"/>
        <v>6.665196076428583E-3</v>
      </c>
      <c r="AV42" s="25" t="str">
        <f t="shared" si="11"/>
        <v/>
      </c>
      <c r="AW42" s="25"/>
      <c r="AX42" s="25"/>
    </row>
    <row r="43" spans="1:50" x14ac:dyDescent="0.4">
      <c r="A43" s="28" t="s">
        <v>42</v>
      </c>
      <c r="B43" s="28">
        <v>28240.428047000001</v>
      </c>
      <c r="C43" s="28">
        <v>1167.3670325999999</v>
      </c>
      <c r="D43" s="28">
        <v>4.4155478825000003</v>
      </c>
      <c r="E43" s="28">
        <v>2.9981631286999999</v>
      </c>
      <c r="F43" s="28">
        <v>56.945601044</v>
      </c>
      <c r="G43" s="39"/>
      <c r="H43" s="28"/>
      <c r="I43" s="30" t="s">
        <v>42</v>
      </c>
      <c r="J43" s="28">
        <v>25.025885555136099</v>
      </c>
      <c r="K43" s="28">
        <v>4.4249456636204902</v>
      </c>
      <c r="L43" s="28">
        <v>4.4249456636204902</v>
      </c>
      <c r="M43" s="28">
        <v>140.13611369350599</v>
      </c>
      <c r="N43" s="28">
        <v>3.0045352889806498</v>
      </c>
      <c r="O43" s="28">
        <v>16720.807257581801</v>
      </c>
      <c r="P43" s="28">
        <v>0</v>
      </c>
      <c r="Q43" s="28">
        <v>0</v>
      </c>
      <c r="R43" s="28">
        <v>2197.1682515090001</v>
      </c>
      <c r="S43" s="28">
        <v>0</v>
      </c>
      <c r="T43" s="28">
        <v>533.41954697549897</v>
      </c>
      <c r="U43" s="28">
        <v>0</v>
      </c>
      <c r="V43" s="28">
        <v>0</v>
      </c>
      <c r="W43" s="28">
        <v>0.55532024036669103</v>
      </c>
      <c r="X43" s="28">
        <v>1.65829855309148</v>
      </c>
      <c r="Y43" s="28">
        <v>11.548043528412901</v>
      </c>
      <c r="Z43" s="28">
        <v>57.055738298977097</v>
      </c>
      <c r="AA43" s="28">
        <v>0</v>
      </c>
      <c r="AB43" s="28">
        <v>28322.426383802602</v>
      </c>
      <c r="AC43" s="28">
        <v>10803.150314607799</v>
      </c>
      <c r="AD43" s="28">
        <v>0</v>
      </c>
      <c r="AE43" s="28">
        <v>8.49484979534191</v>
      </c>
      <c r="AF43" s="28">
        <v>182.46648148621699</v>
      </c>
      <c r="AG43" s="28">
        <v>0</v>
      </c>
      <c r="AH43" s="28">
        <v>64.838916505049497</v>
      </c>
      <c r="AI43" s="28">
        <v>11.7620882589317</v>
      </c>
      <c r="AJ43" s="28">
        <v>41.310603544885304</v>
      </c>
      <c r="AK43" s="28">
        <v>106.49277832928701</v>
      </c>
      <c r="AL43" s="28">
        <v>1169.4895801528901</v>
      </c>
      <c r="AM43" s="28">
        <v>3.9697326204771199</v>
      </c>
      <c r="AO43" s="37"/>
      <c r="AQ43" s="25">
        <f t="shared" si="6"/>
        <v>2.903579813525924E-3</v>
      </c>
      <c r="AR43" s="25">
        <f t="shared" si="7"/>
        <v>1.8182349626259119E-3</v>
      </c>
      <c r="AS43" s="25">
        <f t="shared" si="8"/>
        <v>2.1283386276334747E-3</v>
      </c>
      <c r="AT43" s="25">
        <f t="shared" si="9"/>
        <v>2.1253547612710682E-3</v>
      </c>
      <c r="AU43" s="25">
        <f t="shared" si="10"/>
        <v>1.9340783652805366E-3</v>
      </c>
      <c r="AV43" s="25" t="str">
        <f t="shared" si="11"/>
        <v/>
      </c>
      <c r="AW43" s="25"/>
      <c r="AX43" s="25"/>
    </row>
    <row r="44" spans="1:50" x14ac:dyDescent="0.4">
      <c r="A44" s="28" t="s">
        <v>43</v>
      </c>
      <c r="B44" s="28">
        <v>309904.98696000001</v>
      </c>
      <c r="C44" s="28">
        <v>15426.517750999999</v>
      </c>
      <c r="D44" s="28">
        <v>42.389670979000002</v>
      </c>
      <c r="E44" s="28">
        <v>19.188929056999999</v>
      </c>
      <c r="F44" s="28">
        <v>635.16752293000002</v>
      </c>
      <c r="G44" s="39"/>
      <c r="H44" s="28"/>
      <c r="I44" s="30" t="s">
        <v>43</v>
      </c>
      <c r="J44" s="28">
        <v>250.10134054588801</v>
      </c>
      <c r="K44" s="28">
        <v>42.638701908014099</v>
      </c>
      <c r="L44" s="28">
        <v>42.638701908014099</v>
      </c>
      <c r="M44" s="28">
        <v>1034.47850714424</v>
      </c>
      <c r="N44" s="28">
        <v>19.305027669485799</v>
      </c>
      <c r="O44" s="28">
        <v>242978.36887340399</v>
      </c>
      <c r="P44" s="28">
        <v>0</v>
      </c>
      <c r="Q44" s="28">
        <v>0</v>
      </c>
      <c r="R44" s="28">
        <v>28550.824996133299</v>
      </c>
      <c r="S44" s="28">
        <v>0</v>
      </c>
      <c r="T44" s="28">
        <v>9803.6898967399193</v>
      </c>
      <c r="U44" s="28">
        <v>0</v>
      </c>
      <c r="V44" s="28">
        <v>0</v>
      </c>
      <c r="W44" s="28">
        <v>12.758611292109499</v>
      </c>
      <c r="X44" s="28">
        <v>20.671689996818699</v>
      </c>
      <c r="Y44" s="28">
        <v>90.171344061327503</v>
      </c>
      <c r="Z44" s="28">
        <v>639.31427065224</v>
      </c>
      <c r="AA44" s="28">
        <v>0</v>
      </c>
      <c r="AB44" s="28">
        <v>311756.93567423301</v>
      </c>
      <c r="AC44" s="28">
        <v>100684.09847780599</v>
      </c>
      <c r="AD44" s="28">
        <v>0</v>
      </c>
      <c r="AE44" s="28">
        <v>117.28792425163</v>
      </c>
      <c r="AF44" s="28">
        <v>1885.31035237025</v>
      </c>
      <c r="AG44" s="28">
        <v>0</v>
      </c>
      <c r="AH44" s="28">
        <v>582.53707663250304</v>
      </c>
      <c r="AI44" s="28">
        <v>114.07194083765</v>
      </c>
      <c r="AJ44" s="28">
        <v>393.800046821188</v>
      </c>
      <c r="AK44" s="28">
        <v>826.37116381655198</v>
      </c>
      <c r="AL44" s="28">
        <v>15555.898744070901</v>
      </c>
      <c r="AM44" s="28">
        <v>54.878621928622103</v>
      </c>
      <c r="AO44" s="37"/>
      <c r="AQ44" s="25">
        <f t="shared" si="6"/>
        <v>5.9758596736361582E-3</v>
      </c>
      <c r="AR44" s="25">
        <f t="shared" si="7"/>
        <v>8.3869214789263971E-3</v>
      </c>
      <c r="AS44" s="25">
        <f t="shared" si="8"/>
        <v>5.8748021219005896E-3</v>
      </c>
      <c r="AT44" s="25">
        <f t="shared" si="9"/>
        <v>6.0502914019293771E-3</v>
      </c>
      <c r="AU44" s="25">
        <f t="shared" si="10"/>
        <v>6.5285890297274857E-3</v>
      </c>
      <c r="AV44" s="25" t="str">
        <f t="shared" si="11"/>
        <v/>
      </c>
      <c r="AW44" s="25"/>
      <c r="AX44" s="25"/>
    </row>
    <row r="45" spans="1:50" x14ac:dyDescent="0.4">
      <c r="A45" s="28" t="s">
        <v>44</v>
      </c>
      <c r="B45" s="28">
        <v>15681.992303999999</v>
      </c>
      <c r="C45" s="28">
        <v>1028.2091393000001</v>
      </c>
      <c r="D45" s="28">
        <v>11.053731699</v>
      </c>
      <c r="E45" s="28">
        <v>2.4991048184000002</v>
      </c>
      <c r="F45" s="28">
        <v>54.957736384</v>
      </c>
      <c r="G45" s="39"/>
      <c r="H45" s="28"/>
      <c r="I45" s="30" t="s">
        <v>44</v>
      </c>
      <c r="J45" s="28">
        <v>19.8374095408833</v>
      </c>
      <c r="K45" s="28">
        <v>11.0904242122513</v>
      </c>
      <c r="L45" s="28">
        <v>11.0904242122513</v>
      </c>
      <c r="M45" s="28">
        <v>55.574947143223199</v>
      </c>
      <c r="N45" s="28">
        <v>2.5071449317479901</v>
      </c>
      <c r="O45" s="28">
        <v>21007.012107902901</v>
      </c>
      <c r="P45" s="28">
        <v>0</v>
      </c>
      <c r="Q45" s="28">
        <v>0</v>
      </c>
      <c r="R45" s="28">
        <v>1786.47599410866</v>
      </c>
      <c r="S45" s="28">
        <v>0</v>
      </c>
      <c r="T45" s="28">
        <v>549.57952994488505</v>
      </c>
      <c r="U45" s="28">
        <v>0</v>
      </c>
      <c r="V45" s="28">
        <v>0</v>
      </c>
      <c r="W45" s="28">
        <v>0.27591607643320798</v>
      </c>
      <c r="X45" s="28">
        <v>1.9856699659455499</v>
      </c>
      <c r="Y45" s="28">
        <v>3.2024770080268898</v>
      </c>
      <c r="Z45" s="28">
        <v>55.1722521161252</v>
      </c>
      <c r="AA45" s="28">
        <v>0</v>
      </c>
      <c r="AB45" s="28">
        <v>15731.0316148415</v>
      </c>
      <c r="AC45" s="28">
        <v>923.11329410696396</v>
      </c>
      <c r="AD45" s="28">
        <v>0</v>
      </c>
      <c r="AE45" s="28">
        <v>3.3899451799131302</v>
      </c>
      <c r="AF45" s="28">
        <v>147.14038937681099</v>
      </c>
      <c r="AG45" s="28">
        <v>0</v>
      </c>
      <c r="AH45" s="28">
        <v>46.993947805370603</v>
      </c>
      <c r="AI45" s="28">
        <v>25.175035169916399</v>
      </c>
      <c r="AJ45" s="28">
        <v>87.383391700717496</v>
      </c>
      <c r="AK45" s="28">
        <v>63.689851547538801</v>
      </c>
      <c r="AL45" s="28">
        <v>1031.5300177361801</v>
      </c>
      <c r="AM45" s="28">
        <v>5.4653219911639201</v>
      </c>
      <c r="AO45" s="37"/>
      <c r="AQ45" s="25">
        <f t="shared" si="6"/>
        <v>3.1271097377718105E-3</v>
      </c>
      <c r="AR45" s="25">
        <f t="shared" si="7"/>
        <v>3.2297694206850254E-3</v>
      </c>
      <c r="AS45" s="25">
        <f t="shared" si="8"/>
        <v>3.3194684157766465E-3</v>
      </c>
      <c r="AT45" s="25">
        <f t="shared" si="9"/>
        <v>3.2171973295371599E-3</v>
      </c>
      <c r="AU45" s="25">
        <f t="shared" si="10"/>
        <v>3.9032854378560724E-3</v>
      </c>
      <c r="AV45" s="25" t="str">
        <f t="shared" si="11"/>
        <v/>
      </c>
      <c r="AW45" s="25"/>
      <c r="AX45" s="25"/>
    </row>
    <row r="46" spans="1:50" x14ac:dyDescent="0.4">
      <c r="A46" s="28" t="s">
        <v>45</v>
      </c>
      <c r="B46" s="28">
        <v>3428.1998268000002</v>
      </c>
      <c r="C46" s="28">
        <v>220.20482329000001</v>
      </c>
      <c r="D46" s="28">
        <v>2.6377991448000002</v>
      </c>
      <c r="E46" s="28">
        <v>2.5356534199999999E-2</v>
      </c>
      <c r="F46" s="28">
        <v>65.510968867000003</v>
      </c>
      <c r="G46" s="39"/>
      <c r="H46" s="28"/>
      <c r="I46" s="30" t="s">
        <v>45</v>
      </c>
      <c r="J46" s="28">
        <v>22.358504481728598</v>
      </c>
      <c r="K46" s="28">
        <v>2.6444439120696099</v>
      </c>
      <c r="L46" s="28">
        <v>2.6444439120696099</v>
      </c>
      <c r="M46" s="28">
        <v>1.68427306782668</v>
      </c>
      <c r="N46" s="28">
        <v>2.5422159601975601E-2</v>
      </c>
      <c r="O46" s="28">
        <v>19552.1457387027</v>
      </c>
      <c r="P46" s="28">
        <v>0</v>
      </c>
      <c r="Q46" s="28">
        <v>0</v>
      </c>
      <c r="R46" s="28">
        <v>71.734675835695995</v>
      </c>
      <c r="S46" s="28">
        <v>0</v>
      </c>
      <c r="T46" s="28">
        <v>97.539120775712107</v>
      </c>
      <c r="U46" s="28">
        <v>0</v>
      </c>
      <c r="V46" s="28">
        <v>0</v>
      </c>
      <c r="W46" s="28">
        <v>3.8546735811355502E-2</v>
      </c>
      <c r="X46" s="28">
        <v>1.32254404485185</v>
      </c>
      <c r="Y46" s="28">
        <v>0.157022270072082</v>
      </c>
      <c r="Z46" s="28">
        <v>65.676008358528193</v>
      </c>
      <c r="AA46" s="28">
        <v>0</v>
      </c>
      <c r="AB46" s="28">
        <v>3433.9149806048299</v>
      </c>
      <c r="AC46" s="28">
        <v>408.65503959214402</v>
      </c>
      <c r="AD46" s="28">
        <v>0</v>
      </c>
      <c r="AE46" s="28">
        <v>0.30301434710962999</v>
      </c>
      <c r="AF46" s="28">
        <v>18.438798024024798</v>
      </c>
      <c r="AG46" s="28">
        <v>0</v>
      </c>
      <c r="AH46" s="28">
        <v>34.864490062758897</v>
      </c>
      <c r="AI46" s="28">
        <v>0.240151735391018</v>
      </c>
      <c r="AJ46" s="28">
        <v>5.8032209843699301</v>
      </c>
      <c r="AK46" s="28">
        <v>8.0897923186606899</v>
      </c>
      <c r="AL46" s="28">
        <v>220.72519234114301</v>
      </c>
      <c r="AM46" s="28">
        <v>1.05166041059471</v>
      </c>
      <c r="AO46" s="37"/>
      <c r="AQ46" s="25">
        <f t="shared" si="6"/>
        <v>1.6671005465175635E-3</v>
      </c>
      <c r="AR46" s="25">
        <f t="shared" si="7"/>
        <v>2.3631137745684333E-3</v>
      </c>
      <c r="AS46" s="25">
        <f t="shared" si="8"/>
        <v>2.5190573295577933E-3</v>
      </c>
      <c r="AT46" s="25">
        <f t="shared" si="9"/>
        <v>2.5881061448690345E-3</v>
      </c>
      <c r="AU46" s="25">
        <f t="shared" si="10"/>
        <v>2.519265008326361E-3</v>
      </c>
      <c r="AV46" s="25" t="str">
        <f t="shared" si="11"/>
        <v/>
      </c>
      <c r="AW46" s="25"/>
      <c r="AX46" s="25"/>
    </row>
    <row r="47" spans="1:50" x14ac:dyDescent="0.4">
      <c r="A47" s="28" t="s">
        <v>46</v>
      </c>
      <c r="B47" s="28">
        <v>26489.144342</v>
      </c>
      <c r="C47" s="28">
        <v>1494.1813841000001</v>
      </c>
      <c r="D47" s="28">
        <v>8.0398208315000002</v>
      </c>
      <c r="E47" s="28">
        <v>3.9584763698000001</v>
      </c>
      <c r="F47" s="28">
        <v>108.35810768</v>
      </c>
      <c r="G47" s="39"/>
      <c r="H47" s="28"/>
      <c r="I47" s="30" t="s">
        <v>46</v>
      </c>
      <c r="J47" s="28">
        <v>43.908678993787298</v>
      </c>
      <c r="K47" s="28">
        <v>8.0498323441452495</v>
      </c>
      <c r="L47" s="28">
        <v>8.0498323441452495</v>
      </c>
      <c r="M47" s="28">
        <v>174.04578280049699</v>
      </c>
      <c r="N47" s="28">
        <v>3.9657363055639099</v>
      </c>
      <c r="O47" s="28">
        <v>31405.9279209786</v>
      </c>
      <c r="P47" s="28">
        <v>0</v>
      </c>
      <c r="Q47" s="28">
        <v>0</v>
      </c>
      <c r="R47" s="28">
        <v>2605.3752834492102</v>
      </c>
      <c r="S47" s="28">
        <v>0</v>
      </c>
      <c r="T47" s="28">
        <v>631.51585377186404</v>
      </c>
      <c r="U47" s="28">
        <v>0</v>
      </c>
      <c r="V47" s="28">
        <v>0</v>
      </c>
      <c r="W47" s="28">
        <v>0.52418249148662399</v>
      </c>
      <c r="X47" s="28">
        <v>2.81565551413855</v>
      </c>
      <c r="Y47" s="28">
        <v>14.0590802309297</v>
      </c>
      <c r="Z47" s="28">
        <v>108.547444433455</v>
      </c>
      <c r="AA47" s="28">
        <v>0</v>
      </c>
      <c r="AB47" s="28">
        <v>26561.322291550499</v>
      </c>
      <c r="AC47" s="28">
        <v>5978.03588142424</v>
      </c>
      <c r="AD47" s="28">
        <v>0</v>
      </c>
      <c r="AE47" s="28">
        <v>9.46288007838284</v>
      </c>
      <c r="AF47" s="28">
        <v>234.27907198945999</v>
      </c>
      <c r="AG47" s="28">
        <v>0</v>
      </c>
      <c r="AH47" s="28">
        <v>101.08667833323101</v>
      </c>
      <c r="AI47" s="28">
        <v>16.818351469422101</v>
      </c>
      <c r="AJ47" s="28">
        <v>61.991542629472598</v>
      </c>
      <c r="AK47" s="28">
        <v>138.248794162948</v>
      </c>
      <c r="AL47" s="28">
        <v>1496.76656154036</v>
      </c>
      <c r="AM47" s="28">
        <v>5.4759358293180798</v>
      </c>
      <c r="AO47" s="37"/>
      <c r="AQ47" s="25">
        <f t="shared" si="6"/>
        <v>2.7248124219723339E-3</v>
      </c>
      <c r="AR47" s="25">
        <f t="shared" si="7"/>
        <v>1.7301630631124021E-3</v>
      </c>
      <c r="AS47" s="25">
        <f t="shared" si="8"/>
        <v>1.2452407653195791E-3</v>
      </c>
      <c r="AT47" s="25">
        <f t="shared" si="9"/>
        <v>1.8340227617113763E-3</v>
      </c>
      <c r="AU47" s="25">
        <f t="shared" si="10"/>
        <v>1.7473242889598903E-3</v>
      </c>
      <c r="AV47" s="25" t="str">
        <f t="shared" si="11"/>
        <v/>
      </c>
      <c r="AW47" s="25"/>
      <c r="AX47" s="25"/>
    </row>
    <row r="48" spans="1:50" x14ac:dyDescent="0.4">
      <c r="A48" s="28" t="s">
        <v>47</v>
      </c>
      <c r="B48" s="28">
        <v>25283.974776999999</v>
      </c>
      <c r="C48" s="28">
        <v>1291.0068484999999</v>
      </c>
      <c r="D48" s="28">
        <v>9.8197609965999995</v>
      </c>
      <c r="E48" s="28">
        <v>1.804561474</v>
      </c>
      <c r="F48" s="28">
        <v>254.80131338000001</v>
      </c>
      <c r="G48" s="39"/>
      <c r="H48" s="28"/>
      <c r="I48" s="30" t="s">
        <v>47</v>
      </c>
      <c r="J48" s="28">
        <v>91.458642954425599</v>
      </c>
      <c r="K48" s="28">
        <v>9.8865097880927593</v>
      </c>
      <c r="L48" s="28">
        <v>9.8865097880927593</v>
      </c>
      <c r="M48" s="28">
        <v>98.370040530977704</v>
      </c>
      <c r="N48" s="28">
        <v>1.8197129779065899</v>
      </c>
      <c r="O48" s="28">
        <v>74232.476636113104</v>
      </c>
      <c r="P48" s="28">
        <v>0</v>
      </c>
      <c r="Q48" s="28">
        <v>0</v>
      </c>
      <c r="R48" s="28">
        <v>1287.2832514122199</v>
      </c>
      <c r="S48" s="28">
        <v>0</v>
      </c>
      <c r="T48" s="28">
        <v>518.88801304295805</v>
      </c>
      <c r="U48" s="28">
        <v>0</v>
      </c>
      <c r="V48" s="28">
        <v>0</v>
      </c>
      <c r="W48" s="28">
        <v>0.34465726930616303</v>
      </c>
      <c r="X48" s="28">
        <v>5.2823797741431298</v>
      </c>
      <c r="Y48" s="28">
        <v>8.4021126738271601</v>
      </c>
      <c r="Z48" s="28">
        <v>256.585985160208</v>
      </c>
      <c r="AA48" s="28">
        <v>0</v>
      </c>
      <c r="AB48" s="28">
        <v>25373.6771454113</v>
      </c>
      <c r="AC48" s="28">
        <v>7530.7920035372899</v>
      </c>
      <c r="AD48" s="28">
        <v>0</v>
      </c>
      <c r="AE48" s="28">
        <v>5.7537255103137097</v>
      </c>
      <c r="AF48" s="28">
        <v>158.96911127882001</v>
      </c>
      <c r="AG48" s="28">
        <v>0</v>
      </c>
      <c r="AH48" s="28">
        <v>158.289382727467</v>
      </c>
      <c r="AI48" s="28">
        <v>3.4738835091924098</v>
      </c>
      <c r="AJ48" s="28">
        <v>29.918257247716799</v>
      </c>
      <c r="AK48" s="28">
        <v>93.038933381451301</v>
      </c>
      <c r="AL48" s="28">
        <v>1300.0390623544199</v>
      </c>
      <c r="AM48" s="28">
        <v>4.9896416028578896</v>
      </c>
      <c r="AO48" s="37"/>
      <c r="AQ48" s="25">
        <f t="shared" si="6"/>
        <v>3.5477953605973491E-3</v>
      </c>
      <c r="AR48" s="25">
        <f t="shared" si="7"/>
        <v>6.9962555697627498E-3</v>
      </c>
      <c r="AS48" s="25">
        <f t="shared" si="8"/>
        <v>6.7973947141759311E-3</v>
      </c>
      <c r="AT48" s="25">
        <f t="shared" si="9"/>
        <v>8.3962248584444309E-3</v>
      </c>
      <c r="AU48" s="25">
        <f t="shared" si="10"/>
        <v>7.0041702553801273E-3</v>
      </c>
      <c r="AV48" s="25" t="str">
        <f t="shared" si="11"/>
        <v/>
      </c>
      <c r="AW48" s="25"/>
      <c r="AX48" s="25"/>
    </row>
    <row r="49" spans="1:50" x14ac:dyDescent="0.4">
      <c r="A49" s="28" t="s">
        <v>48</v>
      </c>
      <c r="B49" s="28">
        <v>6121.3205841999998</v>
      </c>
      <c r="C49" s="28">
        <v>291.44433430999999</v>
      </c>
      <c r="D49" s="28">
        <v>0.25367002420000001</v>
      </c>
      <c r="E49" s="28">
        <v>0.99311527150000001</v>
      </c>
      <c r="F49" s="28">
        <v>16.576303321000001</v>
      </c>
      <c r="G49" s="39"/>
      <c r="H49" s="28"/>
      <c r="I49" s="30" t="s">
        <v>48</v>
      </c>
      <c r="J49" s="28">
        <v>8.1026961107682993</v>
      </c>
      <c r="K49" s="28">
        <v>0.25422305578980398</v>
      </c>
      <c r="L49" s="28">
        <v>0.25422305578980398</v>
      </c>
      <c r="M49" s="28">
        <v>54.223863663659699</v>
      </c>
      <c r="N49" s="28">
        <v>0.99513563176911501</v>
      </c>
      <c r="O49" s="28">
        <v>3494.5977870318302</v>
      </c>
      <c r="P49" s="28">
        <v>0</v>
      </c>
      <c r="Q49" s="28">
        <v>0</v>
      </c>
      <c r="R49" s="28">
        <v>568.80670482405606</v>
      </c>
      <c r="S49" s="28">
        <v>0</v>
      </c>
      <c r="T49" s="28">
        <v>89.562748522045297</v>
      </c>
      <c r="U49" s="28">
        <v>0</v>
      </c>
      <c r="V49" s="28">
        <v>0</v>
      </c>
      <c r="W49" s="28">
        <v>0.106766790356321</v>
      </c>
      <c r="X49" s="28">
        <v>0.382002558836808</v>
      </c>
      <c r="Y49" s="28">
        <v>4.6216515402481599</v>
      </c>
      <c r="Z49" s="28">
        <v>16.610355264409499</v>
      </c>
      <c r="AA49" s="28">
        <v>0</v>
      </c>
      <c r="AB49" s="28">
        <v>6148.4986832392497</v>
      </c>
      <c r="AC49" s="28">
        <v>1652.78077608173</v>
      </c>
      <c r="AD49" s="28">
        <v>0</v>
      </c>
      <c r="AE49" s="28">
        <v>2.65586831962796</v>
      </c>
      <c r="AF49" s="28">
        <v>53.457257825141497</v>
      </c>
      <c r="AG49" s="28">
        <v>0</v>
      </c>
      <c r="AH49" s="28">
        <v>21.7033746212431</v>
      </c>
      <c r="AI49" s="28">
        <v>1.1112872809952801</v>
      </c>
      <c r="AJ49" s="28">
        <v>4.2955462778474898</v>
      </c>
      <c r="AK49" s="28">
        <v>37.680592908319703</v>
      </c>
      <c r="AL49" s="28">
        <v>291.99921767776101</v>
      </c>
      <c r="AM49" s="28">
        <v>0.67716223967448796</v>
      </c>
      <c r="AO49" s="37"/>
      <c r="AQ49" s="25">
        <f t="shared" si="6"/>
        <v>4.4399078050903667E-3</v>
      </c>
      <c r="AR49" s="25">
        <f t="shared" si="7"/>
        <v>1.9039085768289812E-3</v>
      </c>
      <c r="AS49" s="25">
        <f t="shared" si="8"/>
        <v>2.1801219578389784E-3</v>
      </c>
      <c r="AT49" s="25">
        <f t="shared" si="9"/>
        <v>2.0343663289594345E-3</v>
      </c>
      <c r="AU49" s="25">
        <f t="shared" si="10"/>
        <v>2.0542543623920397E-3</v>
      </c>
      <c r="AV49" s="25" t="str">
        <f t="shared" si="11"/>
        <v/>
      </c>
      <c r="AW49" s="25"/>
      <c r="AX49" s="25"/>
    </row>
    <row r="50" spans="1:50" x14ac:dyDescent="0.4">
      <c r="A50" s="28" t="s">
        <v>49</v>
      </c>
      <c r="B50" s="28">
        <v>52524.799947</v>
      </c>
      <c r="C50" s="28">
        <v>2223.3817432000001</v>
      </c>
      <c r="D50" s="28">
        <v>22.753941320999999</v>
      </c>
      <c r="E50" s="28">
        <v>1.4531134135999999</v>
      </c>
      <c r="F50" s="28">
        <v>502.90797993000001</v>
      </c>
      <c r="G50" s="39"/>
      <c r="H50" s="28"/>
      <c r="I50" s="30" t="s">
        <v>49</v>
      </c>
      <c r="J50" s="28">
        <v>173.06324787972301</v>
      </c>
      <c r="K50" s="28">
        <v>22.799643673820501</v>
      </c>
      <c r="L50" s="28">
        <v>22.799643673820501</v>
      </c>
      <c r="M50" s="28">
        <v>60.192476582354097</v>
      </c>
      <c r="N50" s="28">
        <v>1.4564484027389999</v>
      </c>
      <c r="O50" s="28">
        <v>151819.264310661</v>
      </c>
      <c r="P50" s="28">
        <v>0</v>
      </c>
      <c r="Q50" s="28">
        <v>0</v>
      </c>
      <c r="R50" s="28">
        <v>1668.3834385518401</v>
      </c>
      <c r="S50" s="28">
        <v>0</v>
      </c>
      <c r="T50" s="28">
        <v>1054.2271450124099</v>
      </c>
      <c r="U50" s="28">
        <v>0</v>
      </c>
      <c r="V50" s="28">
        <v>0</v>
      </c>
      <c r="W50" s="28">
        <v>0.61885340620285301</v>
      </c>
      <c r="X50" s="28">
        <v>10.533655863859201</v>
      </c>
      <c r="Y50" s="28">
        <v>4.8679858558507201</v>
      </c>
      <c r="Z50" s="28">
        <v>503.89953202526402</v>
      </c>
      <c r="AA50" s="28">
        <v>0</v>
      </c>
      <c r="AB50" s="28">
        <v>52543.696549547203</v>
      </c>
      <c r="AC50" s="28">
        <v>22040.3578959892</v>
      </c>
      <c r="AD50" s="28">
        <v>0</v>
      </c>
      <c r="AE50" s="28">
        <v>5.9737389662570397</v>
      </c>
      <c r="AF50" s="28">
        <v>220.556773962969</v>
      </c>
      <c r="AG50" s="28">
        <v>0</v>
      </c>
      <c r="AH50" s="28">
        <v>280.02456799727503</v>
      </c>
      <c r="AI50" s="28">
        <v>10.7016498946955</v>
      </c>
      <c r="AJ50" s="28">
        <v>73.022606293439694</v>
      </c>
      <c r="AK50" s="28">
        <v>100.21129701336</v>
      </c>
      <c r="AL50" s="28">
        <v>2228.09976490793</v>
      </c>
      <c r="AM50" s="28">
        <v>10.2085582369946</v>
      </c>
      <c r="AO50" s="37"/>
      <c r="AQ50" s="25">
        <f t="shared" si="6"/>
        <v>3.5976534068232947E-4</v>
      </c>
      <c r="AR50" s="25">
        <f t="shared" si="7"/>
        <v>2.122002540661094E-3</v>
      </c>
      <c r="AS50" s="25">
        <f t="shared" si="8"/>
        <v>2.0085466590494621E-3</v>
      </c>
      <c r="AT50" s="25">
        <f t="shared" si="9"/>
        <v>2.2950645887561908E-3</v>
      </c>
      <c r="AU50" s="25">
        <f t="shared" si="10"/>
        <v>1.971637227554088E-3</v>
      </c>
      <c r="AV50" s="25" t="str">
        <f t="shared" si="11"/>
        <v/>
      </c>
      <c r="AW50" s="25"/>
      <c r="AX50" s="25"/>
    </row>
    <row r="51" spans="1:50" x14ac:dyDescent="0.4">
      <c r="A51" s="28" t="s">
        <v>50</v>
      </c>
      <c r="B51" s="28">
        <v>9094.2249152000004</v>
      </c>
      <c r="C51" s="28">
        <v>399.90332876000002</v>
      </c>
      <c r="D51" s="28">
        <v>0.87338321939999997</v>
      </c>
      <c r="E51" s="28">
        <v>0.21543340850000001</v>
      </c>
      <c r="F51" s="28">
        <v>2.0511855769</v>
      </c>
      <c r="G51" s="39"/>
      <c r="H51" s="28"/>
      <c r="I51" s="30" t="s">
        <v>50</v>
      </c>
      <c r="J51" s="28">
        <v>0.70414768108341796</v>
      </c>
      <c r="K51" s="28">
        <v>0.87489446157239603</v>
      </c>
      <c r="L51" s="28">
        <v>0.87489446157239603</v>
      </c>
      <c r="M51" s="28">
        <v>11.7109691015559</v>
      </c>
      <c r="N51" s="28">
        <v>0.215754575273327</v>
      </c>
      <c r="O51" s="28">
        <v>3359.4393669154802</v>
      </c>
      <c r="P51" s="28">
        <v>0</v>
      </c>
      <c r="Q51" s="28">
        <v>0</v>
      </c>
      <c r="R51" s="28">
        <v>788.98511531213398</v>
      </c>
      <c r="S51" s="28">
        <v>0</v>
      </c>
      <c r="T51" s="28">
        <v>310.04956202155199</v>
      </c>
      <c r="U51" s="28">
        <v>0</v>
      </c>
      <c r="V51" s="28">
        <v>0</v>
      </c>
      <c r="W51" s="28">
        <v>0.43090015226063</v>
      </c>
      <c r="X51" s="28">
        <v>0.31273856946954798</v>
      </c>
      <c r="Y51" s="28">
        <v>1.08622724801291</v>
      </c>
      <c r="Z51" s="28">
        <v>2.0550444605576601</v>
      </c>
      <c r="AA51" s="28">
        <v>0</v>
      </c>
      <c r="AB51" s="28">
        <v>9101.1699623119803</v>
      </c>
      <c r="AC51" s="28">
        <v>1538.8778558705001</v>
      </c>
      <c r="AD51" s="28">
        <v>0</v>
      </c>
      <c r="AE51" s="28">
        <v>3.1105332792396201</v>
      </c>
      <c r="AF51" s="28">
        <v>40.851541244250001</v>
      </c>
      <c r="AG51" s="28">
        <v>0</v>
      </c>
      <c r="AH51" s="28">
        <v>3.8170496808243599</v>
      </c>
      <c r="AI51" s="28">
        <v>3.5995412798645998</v>
      </c>
      <c r="AJ51" s="28">
        <v>11.1397535669311</v>
      </c>
      <c r="AK51" s="28">
        <v>10.642464213998201</v>
      </c>
      <c r="AL51" s="28">
        <v>400.233202334694</v>
      </c>
      <c r="AM51" s="28">
        <v>1.5188000012735099</v>
      </c>
      <c r="AO51" s="37"/>
      <c r="AQ51" s="25">
        <f t="shared" si="6"/>
        <v>7.6367663838751009E-4</v>
      </c>
      <c r="AR51" s="25">
        <f t="shared" si="7"/>
        <v>8.2488329296190712E-4</v>
      </c>
      <c r="AS51" s="25">
        <f t="shared" si="8"/>
        <v>1.7303311293686914E-3</v>
      </c>
      <c r="AT51" s="25">
        <f t="shared" si="9"/>
        <v>1.4907937239780403E-3</v>
      </c>
      <c r="AU51" s="25">
        <f t="shared" si="10"/>
        <v>1.881294262751245E-3</v>
      </c>
      <c r="AV51" s="25" t="str">
        <f t="shared" si="11"/>
        <v/>
      </c>
      <c r="AW51" s="25"/>
      <c r="AX51" s="25"/>
    </row>
    <row r="52" spans="1:50" x14ac:dyDescent="0.4">
      <c r="A52" s="28"/>
      <c r="B52" s="28"/>
      <c r="C52" s="28"/>
      <c r="D52" s="28"/>
      <c r="E52" s="28"/>
      <c r="F52" s="28"/>
      <c r="G52" s="39"/>
      <c r="H52" s="28"/>
      <c r="J52" s="28"/>
      <c r="AO52" s="37"/>
      <c r="AQ52" s="25" t="str">
        <f t="shared" si="6"/>
        <v/>
      </c>
      <c r="AR52" s="25" t="str">
        <f t="shared" si="7"/>
        <v/>
      </c>
      <c r="AU52" s="25" t="str">
        <f t="shared" si="10"/>
        <v/>
      </c>
      <c r="AV52" s="25" t="str">
        <f t="shared" si="11"/>
        <v/>
      </c>
      <c r="AW52" s="25"/>
      <c r="AX52" s="25"/>
    </row>
    <row r="53" spans="1:50" x14ac:dyDescent="0.4">
      <c r="B53" s="28"/>
      <c r="C53" s="28"/>
      <c r="D53" s="28"/>
      <c r="E53" s="28"/>
      <c r="F53" s="28"/>
      <c r="G53" s="39"/>
      <c r="J53" s="28"/>
      <c r="AQ53" s="25" t="str">
        <f t="shared" si="6"/>
        <v/>
      </c>
      <c r="AR53" s="25" t="str">
        <f t="shared" si="7"/>
        <v/>
      </c>
      <c r="AU53" s="25" t="str">
        <f t="shared" si="10"/>
        <v/>
      </c>
      <c r="AV53" s="25" t="str">
        <f t="shared" si="11"/>
        <v/>
      </c>
      <c r="AW53" s="25"/>
      <c r="AX53" s="25"/>
    </row>
    <row r="54" spans="1:50" x14ac:dyDescent="0.4">
      <c r="A54" s="28" t="s">
        <v>230</v>
      </c>
      <c r="B54" s="28">
        <v>307.18040101999998</v>
      </c>
      <c r="C54" s="28">
        <v>0.8926180829</v>
      </c>
      <c r="D54" s="28">
        <v>5.2767619999999999E-3</v>
      </c>
      <c r="E54" s="28">
        <v>1.0843239E-3</v>
      </c>
      <c r="F54" s="28">
        <v>2.7488274600000001E-2</v>
      </c>
      <c r="G54" s="39"/>
      <c r="H54" s="28"/>
      <c r="I54" s="30" t="s">
        <v>51</v>
      </c>
      <c r="J54" s="28">
        <v>0</v>
      </c>
      <c r="K54" s="28">
        <v>0</v>
      </c>
      <c r="L54" s="28">
        <v>0</v>
      </c>
      <c r="M54" s="28">
        <v>0</v>
      </c>
      <c r="N54" s="28">
        <v>0</v>
      </c>
      <c r="O54" s="28">
        <v>0</v>
      </c>
      <c r="P54" s="28">
        <v>0</v>
      </c>
      <c r="Q54" s="28">
        <v>0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28">
        <v>0</v>
      </c>
      <c r="X54" s="28">
        <v>0</v>
      </c>
      <c r="Y54" s="28">
        <v>0</v>
      </c>
      <c r="Z54" s="28">
        <v>0</v>
      </c>
      <c r="AA54" s="28">
        <v>0</v>
      </c>
      <c r="AB54" s="28">
        <v>0</v>
      </c>
      <c r="AC54" s="28">
        <v>0</v>
      </c>
      <c r="AD54" s="28">
        <v>0</v>
      </c>
      <c r="AE54" s="28">
        <v>0</v>
      </c>
      <c r="AF54" s="28">
        <v>0</v>
      </c>
      <c r="AG54" s="28">
        <v>0</v>
      </c>
      <c r="AH54" s="28">
        <v>0</v>
      </c>
      <c r="AI54" s="28">
        <v>0</v>
      </c>
      <c r="AJ54" s="28">
        <v>0</v>
      </c>
      <c r="AK54" s="28">
        <v>0</v>
      </c>
      <c r="AL54" s="28">
        <v>0</v>
      </c>
      <c r="AM54" s="28">
        <v>0</v>
      </c>
      <c r="AO54" s="37"/>
      <c r="AQ54" s="25">
        <f t="shared" si="6"/>
        <v>-1</v>
      </c>
      <c r="AR54" s="25">
        <f t="shared" si="7"/>
        <v>-1</v>
      </c>
      <c r="AS54" s="25">
        <f>IF(D54=0,"",(L54-D54)/D54)</f>
        <v>-1</v>
      </c>
      <c r="AT54" s="25">
        <f>IF(E54=0,"",(N54-E54)/E54)</f>
        <v>-1</v>
      </c>
      <c r="AU54" s="25">
        <f t="shared" si="10"/>
        <v>-1</v>
      </c>
      <c r="AV54" s="25" t="str">
        <f t="shared" si="11"/>
        <v/>
      </c>
      <c r="AW54" s="25"/>
      <c r="AX54" s="25"/>
    </row>
    <row r="55" spans="1:50" x14ac:dyDescent="0.4">
      <c r="A55" s="28" t="s">
        <v>1</v>
      </c>
      <c r="B55" s="28"/>
      <c r="C55" s="28"/>
      <c r="D55" s="28"/>
      <c r="E55" s="28"/>
      <c r="F55" s="28"/>
      <c r="G55" s="39"/>
      <c r="H55" s="28"/>
      <c r="J55" s="28"/>
      <c r="AO55" s="37"/>
      <c r="AQ55" s="25" t="str">
        <f t="shared" si="6"/>
        <v/>
      </c>
      <c r="AR55" s="25" t="str">
        <f t="shared" si="7"/>
        <v/>
      </c>
      <c r="AS55" s="25" t="str">
        <f>IF(D55=0,"",(L55-D55)/D55)</f>
        <v/>
      </c>
      <c r="AT55" s="25" t="str">
        <f>IF(E55=0,"",(N55-E55)/E55)</f>
        <v/>
      </c>
      <c r="AU55" s="25" t="str">
        <f>IF(F55=0,"",(V55-F55)/F55)</f>
        <v/>
      </c>
      <c r="AV55" s="25" t="str">
        <f t="shared" si="11"/>
        <v/>
      </c>
      <c r="AW55" s="25"/>
      <c r="AX55" s="25"/>
    </row>
    <row r="56" spans="1:50" x14ac:dyDescent="0.4">
      <c r="A56" s="28" t="s">
        <v>11</v>
      </c>
      <c r="B56" s="28"/>
      <c r="C56" s="28"/>
      <c r="D56" s="28"/>
      <c r="E56" s="28"/>
      <c r="F56" s="28"/>
      <c r="G56" s="39"/>
      <c r="H56" s="28"/>
      <c r="J56" s="28"/>
      <c r="AO56" s="37"/>
      <c r="AQ56" s="25" t="str">
        <f t="shared" si="6"/>
        <v/>
      </c>
      <c r="AR56" s="25" t="str">
        <f t="shared" si="7"/>
        <v/>
      </c>
      <c r="AS56" s="25" t="str">
        <f>IF(D56=0,"",(L56-D56)/D56)</f>
        <v/>
      </c>
      <c r="AT56" s="25" t="str">
        <f>IF(E56=0,"",(N56-E56)/E56)</f>
        <v/>
      </c>
      <c r="AU56" s="25" t="str">
        <f>IF(F56=0,"",(V56-F56)/F56)</f>
        <v/>
      </c>
      <c r="AV56" s="25" t="str">
        <f t="shared" si="11"/>
        <v/>
      </c>
      <c r="AW56" s="25"/>
      <c r="AX56" s="25"/>
    </row>
    <row r="57" spans="1:50" x14ac:dyDescent="0.4">
      <c r="A57" s="28" t="s">
        <v>58</v>
      </c>
      <c r="B57" s="28"/>
      <c r="C57" s="28"/>
      <c r="D57" s="28"/>
      <c r="E57" s="28"/>
      <c r="F57" s="28"/>
      <c r="H57" s="28"/>
      <c r="J57" s="28"/>
      <c r="AO57" s="37"/>
      <c r="AQ57" s="25" t="str">
        <f t="shared" si="6"/>
        <v/>
      </c>
      <c r="AR57" s="25" t="str">
        <f t="shared" si="7"/>
        <v/>
      </c>
      <c r="AS57" s="25" t="str">
        <f>IF(D57=0,"",(L57-D57)/D57)</f>
        <v/>
      </c>
      <c r="AT57" s="25" t="str">
        <f>IF(E57=0,"",(N57-E57)/E57)</f>
        <v/>
      </c>
      <c r="AU57" s="25" t="str">
        <f>IF(F57=0,"",(V57-F57)/F57)</f>
        <v/>
      </c>
      <c r="AV57" s="25" t="str">
        <f t="shared" si="11"/>
        <v/>
      </c>
      <c r="AW57" s="25"/>
      <c r="AX57" s="25"/>
    </row>
    <row r="58" spans="1:50" x14ac:dyDescent="0.4">
      <c r="A58" s="28" t="s">
        <v>176</v>
      </c>
      <c r="B58" s="28"/>
      <c r="C58" s="28"/>
      <c r="D58" s="28"/>
      <c r="E58" s="28"/>
      <c r="F58" s="28"/>
      <c r="H58" s="28"/>
      <c r="J58" s="28"/>
      <c r="AO58" s="37"/>
      <c r="AQ58" s="25" t="str">
        <f t="shared" si="6"/>
        <v/>
      </c>
      <c r="AR58" s="25" t="str">
        <f t="shared" si="7"/>
        <v/>
      </c>
      <c r="AV58" s="25"/>
      <c r="AW58" s="25"/>
      <c r="AX58" s="25"/>
    </row>
    <row r="59" spans="1:50" x14ac:dyDescent="0.4">
      <c r="A59" s="28"/>
      <c r="B59" s="28"/>
      <c r="C59" s="28"/>
      <c r="D59" s="28"/>
      <c r="E59" s="28"/>
      <c r="F59" s="28"/>
      <c r="H59" s="28"/>
      <c r="J59" s="28"/>
      <c r="AO59" s="37"/>
      <c r="AQ59" s="25"/>
      <c r="AR59" s="25"/>
      <c r="AV59" s="25"/>
      <c r="AW59" s="25"/>
      <c r="AX59" s="25"/>
    </row>
    <row r="60" spans="1:50" x14ac:dyDescent="0.4">
      <c r="A60" s="28"/>
      <c r="B60" s="28"/>
      <c r="C60" s="28"/>
      <c r="D60" s="28"/>
      <c r="E60" s="28"/>
      <c r="F60" s="28"/>
      <c r="H60" s="28"/>
      <c r="J60" s="28"/>
      <c r="AO60" s="37"/>
      <c r="AQ60" s="25" t="str">
        <f>IF(B60=0,"",(AB60-B60)/B60)</f>
        <v/>
      </c>
      <c r="AR60" s="25" t="str">
        <f>IF(C60=0,"",(AL60-C60)/C60)</f>
        <v/>
      </c>
    </row>
    <row r="61" spans="1:50" x14ac:dyDescent="0.4">
      <c r="A61" s="1" t="s">
        <v>55</v>
      </c>
      <c r="B61" s="82">
        <f>SUM(B3:B59)</f>
        <v>2984303.04454586</v>
      </c>
      <c r="C61" s="82">
        <f>SUM(C3:C59)</f>
        <v>197460.13570617727</v>
      </c>
      <c r="D61" s="82">
        <f>SUM(D3:D59)</f>
        <v>1333.6075983523999</v>
      </c>
      <c r="E61" s="82">
        <f>SUM(E3:E59)</f>
        <v>427.62318359690011</v>
      </c>
      <c r="F61" s="82">
        <f>SUM(F3:F59)</f>
        <v>9012.5501875590962</v>
      </c>
      <c r="G61" s="81">
        <f>SUM(G3:G54)</f>
        <v>68.353085449000005</v>
      </c>
      <c r="H61" s="1"/>
      <c r="I61" s="1"/>
      <c r="J61" s="82">
        <f t="shared" ref="J61:AM61" si="12">SUM(J3:J59)</f>
        <v>3420.2100961215228</v>
      </c>
      <c r="K61" s="82">
        <f t="shared" si="12"/>
        <v>1337.0693876417986</v>
      </c>
      <c r="L61" s="82">
        <f t="shared" si="12"/>
        <v>1337.0693876417986</v>
      </c>
      <c r="M61" s="82">
        <f t="shared" si="12"/>
        <v>14801.680592340566</v>
      </c>
      <c r="N61" s="82">
        <f t="shared" si="12"/>
        <v>428.94556553341829</v>
      </c>
      <c r="O61" s="82">
        <f t="shared" si="12"/>
        <v>3200849.6189375743</v>
      </c>
      <c r="P61" s="82">
        <f t="shared" si="12"/>
        <v>68.634645292795398</v>
      </c>
      <c r="Q61" s="82">
        <f t="shared" si="12"/>
        <v>0</v>
      </c>
      <c r="R61" s="82">
        <f t="shared" si="12"/>
        <v>361067.97859631939</v>
      </c>
      <c r="S61" s="82">
        <f t="shared" si="12"/>
        <v>0</v>
      </c>
      <c r="T61" s="82">
        <f t="shared" si="12"/>
        <v>107489.80514638362</v>
      </c>
      <c r="U61" s="82">
        <f t="shared" si="12"/>
        <v>0</v>
      </c>
      <c r="V61" s="82">
        <f t="shared" si="12"/>
        <v>0</v>
      </c>
      <c r="W61" s="82">
        <f t="shared" si="12"/>
        <v>94.844809335756324</v>
      </c>
      <c r="X61" s="82">
        <f t="shared" si="12"/>
        <v>306.52221164006153</v>
      </c>
      <c r="Y61" s="82">
        <f t="shared" si="12"/>
        <v>1109.7593791915413</v>
      </c>
      <c r="Z61" s="82">
        <f t="shared" si="12"/>
        <v>9042.9098437069388</v>
      </c>
      <c r="AA61" s="82">
        <f t="shared" si="12"/>
        <v>0</v>
      </c>
      <c r="AB61" s="82">
        <f t="shared" si="12"/>
        <v>2990703.1658090213</v>
      </c>
      <c r="AC61" s="82">
        <f t="shared" si="12"/>
        <v>734044.66155161546</v>
      </c>
      <c r="AD61" s="82">
        <f t="shared" si="12"/>
        <v>0</v>
      </c>
      <c r="AE61" s="82">
        <f t="shared" si="12"/>
        <v>1094.7852258029311</v>
      </c>
      <c r="AF61" s="82">
        <f t="shared" si="12"/>
        <v>27885.880558666224</v>
      </c>
      <c r="AG61" s="82">
        <f t="shared" si="12"/>
        <v>0</v>
      </c>
      <c r="AH61" s="82">
        <f t="shared" si="12"/>
        <v>8612.1368325729145</v>
      </c>
      <c r="AI61" s="82">
        <f t="shared" si="12"/>
        <v>3240.7453102692075</v>
      </c>
      <c r="AJ61" s="82">
        <f t="shared" si="12"/>
        <v>11175.665880859151</v>
      </c>
      <c r="AK61" s="82">
        <f t="shared" si="12"/>
        <v>13266.040493140899</v>
      </c>
      <c r="AL61" s="82">
        <f t="shared" si="12"/>
        <v>198160.89635414068</v>
      </c>
      <c r="AM61" s="82">
        <f t="shared" si="12"/>
        <v>855.84765976131234</v>
      </c>
      <c r="AQ61" s="25"/>
      <c r="AR61" s="25"/>
      <c r="AS61" s="25"/>
      <c r="AT61" s="25"/>
      <c r="AU61" s="25"/>
    </row>
    <row r="62" spans="1:50" x14ac:dyDescent="0.4">
      <c r="A62" s="28" t="s">
        <v>56</v>
      </c>
      <c r="B62" s="28">
        <f>SUM(B3:B51)</f>
        <v>2983995.8641448398</v>
      </c>
      <c r="C62" s="28">
        <f>SUM(C3:C51)</f>
        <v>197459.24308809437</v>
      </c>
      <c r="D62" s="28">
        <f>SUM(D3:D51)</f>
        <v>1333.6023215903999</v>
      </c>
      <c r="E62" s="28">
        <f>SUM(E3:E51)</f>
        <v>427.62209927300012</v>
      </c>
      <c r="F62" s="28">
        <f>SUM(F3:F51)</f>
        <v>9012.5226992844964</v>
      </c>
      <c r="G62" s="81">
        <f>SUM(G2:G51)</f>
        <v>68.353085449000005</v>
      </c>
      <c r="J62" s="28">
        <f t="shared" ref="J62:AM62" si="13">SUM(J3:J51)</f>
        <v>3420.2100961215228</v>
      </c>
      <c r="K62" s="28">
        <f t="shared" si="13"/>
        <v>1337.0693876417986</v>
      </c>
      <c r="L62" s="28">
        <f t="shared" si="13"/>
        <v>1337.0693876417986</v>
      </c>
      <c r="M62" s="28">
        <f t="shared" si="13"/>
        <v>14801.680592340566</v>
      </c>
      <c r="N62" s="28">
        <f t="shared" si="13"/>
        <v>428.94556553341829</v>
      </c>
      <c r="O62" s="28">
        <f t="shared" si="13"/>
        <v>3200849.6189375743</v>
      </c>
      <c r="P62" s="28">
        <f t="shared" si="13"/>
        <v>68.634645292795398</v>
      </c>
      <c r="Q62" s="28">
        <f t="shared" si="13"/>
        <v>0</v>
      </c>
      <c r="R62" s="28">
        <f t="shared" si="13"/>
        <v>361067.97859631939</v>
      </c>
      <c r="S62" s="28">
        <f t="shared" si="13"/>
        <v>0</v>
      </c>
      <c r="T62" s="28">
        <f t="shared" si="13"/>
        <v>107489.80514638362</v>
      </c>
      <c r="U62" s="28">
        <f t="shared" si="13"/>
        <v>0</v>
      </c>
      <c r="V62" s="28">
        <f t="shared" si="13"/>
        <v>0</v>
      </c>
      <c r="W62" s="28">
        <f t="shared" si="13"/>
        <v>94.844809335756324</v>
      </c>
      <c r="X62" s="28">
        <f t="shared" si="13"/>
        <v>306.52221164006153</v>
      </c>
      <c r="Y62" s="28">
        <f t="shared" si="13"/>
        <v>1109.7593791915413</v>
      </c>
      <c r="Z62" s="28">
        <f t="shared" si="13"/>
        <v>9042.9098437069388</v>
      </c>
      <c r="AA62" s="28">
        <f t="shared" si="13"/>
        <v>0</v>
      </c>
      <c r="AB62" s="28">
        <f t="shared" si="13"/>
        <v>2990703.1658090213</v>
      </c>
      <c r="AC62" s="28">
        <f t="shared" si="13"/>
        <v>734044.66155161546</v>
      </c>
      <c r="AD62" s="28">
        <f t="shared" si="13"/>
        <v>0</v>
      </c>
      <c r="AE62" s="28">
        <f t="shared" si="13"/>
        <v>1094.7852258029311</v>
      </c>
      <c r="AF62" s="28">
        <f t="shared" si="13"/>
        <v>27885.880558666224</v>
      </c>
      <c r="AG62" s="28">
        <f t="shared" si="13"/>
        <v>0</v>
      </c>
      <c r="AH62" s="28">
        <f t="shared" si="13"/>
        <v>8612.1368325729145</v>
      </c>
      <c r="AI62" s="28">
        <f t="shared" si="13"/>
        <v>3240.7453102692075</v>
      </c>
      <c r="AJ62" s="28">
        <f t="shared" si="13"/>
        <v>11175.665880859151</v>
      </c>
      <c r="AK62" s="28">
        <f t="shared" si="13"/>
        <v>13266.040493140899</v>
      </c>
      <c r="AL62" s="28">
        <f t="shared" si="13"/>
        <v>198160.89635414068</v>
      </c>
      <c r="AM62" s="28">
        <f t="shared" si="13"/>
        <v>855.84765976131234</v>
      </c>
    </row>
    <row r="63" spans="1:50" x14ac:dyDescent="0.4">
      <c r="A63" s="30" t="s">
        <v>239</v>
      </c>
      <c r="B63" s="28">
        <f>+B3+B5+B8+B9+B11+B12+B14+B15+B16+B17+B18+B19+B20+B21+B22+B23+B24+B25+B26+B28+B30+B31+B33+B34+B35+B36+B37+B39+B40+B41+B42+B43+B44+B46+B47+B49+B50+B10</f>
        <v>2448818.7367306403</v>
      </c>
      <c r="C63" s="28">
        <f>+C3+C5+C8+C9+C11+C12+C14+C15+C16+C17+C18+C19+C20+C21+C22+C23+C24+C25+C26+C28+C30+C31+C33+C34+C35+C36+C37+C39+C40+C41+C42+C43+C44+C46+C47+C49+C50+C10</f>
        <v>139098.3740126644</v>
      </c>
      <c r="D63" s="28">
        <f>+D3+D5+D8+D9+D11+D12+D14+D15+D16+D17+D18+D19+D20+D21+D22+D23+D24+D25+D26+D28+D30+D31+D33+D34+D35+D36+D37+D39+D40+D41+D42+D43+D44+D46+D47+D49+D50+D10</f>
        <v>1162.4691241665996</v>
      </c>
      <c r="E63" s="28">
        <f>+E3+E5+E8+E9+E11+E12+E14+E15+E16+E17+E18+E19+E20+E21+E22+E23+E24+E25+E26+E28+E30+E31+E33+E34+E35+E36+E37+E39+E40+E41+E42+E43+E44+E46+E47+E49+E50+E10</f>
        <v>377.13979318140008</v>
      </c>
      <c r="F63" s="28">
        <f>+F3+F5+F8+F9+F11+F12+F14+F15+F16+F17+F18+F19+F20+F21+F22+F23+F24+F25+F26+F28+F30+F31+F33+F34+F35+F36+F37+F39+F40+F41+F42+F43+F44+F46+F47+F49+F50+F10</f>
        <v>5131.5524529962995</v>
      </c>
      <c r="G63" s="39">
        <f>+G3+G5+G8+G9+G11+G12+G14+G15+G16+G17+G18+G19+G20+G21+G22+G23+G24+G25+G26+G28+G30+G31+G33+G34+G35+G36+G37+G39+G40+G41+G42+G43+G44+G46+G47+G49+G50</f>
        <v>0</v>
      </c>
      <c r="J63" s="28">
        <f t="shared" ref="J63:AM63" si="14">+J3+J5+J8+J9+J11+J12+J14+J15+J16+J17+J18+J19+J20+J21+J22+J23+J24+J25+J26+J28+J30+J31+J33+J34+J35+J36+J37+J39+J40+J41+J42+J43+J44+J46+J47+J49+J50+J10</f>
        <v>2108.3124835485314</v>
      </c>
      <c r="K63" s="28">
        <f t="shared" si="14"/>
        <v>1165.3141838671827</v>
      </c>
      <c r="L63" s="28">
        <f t="shared" si="14"/>
        <v>1165.3141838671827</v>
      </c>
      <c r="M63" s="28">
        <f t="shared" si="14"/>
        <v>11561.600589790962</v>
      </c>
      <c r="N63" s="28">
        <f t="shared" si="14"/>
        <v>378.21085715899846</v>
      </c>
      <c r="O63" s="28">
        <f t="shared" si="14"/>
        <v>1935447.7189721323</v>
      </c>
      <c r="P63" s="28">
        <f t="shared" si="14"/>
        <v>0</v>
      </c>
      <c r="Q63" s="28">
        <f t="shared" si="14"/>
        <v>0</v>
      </c>
      <c r="R63" s="28">
        <f t="shared" si="14"/>
        <v>261532.96021243272</v>
      </c>
      <c r="S63" s="28">
        <f t="shared" si="14"/>
        <v>0</v>
      </c>
      <c r="T63" s="28">
        <f t="shared" si="14"/>
        <v>69915.080363741057</v>
      </c>
      <c r="U63" s="28">
        <f t="shared" si="14"/>
        <v>0</v>
      </c>
      <c r="V63" s="28">
        <f t="shared" si="14"/>
        <v>0</v>
      </c>
      <c r="W63" s="28">
        <f t="shared" si="14"/>
        <v>44.965571505017721</v>
      </c>
      <c r="X63" s="28">
        <f t="shared" si="14"/>
        <v>209.13611919460541</v>
      </c>
      <c r="Y63" s="28">
        <f t="shared" si="14"/>
        <v>814.93058499842834</v>
      </c>
      <c r="Z63" s="28">
        <f t="shared" si="14"/>
        <v>5146.3958977471066</v>
      </c>
      <c r="AA63" s="28">
        <f t="shared" si="14"/>
        <v>0</v>
      </c>
      <c r="AB63" s="28">
        <f t="shared" si="14"/>
        <v>2453787.3276831452</v>
      </c>
      <c r="AC63" s="28">
        <f t="shared" si="14"/>
        <v>656149.92420376616</v>
      </c>
      <c r="AD63" s="28">
        <f t="shared" si="14"/>
        <v>0</v>
      </c>
      <c r="AE63" s="28">
        <f t="shared" si="14"/>
        <v>663.33161092106866</v>
      </c>
      <c r="AF63" s="28">
        <f t="shared" si="14"/>
        <v>21380.162937688245</v>
      </c>
      <c r="AG63" s="28">
        <f t="shared" si="14"/>
        <v>0</v>
      </c>
      <c r="AH63" s="28">
        <f t="shared" si="14"/>
        <v>5996.2647128428907</v>
      </c>
      <c r="AI63" s="28">
        <f t="shared" si="14"/>
        <v>2949.885513969708</v>
      </c>
      <c r="AJ63" s="28">
        <f t="shared" si="14"/>
        <v>10064.543603370428</v>
      </c>
      <c r="AK63" s="28">
        <f t="shared" si="14"/>
        <v>10580.969099772354</v>
      </c>
      <c r="AL63" s="28">
        <f t="shared" si="14"/>
        <v>139536.45422896824</v>
      </c>
      <c r="AM63" s="28">
        <f t="shared" si="14"/>
        <v>651.73593981890053</v>
      </c>
    </row>
    <row r="64" spans="1:50" x14ac:dyDescent="0.4">
      <c r="J64" s="28"/>
    </row>
    <row r="65" spans="2:10" x14ac:dyDescent="0.4">
      <c r="J65" s="28"/>
    </row>
    <row r="66" spans="2:10" x14ac:dyDescent="0.4">
      <c r="B66" s="28"/>
      <c r="C66" s="28"/>
      <c r="J66" s="28"/>
    </row>
    <row r="67" spans="2:10" x14ac:dyDescent="0.4">
      <c r="B67" s="28"/>
      <c r="C67" s="28"/>
    </row>
    <row r="68" spans="2:10" x14ac:dyDescent="0.4">
      <c r="B68" s="28"/>
      <c r="C68" s="28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55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22" sqref="C22"/>
    </sheetView>
  </sheetViews>
  <sheetFormatPr defaultColWidth="9.07421875" defaultRowHeight="12.9" x14ac:dyDescent="0.35"/>
  <cols>
    <col min="1" max="1" width="13.4609375" style="61" customWidth="1"/>
    <col min="2" max="3" width="9.53515625" style="61" bestFit="1" customWidth="1"/>
    <col min="4" max="5" width="9.53515625" style="61" customWidth="1"/>
    <col min="6" max="8" width="9.53515625" style="61" bestFit="1" customWidth="1"/>
    <col min="9" max="9" width="10" style="61" bestFit="1" customWidth="1"/>
    <col min="10" max="10" width="10.07421875" style="61" bestFit="1" customWidth="1"/>
    <col min="11" max="11" width="10.69140625" style="61" customWidth="1"/>
    <col min="12" max="12" width="9.84375" style="61" bestFit="1" customWidth="1"/>
    <col min="13" max="15" width="9.53515625" style="61" bestFit="1" customWidth="1"/>
    <col min="16" max="16" width="9.53515625" style="61" customWidth="1"/>
    <col min="17" max="21" width="9.3046875" style="61" bestFit="1" customWidth="1"/>
    <col min="22" max="22" width="9.84375" style="61" bestFit="1" customWidth="1"/>
    <col min="23" max="23" width="9.07421875" style="46"/>
    <col min="24" max="24" width="9.84375" style="46" bestFit="1" customWidth="1"/>
    <col min="25" max="16384" width="9.07421875" style="61"/>
  </cols>
  <sheetData>
    <row r="1" spans="1:24" x14ac:dyDescent="0.35">
      <c r="B1" s="61" t="s">
        <v>482</v>
      </c>
    </row>
    <row r="2" spans="1:24" x14ac:dyDescent="0.35">
      <c r="A2" s="46" t="s">
        <v>226</v>
      </c>
      <c r="B2" s="46" t="s">
        <v>390</v>
      </c>
      <c r="C2" s="46" t="s">
        <v>131</v>
      </c>
      <c r="D2" s="46" t="s">
        <v>132</v>
      </c>
      <c r="E2" s="46" t="s">
        <v>133</v>
      </c>
      <c r="F2" s="46" t="s">
        <v>341</v>
      </c>
      <c r="G2" s="46" t="s">
        <v>342</v>
      </c>
      <c r="H2" s="46" t="s">
        <v>59</v>
      </c>
      <c r="I2" s="46" t="s">
        <v>136</v>
      </c>
      <c r="J2" s="46" t="s">
        <v>137</v>
      </c>
      <c r="K2" s="46" t="s">
        <v>138</v>
      </c>
      <c r="L2" s="46" t="s">
        <v>139</v>
      </c>
      <c r="M2" s="46" t="s">
        <v>140</v>
      </c>
      <c r="N2" s="46" t="s">
        <v>142</v>
      </c>
      <c r="O2" s="46" t="s">
        <v>143</v>
      </c>
      <c r="P2" s="46" t="s">
        <v>144</v>
      </c>
      <c r="Q2" s="46" t="s">
        <v>145</v>
      </c>
      <c r="R2" s="46" t="s">
        <v>60</v>
      </c>
      <c r="S2" s="46" t="s">
        <v>235</v>
      </c>
      <c r="T2" s="46" t="s">
        <v>148</v>
      </c>
      <c r="U2" s="46" t="s">
        <v>150</v>
      </c>
      <c r="V2" s="61" t="s">
        <v>234</v>
      </c>
      <c r="W2" s="46" t="s">
        <v>170</v>
      </c>
      <c r="X2" s="46" t="s">
        <v>388</v>
      </c>
    </row>
    <row r="3" spans="1:24" x14ac:dyDescent="0.35">
      <c r="A3" s="46" t="s">
        <v>0</v>
      </c>
      <c r="B3" s="46">
        <v>44121.401899999903</v>
      </c>
      <c r="C3" s="46">
        <v>22280.581489999899</v>
      </c>
      <c r="D3" s="46">
        <v>22280.581489999899</v>
      </c>
      <c r="E3" s="46">
        <v>5513.9355009999999</v>
      </c>
      <c r="F3" s="46">
        <v>288616.57819999999</v>
      </c>
      <c r="G3" s="46">
        <v>133126.01282</v>
      </c>
      <c r="H3" s="46">
        <v>213246.9926</v>
      </c>
      <c r="I3" s="46">
        <v>31951.118939999898</v>
      </c>
      <c r="J3" s="46">
        <v>7696.9967959999904</v>
      </c>
      <c r="K3" s="46">
        <v>52490.531430000003</v>
      </c>
      <c r="L3" s="46">
        <v>30383.155419999999</v>
      </c>
      <c r="M3" s="46">
        <v>30383.155419999999</v>
      </c>
      <c r="N3" s="46">
        <v>80974.052219999998</v>
      </c>
      <c r="O3" s="46">
        <v>692100.99569929903</v>
      </c>
      <c r="P3" s="46">
        <v>129291.337483999</v>
      </c>
      <c r="Q3" s="46">
        <v>12747.438039999901</v>
      </c>
      <c r="R3" s="46">
        <v>12747.438039999901</v>
      </c>
      <c r="S3" s="46">
        <v>40290.478519999997</v>
      </c>
      <c r="T3" s="46">
        <v>51172.369659999997</v>
      </c>
      <c r="U3" s="46">
        <v>124771.92577</v>
      </c>
      <c r="V3" s="46">
        <v>45658.204867</v>
      </c>
      <c r="W3" s="46">
        <v>619773.88729999994</v>
      </c>
      <c r="X3" s="46">
        <v>1938180.63309999</v>
      </c>
    </row>
    <row r="4" spans="1:24" x14ac:dyDescent="0.35">
      <c r="A4" s="46" t="s">
        <v>1</v>
      </c>
      <c r="B4" s="46">
        <v>12860.872739999901</v>
      </c>
      <c r="C4" s="46">
        <v>6502.6402439999902</v>
      </c>
      <c r="D4" s="46">
        <v>6502.6402439999902</v>
      </c>
      <c r="E4" s="46">
        <v>1609.2555539999901</v>
      </c>
      <c r="F4" s="46">
        <v>14639.979019999901</v>
      </c>
      <c r="G4" s="46">
        <v>9075.5288700000001</v>
      </c>
      <c r="H4" s="46">
        <v>62071.121310000002</v>
      </c>
      <c r="I4" s="46">
        <v>9313.3813699999901</v>
      </c>
      <c r="J4" s="46">
        <v>2216.9582289999998</v>
      </c>
      <c r="K4" s="46">
        <v>15300.39806</v>
      </c>
      <c r="L4" s="46">
        <v>8867.3965499999995</v>
      </c>
      <c r="M4" s="46">
        <v>8867.3965499999995</v>
      </c>
      <c r="N4" s="46">
        <v>23629.847409999998</v>
      </c>
      <c r="O4" s="46">
        <v>6845.5992350799897</v>
      </c>
      <c r="P4" s="46">
        <v>8819.1402378500006</v>
      </c>
      <c r="Q4" s="46">
        <v>3088.9375829999899</v>
      </c>
      <c r="R4" s="46">
        <v>3088.9375829999899</v>
      </c>
      <c r="S4" s="46">
        <v>11638.9042899999</v>
      </c>
      <c r="T4" s="46">
        <v>12035.553309999999</v>
      </c>
      <c r="U4" s="46">
        <v>33644.546939999898</v>
      </c>
      <c r="V4" s="46">
        <v>3044.8583629999898</v>
      </c>
      <c r="W4" s="46">
        <v>88181.274799999897</v>
      </c>
      <c r="X4" s="46">
        <v>232871.73139999999</v>
      </c>
    </row>
    <row r="5" spans="1:24" x14ac:dyDescent="0.35">
      <c r="A5" s="46" t="s">
        <v>2</v>
      </c>
      <c r="B5" s="46">
        <v>87692.531000000003</v>
      </c>
      <c r="C5" s="46">
        <v>44317.949899999898</v>
      </c>
      <c r="D5" s="46">
        <v>44317.949899999898</v>
      </c>
      <c r="E5" s="46">
        <v>10967.685389999901</v>
      </c>
      <c r="F5" s="46">
        <v>155919.74960000001</v>
      </c>
      <c r="G5" s="46">
        <v>79397.079499999905</v>
      </c>
      <c r="H5" s="46">
        <v>423216.9215</v>
      </c>
      <c r="I5" s="46">
        <v>63503.764499999997</v>
      </c>
      <c r="J5" s="46">
        <v>15117.788430000001</v>
      </c>
      <c r="K5" s="46">
        <v>104326.395599999</v>
      </c>
      <c r="L5" s="46">
        <v>60434.681600000004</v>
      </c>
      <c r="M5" s="46">
        <v>60434.681600000004</v>
      </c>
      <c r="N5" s="46">
        <v>161050.20759999999</v>
      </c>
      <c r="O5" s="46">
        <v>290877.70766000001</v>
      </c>
      <c r="P5" s="46">
        <v>261819.38170999999</v>
      </c>
      <c r="Q5" s="46">
        <v>14620.147999999999</v>
      </c>
      <c r="R5" s="46">
        <v>14620.147999999999</v>
      </c>
      <c r="S5" s="46">
        <v>79358.0174999999</v>
      </c>
      <c r="T5" s="46">
        <v>117518.83689999999</v>
      </c>
      <c r="U5" s="46">
        <v>282778.53249999997</v>
      </c>
      <c r="V5" s="46">
        <v>63075.572319999999</v>
      </c>
      <c r="W5" s="46">
        <v>441643.43979999999</v>
      </c>
      <c r="X5" s="46">
        <v>2005124.4567</v>
      </c>
    </row>
    <row r="6" spans="1:24" x14ac:dyDescent="0.35">
      <c r="A6" s="46" t="s">
        <v>3</v>
      </c>
      <c r="B6" s="46">
        <v>36717.089846999901</v>
      </c>
      <c r="C6" s="46">
        <v>18534.777908999899</v>
      </c>
      <c r="D6" s="46">
        <v>18534.777908999899</v>
      </c>
      <c r="E6" s="46">
        <v>4586.9295700000002</v>
      </c>
      <c r="F6" s="46">
        <v>182995.26506999999</v>
      </c>
      <c r="G6" s="46">
        <v>66729.669705999899</v>
      </c>
      <c r="H6" s="46">
        <v>177522.14430999901</v>
      </c>
      <c r="I6" s="46">
        <v>26589.183738</v>
      </c>
      <c r="J6" s="46">
        <v>6424.2007050000002</v>
      </c>
      <c r="K6" s="46">
        <v>43681.734569</v>
      </c>
      <c r="L6" s="46">
        <v>25275.1433069999</v>
      </c>
      <c r="M6" s="46">
        <v>25275.1433069999</v>
      </c>
      <c r="N6" s="46">
        <v>67362.779259999996</v>
      </c>
      <c r="O6" s="46">
        <v>724321.42924949899</v>
      </c>
      <c r="P6" s="46">
        <v>101675.4547076</v>
      </c>
      <c r="Q6" s="46">
        <v>20462.1974769999</v>
      </c>
      <c r="R6" s="46">
        <v>20462.1974769999</v>
      </c>
      <c r="S6" s="46">
        <v>33603.361876999901</v>
      </c>
      <c r="T6" s="46">
        <v>31330.769794</v>
      </c>
      <c r="U6" s="46">
        <v>88442.108659999998</v>
      </c>
      <c r="V6" s="46">
        <v>31399.4134949</v>
      </c>
      <c r="W6" s="46">
        <v>387324.76147000003</v>
      </c>
      <c r="X6" s="46">
        <v>1593666.0127999999</v>
      </c>
    </row>
    <row r="7" spans="1:24" x14ac:dyDescent="0.35">
      <c r="A7" s="46" t="s">
        <v>4</v>
      </c>
      <c r="B7" s="46">
        <v>98845.442429999996</v>
      </c>
      <c r="C7" s="46">
        <v>49919.259579999998</v>
      </c>
      <c r="D7" s="46">
        <v>49919.259579999998</v>
      </c>
      <c r="E7" s="46">
        <v>12353.880864999999</v>
      </c>
      <c r="F7" s="46">
        <v>170978.25841999901</v>
      </c>
      <c r="G7" s="46">
        <v>97358.84792</v>
      </c>
      <c r="H7" s="46">
        <v>477455.679899999</v>
      </c>
      <c r="I7" s="46">
        <v>71580.274619999895</v>
      </c>
      <c r="J7" s="46">
        <v>17087.766665999901</v>
      </c>
      <c r="K7" s="46">
        <v>117594.852579999</v>
      </c>
      <c r="L7" s="46">
        <v>68072.972049999895</v>
      </c>
      <c r="M7" s="46">
        <v>68072.972049999895</v>
      </c>
      <c r="N7" s="46">
        <v>181420.4026</v>
      </c>
      <c r="O7" s="46">
        <v>535210.15815399995</v>
      </c>
      <c r="P7" s="46">
        <v>269364.88415499998</v>
      </c>
      <c r="Q7" s="46">
        <v>32658.2666813</v>
      </c>
      <c r="R7" s="46">
        <v>32658.2666813</v>
      </c>
      <c r="S7" s="46">
        <v>89630.657719999901</v>
      </c>
      <c r="T7" s="46">
        <v>199143.134239999</v>
      </c>
      <c r="U7" s="46">
        <v>418687.36759999901</v>
      </c>
      <c r="V7" s="46">
        <v>56183.664306999897</v>
      </c>
      <c r="W7" s="46">
        <v>478502.80800000002</v>
      </c>
      <c r="X7" s="46">
        <v>2573967.3280000002</v>
      </c>
    </row>
    <row r="8" spans="1:24" x14ac:dyDescent="0.35">
      <c r="A8" s="46" t="s">
        <v>5</v>
      </c>
      <c r="B8" s="46">
        <v>34330.328580000001</v>
      </c>
      <c r="C8" s="46">
        <v>17358.933587999902</v>
      </c>
      <c r="D8" s="46">
        <v>17358.933587999902</v>
      </c>
      <c r="E8" s="46">
        <v>4295.9421009999996</v>
      </c>
      <c r="F8" s="46">
        <v>57346.145299000003</v>
      </c>
      <c r="G8" s="46">
        <v>25626.855623999902</v>
      </c>
      <c r="H8" s="46">
        <v>165949.35504999899</v>
      </c>
      <c r="I8" s="46">
        <v>24860.777989999999</v>
      </c>
      <c r="J8" s="46">
        <v>5923.8806909999903</v>
      </c>
      <c r="K8" s="46">
        <v>40842.244879999998</v>
      </c>
      <c r="L8" s="46">
        <v>23671.695696999999</v>
      </c>
      <c r="M8" s="46">
        <v>23671.695696999999</v>
      </c>
      <c r="N8" s="46">
        <v>63086.008549999897</v>
      </c>
      <c r="O8" s="46">
        <v>131224.95685289899</v>
      </c>
      <c r="P8" s="46">
        <v>98702.506227299993</v>
      </c>
      <c r="Q8" s="46">
        <v>32852.259819409897</v>
      </c>
      <c r="R8" s="46">
        <v>32852.259819409897</v>
      </c>
      <c r="S8" s="46">
        <v>31093.950579999899</v>
      </c>
      <c r="T8" s="46">
        <v>55319.590569999898</v>
      </c>
      <c r="U8" s="46">
        <v>124729.77164000001</v>
      </c>
      <c r="V8" s="46">
        <v>14697.605814799999</v>
      </c>
      <c r="W8" s="46">
        <v>162088.78272999899</v>
      </c>
      <c r="X8" s="46">
        <v>801132.87959999999</v>
      </c>
    </row>
    <row r="9" spans="1:24" x14ac:dyDescent="0.35">
      <c r="A9" s="46" t="s">
        <v>6</v>
      </c>
      <c r="B9" s="46">
        <v>1564.9157540000001</v>
      </c>
      <c r="C9" s="46">
        <v>787.91176499999904</v>
      </c>
      <c r="D9" s="46">
        <v>787.91176499999904</v>
      </c>
      <c r="E9" s="46">
        <v>194.98825429999999</v>
      </c>
      <c r="F9" s="46">
        <v>2079.8444399999998</v>
      </c>
      <c r="G9" s="46">
        <v>885.10748199999898</v>
      </c>
      <c r="H9" s="46">
        <v>7654.1652199999999</v>
      </c>
      <c r="I9" s="46">
        <v>1133.2529850000001</v>
      </c>
      <c r="J9" s="46">
        <v>279.16906399999999</v>
      </c>
      <c r="K9" s="46">
        <v>1861.75480299999</v>
      </c>
      <c r="L9" s="46">
        <v>1074.4430139999999</v>
      </c>
      <c r="M9" s="46">
        <v>1074.4430139999999</v>
      </c>
      <c r="N9" s="46">
        <v>2865.8732599999998</v>
      </c>
      <c r="O9" s="46">
        <v>42701.570639799997</v>
      </c>
      <c r="P9" s="46">
        <v>3745.1531791999901</v>
      </c>
      <c r="Q9" s="46">
        <v>581.46973179999998</v>
      </c>
      <c r="R9" s="46">
        <v>581.46973179999998</v>
      </c>
      <c r="S9" s="46">
        <v>1453.4526079999901</v>
      </c>
      <c r="T9" s="46">
        <v>1391.8056319999901</v>
      </c>
      <c r="U9" s="46">
        <v>3984.92877</v>
      </c>
      <c r="V9" s="46">
        <v>676.25374009999905</v>
      </c>
      <c r="W9" s="46">
        <v>8843.5723799999996</v>
      </c>
      <c r="X9" s="46">
        <v>71105.621089999899</v>
      </c>
    </row>
    <row r="10" spans="1:24" x14ac:dyDescent="0.35">
      <c r="A10" s="46" t="s">
        <v>7</v>
      </c>
      <c r="B10" s="46">
        <v>643.48009999999999</v>
      </c>
      <c r="C10" s="46">
        <v>324.75505900000002</v>
      </c>
      <c r="D10" s="46">
        <v>324.75505900000002</v>
      </c>
      <c r="E10" s="46">
        <v>80.368610999999902</v>
      </c>
      <c r="F10" s="46">
        <v>1604.82789999999</v>
      </c>
      <c r="G10" s="46">
        <v>616.13847899999905</v>
      </c>
      <c r="H10" s="46">
        <v>3209.5759499999899</v>
      </c>
      <c r="I10" s="46">
        <v>465.98514499999902</v>
      </c>
      <c r="J10" s="46">
        <v>112.698325</v>
      </c>
      <c r="K10" s="46">
        <v>765.53662999999995</v>
      </c>
      <c r="L10" s="46">
        <v>442.85615699999897</v>
      </c>
      <c r="M10" s="46">
        <v>442.85615699999897</v>
      </c>
      <c r="N10" s="46">
        <v>1182.64256</v>
      </c>
      <c r="O10" s="46">
        <v>10541.106418699999</v>
      </c>
      <c r="P10" s="46">
        <v>1727.12058939999</v>
      </c>
      <c r="Q10" s="46">
        <v>663.51526000000001</v>
      </c>
      <c r="R10" s="46">
        <v>663.51526000000001</v>
      </c>
      <c r="S10" s="46">
        <v>589.59672</v>
      </c>
      <c r="T10" s="46">
        <v>565.819289999999</v>
      </c>
      <c r="U10" s="46">
        <v>1609.5253399999999</v>
      </c>
      <c r="V10" s="46">
        <v>396.81324560000002</v>
      </c>
      <c r="W10" s="46">
        <v>4064.65660999999</v>
      </c>
      <c r="X10" s="46">
        <v>22923.372999999901</v>
      </c>
    </row>
    <row r="11" spans="1:24" x14ac:dyDescent="0.35">
      <c r="A11" s="46" t="s">
        <v>8</v>
      </c>
      <c r="B11" s="46">
        <v>48.172631999999901</v>
      </c>
      <c r="C11" s="46">
        <v>24.264169999999901</v>
      </c>
      <c r="D11" s="46">
        <v>24.264169999999901</v>
      </c>
      <c r="E11" s="46">
        <v>6.0048475000000003</v>
      </c>
      <c r="F11" s="46">
        <v>73.396801999999994</v>
      </c>
      <c r="G11" s="46">
        <v>26.009713999999999</v>
      </c>
      <c r="H11" s="46">
        <v>234.08813000000001</v>
      </c>
      <c r="I11" s="46">
        <v>34.884889999999999</v>
      </c>
      <c r="J11" s="46">
        <v>8.5695855000000094</v>
      </c>
      <c r="K11" s="46">
        <v>57.310387999999897</v>
      </c>
      <c r="L11" s="46">
        <v>33.088561999999897</v>
      </c>
      <c r="M11" s="46">
        <v>33.088561999999897</v>
      </c>
      <c r="N11" s="46">
        <v>88.219725999999895</v>
      </c>
      <c r="O11" s="46">
        <v>1711.0432323</v>
      </c>
      <c r="P11" s="46">
        <v>125.3843526</v>
      </c>
      <c r="Q11" s="46">
        <v>22.051145999999999</v>
      </c>
      <c r="R11" s="46">
        <v>22.051145999999999</v>
      </c>
      <c r="S11" s="46">
        <v>44.643085999999997</v>
      </c>
      <c r="T11" s="46">
        <v>46.376139999999999</v>
      </c>
      <c r="U11" s="46">
        <v>127.67514199999999</v>
      </c>
      <c r="V11" s="46">
        <v>25.647663099999999</v>
      </c>
      <c r="W11" s="46">
        <v>234.66738999999899</v>
      </c>
      <c r="X11" s="46">
        <v>2571.30996</v>
      </c>
    </row>
    <row r="12" spans="1:24" x14ac:dyDescent="0.35">
      <c r="A12" s="46" t="s">
        <v>9</v>
      </c>
      <c r="B12" s="46">
        <v>51618.2435999999</v>
      </c>
      <c r="C12" s="46">
        <v>26060.725399999999</v>
      </c>
      <c r="D12" s="46">
        <v>26060.725399999999</v>
      </c>
      <c r="E12" s="46">
        <v>6449.4371099999998</v>
      </c>
      <c r="F12" s="46">
        <v>252728.2991</v>
      </c>
      <c r="G12" s="46">
        <v>168132.31659999999</v>
      </c>
      <c r="H12" s="46">
        <v>260191.18009999901</v>
      </c>
      <c r="I12" s="46">
        <v>37380.054799999998</v>
      </c>
      <c r="J12" s="46">
        <v>9012.4538599999996</v>
      </c>
      <c r="K12" s="46">
        <v>61409.403200000001</v>
      </c>
      <c r="L12" s="46">
        <v>35537.989300000001</v>
      </c>
      <c r="M12" s="46">
        <v>35537.989300000001</v>
      </c>
      <c r="N12" s="46">
        <v>94967.8918999999</v>
      </c>
      <c r="O12" s="46">
        <v>481032.00556999998</v>
      </c>
      <c r="P12" s="46">
        <v>141777.89705</v>
      </c>
      <c r="Q12" s="46">
        <v>15156.128119999999</v>
      </c>
      <c r="R12" s="46">
        <v>15156.128119999999</v>
      </c>
      <c r="S12" s="46">
        <v>47193.578299999899</v>
      </c>
      <c r="T12" s="46">
        <v>66474.998800000001</v>
      </c>
      <c r="U12" s="46">
        <v>161649.33960000001</v>
      </c>
      <c r="V12" s="46">
        <v>35761.75995</v>
      </c>
      <c r="W12" s="46">
        <v>583905.66339999996</v>
      </c>
      <c r="X12" s="46">
        <v>1793037.44939999</v>
      </c>
    </row>
    <row r="13" spans="1:24" x14ac:dyDescent="0.35">
      <c r="A13" s="46" t="s">
        <v>10</v>
      </c>
      <c r="B13" s="46">
        <v>52041.672079999902</v>
      </c>
      <c r="C13" s="46">
        <v>26286.391109</v>
      </c>
      <c r="D13" s="46">
        <v>26286.391109</v>
      </c>
      <c r="E13" s="46">
        <v>6505.28561299999</v>
      </c>
      <c r="F13" s="46">
        <v>334394.52049999899</v>
      </c>
      <c r="G13" s="46">
        <v>169612.47731999899</v>
      </c>
      <c r="H13" s="46">
        <v>252665.65228000001</v>
      </c>
      <c r="I13" s="46">
        <v>37686.691555999998</v>
      </c>
      <c r="J13" s="46">
        <v>9061.9295729999994</v>
      </c>
      <c r="K13" s="46">
        <v>61913.156799999997</v>
      </c>
      <c r="L13" s="46">
        <v>35845.744683999903</v>
      </c>
      <c r="M13" s="46">
        <v>35845.744683999903</v>
      </c>
      <c r="N13" s="46">
        <v>95558.907349999994</v>
      </c>
      <c r="O13" s="46">
        <v>672341.39394801995</v>
      </c>
      <c r="P13" s="46">
        <v>152259.4449452</v>
      </c>
      <c r="Q13" s="46">
        <v>18329.371462999999</v>
      </c>
      <c r="R13" s="46">
        <v>18329.371462999999</v>
      </c>
      <c r="S13" s="46">
        <v>47460.300529999899</v>
      </c>
      <c r="T13" s="46">
        <v>53307.855382000002</v>
      </c>
      <c r="U13" s="46">
        <v>137758.77727999899</v>
      </c>
      <c r="V13" s="46">
        <v>50346.158117500003</v>
      </c>
      <c r="W13" s="46">
        <v>728806.79659999895</v>
      </c>
      <c r="X13" s="46">
        <v>2119719.7502999902</v>
      </c>
    </row>
    <row r="14" spans="1:24" x14ac:dyDescent="0.35">
      <c r="A14" s="46" t="s">
        <v>12</v>
      </c>
      <c r="B14" s="46">
        <v>32911.056660000002</v>
      </c>
      <c r="C14" s="46">
        <v>16640.859109999899</v>
      </c>
      <c r="D14" s="46">
        <v>16640.859109999899</v>
      </c>
      <c r="E14" s="46">
        <v>4118.2330270000002</v>
      </c>
      <c r="F14" s="46">
        <v>67710.906059999907</v>
      </c>
      <c r="G14" s="46">
        <v>32378.902239999999</v>
      </c>
      <c r="H14" s="46">
        <v>159023.7696</v>
      </c>
      <c r="I14" s="46">
        <v>23832.992910000001</v>
      </c>
      <c r="J14" s="46">
        <v>5674.3571149999998</v>
      </c>
      <c r="K14" s="46">
        <v>39153.760029999903</v>
      </c>
      <c r="L14" s="46">
        <v>22692.480530000001</v>
      </c>
      <c r="M14" s="46">
        <v>22692.480530000001</v>
      </c>
      <c r="N14" s="46">
        <v>60475.140740000003</v>
      </c>
      <c r="O14" s="46">
        <v>62866.7599042</v>
      </c>
      <c r="P14" s="46">
        <v>80000.283213999995</v>
      </c>
      <c r="Q14" s="46">
        <v>15597.584784019</v>
      </c>
      <c r="R14" s="46">
        <v>15597.584784019</v>
      </c>
      <c r="S14" s="46">
        <v>29789.378999999899</v>
      </c>
      <c r="T14" s="46">
        <v>52992.754599999898</v>
      </c>
      <c r="U14" s="46">
        <v>119472.24778999999</v>
      </c>
      <c r="V14" s="46">
        <v>11742.533165500001</v>
      </c>
      <c r="W14" s="46">
        <v>192454.40187999999</v>
      </c>
      <c r="X14" s="46">
        <v>725027.65379999997</v>
      </c>
    </row>
    <row r="15" spans="1:24" x14ac:dyDescent="0.35">
      <c r="A15" s="46" t="s">
        <v>13</v>
      </c>
      <c r="B15" s="46">
        <v>18448.6501684</v>
      </c>
      <c r="C15" s="46">
        <v>9316.9852716000005</v>
      </c>
      <c r="D15" s="46">
        <v>9316.9852716000005</v>
      </c>
      <c r="E15" s="46">
        <v>2305.7416049999902</v>
      </c>
      <c r="F15" s="46">
        <v>7671.3202148999899</v>
      </c>
      <c r="G15" s="46">
        <v>3648.97459599999</v>
      </c>
      <c r="H15" s="46">
        <v>89438.001891999898</v>
      </c>
      <c r="I15" s="46">
        <v>13359.8396237</v>
      </c>
      <c r="J15" s="46">
        <v>3216.3918635999999</v>
      </c>
      <c r="K15" s="46">
        <v>21948.079037</v>
      </c>
      <c r="L15" s="46">
        <v>12705.227088</v>
      </c>
      <c r="M15" s="46">
        <v>12705.227088</v>
      </c>
      <c r="N15" s="46">
        <v>33867.058827000001</v>
      </c>
      <c r="O15" s="46">
        <v>173062.154286401</v>
      </c>
      <c r="P15" s="46">
        <v>48781.389230070003</v>
      </c>
      <c r="Q15" s="46">
        <v>39387.6005605787</v>
      </c>
      <c r="R15" s="46">
        <v>39387.6005605787</v>
      </c>
      <c r="S15" s="46">
        <v>16839.748519899898</v>
      </c>
      <c r="T15" s="46">
        <v>16368.444470599999</v>
      </c>
      <c r="U15" s="46">
        <v>46996.981125999999</v>
      </c>
      <c r="V15" s="46">
        <v>8587.4308146500007</v>
      </c>
      <c r="W15" s="46">
        <v>27710.292034999999</v>
      </c>
      <c r="X15" s="46">
        <v>436674.67478999897</v>
      </c>
    </row>
    <row r="16" spans="1:24" x14ac:dyDescent="0.35">
      <c r="A16" s="46" t="s">
        <v>14</v>
      </c>
      <c r="B16" s="46">
        <v>11823.901672599901</v>
      </c>
      <c r="C16" s="46">
        <v>5968.7531257000001</v>
      </c>
      <c r="D16" s="46">
        <v>5968.7531257000001</v>
      </c>
      <c r="E16" s="46">
        <v>1477.1324241</v>
      </c>
      <c r="F16" s="46">
        <v>7130.7354991000002</v>
      </c>
      <c r="G16" s="46">
        <v>3426.0383314000001</v>
      </c>
      <c r="H16" s="46">
        <v>57289.540744999897</v>
      </c>
      <c r="I16" s="46">
        <v>8562.4352850999894</v>
      </c>
      <c r="J16" s="46">
        <v>2068.4371560999998</v>
      </c>
      <c r="K16" s="46">
        <v>14066.714861</v>
      </c>
      <c r="L16" s="46">
        <v>8139.3632900999901</v>
      </c>
      <c r="M16" s="46">
        <v>8139.3632900999901</v>
      </c>
      <c r="N16" s="46">
        <v>21695.773724999901</v>
      </c>
      <c r="O16" s="46">
        <v>111694.795842689</v>
      </c>
      <c r="P16" s="46">
        <v>31141.106083250001</v>
      </c>
      <c r="Q16" s="46">
        <v>21782.174725082299</v>
      </c>
      <c r="R16" s="46">
        <v>21782.174725082299</v>
      </c>
      <c r="S16" s="46">
        <v>10820.1937944</v>
      </c>
      <c r="T16" s="46">
        <v>10455.8162648999</v>
      </c>
      <c r="U16" s="46">
        <v>30063.324927000001</v>
      </c>
      <c r="V16" s="46">
        <v>5321.6682672699999</v>
      </c>
      <c r="W16" s="46">
        <v>26979.844898999901</v>
      </c>
      <c r="X16" s="46">
        <v>289459.04248</v>
      </c>
    </row>
    <row r="17" spans="1:24" x14ac:dyDescent="0.35">
      <c r="A17" s="46" t="s">
        <v>15</v>
      </c>
      <c r="B17" s="46">
        <v>16217.7249636999</v>
      </c>
      <c r="C17" s="46">
        <v>8196.6198525</v>
      </c>
      <c r="D17" s="46">
        <v>8196.6198525</v>
      </c>
      <c r="E17" s="46">
        <v>2028.47832719999</v>
      </c>
      <c r="F17" s="46">
        <v>5259.62170959999</v>
      </c>
      <c r="G17" s="46">
        <v>2844.59439409999</v>
      </c>
      <c r="H17" s="46">
        <v>78592.317727999995</v>
      </c>
      <c r="I17" s="46">
        <v>11744.2943344</v>
      </c>
      <c r="J17" s="46">
        <v>2810.6113958999899</v>
      </c>
      <c r="K17" s="46">
        <v>19293.969883999998</v>
      </c>
      <c r="L17" s="46">
        <v>11177.4174649</v>
      </c>
      <c r="M17" s="46">
        <v>11177.4174649</v>
      </c>
      <c r="N17" s="46">
        <v>29793.203583999901</v>
      </c>
      <c r="O17" s="46">
        <v>58726.202939875897</v>
      </c>
      <c r="P17" s="46">
        <v>39861.949018629901</v>
      </c>
      <c r="Q17" s="46">
        <v>39195.543047739397</v>
      </c>
      <c r="R17" s="46">
        <v>39195.543047739397</v>
      </c>
      <c r="S17" s="46">
        <v>14737.3189929</v>
      </c>
      <c r="T17" s="46">
        <v>14220.5156110999</v>
      </c>
      <c r="U17" s="46">
        <v>41082.696544999897</v>
      </c>
      <c r="V17" s="46">
        <v>6797.3036615000001</v>
      </c>
      <c r="W17" s="46">
        <v>17140.561582999999</v>
      </c>
      <c r="X17" s="46">
        <v>279091.604649999</v>
      </c>
    </row>
    <row r="18" spans="1:24" x14ac:dyDescent="0.35">
      <c r="A18" s="46" t="s">
        <v>16</v>
      </c>
      <c r="B18" s="46">
        <v>34277.817341000002</v>
      </c>
      <c r="C18" s="46">
        <v>17328.233867999901</v>
      </c>
      <c r="D18" s="46">
        <v>17328.233867999901</v>
      </c>
      <c r="E18" s="46">
        <v>4288.3415051000002</v>
      </c>
      <c r="F18" s="46">
        <v>15868.2154029999</v>
      </c>
      <c r="G18" s="46">
        <v>8306.8497029999999</v>
      </c>
      <c r="H18" s="46">
        <v>165562.99755999999</v>
      </c>
      <c r="I18" s="46">
        <v>24822.7504019999</v>
      </c>
      <c r="J18" s="46">
        <v>5929.8443477999899</v>
      </c>
      <c r="K18" s="46">
        <v>40779.787270000001</v>
      </c>
      <c r="L18" s="46">
        <v>23629.845474999998</v>
      </c>
      <c r="M18" s="46">
        <v>23629.845474999998</v>
      </c>
      <c r="N18" s="46">
        <v>62971.530669999898</v>
      </c>
      <c r="O18" s="46">
        <v>74281.038852659898</v>
      </c>
      <c r="P18" s="46">
        <v>97381.651205810005</v>
      </c>
      <c r="Q18" s="46">
        <v>60459.6374564</v>
      </c>
      <c r="R18" s="46">
        <v>60459.6374564</v>
      </c>
      <c r="S18" s="46">
        <v>31105.526028999899</v>
      </c>
      <c r="T18" s="46">
        <v>30390.808649999901</v>
      </c>
      <c r="U18" s="46">
        <v>87337.652468999906</v>
      </c>
      <c r="V18" s="46">
        <v>19339.2080441199</v>
      </c>
      <c r="W18" s="46">
        <v>47062.771269999997</v>
      </c>
      <c r="X18" s="46">
        <v>569821.34447999904</v>
      </c>
    </row>
    <row r="19" spans="1:24" x14ac:dyDescent="0.35">
      <c r="A19" s="46" t="s">
        <v>17</v>
      </c>
      <c r="B19" s="46">
        <v>17176.699595999999</v>
      </c>
      <c r="C19" s="46">
        <v>8654.3073010000007</v>
      </c>
      <c r="D19" s="46">
        <v>8654.3073010000007</v>
      </c>
      <c r="E19" s="46">
        <v>2141.7430159999999</v>
      </c>
      <c r="F19" s="46">
        <v>19638.352552999899</v>
      </c>
      <c r="G19" s="46">
        <v>7365.8217940000004</v>
      </c>
      <c r="H19" s="46">
        <v>83056.622239999997</v>
      </c>
      <c r="I19" s="46">
        <v>12438.738996</v>
      </c>
      <c r="J19" s="46">
        <v>3049.8373535000001</v>
      </c>
      <c r="K19" s="46">
        <v>20434.834590999999</v>
      </c>
      <c r="L19" s="46">
        <v>11801.534323</v>
      </c>
      <c r="M19" s="46">
        <v>11801.534323</v>
      </c>
      <c r="N19" s="46">
        <v>31454.965942999999</v>
      </c>
      <c r="O19" s="46">
        <v>448336.44219246</v>
      </c>
      <c r="P19" s="46">
        <v>48271.762841800002</v>
      </c>
      <c r="Q19" s="46">
        <v>16166.220701939999</v>
      </c>
      <c r="R19" s="46">
        <v>16166.220701939999</v>
      </c>
      <c r="S19" s="46">
        <v>15894.6333499999</v>
      </c>
      <c r="T19" s="46">
        <v>14958.3592739999</v>
      </c>
      <c r="U19" s="46">
        <v>43259.707431999901</v>
      </c>
      <c r="V19" s="46">
        <v>8338.14348289999</v>
      </c>
      <c r="W19" s="46">
        <v>70184.024369999897</v>
      </c>
      <c r="X19" s="46">
        <v>740501.03743999905</v>
      </c>
    </row>
    <row r="20" spans="1:24" x14ac:dyDescent="0.35">
      <c r="A20" s="46" t="s">
        <v>18</v>
      </c>
      <c r="B20" s="46">
        <v>37031.0015299999</v>
      </c>
      <c r="C20" s="46">
        <v>18698.373066999899</v>
      </c>
      <c r="D20" s="46">
        <v>18698.373066999899</v>
      </c>
      <c r="E20" s="46">
        <v>4627.4184159999904</v>
      </c>
      <c r="F20" s="46">
        <v>222550.43523</v>
      </c>
      <c r="G20" s="46">
        <v>95122.554799999998</v>
      </c>
      <c r="H20" s="46">
        <v>185088.33789</v>
      </c>
      <c r="I20" s="46">
        <v>26816.508890000001</v>
      </c>
      <c r="J20" s="46">
        <v>6461.187559</v>
      </c>
      <c r="K20" s="46">
        <v>44055.193219999899</v>
      </c>
      <c r="L20" s="46">
        <v>25498.242679999901</v>
      </c>
      <c r="M20" s="46">
        <v>25498.242679999901</v>
      </c>
      <c r="N20" s="46">
        <v>68100.969209999996</v>
      </c>
      <c r="O20" s="46">
        <v>442037.18593600002</v>
      </c>
      <c r="P20" s="46">
        <v>101299.27463499999</v>
      </c>
      <c r="Q20" s="46">
        <v>13672.787989999901</v>
      </c>
      <c r="R20" s="46">
        <v>13672.787989999901</v>
      </c>
      <c r="S20" s="46">
        <v>33835.754549999998</v>
      </c>
      <c r="T20" s="46">
        <v>37576.763189999903</v>
      </c>
      <c r="U20" s="46">
        <v>97310.342969999998</v>
      </c>
      <c r="V20" s="46">
        <v>38443.157694000001</v>
      </c>
      <c r="W20" s="46">
        <v>459353.89120000001</v>
      </c>
      <c r="X20" s="46">
        <v>1407309.223</v>
      </c>
    </row>
    <row r="21" spans="1:24" x14ac:dyDescent="0.35">
      <c r="A21" s="46" t="s">
        <v>19</v>
      </c>
      <c r="B21" s="46">
        <v>18547.755870000001</v>
      </c>
      <c r="C21" s="46">
        <v>9366.8497000000007</v>
      </c>
      <c r="D21" s="46">
        <v>9366.8497000000007</v>
      </c>
      <c r="E21" s="46">
        <v>2318.07869599999</v>
      </c>
      <c r="F21" s="46">
        <v>40432.473239999999</v>
      </c>
      <c r="G21" s="46">
        <v>31944.072120000001</v>
      </c>
      <c r="H21" s="46">
        <v>90055.585399999996</v>
      </c>
      <c r="I21" s="46">
        <v>13431.611790000001</v>
      </c>
      <c r="J21" s="46">
        <v>3211.5930669999998</v>
      </c>
      <c r="K21" s="46">
        <v>22065.958419999999</v>
      </c>
      <c r="L21" s="46">
        <v>12773.197</v>
      </c>
      <c r="M21" s="46">
        <v>12773.197</v>
      </c>
      <c r="N21" s="46">
        <v>34052.551579999999</v>
      </c>
      <c r="O21" s="46">
        <v>64311.8973235999</v>
      </c>
      <c r="P21" s="46">
        <v>30440.048693500001</v>
      </c>
      <c r="Q21" s="46">
        <v>2499.8634627369902</v>
      </c>
      <c r="R21" s="46">
        <v>2499.8634627369902</v>
      </c>
      <c r="S21" s="46">
        <v>16840.827769999902</v>
      </c>
      <c r="T21" s="46">
        <v>16099.42841</v>
      </c>
      <c r="U21" s="46">
        <v>46634.143179999999</v>
      </c>
      <c r="V21" s="46">
        <v>5650.5619293</v>
      </c>
      <c r="W21" s="46">
        <v>182081.48479999899</v>
      </c>
      <c r="X21" s="46">
        <v>460985.08049999998</v>
      </c>
    </row>
    <row r="22" spans="1:24" x14ac:dyDescent="0.35">
      <c r="A22" s="46" t="s">
        <v>20</v>
      </c>
      <c r="B22" s="46">
        <v>4082.7739749999901</v>
      </c>
      <c r="C22" s="46">
        <v>2059.07770999999</v>
      </c>
      <c r="D22" s="46">
        <v>2059.07770999999</v>
      </c>
      <c r="E22" s="46">
        <v>509.57633919999898</v>
      </c>
      <c r="F22" s="46">
        <v>9825.2983999999997</v>
      </c>
      <c r="G22" s="46">
        <v>3859.6855339999902</v>
      </c>
      <c r="H22" s="46">
        <v>20230.792219999999</v>
      </c>
      <c r="I22" s="46">
        <v>2956.5991079999899</v>
      </c>
      <c r="J22" s="46">
        <v>719.22077999999999</v>
      </c>
      <c r="K22" s="46">
        <v>4857.2121360000001</v>
      </c>
      <c r="L22" s="46">
        <v>2807.8845689999998</v>
      </c>
      <c r="M22" s="46">
        <v>2807.8845689999998</v>
      </c>
      <c r="N22" s="46">
        <v>7495.3816799999904</v>
      </c>
      <c r="O22" s="46">
        <v>84130.621543700006</v>
      </c>
      <c r="P22" s="46">
        <v>10511.9964686</v>
      </c>
      <c r="Q22" s="46">
        <v>3107.6775138200001</v>
      </c>
      <c r="R22" s="46">
        <v>3107.6775138200001</v>
      </c>
      <c r="S22" s="46">
        <v>3756.934565</v>
      </c>
      <c r="T22" s="46">
        <v>3597.6586749999901</v>
      </c>
      <c r="U22" s="46">
        <v>10213.9449299999</v>
      </c>
      <c r="V22" s="46">
        <v>2912.4714337999999</v>
      </c>
      <c r="W22" s="46">
        <v>25283.99107</v>
      </c>
      <c r="X22" s="46">
        <v>162138.413349999</v>
      </c>
    </row>
    <row r="23" spans="1:24" x14ac:dyDescent="0.35">
      <c r="A23" s="46" t="s">
        <v>129</v>
      </c>
      <c r="B23" s="46">
        <v>2740.0641919999998</v>
      </c>
      <c r="C23" s="46">
        <v>1381.7335315</v>
      </c>
      <c r="D23" s="46">
        <v>1381.7335315</v>
      </c>
      <c r="E23" s="46">
        <v>341.94793120000003</v>
      </c>
      <c r="F23" s="46">
        <v>6934.11381599999</v>
      </c>
      <c r="G23" s="46">
        <v>3764.441683</v>
      </c>
      <c r="H23" s="46">
        <v>13471.544362999901</v>
      </c>
      <c r="I23" s="46">
        <v>1984.2557317999999</v>
      </c>
      <c r="J23" s="46">
        <v>482.04496929999999</v>
      </c>
      <c r="K23" s="46">
        <v>3259.8095109999999</v>
      </c>
      <c r="L23" s="46">
        <v>1884.2140032</v>
      </c>
      <c r="M23" s="46">
        <v>1884.2140032</v>
      </c>
      <c r="N23" s="46">
        <v>5027.2827809999999</v>
      </c>
      <c r="O23" s="46">
        <v>43834.055251559999</v>
      </c>
      <c r="P23" s="46">
        <v>6315.5856229999999</v>
      </c>
      <c r="Q23" s="46">
        <v>796.71918109000001</v>
      </c>
      <c r="R23" s="46">
        <v>796.71918109000001</v>
      </c>
      <c r="S23" s="46">
        <v>2518.4231999999902</v>
      </c>
      <c r="T23" s="46">
        <v>2420.8217817999998</v>
      </c>
      <c r="U23" s="46">
        <v>6954.3925179999896</v>
      </c>
      <c r="V23" s="46">
        <v>1163.1038986900001</v>
      </c>
      <c r="W23" s="46">
        <v>26905.116509999902</v>
      </c>
      <c r="X23" s="46">
        <v>104694.40588999999</v>
      </c>
    </row>
    <row r="24" spans="1:24" x14ac:dyDescent="0.35">
      <c r="A24" s="46" t="s">
        <v>22</v>
      </c>
      <c r="B24" s="46">
        <v>21661.217865999999</v>
      </c>
      <c r="C24" s="46">
        <v>10931.9009639999</v>
      </c>
      <c r="D24" s="46">
        <v>10931.9009639999</v>
      </c>
      <c r="E24" s="46">
        <v>2705.3929318999999</v>
      </c>
      <c r="F24" s="46">
        <v>31360.0615159999</v>
      </c>
      <c r="G24" s="46">
        <v>17667.641981999899</v>
      </c>
      <c r="H24" s="46">
        <v>105891.1514</v>
      </c>
      <c r="I24" s="46">
        <v>15686.260995000001</v>
      </c>
      <c r="J24" s="46">
        <v>3789.4165689000001</v>
      </c>
      <c r="K24" s="46">
        <v>25770.011071000001</v>
      </c>
      <c r="L24" s="46">
        <v>14907.406244</v>
      </c>
      <c r="M24" s="46">
        <v>14907.406244</v>
      </c>
      <c r="N24" s="46">
        <v>39759.130727000003</v>
      </c>
      <c r="O24" s="46">
        <v>200491.12410783899</v>
      </c>
      <c r="P24" s="46">
        <v>45309.269449799998</v>
      </c>
      <c r="Q24" s="46">
        <v>14742.2468105999</v>
      </c>
      <c r="R24" s="46">
        <v>14742.2468105999</v>
      </c>
      <c r="S24" s="46">
        <v>19824.137082000001</v>
      </c>
      <c r="T24" s="46">
        <v>25517.212210000002</v>
      </c>
      <c r="U24" s="46">
        <v>64580.33567</v>
      </c>
      <c r="V24" s="46">
        <v>8497.0800476999993</v>
      </c>
      <c r="W24" s="46">
        <v>141153.52777999901</v>
      </c>
      <c r="X24" s="46">
        <v>620759.27872999897</v>
      </c>
    </row>
    <row r="25" spans="1:24" x14ac:dyDescent="0.35">
      <c r="A25" s="46" t="s">
        <v>23</v>
      </c>
      <c r="B25" s="46">
        <v>22730.2853569</v>
      </c>
      <c r="C25" s="46">
        <v>11480.525428499999</v>
      </c>
      <c r="D25" s="46">
        <v>11480.525428499999</v>
      </c>
      <c r="E25" s="46">
        <v>2841.1701741699899</v>
      </c>
      <c r="F25" s="46">
        <v>24343.412335699999</v>
      </c>
      <c r="G25" s="46">
        <v>13216.8255144999</v>
      </c>
      <c r="H25" s="46">
        <v>114544.67302099901</v>
      </c>
      <c r="I25" s="46">
        <v>16460.446254499999</v>
      </c>
      <c r="J25" s="46">
        <v>3942.2940845999901</v>
      </c>
      <c r="K25" s="46">
        <v>27041.8574472</v>
      </c>
      <c r="L25" s="46">
        <v>15655.549856199999</v>
      </c>
      <c r="M25" s="46">
        <v>15655.549856199999</v>
      </c>
      <c r="N25" s="46">
        <v>41835.620060000001</v>
      </c>
      <c r="O25" s="46">
        <v>158596.141878742</v>
      </c>
      <c r="P25" s="46">
        <v>47458.322029609997</v>
      </c>
      <c r="Q25" s="46">
        <v>29113.251724035901</v>
      </c>
      <c r="R25" s="46">
        <v>29113.251724035901</v>
      </c>
      <c r="S25" s="46">
        <v>20676.391242000002</v>
      </c>
      <c r="T25" s="46">
        <v>23003.558859100001</v>
      </c>
      <c r="U25" s="46">
        <v>62202.152274999899</v>
      </c>
      <c r="V25" s="46">
        <v>8179.3923225299905</v>
      </c>
      <c r="W25" s="46">
        <v>95221.049293999997</v>
      </c>
      <c r="X25" s="46">
        <v>536648.303679</v>
      </c>
    </row>
    <row r="26" spans="1:24" x14ac:dyDescent="0.35">
      <c r="A26" s="46" t="s">
        <v>24</v>
      </c>
      <c r="B26" s="46">
        <v>40099.990546999899</v>
      </c>
      <c r="C26" s="46">
        <v>20244.716371999901</v>
      </c>
      <c r="D26" s="46">
        <v>20244.716371999901</v>
      </c>
      <c r="E26" s="46">
        <v>5010.1052159999999</v>
      </c>
      <c r="F26" s="46">
        <v>238895.861949999</v>
      </c>
      <c r="G26" s="46">
        <v>106577.923521</v>
      </c>
      <c r="H26" s="46">
        <v>194246.04467</v>
      </c>
      <c r="I26" s="46">
        <v>29038.968559999899</v>
      </c>
      <c r="J26" s="46">
        <v>7009.7222199999997</v>
      </c>
      <c r="K26" s="46">
        <v>47706.329319999997</v>
      </c>
      <c r="L26" s="46">
        <v>27606.928314999899</v>
      </c>
      <c r="M26" s="46">
        <v>27606.928314999899</v>
      </c>
      <c r="N26" s="46">
        <v>73585.951359999905</v>
      </c>
      <c r="O26" s="46">
        <v>746670.18557829899</v>
      </c>
      <c r="P26" s="46">
        <v>116312.253883899</v>
      </c>
      <c r="Q26" s="46">
        <v>16054.663850000001</v>
      </c>
      <c r="R26" s="46">
        <v>16054.663850000001</v>
      </c>
      <c r="S26" s="46">
        <v>36675.367643999904</v>
      </c>
      <c r="T26" s="46">
        <v>41723.921005999997</v>
      </c>
      <c r="U26" s="46">
        <v>106804.74129000001</v>
      </c>
      <c r="V26" s="46">
        <v>38887.5286748</v>
      </c>
      <c r="W26" s="46">
        <v>506124.52798000001</v>
      </c>
      <c r="X26" s="46">
        <v>1806825.6769000001</v>
      </c>
    </row>
    <row r="27" spans="1:24" x14ac:dyDescent="0.35">
      <c r="A27" s="46" t="s">
        <v>25</v>
      </c>
      <c r="B27" s="46">
        <v>28882.696298999999</v>
      </c>
      <c r="C27" s="46">
        <v>14570.6193089999</v>
      </c>
      <c r="D27" s="46">
        <v>14570.6193089999</v>
      </c>
      <c r="E27" s="46">
        <v>3605.9010467999901</v>
      </c>
      <c r="F27" s="46">
        <v>27301.888668</v>
      </c>
      <c r="G27" s="46">
        <v>11700.824118</v>
      </c>
      <c r="H27" s="46">
        <v>139715.27189999999</v>
      </c>
      <c r="I27" s="46">
        <v>20915.805319999999</v>
      </c>
      <c r="J27" s="46">
        <v>5078.3946251999996</v>
      </c>
      <c r="K27" s="46">
        <v>34361.277846999998</v>
      </c>
      <c r="L27" s="46">
        <v>19869.398406</v>
      </c>
      <c r="M27" s="46">
        <v>19869.398406</v>
      </c>
      <c r="N27" s="46">
        <v>52958.0619459999</v>
      </c>
      <c r="O27" s="46">
        <v>743493.67795540998</v>
      </c>
      <c r="P27" s="46">
        <v>78007.779725999906</v>
      </c>
      <c r="Q27" s="46">
        <v>36199.635085032001</v>
      </c>
      <c r="R27" s="46">
        <v>36199.635085032001</v>
      </c>
      <c r="S27" s="46">
        <v>26531.312405999899</v>
      </c>
      <c r="T27" s="46">
        <v>25242.538662999901</v>
      </c>
      <c r="U27" s="46">
        <v>72958.819088000004</v>
      </c>
      <c r="V27" s="46">
        <v>13904.024297170001</v>
      </c>
      <c r="W27" s="46">
        <v>84662.666907000006</v>
      </c>
      <c r="X27" s="46">
        <v>1198511.61815</v>
      </c>
    </row>
    <row r="28" spans="1:24" x14ac:dyDescent="0.35">
      <c r="A28" s="46" t="s">
        <v>26</v>
      </c>
      <c r="B28" s="46">
        <v>44455.688409999901</v>
      </c>
      <c r="C28" s="46">
        <v>22480.615215999998</v>
      </c>
      <c r="D28" s="46">
        <v>22480.615215999998</v>
      </c>
      <c r="E28" s="46">
        <v>5563.4429149999996</v>
      </c>
      <c r="F28" s="46">
        <v>64472.99452</v>
      </c>
      <c r="G28" s="46">
        <v>37260.733222999901</v>
      </c>
      <c r="H28" s="46">
        <v>214861.167279999</v>
      </c>
      <c r="I28" s="46">
        <v>32193.198909999901</v>
      </c>
      <c r="J28" s="46">
        <v>7665.3897379999999</v>
      </c>
      <c r="K28" s="46">
        <v>52888.230629999998</v>
      </c>
      <c r="L28" s="46">
        <v>30655.941040000002</v>
      </c>
      <c r="M28" s="46">
        <v>30655.941040000002</v>
      </c>
      <c r="N28" s="46">
        <v>81698.367929999993</v>
      </c>
      <c r="O28" s="46">
        <v>61736.868744790001</v>
      </c>
      <c r="P28" s="46">
        <v>108188.8982584</v>
      </c>
      <c r="Q28" s="46">
        <v>50507.518019876901</v>
      </c>
      <c r="R28" s="46">
        <v>50507.518019876901</v>
      </c>
      <c r="S28" s="46">
        <v>40242.342579999997</v>
      </c>
      <c r="T28" s="46">
        <v>87928.046719999897</v>
      </c>
      <c r="U28" s="46">
        <v>185959.7844</v>
      </c>
      <c r="V28" s="46">
        <v>16432.949289299999</v>
      </c>
      <c r="W28" s="46">
        <v>208145.08395999999</v>
      </c>
      <c r="X28" s="46">
        <v>945992.42929999903</v>
      </c>
    </row>
    <row r="29" spans="1:24" x14ac:dyDescent="0.35">
      <c r="A29" s="46" t="s">
        <v>27</v>
      </c>
      <c r="B29" s="46">
        <v>24832.998162</v>
      </c>
      <c r="C29" s="46">
        <v>12557.06912</v>
      </c>
      <c r="D29" s="46">
        <v>12557.06912</v>
      </c>
      <c r="E29" s="46">
        <v>3107.5849762999901</v>
      </c>
      <c r="F29" s="46">
        <v>8486.6485499999908</v>
      </c>
      <c r="G29" s="46">
        <v>4660.5854663</v>
      </c>
      <c r="H29" s="46">
        <v>120444.41778</v>
      </c>
      <c r="I29" s="46">
        <v>17983.1649589999</v>
      </c>
      <c r="J29" s="46">
        <v>4286.6127140999897</v>
      </c>
      <c r="K29" s="46">
        <v>29543.429613999899</v>
      </c>
      <c r="L29" s="46">
        <v>17123.566921000001</v>
      </c>
      <c r="M29" s="46">
        <v>17123.566921000001</v>
      </c>
      <c r="N29" s="46">
        <v>45644.48373</v>
      </c>
      <c r="O29" s="46">
        <v>33382.288429467997</v>
      </c>
      <c r="P29" s="46">
        <v>69409.980221869904</v>
      </c>
      <c r="Q29" s="46">
        <v>50009.624176190002</v>
      </c>
      <c r="R29" s="46">
        <v>50009.624176190002</v>
      </c>
      <c r="S29" s="46">
        <v>22499.453336999999</v>
      </c>
      <c r="T29" s="46">
        <v>25089.906552</v>
      </c>
      <c r="U29" s="46">
        <v>67898.779708999893</v>
      </c>
      <c r="V29" s="46">
        <v>12213.29961238</v>
      </c>
      <c r="W29" s="46">
        <v>25972.045617</v>
      </c>
      <c r="X29" s="46">
        <v>389045.16063999903</v>
      </c>
    </row>
    <row r="30" spans="1:24" x14ac:dyDescent="0.35">
      <c r="A30" s="46" t="s">
        <v>28</v>
      </c>
      <c r="B30" s="46">
        <v>50533.208059999903</v>
      </c>
      <c r="C30" s="46">
        <v>25542.469859999899</v>
      </c>
      <c r="D30" s="46">
        <v>25542.469859999899</v>
      </c>
      <c r="E30" s="46">
        <v>6321.181098</v>
      </c>
      <c r="F30" s="46">
        <v>95196.488299999997</v>
      </c>
      <c r="G30" s="46">
        <v>46330.633779999996</v>
      </c>
      <c r="H30" s="46">
        <v>244005.80539999899</v>
      </c>
      <c r="I30" s="46">
        <v>36594.3112799999</v>
      </c>
      <c r="J30" s="46">
        <v>8709.3924129999996</v>
      </c>
      <c r="K30" s="46">
        <v>60118.555269999903</v>
      </c>
      <c r="L30" s="46">
        <v>34831.2717999999</v>
      </c>
      <c r="M30" s="46">
        <v>34831.2717999999</v>
      </c>
      <c r="N30" s="46">
        <v>92822.816439999995</v>
      </c>
      <c r="O30" s="46">
        <v>164802.146253999</v>
      </c>
      <c r="P30" s="46">
        <v>156536.64058400001</v>
      </c>
      <c r="Q30" s="46">
        <v>8019.4784171399997</v>
      </c>
      <c r="R30" s="46">
        <v>8019.4784171399997</v>
      </c>
      <c r="S30" s="46">
        <v>45722.951869999997</v>
      </c>
      <c r="T30" s="46">
        <v>47404.561439999903</v>
      </c>
      <c r="U30" s="46">
        <v>132483.6972</v>
      </c>
      <c r="V30" s="46">
        <v>28788.430948000001</v>
      </c>
      <c r="W30" s="46">
        <v>269371.2193</v>
      </c>
      <c r="X30" s="46">
        <v>1114859.4775</v>
      </c>
    </row>
    <row r="31" spans="1:24" x14ac:dyDescent="0.35">
      <c r="A31" s="46" t="s">
        <v>29</v>
      </c>
      <c r="B31" s="46">
        <v>3991.82034999999</v>
      </c>
      <c r="C31" s="46">
        <v>2015.3532600000001</v>
      </c>
      <c r="D31" s="46">
        <v>2015.3532600000001</v>
      </c>
      <c r="E31" s="46">
        <v>498.753412999999</v>
      </c>
      <c r="F31" s="46">
        <v>9180.0260199999993</v>
      </c>
      <c r="G31" s="46">
        <v>6544.9625400000004</v>
      </c>
      <c r="H31" s="46">
        <v>19392.236199999901</v>
      </c>
      <c r="I31" s="46">
        <v>2890.7281899999898</v>
      </c>
      <c r="J31" s="46">
        <v>696.69457299999897</v>
      </c>
      <c r="K31" s="46">
        <v>4749.0034099999903</v>
      </c>
      <c r="L31" s="46">
        <v>2748.2581699999901</v>
      </c>
      <c r="M31" s="46">
        <v>2748.2581699999901</v>
      </c>
      <c r="N31" s="46">
        <v>7326.8150400000004</v>
      </c>
      <c r="O31" s="46">
        <v>25329.587588699898</v>
      </c>
      <c r="P31" s="46">
        <v>8169.2425469999898</v>
      </c>
      <c r="Q31" s="46">
        <v>709.22397127730005</v>
      </c>
      <c r="R31" s="46">
        <v>709.22397127730005</v>
      </c>
      <c r="S31" s="46">
        <v>3646.6139699999999</v>
      </c>
      <c r="T31" s="46">
        <v>3456.2516799999898</v>
      </c>
      <c r="U31" s="46">
        <v>10024.698130000001</v>
      </c>
      <c r="V31" s="46">
        <v>1375.0237115</v>
      </c>
      <c r="W31" s="46">
        <v>42649.364299999899</v>
      </c>
      <c r="X31" s="46">
        <v>115921.5864</v>
      </c>
    </row>
    <row r="32" spans="1:24" x14ac:dyDescent="0.35">
      <c r="A32" s="46" t="s">
        <v>30</v>
      </c>
      <c r="B32" s="46">
        <v>3070.4434019999999</v>
      </c>
      <c r="C32" s="46">
        <v>1548.8527412999999</v>
      </c>
      <c r="D32" s="46">
        <v>1548.8527412999999</v>
      </c>
      <c r="E32" s="46">
        <v>383.3065302</v>
      </c>
      <c r="F32" s="46">
        <v>10897.6177459999</v>
      </c>
      <c r="G32" s="46">
        <v>3381.5173749999999</v>
      </c>
      <c r="H32" s="46">
        <v>15172.735989999999</v>
      </c>
      <c r="I32" s="46">
        <v>2223.5004721999999</v>
      </c>
      <c r="J32" s="46">
        <v>539.66232539999999</v>
      </c>
      <c r="K32" s="46">
        <v>3652.8488980000002</v>
      </c>
      <c r="L32" s="46">
        <v>2112.1104574999999</v>
      </c>
      <c r="M32" s="46">
        <v>2112.1104574999999</v>
      </c>
      <c r="N32" s="46">
        <v>5637.0813789999902</v>
      </c>
      <c r="O32" s="46">
        <v>57602.30103617</v>
      </c>
      <c r="P32" s="46">
        <v>7511.1491623000002</v>
      </c>
      <c r="Q32" s="46">
        <v>1241.9499632960001</v>
      </c>
      <c r="R32" s="46">
        <v>1241.9499632960001</v>
      </c>
      <c r="S32" s="46">
        <v>2820.4319009999999</v>
      </c>
      <c r="T32" s="46">
        <v>2807.4186880000002</v>
      </c>
      <c r="U32" s="46">
        <v>7936.8313829999997</v>
      </c>
      <c r="V32" s="46">
        <v>1543.2693395399899</v>
      </c>
      <c r="W32" s="46">
        <v>23148.807321</v>
      </c>
      <c r="X32" s="46">
        <v>119717.59196999999</v>
      </c>
    </row>
    <row r="33" spans="1:24" x14ac:dyDescent="0.35">
      <c r="A33" s="46" t="s">
        <v>31</v>
      </c>
      <c r="B33" s="46">
        <v>61238.910419999898</v>
      </c>
      <c r="C33" s="46">
        <v>30962.102989999999</v>
      </c>
      <c r="D33" s="46">
        <v>30962.102989999999</v>
      </c>
      <c r="E33" s="46">
        <v>7662.4116479999902</v>
      </c>
      <c r="F33" s="46">
        <v>110317.857029999</v>
      </c>
      <c r="G33" s="46">
        <v>48981.822670000001</v>
      </c>
      <c r="H33" s="46">
        <v>295683.74039999902</v>
      </c>
      <c r="I33" s="46">
        <v>44347.005839999998</v>
      </c>
      <c r="J33" s="46">
        <v>10566.53692</v>
      </c>
      <c r="K33" s="46">
        <v>72854.997109999895</v>
      </c>
      <c r="L33" s="46">
        <v>42221.806510000002</v>
      </c>
      <c r="M33" s="46">
        <v>42221.806510000002</v>
      </c>
      <c r="N33" s="46">
        <v>112515.415299999</v>
      </c>
      <c r="O33" s="46">
        <v>163591.906445</v>
      </c>
      <c r="P33" s="46">
        <v>194555.99873200001</v>
      </c>
      <c r="Q33" s="46">
        <v>30585.090405999999</v>
      </c>
      <c r="R33" s="46">
        <v>30585.090405999999</v>
      </c>
      <c r="S33" s="46">
        <v>55461.517690000001</v>
      </c>
      <c r="T33" s="46">
        <v>88661.854070000001</v>
      </c>
      <c r="U33" s="46">
        <v>207429.1833</v>
      </c>
      <c r="V33" s="46">
        <v>32726.1176669999</v>
      </c>
      <c r="W33" s="46">
        <v>286963.55507999897</v>
      </c>
      <c r="X33" s="46">
        <v>1356297.8966999899</v>
      </c>
    </row>
    <row r="34" spans="1:24" x14ac:dyDescent="0.35">
      <c r="A34" s="46" t="s">
        <v>32</v>
      </c>
      <c r="B34" s="46">
        <v>16962.488825999899</v>
      </c>
      <c r="C34" s="46">
        <v>8551.5823942999996</v>
      </c>
      <c r="D34" s="46">
        <v>8551.5823942999996</v>
      </c>
      <c r="E34" s="46">
        <v>2116.3245578999899</v>
      </c>
      <c r="F34" s="46">
        <v>28271.833441999999</v>
      </c>
      <c r="G34" s="46">
        <v>14405.945388299901</v>
      </c>
      <c r="H34" s="46">
        <v>82545.270677999899</v>
      </c>
      <c r="I34" s="46">
        <v>12283.6159849999</v>
      </c>
      <c r="J34" s="46">
        <v>2983.5593902000001</v>
      </c>
      <c r="K34" s="46">
        <v>20180.006974</v>
      </c>
      <c r="L34" s="46">
        <v>11661.459629700001</v>
      </c>
      <c r="M34" s="46">
        <v>11661.459629700001</v>
      </c>
      <c r="N34" s="46">
        <v>31094.234127999898</v>
      </c>
      <c r="O34" s="46">
        <v>141585.92944245</v>
      </c>
      <c r="P34" s="46">
        <v>38883.7626897999</v>
      </c>
      <c r="Q34" s="46">
        <v>9458.8489776099996</v>
      </c>
      <c r="R34" s="46">
        <v>9458.8489776099996</v>
      </c>
      <c r="S34" s="46">
        <v>15585.037519</v>
      </c>
      <c r="T34" s="46">
        <v>14915.458487</v>
      </c>
      <c r="U34" s="46">
        <v>42939.753527999899</v>
      </c>
      <c r="V34" s="46">
        <v>6501.1357620400004</v>
      </c>
      <c r="W34" s="46">
        <v>116280.90253799901</v>
      </c>
      <c r="X34" s="46">
        <v>466940.26156000001</v>
      </c>
    </row>
    <row r="35" spans="1:24" x14ac:dyDescent="0.35">
      <c r="A35" s="46" t="s">
        <v>33</v>
      </c>
      <c r="B35" s="46">
        <v>30968.118987000002</v>
      </c>
      <c r="C35" s="46">
        <v>15631.169124</v>
      </c>
      <c r="D35" s="46">
        <v>15631.169124</v>
      </c>
      <c r="E35" s="46">
        <v>3868.3576226</v>
      </c>
      <c r="F35" s="46">
        <v>159023.88208999901</v>
      </c>
      <c r="G35" s="46">
        <v>69508.553671000001</v>
      </c>
      <c r="H35" s="46">
        <v>150507.85859999899</v>
      </c>
      <c r="I35" s="46">
        <v>22425.987154999999</v>
      </c>
      <c r="J35" s="46">
        <v>5420.0339024999903</v>
      </c>
      <c r="K35" s="46">
        <v>36842.281647000003</v>
      </c>
      <c r="L35" s="46">
        <v>21315.622467000001</v>
      </c>
      <c r="M35" s="46">
        <v>21315.622467000001</v>
      </c>
      <c r="N35" s="46">
        <v>56828.7582599999</v>
      </c>
      <c r="O35" s="46">
        <v>489522.39306804899</v>
      </c>
      <c r="P35" s="46">
        <v>84892.800087600001</v>
      </c>
      <c r="Q35" s="46">
        <v>14490.0395256299</v>
      </c>
      <c r="R35" s="46">
        <v>14490.0395256299</v>
      </c>
      <c r="S35" s="46">
        <v>28350.291229999999</v>
      </c>
      <c r="T35" s="46">
        <v>30806.275254999899</v>
      </c>
      <c r="U35" s="46">
        <v>80845.113639999996</v>
      </c>
      <c r="V35" s="46">
        <v>26505.6275423999</v>
      </c>
      <c r="W35" s="46">
        <v>366532.79402999999</v>
      </c>
      <c r="X35" s="46">
        <v>1272405.39199999</v>
      </c>
    </row>
    <row r="36" spans="1:24" x14ac:dyDescent="0.35">
      <c r="A36" s="46" t="s">
        <v>34</v>
      </c>
      <c r="B36" s="46">
        <v>16946.7384519999</v>
      </c>
      <c r="C36" s="46">
        <v>8569.4621360000001</v>
      </c>
      <c r="D36" s="46">
        <v>8569.4621360000001</v>
      </c>
      <c r="E36" s="46">
        <v>2120.7459362</v>
      </c>
      <c r="F36" s="46">
        <v>7727.0665957000001</v>
      </c>
      <c r="G36" s="46">
        <v>3869.4001141999902</v>
      </c>
      <c r="H36" s="46">
        <v>83054.056020000004</v>
      </c>
      <c r="I36" s="46">
        <v>12272.215837</v>
      </c>
      <c r="J36" s="46">
        <v>2923.8249093999998</v>
      </c>
      <c r="K36" s="46">
        <v>20161.265943999999</v>
      </c>
      <c r="L36" s="46">
        <v>11685.850229</v>
      </c>
      <c r="M36" s="46">
        <v>11685.850229</v>
      </c>
      <c r="N36" s="46">
        <v>31170.199412999998</v>
      </c>
      <c r="O36" s="46">
        <v>18120.992149730901</v>
      </c>
      <c r="P36" s="46">
        <v>42236.490959440001</v>
      </c>
      <c r="Q36" s="46">
        <v>36168.26108507</v>
      </c>
      <c r="R36" s="46">
        <v>36168.26108507</v>
      </c>
      <c r="S36" s="46">
        <v>15350.597986000001</v>
      </c>
      <c r="T36" s="46">
        <v>15031.825516999999</v>
      </c>
      <c r="U36" s="46">
        <v>43210.861969999998</v>
      </c>
      <c r="V36" s="46">
        <v>6738.1071684500002</v>
      </c>
      <c r="W36" s="46">
        <v>22150.872796999902</v>
      </c>
      <c r="X36" s="46">
        <v>253339.51162999999</v>
      </c>
    </row>
    <row r="37" spans="1:24" x14ac:dyDescent="0.35">
      <c r="A37" s="46" t="s">
        <v>35</v>
      </c>
      <c r="B37" s="46">
        <v>13243.9533409999</v>
      </c>
      <c r="C37" s="46">
        <v>6679.8112510000001</v>
      </c>
      <c r="D37" s="46">
        <v>6679.8112510000001</v>
      </c>
      <c r="E37" s="46">
        <v>1653.1035402</v>
      </c>
      <c r="F37" s="46">
        <v>10626.277819999999</v>
      </c>
      <c r="G37" s="46">
        <v>4996.0739912999998</v>
      </c>
      <c r="H37" s="46">
        <v>64039.941919999997</v>
      </c>
      <c r="I37" s="46">
        <v>9590.7995859999992</v>
      </c>
      <c r="J37" s="46">
        <v>2332.3631542999901</v>
      </c>
      <c r="K37" s="46">
        <v>15756.1294329999</v>
      </c>
      <c r="L37" s="46">
        <v>9109.0092499999992</v>
      </c>
      <c r="M37" s="46">
        <v>9109.0092499999992</v>
      </c>
      <c r="N37" s="46">
        <v>24277.849056999999</v>
      </c>
      <c r="O37" s="46">
        <v>162886.2124122</v>
      </c>
      <c r="P37" s="46">
        <v>35095.316488599899</v>
      </c>
      <c r="Q37" s="46">
        <v>18255.0694858442</v>
      </c>
      <c r="R37" s="46">
        <v>18255.0694858442</v>
      </c>
      <c r="S37" s="46">
        <v>12180.154392</v>
      </c>
      <c r="T37" s="46">
        <v>11698.053712999999</v>
      </c>
      <c r="U37" s="46">
        <v>33631.609889999898</v>
      </c>
      <c r="V37" s="46">
        <v>5998.6796180899901</v>
      </c>
      <c r="W37" s="46">
        <v>41282.699544000003</v>
      </c>
      <c r="X37" s="46">
        <v>373235.64166999998</v>
      </c>
    </row>
    <row r="38" spans="1:24" x14ac:dyDescent="0.35">
      <c r="A38" s="46" t="s">
        <v>36</v>
      </c>
      <c r="B38" s="46">
        <v>37870.544999999896</v>
      </c>
      <c r="C38" s="46">
        <v>19123.655952000001</v>
      </c>
      <c r="D38" s="46">
        <v>19123.655952000001</v>
      </c>
      <c r="E38" s="46">
        <v>4732.6693100000002</v>
      </c>
      <c r="F38" s="46">
        <v>46513.877690000001</v>
      </c>
      <c r="G38" s="46">
        <v>17078.951252999901</v>
      </c>
      <c r="H38" s="46">
        <v>182848.02637000001</v>
      </c>
      <c r="I38" s="46">
        <v>27424.470959999999</v>
      </c>
      <c r="J38" s="46">
        <v>6607.1444659999897</v>
      </c>
      <c r="K38" s="46">
        <v>45053.982949999998</v>
      </c>
      <c r="L38" s="46">
        <v>26078.1916319999</v>
      </c>
      <c r="M38" s="46">
        <v>26078.1916319999</v>
      </c>
      <c r="N38" s="46">
        <v>69496.491689999893</v>
      </c>
      <c r="O38" s="46">
        <v>566179.83782853896</v>
      </c>
      <c r="P38" s="46">
        <v>108381.23974439999</v>
      </c>
      <c r="Q38" s="46">
        <v>40863.867691999898</v>
      </c>
      <c r="R38" s="46">
        <v>40863.867691999898</v>
      </c>
      <c r="S38" s="46">
        <v>34584.219519999999</v>
      </c>
      <c r="T38" s="46">
        <v>33189.1606599999</v>
      </c>
      <c r="U38" s="46">
        <v>95545.880600000004</v>
      </c>
      <c r="V38" s="46">
        <v>23806.8856778999</v>
      </c>
      <c r="W38" s="46">
        <v>119568.162279999</v>
      </c>
      <c r="X38" s="46">
        <v>1183058.2709999999</v>
      </c>
    </row>
    <row r="39" spans="1:24" x14ac:dyDescent="0.35">
      <c r="A39" s="46" t="s">
        <v>37</v>
      </c>
      <c r="B39" s="46">
        <v>47536.122219999997</v>
      </c>
      <c r="C39" s="46">
        <v>24036.73676</v>
      </c>
      <c r="D39" s="46">
        <v>24036.73676</v>
      </c>
      <c r="E39" s="46">
        <v>5948.5491739999998</v>
      </c>
      <c r="F39" s="46">
        <v>93852.086670000004</v>
      </c>
      <c r="G39" s="46">
        <v>51776.959569999999</v>
      </c>
      <c r="H39" s="46">
        <v>229840.90969999999</v>
      </c>
      <c r="I39" s="46">
        <v>34423.924059999998</v>
      </c>
      <c r="J39" s="46">
        <v>8199.9100600000002</v>
      </c>
      <c r="K39" s="46">
        <v>56552.971740000001</v>
      </c>
      <c r="L39" s="46">
        <v>32777.970309999997</v>
      </c>
      <c r="M39" s="46">
        <v>32777.970309999997</v>
      </c>
      <c r="N39" s="46">
        <v>87355.942800000004</v>
      </c>
      <c r="O39" s="46">
        <v>73204.951784499906</v>
      </c>
      <c r="P39" s="46">
        <v>102693.798904</v>
      </c>
      <c r="Q39" s="46">
        <v>11281.700571990001</v>
      </c>
      <c r="R39" s="46">
        <v>11281.700571990001</v>
      </c>
      <c r="S39" s="46">
        <v>43044.144659999998</v>
      </c>
      <c r="T39" s="46">
        <v>91300.6581899999</v>
      </c>
      <c r="U39" s="46">
        <v>194681.0288</v>
      </c>
      <c r="V39" s="46">
        <v>15776.7531179999</v>
      </c>
      <c r="W39" s="46">
        <v>265906.48099999898</v>
      </c>
      <c r="X39" s="46">
        <v>1040395.9859</v>
      </c>
    </row>
    <row r="40" spans="1:24" x14ac:dyDescent="0.35">
      <c r="A40" s="46" t="s">
        <v>130</v>
      </c>
      <c r="B40" s="46">
        <v>13864.013741000001</v>
      </c>
      <c r="C40" s="46">
        <v>6982.2882600000003</v>
      </c>
      <c r="D40" s="46">
        <v>6982.2882600000003</v>
      </c>
      <c r="E40" s="46">
        <v>1727.9541436</v>
      </c>
      <c r="F40" s="46">
        <v>15239.216662000001</v>
      </c>
      <c r="G40" s="46">
        <v>6390.3476570000003</v>
      </c>
      <c r="H40" s="46">
        <v>67056.441630000001</v>
      </c>
      <c r="I40" s="46">
        <v>10039.814937999899</v>
      </c>
      <c r="J40" s="46">
        <v>2469.4188795999899</v>
      </c>
      <c r="K40" s="46">
        <v>16493.791396000001</v>
      </c>
      <c r="L40" s="46">
        <v>9521.4696429999894</v>
      </c>
      <c r="M40" s="46">
        <v>9521.4696429999894</v>
      </c>
      <c r="N40" s="46">
        <v>25378.546101</v>
      </c>
      <c r="O40" s="46">
        <v>304590.30562965001</v>
      </c>
      <c r="P40" s="46">
        <v>34461.126883899997</v>
      </c>
      <c r="Q40" s="46">
        <v>9706.8830432794894</v>
      </c>
      <c r="R40" s="46">
        <v>9706.8830432794894</v>
      </c>
      <c r="S40" s="46">
        <v>12859.699624000001</v>
      </c>
      <c r="T40" s="46">
        <v>12212.592736000001</v>
      </c>
      <c r="U40" s="46">
        <v>35125.862509999897</v>
      </c>
      <c r="V40" s="46">
        <v>5558.2372136000004</v>
      </c>
      <c r="W40" s="46">
        <v>63114.983139999997</v>
      </c>
      <c r="X40" s="46">
        <v>541540.36984999897</v>
      </c>
    </row>
    <row r="41" spans="1:24" x14ac:dyDescent="0.35">
      <c r="A41" s="46" t="s">
        <v>39</v>
      </c>
      <c r="B41" s="46">
        <v>457.46651399999899</v>
      </c>
      <c r="C41" s="46">
        <v>230.437872</v>
      </c>
      <c r="D41" s="46">
        <v>230.437872</v>
      </c>
      <c r="E41" s="46">
        <v>57.0282141</v>
      </c>
      <c r="F41" s="46">
        <v>805.94912899999895</v>
      </c>
      <c r="G41" s="46">
        <v>391.29098599999998</v>
      </c>
      <c r="H41" s="46">
        <v>2261.2124699999999</v>
      </c>
      <c r="I41" s="46">
        <v>331.28143099999897</v>
      </c>
      <c r="J41" s="46">
        <v>81.189507000000006</v>
      </c>
      <c r="K41" s="46">
        <v>544.23954100000003</v>
      </c>
      <c r="L41" s="46">
        <v>314.237482</v>
      </c>
      <c r="M41" s="46">
        <v>314.237482</v>
      </c>
      <c r="N41" s="46">
        <v>838.73056099999997</v>
      </c>
      <c r="O41" s="46">
        <v>13666.980545599999</v>
      </c>
      <c r="P41" s="46">
        <v>1085.04374759999</v>
      </c>
      <c r="Q41" s="46">
        <v>177.44989179999999</v>
      </c>
      <c r="R41" s="46">
        <v>177.44989179999999</v>
      </c>
      <c r="S41" s="46">
        <v>423.27758999999998</v>
      </c>
      <c r="T41" s="46">
        <v>409.34469999999902</v>
      </c>
      <c r="U41" s="46">
        <v>1169.068499</v>
      </c>
      <c r="V41" s="46">
        <v>193.98992612000001</v>
      </c>
      <c r="W41" s="46">
        <v>3112.0086699999902</v>
      </c>
      <c r="X41" s="46">
        <v>22491.046249999901</v>
      </c>
    </row>
    <row r="42" spans="1:24" x14ac:dyDescent="0.35">
      <c r="A42" s="46" t="s">
        <v>40</v>
      </c>
      <c r="B42" s="46">
        <v>24866.195380000001</v>
      </c>
      <c r="C42" s="46">
        <v>12560.89018</v>
      </c>
      <c r="D42" s="46">
        <v>12560.89018</v>
      </c>
      <c r="E42" s="46">
        <v>3108.5309549999902</v>
      </c>
      <c r="F42" s="46">
        <v>169231.07569999999</v>
      </c>
      <c r="G42" s="46">
        <v>75069.966100000005</v>
      </c>
      <c r="H42" s="46">
        <v>121225.200699999</v>
      </c>
      <c r="I42" s="46">
        <v>18007.193039999998</v>
      </c>
      <c r="J42" s="46">
        <v>4326.0199519999996</v>
      </c>
      <c r="K42" s="46">
        <v>29582.913710000001</v>
      </c>
      <c r="L42" s="46">
        <v>17128.7978</v>
      </c>
      <c r="M42" s="46">
        <v>17128.7978</v>
      </c>
      <c r="N42" s="46">
        <v>45674.391699999898</v>
      </c>
      <c r="O42" s="46">
        <v>295155.63043049898</v>
      </c>
      <c r="P42" s="46">
        <v>70310.804329999999</v>
      </c>
      <c r="Q42" s="46">
        <v>8110.9245499999997</v>
      </c>
      <c r="R42" s="46">
        <v>8110.9245499999997</v>
      </c>
      <c r="S42" s="46">
        <v>22663.02937</v>
      </c>
      <c r="T42" s="46">
        <v>27456.554400000001</v>
      </c>
      <c r="U42" s="46">
        <v>67731.252199999901</v>
      </c>
      <c r="V42" s="46">
        <v>28127.763208999899</v>
      </c>
      <c r="W42" s="46">
        <v>356077.77840000001</v>
      </c>
      <c r="X42" s="46">
        <v>1000114.6782</v>
      </c>
    </row>
    <row r="43" spans="1:24" x14ac:dyDescent="0.35">
      <c r="A43" s="46" t="s">
        <v>41</v>
      </c>
      <c r="B43" s="46">
        <v>22924.185098999998</v>
      </c>
      <c r="C43" s="46">
        <v>11591.1159664999</v>
      </c>
      <c r="D43" s="46">
        <v>11591.1159664999</v>
      </c>
      <c r="E43" s="46">
        <v>2868.53545539999</v>
      </c>
      <c r="F43" s="46">
        <v>10678.981664999999</v>
      </c>
      <c r="G43" s="46">
        <v>7842.8983492999996</v>
      </c>
      <c r="H43" s="46">
        <v>111163.097631</v>
      </c>
      <c r="I43" s="46">
        <v>16600.863428999899</v>
      </c>
      <c r="J43" s="46">
        <v>3953.7774242999999</v>
      </c>
      <c r="K43" s="46">
        <v>27272.545190000001</v>
      </c>
      <c r="L43" s="46">
        <v>15806.359777</v>
      </c>
      <c r="M43" s="46">
        <v>15806.359777</v>
      </c>
      <c r="N43" s="46">
        <v>42133.062132999898</v>
      </c>
      <c r="O43" s="46">
        <v>19521.208772810001</v>
      </c>
      <c r="P43" s="46">
        <v>63562.569299919902</v>
      </c>
      <c r="Q43" s="46">
        <v>43454.455388319897</v>
      </c>
      <c r="R43" s="46">
        <v>43454.455388319897</v>
      </c>
      <c r="S43" s="46">
        <v>20756.129303999998</v>
      </c>
      <c r="T43" s="46">
        <v>31300.7240099999</v>
      </c>
      <c r="U43" s="46">
        <v>74883.021398999903</v>
      </c>
      <c r="V43" s="46">
        <v>11257.108703649999</v>
      </c>
      <c r="W43" s="46">
        <v>36827.2427619999</v>
      </c>
      <c r="X43" s="46">
        <v>380502.24507</v>
      </c>
    </row>
    <row r="44" spans="1:24" x14ac:dyDescent="0.35">
      <c r="A44" s="46" t="s">
        <v>42</v>
      </c>
      <c r="B44" s="46">
        <v>21027.991977999998</v>
      </c>
      <c r="C44" s="46">
        <v>10597.440387000001</v>
      </c>
      <c r="D44" s="46">
        <v>10597.440387000001</v>
      </c>
      <c r="E44" s="46">
        <v>2622.6280667999999</v>
      </c>
      <c r="F44" s="46">
        <v>38517.4844449999</v>
      </c>
      <c r="G44" s="46">
        <v>14150.454616999899</v>
      </c>
      <c r="H44" s="46">
        <v>101559.65198</v>
      </c>
      <c r="I44" s="46">
        <v>15227.7103479999</v>
      </c>
      <c r="J44" s="46">
        <v>3726.5810497000002</v>
      </c>
      <c r="K44" s="46">
        <v>25016.658395999901</v>
      </c>
      <c r="L44" s="46">
        <v>14451.3311989999</v>
      </c>
      <c r="M44" s="46">
        <v>14451.3311989999</v>
      </c>
      <c r="N44" s="46">
        <v>38514.402150000002</v>
      </c>
      <c r="O44" s="46">
        <v>603494.78368703905</v>
      </c>
      <c r="P44" s="46">
        <v>60343.843282599897</v>
      </c>
      <c r="Q44" s="46">
        <v>15407.2783522399</v>
      </c>
      <c r="R44" s="46">
        <v>15407.2783522399</v>
      </c>
      <c r="S44" s="46">
        <v>19430.450396999899</v>
      </c>
      <c r="T44" s="46">
        <v>18298.979673999998</v>
      </c>
      <c r="U44" s="46">
        <v>52695.246318999998</v>
      </c>
      <c r="V44" s="46">
        <v>11399.7806007</v>
      </c>
      <c r="W44" s="46">
        <v>115468.898699</v>
      </c>
      <c r="X44" s="46">
        <v>992886.52093999903</v>
      </c>
    </row>
    <row r="45" spans="1:24" x14ac:dyDescent="0.35">
      <c r="A45" s="46" t="s">
        <v>43</v>
      </c>
      <c r="B45" s="46">
        <v>218023.24992999999</v>
      </c>
      <c r="C45" s="46">
        <v>110151.948158999</v>
      </c>
      <c r="D45" s="46">
        <v>110151.948158999</v>
      </c>
      <c r="E45" s="46">
        <v>27260.099306999899</v>
      </c>
      <c r="F45" s="46">
        <v>429063.38935999997</v>
      </c>
      <c r="G45" s="46">
        <v>179397.987465999</v>
      </c>
      <c r="H45" s="46">
        <v>1055808.61701999</v>
      </c>
      <c r="I45" s="46">
        <v>157884.52529999899</v>
      </c>
      <c r="J45" s="46">
        <v>37857.341245000003</v>
      </c>
      <c r="K45" s="46">
        <v>259378.79104999901</v>
      </c>
      <c r="L45" s="46">
        <v>150209.942699999</v>
      </c>
      <c r="M45" s="46">
        <v>150209.942699999</v>
      </c>
      <c r="N45" s="46">
        <v>400369.45305000001</v>
      </c>
      <c r="O45" s="46">
        <v>1582016.29679629</v>
      </c>
      <c r="P45" s="46">
        <v>634964.44307799998</v>
      </c>
      <c r="Q45" s="46">
        <v>115158.49353999901</v>
      </c>
      <c r="R45" s="46">
        <v>115158.49353999901</v>
      </c>
      <c r="S45" s="46">
        <v>198400.34521999999</v>
      </c>
      <c r="T45" s="46">
        <v>194981.56383</v>
      </c>
      <c r="U45" s="46">
        <v>553361.24708</v>
      </c>
      <c r="V45" s="46">
        <v>158096.70362849999</v>
      </c>
      <c r="W45" s="46">
        <v>1048474.38965</v>
      </c>
      <c r="X45" s="46">
        <v>5533029.6271999897</v>
      </c>
    </row>
    <row r="46" spans="1:24" x14ac:dyDescent="0.35">
      <c r="A46" s="46" t="s">
        <v>44</v>
      </c>
      <c r="B46" s="46">
        <v>36375.238830000002</v>
      </c>
      <c r="C46" s="46">
        <v>18358.909049999998</v>
      </c>
      <c r="D46" s="46">
        <v>18358.909049999998</v>
      </c>
      <c r="E46" s="46">
        <v>4543.4113090000001</v>
      </c>
      <c r="F46" s="46">
        <v>73425.729679999902</v>
      </c>
      <c r="G46" s="46">
        <v>30811.500080000002</v>
      </c>
      <c r="H46" s="46">
        <v>175479.07319999899</v>
      </c>
      <c r="I46" s="46">
        <v>26341.612349999999</v>
      </c>
      <c r="J46" s="46">
        <v>6264.4499580000002</v>
      </c>
      <c r="K46" s="46">
        <v>43275.009639999997</v>
      </c>
      <c r="L46" s="46">
        <v>25035.331770000001</v>
      </c>
      <c r="M46" s="46">
        <v>25035.331770000001</v>
      </c>
      <c r="N46" s="46">
        <v>66719.453469999906</v>
      </c>
      <c r="O46" s="46">
        <v>148167.06581299999</v>
      </c>
      <c r="P46" s="46">
        <v>109463.542449</v>
      </c>
      <c r="Q46" s="46">
        <v>8387.9330987981994</v>
      </c>
      <c r="R46" s="46">
        <v>8387.9330987981994</v>
      </c>
      <c r="S46" s="46">
        <v>32882.335819999898</v>
      </c>
      <c r="T46" s="46">
        <v>39962.289040000003</v>
      </c>
      <c r="U46" s="46">
        <v>104045.24004999999</v>
      </c>
      <c r="V46" s="46">
        <v>18853.6211239</v>
      </c>
      <c r="W46" s="46">
        <v>193647.11749999999</v>
      </c>
      <c r="X46" s="46">
        <v>841052.44279999996</v>
      </c>
    </row>
    <row r="47" spans="1:24" x14ac:dyDescent="0.35">
      <c r="A47" s="46" t="s">
        <v>45</v>
      </c>
      <c r="B47" s="46">
        <v>3924.2615569999998</v>
      </c>
      <c r="C47" s="46">
        <v>1979.3233969999901</v>
      </c>
      <c r="D47" s="46">
        <v>1979.3233969999901</v>
      </c>
      <c r="E47" s="46">
        <v>489.8369108</v>
      </c>
      <c r="F47" s="46">
        <v>7112.2816999999995</v>
      </c>
      <c r="G47" s="46">
        <v>4561.3567419999899</v>
      </c>
      <c r="H47" s="46">
        <v>18998.76453</v>
      </c>
      <c r="I47" s="46">
        <v>2841.8073159999899</v>
      </c>
      <c r="J47" s="46">
        <v>687.62405699999897</v>
      </c>
      <c r="K47" s="46">
        <v>4668.6400670000003</v>
      </c>
      <c r="L47" s="46">
        <v>2699.1256089999902</v>
      </c>
      <c r="M47" s="46">
        <v>2699.1256089999902</v>
      </c>
      <c r="N47" s="46">
        <v>7194.55500999999</v>
      </c>
      <c r="O47" s="46">
        <v>16812.5130441</v>
      </c>
      <c r="P47" s="46">
        <v>7953.9639017999998</v>
      </c>
      <c r="Q47" s="46">
        <v>1374.3810766829899</v>
      </c>
      <c r="R47" s="46">
        <v>1374.3810766829899</v>
      </c>
      <c r="S47" s="46">
        <v>3595.043173</v>
      </c>
      <c r="T47" s="46">
        <v>3410.9686069999898</v>
      </c>
      <c r="U47" s="46">
        <v>9871.6591599999992</v>
      </c>
      <c r="V47" s="46">
        <v>1310.4513392899901</v>
      </c>
      <c r="W47" s="46">
        <v>32948.304929999998</v>
      </c>
      <c r="X47" s="46">
        <v>96793.035799999998</v>
      </c>
    </row>
    <row r="48" spans="1:24" x14ac:dyDescent="0.35">
      <c r="A48" s="46" t="s">
        <v>46</v>
      </c>
      <c r="B48" s="46">
        <v>19866.4461249999</v>
      </c>
      <c r="C48" s="46">
        <v>10017.319783999899</v>
      </c>
      <c r="D48" s="46">
        <v>10017.319783999899</v>
      </c>
      <c r="E48" s="46">
        <v>2479.0588088</v>
      </c>
      <c r="F48" s="46">
        <v>77216.146485000005</v>
      </c>
      <c r="G48" s="46">
        <v>30805.3813339999</v>
      </c>
      <c r="H48" s="46">
        <v>96351.607980000001</v>
      </c>
      <c r="I48" s="46">
        <v>14386.554952999901</v>
      </c>
      <c r="J48" s="46">
        <v>3506.0018847000001</v>
      </c>
      <c r="K48" s="46">
        <v>23634.801561</v>
      </c>
      <c r="L48" s="46">
        <v>13660.239820999899</v>
      </c>
      <c r="M48" s="46">
        <v>13660.239820999899</v>
      </c>
      <c r="N48" s="46">
        <v>36415.176054000003</v>
      </c>
      <c r="O48" s="46">
        <v>509125.34945749998</v>
      </c>
      <c r="P48" s="46">
        <v>54195.912231099901</v>
      </c>
      <c r="Q48" s="46">
        <v>9264.4258118711004</v>
      </c>
      <c r="R48" s="46">
        <v>9264.4258118711004</v>
      </c>
      <c r="S48" s="46">
        <v>18300.399915000002</v>
      </c>
      <c r="T48" s="46">
        <v>17090.436709000001</v>
      </c>
      <c r="U48" s="46">
        <v>48437.033449999901</v>
      </c>
      <c r="V48" s="46">
        <v>14063.0434746799</v>
      </c>
      <c r="W48" s="46">
        <v>189175.473969999</v>
      </c>
      <c r="X48" s="46">
        <v>956053.09094000002</v>
      </c>
    </row>
    <row r="49" spans="1:24" x14ac:dyDescent="0.35">
      <c r="A49" s="46" t="s">
        <v>47</v>
      </c>
      <c r="B49" s="46">
        <v>35342.976919999899</v>
      </c>
      <c r="C49" s="46">
        <v>17864.391909999998</v>
      </c>
      <c r="D49" s="46">
        <v>17864.391909999998</v>
      </c>
      <c r="E49" s="46">
        <v>4421.0298039999898</v>
      </c>
      <c r="F49" s="46">
        <v>68083.072239999994</v>
      </c>
      <c r="G49" s="46">
        <v>32844.887940000001</v>
      </c>
      <c r="H49" s="46">
        <v>170924.71040000001</v>
      </c>
      <c r="I49" s="46">
        <v>25594.092479999999</v>
      </c>
      <c r="J49" s="46">
        <v>6096.3285690000002</v>
      </c>
      <c r="K49" s="46">
        <v>42046.97537</v>
      </c>
      <c r="L49" s="46">
        <v>24360.980649999899</v>
      </c>
      <c r="M49" s="46">
        <v>24360.980649999899</v>
      </c>
      <c r="N49" s="46">
        <v>64926.404529999898</v>
      </c>
      <c r="O49" s="46">
        <v>52353.069636799999</v>
      </c>
      <c r="P49" s="46">
        <v>63168.9550639999</v>
      </c>
      <c r="Q49" s="46">
        <v>12874.824093814799</v>
      </c>
      <c r="R49" s="46">
        <v>12874.824093814799</v>
      </c>
      <c r="S49" s="46">
        <v>31999.56494</v>
      </c>
      <c r="T49" s="46">
        <v>48781.287899999901</v>
      </c>
      <c r="U49" s="46">
        <v>116068.9849</v>
      </c>
      <c r="V49" s="46">
        <v>11028.020071999999</v>
      </c>
      <c r="W49" s="46">
        <v>196967.43199999901</v>
      </c>
      <c r="X49" s="46">
        <v>709021.10290000006</v>
      </c>
    </row>
    <row r="50" spans="1:24" x14ac:dyDescent="0.35">
      <c r="A50" s="46" t="s">
        <v>48</v>
      </c>
      <c r="B50" s="46">
        <v>8737.2414669999907</v>
      </c>
      <c r="C50" s="46">
        <v>4393.758511</v>
      </c>
      <c r="D50" s="46">
        <v>4393.758511</v>
      </c>
      <c r="E50" s="46">
        <v>1087.35669679999</v>
      </c>
      <c r="F50" s="46">
        <v>10110.729522</v>
      </c>
      <c r="G50" s="46">
        <v>3856.7793508999998</v>
      </c>
      <c r="H50" s="46">
        <v>42125.021149999899</v>
      </c>
      <c r="I50" s="46">
        <v>6327.1914900000002</v>
      </c>
      <c r="J50" s="46">
        <v>1573.7988435999901</v>
      </c>
      <c r="K50" s="46">
        <v>10394.557682000001</v>
      </c>
      <c r="L50" s="46">
        <v>5991.5906439999999</v>
      </c>
      <c r="M50" s="46">
        <v>5991.5906439999999</v>
      </c>
      <c r="N50" s="46">
        <v>15967.4290869999</v>
      </c>
      <c r="O50" s="46">
        <v>319295.60887544003</v>
      </c>
      <c r="P50" s="46">
        <v>21943.291684599899</v>
      </c>
      <c r="Q50" s="46">
        <v>4020.7672063611899</v>
      </c>
      <c r="R50" s="46">
        <v>4020.7672063611899</v>
      </c>
      <c r="S50" s="46">
        <v>8172.7395779999997</v>
      </c>
      <c r="T50" s="46">
        <v>7600.97862299999</v>
      </c>
      <c r="U50" s="46">
        <v>21977.0132549999</v>
      </c>
      <c r="V50" s="46">
        <v>3624.6230998999999</v>
      </c>
      <c r="W50" s="46">
        <v>41133.778657999901</v>
      </c>
      <c r="X50" s="46">
        <v>470048.28593999997</v>
      </c>
    </row>
    <row r="51" spans="1:24" x14ac:dyDescent="0.35">
      <c r="A51" s="46" t="s">
        <v>49</v>
      </c>
      <c r="B51" s="46">
        <v>16941.426928000001</v>
      </c>
      <c r="C51" s="46">
        <v>8549.9897299999993</v>
      </c>
      <c r="D51" s="46">
        <v>8549.9897299999993</v>
      </c>
      <c r="E51" s="46">
        <v>2115.9245302999998</v>
      </c>
      <c r="F51" s="46">
        <v>20933.879919999999</v>
      </c>
      <c r="G51" s="46">
        <v>11489.377897</v>
      </c>
      <c r="H51" s="46">
        <v>83560.504809999897</v>
      </c>
      <c r="I51" s="46">
        <v>12268.374322</v>
      </c>
      <c r="J51" s="46">
        <v>2969.2311337000001</v>
      </c>
      <c r="K51" s="46">
        <v>20154.943781999998</v>
      </c>
      <c r="L51" s="46">
        <v>11659.2894279999</v>
      </c>
      <c r="M51" s="46">
        <v>11659.2894279999</v>
      </c>
      <c r="N51" s="46">
        <v>31113.568525999999</v>
      </c>
      <c r="O51" s="46">
        <v>187857.543281719</v>
      </c>
      <c r="P51" s="46">
        <v>36781.523961910003</v>
      </c>
      <c r="Q51" s="46">
        <v>16321.2381928821</v>
      </c>
      <c r="R51" s="46">
        <v>16321.2381928821</v>
      </c>
      <c r="S51" s="46">
        <v>15528.9535709999</v>
      </c>
      <c r="T51" s="46">
        <v>17745.517927000001</v>
      </c>
      <c r="U51" s="46">
        <v>47219.251762</v>
      </c>
      <c r="V51" s="46">
        <v>6330.8003240299904</v>
      </c>
      <c r="W51" s="46">
        <v>92416.717699999994</v>
      </c>
      <c r="X51" s="46">
        <v>494124.18058999901</v>
      </c>
    </row>
    <row r="52" spans="1:24" x14ac:dyDescent="0.35">
      <c r="A52" s="46" t="s">
        <v>50</v>
      </c>
      <c r="B52" s="46">
        <v>26306.728459999998</v>
      </c>
      <c r="C52" s="46">
        <v>13302.5057699999</v>
      </c>
      <c r="D52" s="46">
        <v>13302.5057699999</v>
      </c>
      <c r="E52" s="46">
        <v>3292.06858499999</v>
      </c>
      <c r="F52" s="46">
        <v>41126.750709999898</v>
      </c>
      <c r="G52" s="46">
        <v>22833.755079999901</v>
      </c>
      <c r="H52" s="46">
        <v>127299.386</v>
      </c>
      <c r="I52" s="46">
        <v>19050.375520000001</v>
      </c>
      <c r="J52" s="46">
        <v>4535.48962199999</v>
      </c>
      <c r="K52" s="46">
        <v>31296.693329999998</v>
      </c>
      <c r="L52" s="46">
        <v>18140.11261</v>
      </c>
      <c r="M52" s="46">
        <v>18140.11261</v>
      </c>
      <c r="N52" s="46">
        <v>48347.375780000002</v>
      </c>
      <c r="O52" s="46">
        <v>65134.641285400001</v>
      </c>
      <c r="P52" s="46">
        <v>75850.982260999997</v>
      </c>
      <c r="Q52" s="46">
        <v>17910.1589404878</v>
      </c>
      <c r="R52" s="46">
        <v>17910.1589404878</v>
      </c>
      <c r="S52" s="46">
        <v>23811.615900000001</v>
      </c>
      <c r="T52" s="46">
        <v>45286.506520000003</v>
      </c>
      <c r="U52" s="46">
        <v>99921.309599999993</v>
      </c>
      <c r="V52" s="61">
        <v>10546.979229299999</v>
      </c>
      <c r="W52" s="46">
        <v>129887.62301</v>
      </c>
      <c r="X52" s="46">
        <v>590899.12150000001</v>
      </c>
    </row>
    <row r="53" spans="1:24" x14ac:dyDescent="0.35">
      <c r="A53" s="46" t="s">
        <v>56</v>
      </c>
      <c r="B53" s="46">
        <f t="shared" ref="B53:P53" si="0">SUM(B3:B51)</f>
        <v>1501117.5167995975</v>
      </c>
      <c r="C53" s="46">
        <f t="shared" si="0"/>
        <v>758214.43883589748</v>
      </c>
      <c r="D53" s="46">
        <f t="shared" si="0"/>
        <v>758214.43883589748</v>
      </c>
      <c r="E53" s="46">
        <f t="shared" si="0"/>
        <v>187640.79899546961</v>
      </c>
      <c r="F53" s="46">
        <f t="shared" si="0"/>
        <v>3751284.1539279954</v>
      </c>
      <c r="G53" s="46">
        <f t="shared" si="0"/>
        <v>1798819.5619272974</v>
      </c>
      <c r="H53" s="46">
        <f t="shared" si="0"/>
        <v>7288533.5968179777</v>
      </c>
      <c r="I53" s="46">
        <f t="shared" si="0"/>
        <v>1087054.8233656979</v>
      </c>
      <c r="J53" s="46">
        <f t="shared" si="0"/>
        <v>260828.65209989983</v>
      </c>
      <c r="K53" s="46">
        <f t="shared" si="0"/>
        <v>1785855.6845901969</v>
      </c>
      <c r="L53" s="46">
        <f t="shared" si="0"/>
        <v>1033947.610524598</v>
      </c>
      <c r="M53" s="46">
        <f t="shared" si="0"/>
        <v>1033947.610524598</v>
      </c>
      <c r="N53" s="46">
        <f t="shared" si="0"/>
        <v>2756373.0828079972</v>
      </c>
      <c r="O53" s="46">
        <f t="shared" si="0"/>
        <v>13011442.021407075</v>
      </c>
      <c r="P53" s="46">
        <f t="shared" si="0"/>
        <v>4065190.715034957</v>
      </c>
      <c r="Q53" s="46">
        <f t="shared" ref="Q53:X53" si="1">SUM(Q3:Q51)</f>
        <v>975807.11675255653</v>
      </c>
      <c r="R53" s="46">
        <f t="shared" si="1"/>
        <v>975807.11675255653</v>
      </c>
      <c r="S53" s="46">
        <f t="shared" si="1"/>
        <v>1366702.6150331979</v>
      </c>
      <c r="T53" s="46">
        <f t="shared" si="1"/>
        <v>1774416.4205114974</v>
      </c>
      <c r="U53" s="46">
        <f t="shared" si="1"/>
        <v>4449228.0845859954</v>
      </c>
      <c r="V53" s="46">
        <f t="shared" si="1"/>
        <v>927279.98178689927</v>
      </c>
      <c r="W53" s="46">
        <f t="shared" si="1"/>
        <v>9563024.5759039912</v>
      </c>
      <c r="X53" s="46">
        <f t="shared" si="1"/>
        <v>43161613.735938914</v>
      </c>
    </row>
    <row r="54" spans="1:24" x14ac:dyDescent="0.35">
      <c r="A54" s="46" t="s">
        <v>377</v>
      </c>
      <c r="B54" s="46">
        <f t="shared" ref="B54:U54" si="2">SUM(B3:B51)-B4-B6-B7-B13-B27-B29-B32-B38-B45-B48-B51</f>
        <v>951164.63385659829</v>
      </c>
      <c r="C54" s="46">
        <f t="shared" si="2"/>
        <v>480451.91519859899</v>
      </c>
      <c r="D54" s="46">
        <f t="shared" si="2"/>
        <v>480451.91519859899</v>
      </c>
      <c r="E54" s="46">
        <f t="shared" si="2"/>
        <v>118900.90288406976</v>
      </c>
      <c r="F54" s="46">
        <f t="shared" si="2"/>
        <v>2427862.6824989975</v>
      </c>
      <c r="G54" s="46">
        <f t="shared" si="2"/>
        <v>1197528.4132019999</v>
      </c>
      <c r="H54" s="46">
        <f t="shared" si="2"/>
        <v>4624917.8171679899</v>
      </c>
      <c r="I54" s="46">
        <f t="shared" si="2"/>
        <v>688798.89579549909</v>
      </c>
      <c r="J54" s="46">
        <f t="shared" si="2"/>
        <v>165193.40853279995</v>
      </c>
      <c r="K54" s="46">
        <f t="shared" si="2"/>
        <v>1131585.4668791988</v>
      </c>
      <c r="L54" s="46">
        <f t="shared" si="2"/>
        <v>655173.61456809973</v>
      </c>
      <c r="M54" s="46">
        <f t="shared" si="2"/>
        <v>655173.61456809973</v>
      </c>
      <c r="N54" s="46">
        <f t="shared" si="2"/>
        <v>1746766.8298129968</v>
      </c>
      <c r="O54" s="46">
        <f t="shared" si="2"/>
        <v>7393066.1460353797</v>
      </c>
      <c r="P54" s="46">
        <f t="shared" si="2"/>
        <v>2543819.7628637268</v>
      </c>
      <c r="Q54" s="46">
        <f t="shared" si="2"/>
        <v>632209.10908698663</v>
      </c>
      <c r="R54" s="46">
        <f t="shared" si="2"/>
        <v>632209.10908698663</v>
      </c>
      <c r="S54" s="46">
        <f t="shared" si="2"/>
        <v>865704.27474619844</v>
      </c>
      <c r="T54" s="46">
        <f t="shared" si="2"/>
        <v>1162452.5647564987</v>
      </c>
      <c r="U54" s="46">
        <f t="shared" si="2"/>
        <v>2877337.4410339976</v>
      </c>
      <c r="V54" s="46">
        <f>SUM(V3:V51)-V4-V6-V7-V13-V27-V29-V32-V38-V45-V48-V51</f>
        <v>556347.86115029955</v>
      </c>
      <c r="W54" s="46">
        <f t="shared" ref="W54:X54" si="3">SUM(W3:W51)-W4-W6-W7-W13-W27-W29-W32-W38-W45-W48-W51</f>
        <v>6296790.6715889936</v>
      </c>
      <c r="X54" s="46">
        <f t="shared" si="3"/>
        <v>26767849.372948937</v>
      </c>
    </row>
    <row r="55" spans="1:24" x14ac:dyDescent="0.35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</row>
  </sheetData>
  <pageMargins left="0.75" right="0.75" top="1" bottom="1" header="0.5" footer="0.5"/>
  <pageSetup orientation="portrait" r:id="rId1"/>
  <headerFooter alignWithMargins="0">
    <oddHeader>&amp;A</oddHeader>
    <oddFooter>Page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X55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31" sqref="C31"/>
    </sheetView>
  </sheetViews>
  <sheetFormatPr defaultColWidth="9.07421875" defaultRowHeight="12.9" x14ac:dyDescent="0.35"/>
  <cols>
    <col min="1" max="1" width="13.4609375" style="61" customWidth="1"/>
    <col min="2" max="3" width="9.53515625" style="61" bestFit="1" customWidth="1"/>
    <col min="4" max="5" width="9.53515625" style="61" customWidth="1"/>
    <col min="6" max="8" width="9.53515625" style="61" bestFit="1" customWidth="1"/>
    <col min="9" max="9" width="10" style="61" bestFit="1" customWidth="1"/>
    <col min="10" max="10" width="10.07421875" style="61" bestFit="1" customWidth="1"/>
    <col min="11" max="11" width="10.69140625" style="61" customWidth="1"/>
    <col min="12" max="12" width="9.84375" style="61" bestFit="1" customWidth="1"/>
    <col min="13" max="15" width="9.53515625" style="61" bestFit="1" customWidth="1"/>
    <col min="16" max="16" width="9.53515625" style="61" customWidth="1"/>
    <col min="17" max="21" width="9.3046875" style="61" bestFit="1" customWidth="1"/>
    <col min="22" max="22" width="9.84375" style="61" bestFit="1" customWidth="1"/>
    <col min="23" max="23" width="9.07421875" style="46"/>
    <col min="24" max="24" width="9.84375" style="46" bestFit="1" customWidth="1"/>
    <col min="25" max="16384" width="9.07421875" style="61"/>
  </cols>
  <sheetData>
    <row r="1" spans="1:24" x14ac:dyDescent="0.35">
      <c r="B1" s="61" t="s">
        <v>485</v>
      </c>
    </row>
    <row r="2" spans="1:24" x14ac:dyDescent="0.35">
      <c r="A2" s="46" t="s">
        <v>226</v>
      </c>
      <c r="B2" s="46" t="s">
        <v>390</v>
      </c>
      <c r="C2" s="46" t="s">
        <v>131</v>
      </c>
      <c r="D2" s="46" t="s">
        <v>132</v>
      </c>
      <c r="E2" s="46" t="s">
        <v>133</v>
      </c>
      <c r="F2" s="46" t="s">
        <v>341</v>
      </c>
      <c r="G2" s="46" t="s">
        <v>342</v>
      </c>
      <c r="H2" s="46" t="s">
        <v>59</v>
      </c>
      <c r="I2" s="46" t="s">
        <v>136</v>
      </c>
      <c r="J2" s="46" t="s">
        <v>137</v>
      </c>
      <c r="K2" s="46" t="s">
        <v>138</v>
      </c>
      <c r="L2" s="46" t="s">
        <v>139</v>
      </c>
      <c r="M2" s="46" t="s">
        <v>140</v>
      </c>
      <c r="N2" s="46" t="s">
        <v>142</v>
      </c>
      <c r="O2" s="46" t="s">
        <v>143</v>
      </c>
      <c r="P2" s="46" t="s">
        <v>144</v>
      </c>
      <c r="Q2" s="46" t="s">
        <v>145</v>
      </c>
      <c r="R2" s="46" t="s">
        <v>60</v>
      </c>
      <c r="S2" s="46" t="s">
        <v>235</v>
      </c>
      <c r="T2" s="46" t="s">
        <v>148</v>
      </c>
      <c r="U2" s="46" t="s">
        <v>150</v>
      </c>
      <c r="V2" s="61" t="s">
        <v>234</v>
      </c>
      <c r="W2" s="46" t="s">
        <v>170</v>
      </c>
      <c r="X2" s="46" t="s">
        <v>388</v>
      </c>
    </row>
    <row r="3" spans="1:24" x14ac:dyDescent="0.35">
      <c r="A3" s="46" t="s">
        <v>0</v>
      </c>
      <c r="B3" s="46">
        <v>43863.561979999999</v>
      </c>
      <c r="C3" s="46">
        <v>22150.360199999999</v>
      </c>
      <c r="D3" s="46">
        <v>22150.360199999999</v>
      </c>
      <c r="E3" s="46">
        <v>5481.7039649999997</v>
      </c>
      <c r="F3" s="46">
        <v>287568.22039999999</v>
      </c>
      <c r="G3" s="46">
        <v>132632.19807999901</v>
      </c>
      <c r="H3" s="46">
        <v>211984.25959999999</v>
      </c>
      <c r="I3" s="46">
        <v>31764.404999999999</v>
      </c>
      <c r="J3" s="46">
        <v>7652.3059559999901</v>
      </c>
      <c r="K3" s="46">
        <v>52183.776760000001</v>
      </c>
      <c r="L3" s="46">
        <v>30205.5766899999</v>
      </c>
      <c r="M3" s="46">
        <v>30205.5766899999</v>
      </c>
      <c r="N3" s="46">
        <v>80500.3884599999</v>
      </c>
      <c r="O3" s="46">
        <v>680035.79234160006</v>
      </c>
      <c r="P3" s="46">
        <v>126817.608750999</v>
      </c>
      <c r="Q3" s="46">
        <v>12574.741539999901</v>
      </c>
      <c r="R3" s="46">
        <v>12574.741539999901</v>
      </c>
      <c r="S3" s="46">
        <v>40056.1252199999</v>
      </c>
      <c r="T3" s="46">
        <v>50891.650509999898</v>
      </c>
      <c r="U3" s="46">
        <v>124062.698029999</v>
      </c>
      <c r="V3" s="46">
        <v>44712.004497000002</v>
      </c>
      <c r="W3" s="46">
        <v>617647.64690000005</v>
      </c>
      <c r="X3" s="46">
        <v>1917969.23849999</v>
      </c>
    </row>
    <row r="4" spans="1:24" x14ac:dyDescent="0.35">
      <c r="A4" s="46" t="s">
        <v>2</v>
      </c>
      <c r="B4" s="46">
        <v>82768.617299999998</v>
      </c>
      <c r="C4" s="46">
        <v>41838.253499999999</v>
      </c>
      <c r="D4" s="46">
        <v>41838.253499999999</v>
      </c>
      <c r="E4" s="46">
        <v>10354.008809999999</v>
      </c>
      <c r="F4" s="46">
        <v>148105.3627</v>
      </c>
      <c r="G4" s="46">
        <v>75301.118199999997</v>
      </c>
      <c r="H4" s="46">
        <v>399552.91259999998</v>
      </c>
      <c r="I4" s="46">
        <v>59938.058599999902</v>
      </c>
      <c r="J4" s="46">
        <v>14272.13762</v>
      </c>
      <c r="K4" s="46">
        <v>98468.488899999997</v>
      </c>
      <c r="L4" s="46">
        <v>57053.204099999901</v>
      </c>
      <c r="M4" s="46">
        <v>57053.204099999901</v>
      </c>
      <c r="N4" s="46">
        <v>152039.4111</v>
      </c>
      <c r="O4" s="46">
        <v>272680.30706999998</v>
      </c>
      <c r="P4" s="46">
        <v>244122.40261999899</v>
      </c>
      <c r="Q4" s="46">
        <v>13895.313899999899</v>
      </c>
      <c r="R4" s="46">
        <v>13895.313899999899</v>
      </c>
      <c r="S4" s="46">
        <v>74918.7264</v>
      </c>
      <c r="T4" s="46">
        <v>105952.50209999899</v>
      </c>
      <c r="U4" s="46">
        <v>259474.12739999901</v>
      </c>
      <c r="V4" s="46">
        <v>58442.110679999998</v>
      </c>
      <c r="W4" s="46">
        <v>419369.53459999902</v>
      </c>
      <c r="X4" s="46">
        <v>1876772.7379999999</v>
      </c>
    </row>
    <row r="5" spans="1:24" x14ac:dyDescent="0.35">
      <c r="A5" s="46" t="s">
        <v>3</v>
      </c>
      <c r="B5" s="46">
        <v>35916.787270000001</v>
      </c>
      <c r="C5" s="46">
        <v>18130.752410000001</v>
      </c>
      <c r="D5" s="46">
        <v>18130.752410000001</v>
      </c>
      <c r="E5" s="46">
        <v>4486.9506867999999</v>
      </c>
      <c r="F5" s="46">
        <v>179975.58887999901</v>
      </c>
      <c r="G5" s="46">
        <v>65611.064123000004</v>
      </c>
      <c r="H5" s="46">
        <v>173653.34791000001</v>
      </c>
      <c r="I5" s="46">
        <v>26009.632341999899</v>
      </c>
      <c r="J5" s="46">
        <v>6284.2196829999903</v>
      </c>
      <c r="K5" s="46">
        <v>42729.635050999997</v>
      </c>
      <c r="L5" s="46">
        <v>24724.196780999999</v>
      </c>
      <c r="M5" s="46">
        <v>24724.196780999999</v>
      </c>
      <c r="N5" s="46">
        <v>65894.403489999997</v>
      </c>
      <c r="O5" s="46">
        <v>694058.26476129994</v>
      </c>
      <c r="P5" s="46">
        <v>97510.903143499905</v>
      </c>
      <c r="Q5" s="46">
        <v>19668.126875999998</v>
      </c>
      <c r="R5" s="46">
        <v>19668.126875999998</v>
      </c>
      <c r="S5" s="46">
        <v>32871.128269000001</v>
      </c>
      <c r="T5" s="46">
        <v>30629.875295000002</v>
      </c>
      <c r="U5" s="46">
        <v>86463.011570000002</v>
      </c>
      <c r="V5" s="46">
        <v>30657.342355299999</v>
      </c>
      <c r="W5" s="46">
        <v>380638.701709999</v>
      </c>
      <c r="X5" s="46">
        <v>1544134.6878</v>
      </c>
    </row>
    <row r="6" spans="1:24" x14ac:dyDescent="0.35">
      <c r="A6" s="46" t="s">
        <v>4</v>
      </c>
      <c r="B6" s="46">
        <v>98766.297729999904</v>
      </c>
      <c r="C6" s="46">
        <v>49878.49379</v>
      </c>
      <c r="D6" s="46">
        <v>49878.49379</v>
      </c>
      <c r="E6" s="46">
        <v>12343.790226999899</v>
      </c>
      <c r="F6" s="46">
        <v>171355.28185999999</v>
      </c>
      <c r="G6" s="46">
        <v>97752.908190000002</v>
      </c>
      <c r="H6" s="46">
        <v>477063.55639999901</v>
      </c>
      <c r="I6" s="46">
        <v>71522.9230199999</v>
      </c>
      <c r="J6" s="46">
        <v>17074.286612999898</v>
      </c>
      <c r="K6" s="46">
        <v>117500.631409999</v>
      </c>
      <c r="L6" s="46">
        <v>68017.329249999995</v>
      </c>
      <c r="M6" s="46">
        <v>68017.329249999995</v>
      </c>
      <c r="N6" s="46">
        <v>181272.01349999901</v>
      </c>
      <c r="O6" s="46">
        <v>529688.76365199999</v>
      </c>
      <c r="P6" s="46">
        <v>263960.53125199903</v>
      </c>
      <c r="Q6" s="46">
        <v>32489.040851099999</v>
      </c>
      <c r="R6" s="46">
        <v>32489.040851099999</v>
      </c>
      <c r="S6" s="46">
        <v>89559.388679999902</v>
      </c>
      <c r="T6" s="46">
        <v>195772.10966999899</v>
      </c>
      <c r="U6" s="46">
        <v>413532.40099999902</v>
      </c>
      <c r="V6" s="46">
        <v>56962.429481999898</v>
      </c>
      <c r="W6" s="46">
        <v>479084.06019999902</v>
      </c>
      <c r="X6" s="46">
        <v>2555376.7128999899</v>
      </c>
    </row>
    <row r="7" spans="1:24" x14ac:dyDescent="0.35">
      <c r="A7" s="46" t="s">
        <v>5</v>
      </c>
      <c r="B7" s="46">
        <v>34331.190606999997</v>
      </c>
      <c r="C7" s="46">
        <v>17359.187835000001</v>
      </c>
      <c r="D7" s="46">
        <v>17359.187835000001</v>
      </c>
      <c r="E7" s="46">
        <v>4296.0073419</v>
      </c>
      <c r="F7" s="46">
        <v>56638.618887999903</v>
      </c>
      <c r="G7" s="46">
        <v>25388.885996999899</v>
      </c>
      <c r="H7" s="46">
        <v>165957.05245999899</v>
      </c>
      <c r="I7" s="46">
        <v>24861.400775999999</v>
      </c>
      <c r="J7" s="46">
        <v>5924.3951040000002</v>
      </c>
      <c r="K7" s="46">
        <v>40843.275785999896</v>
      </c>
      <c r="L7" s="46">
        <v>23672.056541999998</v>
      </c>
      <c r="M7" s="46">
        <v>23672.056541999998</v>
      </c>
      <c r="N7" s="46">
        <v>63087.075810999901</v>
      </c>
      <c r="O7" s="46">
        <v>124052.20505962</v>
      </c>
      <c r="P7" s="46">
        <v>95328.037702899994</v>
      </c>
      <c r="Q7" s="46">
        <v>33327.724065319002</v>
      </c>
      <c r="R7" s="46">
        <v>33327.724065319002</v>
      </c>
      <c r="S7" s="46">
        <v>31096.152094000001</v>
      </c>
      <c r="T7" s="46">
        <v>52745.692499999903</v>
      </c>
      <c r="U7" s="46">
        <v>120870.34466499899</v>
      </c>
      <c r="V7" s="46">
        <v>14359.781952400001</v>
      </c>
      <c r="W7" s="46">
        <v>159983.03173799999</v>
      </c>
      <c r="X7" s="46">
        <v>781713.70117000001</v>
      </c>
    </row>
    <row r="8" spans="1:24" x14ac:dyDescent="0.35">
      <c r="A8" s="46" t="s">
        <v>6</v>
      </c>
      <c r="B8" s="46">
        <v>1544.81655199999</v>
      </c>
      <c r="C8" s="46">
        <v>777.78831000000002</v>
      </c>
      <c r="D8" s="46">
        <v>777.78831000000002</v>
      </c>
      <c r="E8" s="46">
        <v>192.48630919999999</v>
      </c>
      <c r="F8" s="46">
        <v>2019.340506</v>
      </c>
      <c r="G8" s="46">
        <v>846.25157100000001</v>
      </c>
      <c r="H8" s="46">
        <v>7554.6769099999901</v>
      </c>
      <c r="I8" s="46">
        <v>1118.7014799999999</v>
      </c>
      <c r="J8" s="46">
        <v>275.69315079999899</v>
      </c>
      <c r="K8" s="46">
        <v>1837.84573399999</v>
      </c>
      <c r="L8" s="46">
        <v>1060.63749799999</v>
      </c>
      <c r="M8" s="46">
        <v>1060.63749799999</v>
      </c>
      <c r="N8" s="46">
        <v>2829.0220639999998</v>
      </c>
      <c r="O8" s="46">
        <v>40913.442944699898</v>
      </c>
      <c r="P8" s="46">
        <v>3542.2142591000002</v>
      </c>
      <c r="Q8" s="46">
        <v>598.43021101399904</v>
      </c>
      <c r="R8" s="46">
        <v>598.43021101399904</v>
      </c>
      <c r="S8" s="46">
        <v>1435.2092299999999</v>
      </c>
      <c r="T8" s="46">
        <v>1373.742084</v>
      </c>
      <c r="U8" s="46">
        <v>3933.4905599999902</v>
      </c>
      <c r="V8" s="46">
        <v>646.11613309999996</v>
      </c>
      <c r="W8" s="46">
        <v>8630.8667999999998</v>
      </c>
      <c r="X8" s="46">
        <v>68676.895810000002</v>
      </c>
    </row>
    <row r="9" spans="1:24" x14ac:dyDescent="0.35">
      <c r="A9" s="46" t="s">
        <v>7</v>
      </c>
      <c r="B9" s="46">
        <v>739.33738400000004</v>
      </c>
      <c r="C9" s="46">
        <v>373.13737200000003</v>
      </c>
      <c r="D9" s="46">
        <v>373.13737200000003</v>
      </c>
      <c r="E9" s="46">
        <v>92.341837999999896</v>
      </c>
      <c r="F9" s="46">
        <v>1818.6289099999999</v>
      </c>
      <c r="G9" s="46">
        <v>716.21115899999995</v>
      </c>
      <c r="H9" s="46">
        <v>3713.0265899999999</v>
      </c>
      <c r="I9" s="46">
        <v>535.40201000000002</v>
      </c>
      <c r="J9" s="46">
        <v>129.41772399999999</v>
      </c>
      <c r="K9" s="46">
        <v>879.579331999999</v>
      </c>
      <c r="L9" s="46">
        <v>508.83256699999998</v>
      </c>
      <c r="M9" s="46">
        <v>508.83256699999998</v>
      </c>
      <c r="N9" s="46">
        <v>1359.4362100000001</v>
      </c>
      <c r="O9" s="46">
        <v>11135.647846399999</v>
      </c>
      <c r="P9" s="46">
        <v>1919.9296606</v>
      </c>
      <c r="Q9" s="46">
        <v>736.13607000000002</v>
      </c>
      <c r="R9" s="46">
        <v>736.13607000000002</v>
      </c>
      <c r="S9" s="46">
        <v>677.22043399999995</v>
      </c>
      <c r="T9" s="46">
        <v>652.94026499999995</v>
      </c>
      <c r="U9" s="46">
        <v>1853.27748</v>
      </c>
      <c r="V9" s="46">
        <v>480.14658519999898</v>
      </c>
      <c r="W9" s="46">
        <v>4595.2656499999903</v>
      </c>
      <c r="X9" s="46">
        <v>25254.678899999999</v>
      </c>
    </row>
    <row r="10" spans="1:24" x14ac:dyDescent="0.35">
      <c r="A10" s="46" t="s">
        <v>8</v>
      </c>
      <c r="B10" s="46">
        <v>27.471090999999898</v>
      </c>
      <c r="C10" s="46">
        <v>13.8391366999999</v>
      </c>
      <c r="D10" s="46">
        <v>13.8391366999999</v>
      </c>
      <c r="E10" s="46">
        <v>3.424893</v>
      </c>
      <c r="F10" s="46">
        <v>34.526517999999903</v>
      </c>
      <c r="G10" s="46">
        <v>12.439772999999899</v>
      </c>
      <c r="H10" s="46">
        <v>133.27441300000001</v>
      </c>
      <c r="I10" s="46">
        <v>19.893753</v>
      </c>
      <c r="J10" s="46">
        <v>4.8839473</v>
      </c>
      <c r="K10" s="46">
        <v>32.681841999999897</v>
      </c>
      <c r="L10" s="46">
        <v>18.872046999999998</v>
      </c>
      <c r="M10" s="46">
        <v>18.872046999999998</v>
      </c>
      <c r="N10" s="46">
        <v>50.310448999999998</v>
      </c>
      <c r="O10" s="46">
        <v>1005.43041278999</v>
      </c>
      <c r="P10" s="46">
        <v>65.174191800000003</v>
      </c>
      <c r="Q10" s="46">
        <v>12.8793419</v>
      </c>
      <c r="R10" s="46">
        <v>12.8793419</v>
      </c>
      <c r="S10" s="46">
        <v>25.446469</v>
      </c>
      <c r="T10" s="46">
        <v>29.224990999999999</v>
      </c>
      <c r="U10" s="46">
        <v>77.021277999999995</v>
      </c>
      <c r="V10" s="46">
        <v>14.3742311899999</v>
      </c>
      <c r="W10" s="46">
        <v>114.901249999999</v>
      </c>
      <c r="X10" s="46">
        <v>1477.5071799999901</v>
      </c>
    </row>
    <row r="11" spans="1:24" x14ac:dyDescent="0.35">
      <c r="A11" s="46" t="s">
        <v>9</v>
      </c>
      <c r="B11" s="46">
        <v>49410.260099999898</v>
      </c>
      <c r="C11" s="46">
        <v>24945.953669999999</v>
      </c>
      <c r="D11" s="46">
        <v>24945.953669999999</v>
      </c>
      <c r="E11" s="46">
        <v>6173.5543399999997</v>
      </c>
      <c r="F11" s="46">
        <v>241960.56830000001</v>
      </c>
      <c r="G11" s="46">
        <v>160929.63929999899</v>
      </c>
      <c r="H11" s="46">
        <v>249745.8075</v>
      </c>
      <c r="I11" s="46">
        <v>35781.120799999902</v>
      </c>
      <c r="J11" s="46">
        <v>8625.9738099999995</v>
      </c>
      <c r="K11" s="46">
        <v>58782.605399999899</v>
      </c>
      <c r="L11" s="46">
        <v>34017.812299999998</v>
      </c>
      <c r="M11" s="46">
        <v>34017.812299999998</v>
      </c>
      <c r="N11" s="46">
        <v>90921.8774999999</v>
      </c>
      <c r="O11" s="46">
        <v>454210.88858000003</v>
      </c>
      <c r="P11" s="46">
        <v>133041.05390999999</v>
      </c>
      <c r="Q11" s="46">
        <v>14630.374820000001</v>
      </c>
      <c r="R11" s="46">
        <v>14630.374820000001</v>
      </c>
      <c r="S11" s="46">
        <v>45172.669099999999</v>
      </c>
      <c r="T11" s="46">
        <v>63166.604799999899</v>
      </c>
      <c r="U11" s="46">
        <v>154036.48749999999</v>
      </c>
      <c r="V11" s="46">
        <v>32832.18028</v>
      </c>
      <c r="W11" s="46">
        <v>559170.83389999997</v>
      </c>
      <c r="X11" s="46">
        <v>1705117.2714</v>
      </c>
    </row>
    <row r="12" spans="1:24" x14ac:dyDescent="0.35">
      <c r="A12" s="46" t="s">
        <v>10</v>
      </c>
      <c r="B12" s="46">
        <v>50301.985279</v>
      </c>
      <c r="C12" s="46">
        <v>25407.537543999901</v>
      </c>
      <c r="D12" s="46">
        <v>25407.537543999901</v>
      </c>
      <c r="E12" s="46">
        <v>6287.7856251000003</v>
      </c>
      <c r="F12" s="46">
        <v>322920.36439999897</v>
      </c>
      <c r="G12" s="46">
        <v>163889.98809999999</v>
      </c>
      <c r="H12" s="46">
        <v>244305.64691999901</v>
      </c>
      <c r="I12" s="46">
        <v>36426.867477999898</v>
      </c>
      <c r="J12" s="46">
        <v>8758.7331559999893</v>
      </c>
      <c r="K12" s="46">
        <v>59843.466483999902</v>
      </c>
      <c r="L12" s="46">
        <v>34647.270388999998</v>
      </c>
      <c r="M12" s="46">
        <v>34647.270388999998</v>
      </c>
      <c r="N12" s="46">
        <v>92366.051019999897</v>
      </c>
      <c r="O12" s="46">
        <v>638237.69045818003</v>
      </c>
      <c r="P12" s="46">
        <v>144892.4813021</v>
      </c>
      <c r="Q12" s="46">
        <v>17592.336907000001</v>
      </c>
      <c r="R12" s="46">
        <v>17592.336907000001</v>
      </c>
      <c r="S12" s="46">
        <v>45872.869952000001</v>
      </c>
      <c r="T12" s="46">
        <v>51422.018521999998</v>
      </c>
      <c r="U12" s="46">
        <v>133008.23653999899</v>
      </c>
      <c r="V12" s="46">
        <v>47253.432301599998</v>
      </c>
      <c r="W12" s="46">
        <v>703834.12932999898</v>
      </c>
      <c r="X12" s="46">
        <v>2032687.7234</v>
      </c>
    </row>
    <row r="13" spans="1:24" x14ac:dyDescent="0.35">
      <c r="A13" s="46" t="s">
        <v>12</v>
      </c>
      <c r="B13" s="46">
        <v>33357.69816</v>
      </c>
      <c r="C13" s="46">
        <v>16867.351844000001</v>
      </c>
      <c r="D13" s="46">
        <v>16867.351844000001</v>
      </c>
      <c r="E13" s="46">
        <v>4174.2854900000002</v>
      </c>
      <c r="F13" s="46">
        <v>69260.759299999903</v>
      </c>
      <c r="G13" s="46">
        <v>32995.748569000003</v>
      </c>
      <c r="H13" s="46">
        <v>161189.01191999999</v>
      </c>
      <c r="I13" s="46">
        <v>24156.428689999899</v>
      </c>
      <c r="J13" s="46">
        <v>5751.5812539999897</v>
      </c>
      <c r="K13" s="46">
        <v>39685.110999999997</v>
      </c>
      <c r="L13" s="46">
        <v>23001.34287</v>
      </c>
      <c r="M13" s="46">
        <v>23001.34287</v>
      </c>
      <c r="N13" s="46">
        <v>61298.260959999898</v>
      </c>
      <c r="O13" s="46">
        <v>57591.9795927999</v>
      </c>
      <c r="P13" s="46">
        <v>76447.006408199901</v>
      </c>
      <c r="Q13" s="46">
        <v>15352.670336343999</v>
      </c>
      <c r="R13" s="46">
        <v>15352.670336343999</v>
      </c>
      <c r="S13" s="46">
        <v>30194.80301</v>
      </c>
      <c r="T13" s="46">
        <v>52605.77117</v>
      </c>
      <c r="U13" s="46">
        <v>119435.58041999899</v>
      </c>
      <c r="V13" s="46">
        <v>11664.2157494</v>
      </c>
      <c r="W13" s="46">
        <v>196212.92645999999</v>
      </c>
      <c r="X13" s="46">
        <v>722249.73789999995</v>
      </c>
    </row>
    <row r="14" spans="1:24" x14ac:dyDescent="0.35">
      <c r="A14" s="46" t="s">
        <v>13</v>
      </c>
      <c r="B14" s="46">
        <v>18056.993477899901</v>
      </c>
      <c r="C14" s="46">
        <v>9119.2911130999892</v>
      </c>
      <c r="D14" s="46">
        <v>9119.2911130999892</v>
      </c>
      <c r="E14" s="46">
        <v>2256.8191058499901</v>
      </c>
      <c r="F14" s="46">
        <v>7404.9002947999898</v>
      </c>
      <c r="G14" s="46">
        <v>3511.1244668999998</v>
      </c>
      <c r="H14" s="46">
        <v>87518.659021999905</v>
      </c>
      <c r="I14" s="46">
        <v>13076.2159289999</v>
      </c>
      <c r="J14" s="46">
        <v>3147.87227776999</v>
      </c>
      <c r="K14" s="46">
        <v>21482.117259999999</v>
      </c>
      <c r="L14" s="46">
        <v>12435.6315411</v>
      </c>
      <c r="M14" s="46">
        <v>12435.6315411</v>
      </c>
      <c r="N14" s="46">
        <v>33147.925027400001</v>
      </c>
      <c r="O14" s="46">
        <v>165542.651575022</v>
      </c>
      <c r="P14" s="46">
        <v>47307.330440969999</v>
      </c>
      <c r="Q14" s="46">
        <v>38921.263002466803</v>
      </c>
      <c r="R14" s="46">
        <v>38921.263002466803</v>
      </c>
      <c r="S14" s="46">
        <v>16481.259109299899</v>
      </c>
      <c r="T14" s="46">
        <v>16032.860421199999</v>
      </c>
      <c r="U14" s="46">
        <v>46016.651830100003</v>
      </c>
      <c r="V14" s="46">
        <v>8363.9747558679992</v>
      </c>
      <c r="W14" s="46">
        <v>26749.626807099899</v>
      </c>
      <c r="X14" s="46">
        <v>422735.99008399999</v>
      </c>
    </row>
    <row r="15" spans="1:24" x14ac:dyDescent="0.35">
      <c r="A15" s="46" t="s">
        <v>14</v>
      </c>
      <c r="B15" s="46">
        <v>11546.3449912999</v>
      </c>
      <c r="C15" s="46">
        <v>5828.5653767999902</v>
      </c>
      <c r="D15" s="46">
        <v>5828.5653767999902</v>
      </c>
      <c r="E15" s="46">
        <v>1442.4380031799999</v>
      </c>
      <c r="F15" s="46">
        <v>7063.8655320999897</v>
      </c>
      <c r="G15" s="46">
        <v>3382.6659155999901</v>
      </c>
      <c r="H15" s="46">
        <v>55953.617764000002</v>
      </c>
      <c r="I15" s="46">
        <v>8361.4466703999897</v>
      </c>
      <c r="J15" s="46">
        <v>2020.0688983999901</v>
      </c>
      <c r="K15" s="46">
        <v>13736.5086631999</v>
      </c>
      <c r="L15" s="46">
        <v>7948.1988703999996</v>
      </c>
      <c r="M15" s="46">
        <v>7948.1988703999996</v>
      </c>
      <c r="N15" s="46">
        <v>21186.436437999899</v>
      </c>
      <c r="O15" s="46">
        <v>106515.774024339</v>
      </c>
      <c r="P15" s="46">
        <v>29957.932999099899</v>
      </c>
      <c r="Q15" s="46">
        <v>21381.4266624476</v>
      </c>
      <c r="R15" s="46">
        <v>21381.4266624476</v>
      </c>
      <c r="S15" s="46">
        <v>10566.949479299899</v>
      </c>
      <c r="T15" s="46">
        <v>10211.767867299999</v>
      </c>
      <c r="U15" s="46">
        <v>29359.669357999999</v>
      </c>
      <c r="V15" s="46">
        <v>5148.7361150399902</v>
      </c>
      <c r="W15" s="46">
        <v>26712.375187000001</v>
      </c>
      <c r="X15" s="46">
        <v>279976.23997599998</v>
      </c>
    </row>
    <row r="16" spans="1:24" x14ac:dyDescent="0.35">
      <c r="A16" s="46" t="s">
        <v>15</v>
      </c>
      <c r="B16" s="46">
        <v>16025.8511812</v>
      </c>
      <c r="C16" s="46">
        <v>8099.6718158999902</v>
      </c>
      <c r="D16" s="46">
        <v>8099.6718158999902</v>
      </c>
      <c r="E16" s="46">
        <v>2004.4843725999899</v>
      </c>
      <c r="F16" s="46">
        <v>5182.9470493999897</v>
      </c>
      <c r="G16" s="46">
        <v>2814.8692589999901</v>
      </c>
      <c r="H16" s="46">
        <v>77659.440603999901</v>
      </c>
      <c r="I16" s="46">
        <v>11605.3343346</v>
      </c>
      <c r="J16" s="46">
        <v>2777.2801247000002</v>
      </c>
      <c r="K16" s="46">
        <v>19065.6953006</v>
      </c>
      <c r="L16" s="46">
        <v>11045.1996346</v>
      </c>
      <c r="M16" s="46">
        <v>11045.1996346</v>
      </c>
      <c r="N16" s="46">
        <v>29440.734481</v>
      </c>
      <c r="O16" s="46">
        <v>60178.433059848001</v>
      </c>
      <c r="P16" s="46">
        <v>40356.170644359998</v>
      </c>
      <c r="Q16" s="46">
        <v>38819.5471453399</v>
      </c>
      <c r="R16" s="46">
        <v>38819.5471453399</v>
      </c>
      <c r="S16" s="46">
        <v>14562.646640499999</v>
      </c>
      <c r="T16" s="46">
        <v>14059.7090954</v>
      </c>
      <c r="U16" s="46">
        <v>40607.809773000001</v>
      </c>
      <c r="V16" s="46">
        <v>6824.5079979410002</v>
      </c>
      <c r="W16" s="46">
        <v>16885.73302</v>
      </c>
      <c r="X16" s="46">
        <v>278976.66571299999</v>
      </c>
    </row>
    <row r="17" spans="1:24" x14ac:dyDescent="0.35">
      <c r="A17" s="46" t="s">
        <v>16</v>
      </c>
      <c r="B17" s="46">
        <v>32362.172768</v>
      </c>
      <c r="C17" s="46">
        <v>16359.903378000001</v>
      </c>
      <c r="D17" s="46">
        <v>16359.903378000001</v>
      </c>
      <c r="E17" s="46">
        <v>4048.6958236</v>
      </c>
      <c r="F17" s="46">
        <v>14955.9603089999</v>
      </c>
      <c r="G17" s="46">
        <v>7845.8806939999904</v>
      </c>
      <c r="H17" s="46">
        <v>156301.81481999901</v>
      </c>
      <c r="I17" s="46">
        <v>23435.512439999999</v>
      </c>
      <c r="J17" s="46">
        <v>5598.2922705999999</v>
      </c>
      <c r="K17" s="46">
        <v>38500.757703000003</v>
      </c>
      <c r="L17" s="46">
        <v>22309.363184999998</v>
      </c>
      <c r="M17" s="46">
        <v>22309.363184999998</v>
      </c>
      <c r="N17" s="46">
        <v>59452.374604999903</v>
      </c>
      <c r="O17" s="46">
        <v>70035.789622379903</v>
      </c>
      <c r="P17" s="46">
        <v>92331.976070189994</v>
      </c>
      <c r="Q17" s="46">
        <v>58938.293479450003</v>
      </c>
      <c r="R17" s="46">
        <v>58938.293479450003</v>
      </c>
      <c r="S17" s="46">
        <v>29366.5134169999</v>
      </c>
      <c r="T17" s="46">
        <v>28701.4863909999</v>
      </c>
      <c r="U17" s="46">
        <v>82470.428961999904</v>
      </c>
      <c r="V17" s="46">
        <v>17630.573258240001</v>
      </c>
      <c r="W17" s="46">
        <v>44384.665585000002</v>
      </c>
      <c r="X17" s="46">
        <v>537622.08977999899</v>
      </c>
    </row>
    <row r="18" spans="1:24" x14ac:dyDescent="0.35">
      <c r="A18" s="46" t="s">
        <v>17</v>
      </c>
      <c r="B18" s="46">
        <v>16914.609457999999</v>
      </c>
      <c r="C18" s="46">
        <v>8522.0010110000003</v>
      </c>
      <c r="D18" s="46">
        <v>8522.0010110000003</v>
      </c>
      <c r="E18" s="46">
        <v>2109.0048311</v>
      </c>
      <c r="F18" s="46">
        <v>19306.831982999902</v>
      </c>
      <c r="G18" s="46">
        <v>7225.76664599999</v>
      </c>
      <c r="H18" s="46">
        <v>81790.689570000002</v>
      </c>
      <c r="I18" s="46">
        <v>12248.94305</v>
      </c>
      <c r="J18" s="46">
        <v>3004.0047432000001</v>
      </c>
      <c r="K18" s="46">
        <v>20123.04047</v>
      </c>
      <c r="L18" s="46">
        <v>11621.111080000001</v>
      </c>
      <c r="M18" s="46">
        <v>11621.111080000001</v>
      </c>
      <c r="N18" s="46">
        <v>30974.139891999901</v>
      </c>
      <c r="O18" s="46">
        <v>424520.70538384002</v>
      </c>
      <c r="P18" s="46">
        <v>45150.753888699903</v>
      </c>
      <c r="Q18" s="46">
        <v>15881.8817694099</v>
      </c>
      <c r="R18" s="46">
        <v>15881.8817694099</v>
      </c>
      <c r="S18" s="46">
        <v>15654.890825999901</v>
      </c>
      <c r="T18" s="46">
        <v>14718.5660899999</v>
      </c>
      <c r="U18" s="46">
        <v>42582.840807999899</v>
      </c>
      <c r="V18" s="46">
        <v>8044.5890153999999</v>
      </c>
      <c r="W18" s="46">
        <v>69221.023570000005</v>
      </c>
      <c r="X18" s="46">
        <v>709755.29698999994</v>
      </c>
    </row>
    <row r="19" spans="1:24" x14ac:dyDescent="0.35">
      <c r="A19" s="46" t="s">
        <v>18</v>
      </c>
      <c r="B19" s="46">
        <v>37017.318356999902</v>
      </c>
      <c r="C19" s="46">
        <v>18692.237126999898</v>
      </c>
      <c r="D19" s="46">
        <v>18692.237126999898</v>
      </c>
      <c r="E19" s="46">
        <v>4625.8971229999997</v>
      </c>
      <c r="F19" s="46">
        <v>221399.58903999999</v>
      </c>
      <c r="G19" s="46">
        <v>95184.334633000006</v>
      </c>
      <c r="H19" s="46">
        <v>186034.05356999999</v>
      </c>
      <c r="I19" s="46">
        <v>26806.588908999998</v>
      </c>
      <c r="J19" s="46">
        <v>6455.0141620000004</v>
      </c>
      <c r="K19" s="46">
        <v>44038.921479999997</v>
      </c>
      <c r="L19" s="46">
        <v>25489.872617000001</v>
      </c>
      <c r="M19" s="46">
        <v>25489.872617000001</v>
      </c>
      <c r="N19" s="46">
        <v>68102.754620000007</v>
      </c>
      <c r="O19" s="46">
        <v>436364.232127</v>
      </c>
      <c r="P19" s="46">
        <v>102262.459122</v>
      </c>
      <c r="Q19" s="46">
        <v>13576.168680000001</v>
      </c>
      <c r="R19" s="46">
        <v>13576.168680000001</v>
      </c>
      <c r="S19" s="46">
        <v>33810.808353</v>
      </c>
      <c r="T19" s="46">
        <v>37791.238824</v>
      </c>
      <c r="U19" s="46">
        <v>97650.451939999999</v>
      </c>
      <c r="V19" s="46">
        <v>38236.8399280999</v>
      </c>
      <c r="W19" s="46">
        <v>457643.78762999998</v>
      </c>
      <c r="X19" s="46">
        <v>1401177.67649999</v>
      </c>
    </row>
    <row r="20" spans="1:24" x14ac:dyDescent="0.35">
      <c r="A20" s="46" t="s">
        <v>19</v>
      </c>
      <c r="B20" s="46">
        <v>17869.979799999899</v>
      </c>
      <c r="C20" s="46">
        <v>9028.7893099999892</v>
      </c>
      <c r="D20" s="46">
        <v>9028.7893099999892</v>
      </c>
      <c r="E20" s="46">
        <v>2234.4228579999999</v>
      </c>
      <c r="F20" s="46">
        <v>39543.634369999898</v>
      </c>
      <c r="G20" s="46">
        <v>31517.782279999999</v>
      </c>
      <c r="H20" s="46">
        <v>86855.774699999994</v>
      </c>
      <c r="I20" s="46">
        <v>12940.787909999901</v>
      </c>
      <c r="J20" s="46">
        <v>3096.4088670000001</v>
      </c>
      <c r="K20" s="46">
        <v>21259.626120000001</v>
      </c>
      <c r="L20" s="46">
        <v>12312.19577</v>
      </c>
      <c r="M20" s="46">
        <v>12312.19577</v>
      </c>
      <c r="N20" s="46">
        <v>32824.7118999999</v>
      </c>
      <c r="O20" s="46">
        <v>48576.113761699897</v>
      </c>
      <c r="P20" s="46">
        <v>28692.0374471</v>
      </c>
      <c r="Q20" s="46">
        <v>2372.8793318662001</v>
      </c>
      <c r="R20" s="46">
        <v>2372.8793318662001</v>
      </c>
      <c r="S20" s="46">
        <v>16236.103709999899</v>
      </c>
      <c r="T20" s="46">
        <v>15439.43879</v>
      </c>
      <c r="U20" s="46">
        <v>44840.592899999901</v>
      </c>
      <c r="V20" s="46">
        <v>5380.1807763999896</v>
      </c>
      <c r="W20" s="46">
        <v>179880.52609999999</v>
      </c>
      <c r="X20" s="46">
        <v>434375.52859999897</v>
      </c>
    </row>
    <row r="21" spans="1:24" x14ac:dyDescent="0.35">
      <c r="A21" s="46" t="s">
        <v>20</v>
      </c>
      <c r="B21" s="46">
        <v>4008.4430989999901</v>
      </c>
      <c r="C21" s="46">
        <v>2021.41174799999</v>
      </c>
      <c r="D21" s="46">
        <v>2021.41174799999</v>
      </c>
      <c r="E21" s="46">
        <v>500.25252760000001</v>
      </c>
      <c r="F21" s="46">
        <v>9639.817685</v>
      </c>
      <c r="G21" s="46">
        <v>3763.6591039999998</v>
      </c>
      <c r="H21" s="46">
        <v>19920.889070000001</v>
      </c>
      <c r="I21" s="46">
        <v>2902.7711220000001</v>
      </c>
      <c r="J21" s="46">
        <v>706.50671179999995</v>
      </c>
      <c r="K21" s="46">
        <v>4768.784917</v>
      </c>
      <c r="L21" s="46">
        <v>2756.51416899999</v>
      </c>
      <c r="M21" s="46">
        <v>2756.51416899999</v>
      </c>
      <c r="N21" s="46">
        <v>7359.6755389999998</v>
      </c>
      <c r="O21" s="46">
        <v>81207.032941529993</v>
      </c>
      <c r="P21" s="46">
        <v>9944.8211468999998</v>
      </c>
      <c r="Q21" s="46">
        <v>2969.6519093799998</v>
      </c>
      <c r="R21" s="46">
        <v>2969.6519093799998</v>
      </c>
      <c r="S21" s="46">
        <v>3690.1514959999899</v>
      </c>
      <c r="T21" s="46">
        <v>3533.6748659999998</v>
      </c>
      <c r="U21" s="46">
        <v>10034.470155999999</v>
      </c>
      <c r="V21" s="46">
        <v>2670.1812012099999</v>
      </c>
      <c r="W21" s="46">
        <v>24965.1018</v>
      </c>
      <c r="X21" s="46">
        <v>157379.69623</v>
      </c>
    </row>
    <row r="22" spans="1:24" x14ac:dyDescent="0.35">
      <c r="A22" s="46" t="s">
        <v>129</v>
      </c>
      <c r="B22" s="46">
        <v>2901.1070159999999</v>
      </c>
      <c r="C22" s="46">
        <v>1462.8560439999901</v>
      </c>
      <c r="D22" s="46">
        <v>1462.8560439999901</v>
      </c>
      <c r="E22" s="46">
        <v>362.02352189999903</v>
      </c>
      <c r="F22" s="46">
        <v>7775.2468159999898</v>
      </c>
      <c r="G22" s="46">
        <v>4096.3380690000004</v>
      </c>
      <c r="H22" s="46">
        <v>14283.073710000001</v>
      </c>
      <c r="I22" s="46">
        <v>2100.8725729999901</v>
      </c>
      <c r="J22" s="46">
        <v>509.86498779999999</v>
      </c>
      <c r="K22" s="46">
        <v>3451.3955500000002</v>
      </c>
      <c r="L22" s="46">
        <v>1994.841866</v>
      </c>
      <c r="M22" s="46">
        <v>1994.841866</v>
      </c>
      <c r="N22" s="46">
        <v>5322.9576149999903</v>
      </c>
      <c r="O22" s="46">
        <v>43162.2589542399</v>
      </c>
      <c r="P22" s="46">
        <v>6388.6669469999997</v>
      </c>
      <c r="Q22" s="46">
        <v>873.26930526399997</v>
      </c>
      <c r="R22" s="46">
        <v>873.26930526399997</v>
      </c>
      <c r="S22" s="46">
        <v>2664.387729</v>
      </c>
      <c r="T22" s="46">
        <v>2563.0578089999899</v>
      </c>
      <c r="U22" s="46">
        <v>7363.0324189999901</v>
      </c>
      <c r="V22" s="46">
        <v>1191.34982741</v>
      </c>
      <c r="W22" s="46">
        <v>28893.502889999902</v>
      </c>
      <c r="X22" s="46">
        <v>107667.77096999899</v>
      </c>
    </row>
    <row r="23" spans="1:24" x14ac:dyDescent="0.35">
      <c r="A23" s="46" t="s">
        <v>22</v>
      </c>
      <c r="B23" s="46">
        <v>20827.379305999999</v>
      </c>
      <c r="C23" s="46">
        <v>10511.771280000001</v>
      </c>
      <c r="D23" s="46">
        <v>10511.771280000001</v>
      </c>
      <c r="E23" s="46">
        <v>2601.4225833999899</v>
      </c>
      <c r="F23" s="46">
        <v>30564.791445999999</v>
      </c>
      <c r="G23" s="46">
        <v>17364.338410999899</v>
      </c>
      <c r="H23" s="46">
        <v>101811.46475</v>
      </c>
      <c r="I23" s="46">
        <v>15082.436174</v>
      </c>
      <c r="J23" s="46">
        <v>3644.2220124999999</v>
      </c>
      <c r="K23" s="46">
        <v>24778.002185000001</v>
      </c>
      <c r="L23" s="46">
        <v>14334.499528</v>
      </c>
      <c r="M23" s="46">
        <v>14334.499528</v>
      </c>
      <c r="N23" s="46">
        <v>38230.874022999997</v>
      </c>
      <c r="O23" s="46">
        <v>186940.32475417899</v>
      </c>
      <c r="P23" s="46">
        <v>43014.883661799999</v>
      </c>
      <c r="Q23" s="46">
        <v>14608.8849743304</v>
      </c>
      <c r="R23" s="46">
        <v>14608.8849743304</v>
      </c>
      <c r="S23" s="46">
        <v>19064.060181000001</v>
      </c>
      <c r="T23" s="46">
        <v>24536.048168000001</v>
      </c>
      <c r="U23" s="46">
        <v>62098.741009999998</v>
      </c>
      <c r="V23" s="46">
        <v>7734.4031220999896</v>
      </c>
      <c r="W23" s="46">
        <v>137912.95726999899</v>
      </c>
      <c r="X23" s="46">
        <v>592248.025659999</v>
      </c>
    </row>
    <row r="24" spans="1:24" x14ac:dyDescent="0.35">
      <c r="A24" s="46" t="s">
        <v>23</v>
      </c>
      <c r="B24" s="46">
        <v>21348.2499758999</v>
      </c>
      <c r="C24" s="46">
        <v>10785.361246300001</v>
      </c>
      <c r="D24" s="46">
        <v>10785.361246300001</v>
      </c>
      <c r="E24" s="46">
        <v>2669.1308975799998</v>
      </c>
      <c r="F24" s="46">
        <v>22453.254052600001</v>
      </c>
      <c r="G24" s="46">
        <v>12207.533024799999</v>
      </c>
      <c r="H24" s="46">
        <v>107770.07552899999</v>
      </c>
      <c r="I24" s="46">
        <v>15459.630549899999</v>
      </c>
      <c r="J24" s="46">
        <v>3704.7745259100002</v>
      </c>
      <c r="K24" s="46">
        <v>25397.679247099899</v>
      </c>
      <c r="L24" s="46">
        <v>14707.584137</v>
      </c>
      <c r="M24" s="46">
        <v>14707.584137</v>
      </c>
      <c r="N24" s="46">
        <v>39306.170162000002</v>
      </c>
      <c r="O24" s="46">
        <v>142185.60792074</v>
      </c>
      <c r="P24" s="46">
        <v>44448.227482640003</v>
      </c>
      <c r="Q24" s="46">
        <v>28164.195509573401</v>
      </c>
      <c r="R24" s="46">
        <v>28164.195509573401</v>
      </c>
      <c r="S24" s="46">
        <v>19429.657769199999</v>
      </c>
      <c r="T24" s="46">
        <v>21533.974673699999</v>
      </c>
      <c r="U24" s="46">
        <v>58330.228339000001</v>
      </c>
      <c r="V24" s="46">
        <v>7612.9628365749904</v>
      </c>
      <c r="W24" s="46">
        <v>88863.056088999903</v>
      </c>
      <c r="X24" s="46">
        <v>496352.55553800002</v>
      </c>
    </row>
    <row r="25" spans="1:24" x14ac:dyDescent="0.35">
      <c r="A25" s="46" t="s">
        <v>24</v>
      </c>
      <c r="B25" s="46">
        <v>39076.444381000001</v>
      </c>
      <c r="C25" s="46">
        <v>19728.254427</v>
      </c>
      <c r="D25" s="46">
        <v>19728.254427</v>
      </c>
      <c r="E25" s="46">
        <v>4882.2888458999996</v>
      </c>
      <c r="F25" s="46">
        <v>234566.16755700001</v>
      </c>
      <c r="G25" s="46">
        <v>104747.969635</v>
      </c>
      <c r="H25" s="46">
        <v>189189.32183</v>
      </c>
      <c r="I25" s="46">
        <v>28297.733432999899</v>
      </c>
      <c r="J25" s="46">
        <v>6829.7518938000003</v>
      </c>
      <c r="K25" s="46">
        <v>46488.625720999997</v>
      </c>
      <c r="L25" s="46">
        <v>26902.6566419999</v>
      </c>
      <c r="M25" s="46">
        <v>26902.6566419999</v>
      </c>
      <c r="N25" s="46">
        <v>71706.344318000003</v>
      </c>
      <c r="O25" s="46">
        <v>717892.71566340001</v>
      </c>
      <c r="P25" s="46">
        <v>111549.95525899999</v>
      </c>
      <c r="Q25" s="46">
        <v>15175.58122</v>
      </c>
      <c r="R25" s="46">
        <v>15175.58122</v>
      </c>
      <c r="S25" s="46">
        <v>35734.800275000001</v>
      </c>
      <c r="T25" s="46">
        <v>40548.381517000002</v>
      </c>
      <c r="U25" s="46">
        <v>103855.809799999</v>
      </c>
      <c r="V25" s="46">
        <v>38027.5713922</v>
      </c>
      <c r="W25" s="46">
        <v>496648.06559999997</v>
      </c>
      <c r="X25" s="46">
        <v>1752434.48645999</v>
      </c>
    </row>
    <row r="26" spans="1:24" x14ac:dyDescent="0.35">
      <c r="A26" s="46" t="s">
        <v>25</v>
      </c>
      <c r="B26" s="46">
        <v>28311.215018999901</v>
      </c>
      <c r="C26" s="46">
        <v>14282.4748158</v>
      </c>
      <c r="D26" s="46">
        <v>14282.4748158</v>
      </c>
      <c r="E26" s="46">
        <v>3534.5866157999899</v>
      </c>
      <c r="F26" s="46">
        <v>26777.5048911999</v>
      </c>
      <c r="G26" s="46">
        <v>11461.199627799901</v>
      </c>
      <c r="H26" s="46">
        <v>136948.87281599999</v>
      </c>
      <c r="I26" s="46">
        <v>20501.961736299902</v>
      </c>
      <c r="J26" s="46">
        <v>4977.5531141000001</v>
      </c>
      <c r="K26" s="46">
        <v>33681.405966999897</v>
      </c>
      <c r="L26" s="46">
        <v>19476.457253999899</v>
      </c>
      <c r="M26" s="46">
        <v>19476.457253999899</v>
      </c>
      <c r="N26" s="46">
        <v>51910.690237000003</v>
      </c>
      <c r="O26" s="46">
        <v>713084.470475132</v>
      </c>
      <c r="P26" s="46">
        <v>75458.477372089998</v>
      </c>
      <c r="Q26" s="46">
        <v>35888.033128456002</v>
      </c>
      <c r="R26" s="46">
        <v>35888.033128456002</v>
      </c>
      <c r="S26" s="46">
        <v>26004.903693100001</v>
      </c>
      <c r="T26" s="46">
        <v>24739.407072800001</v>
      </c>
      <c r="U26" s="46">
        <v>71510.067890000006</v>
      </c>
      <c r="V26" s="46">
        <v>13571.85516825</v>
      </c>
      <c r="W26" s="46">
        <v>83053.727339999896</v>
      </c>
      <c r="X26" s="46">
        <v>1158094.34885</v>
      </c>
    </row>
    <row r="27" spans="1:24" x14ac:dyDescent="0.35">
      <c r="A27" s="46" t="s">
        <v>26</v>
      </c>
      <c r="B27" s="46">
        <v>45244.934070000003</v>
      </c>
      <c r="C27" s="46">
        <v>22880.435126</v>
      </c>
      <c r="D27" s="46">
        <v>22880.435126</v>
      </c>
      <c r="E27" s="46">
        <v>5662.3886549999897</v>
      </c>
      <c r="F27" s="46">
        <v>65820.620857999893</v>
      </c>
      <c r="G27" s="46">
        <v>37893.404689000003</v>
      </c>
      <c r="H27" s="46">
        <v>218696.86409999899</v>
      </c>
      <c r="I27" s="46">
        <v>32764.728352999999</v>
      </c>
      <c r="J27" s="46">
        <v>7801.8995049999903</v>
      </c>
      <c r="K27" s="46">
        <v>53827.164040000003</v>
      </c>
      <c r="L27" s="46">
        <v>31201.160113000002</v>
      </c>
      <c r="M27" s="46">
        <v>31201.160113000002</v>
      </c>
      <c r="N27" s="46">
        <v>83151.733529999998</v>
      </c>
      <c r="O27" s="46">
        <v>58827.977976440001</v>
      </c>
      <c r="P27" s="46">
        <v>106061.1704911</v>
      </c>
      <c r="Q27" s="46">
        <v>49221.549922323502</v>
      </c>
      <c r="R27" s="46">
        <v>49221.549922323502</v>
      </c>
      <c r="S27" s="46">
        <v>40958.814729999896</v>
      </c>
      <c r="T27" s="46">
        <v>86174.951839999907</v>
      </c>
      <c r="U27" s="46">
        <v>184291.76332</v>
      </c>
      <c r="V27" s="46">
        <v>16649.7712737</v>
      </c>
      <c r="W27" s="46">
        <v>212135.945559999</v>
      </c>
      <c r="X27" s="46">
        <v>946675.922599999</v>
      </c>
    </row>
    <row r="28" spans="1:24" x14ac:dyDescent="0.35">
      <c r="A28" s="46" t="s">
        <v>27</v>
      </c>
      <c r="B28" s="46">
        <v>23887.984360999901</v>
      </c>
      <c r="C28" s="46">
        <v>12079.2301236</v>
      </c>
      <c r="D28" s="46">
        <v>12079.2301236</v>
      </c>
      <c r="E28" s="46">
        <v>2989.33251899999</v>
      </c>
      <c r="F28" s="46">
        <v>8187.2519479999901</v>
      </c>
      <c r="G28" s="46">
        <v>4526.4985445000002</v>
      </c>
      <c r="H28" s="46">
        <v>115852.76476200001</v>
      </c>
      <c r="I28" s="46">
        <v>17298.817702</v>
      </c>
      <c r="J28" s="46">
        <v>4123.4051222999997</v>
      </c>
      <c r="K28" s="46">
        <v>28419.150466999999</v>
      </c>
      <c r="L28" s="46">
        <v>16471.979340000002</v>
      </c>
      <c r="M28" s="46">
        <v>16471.979340000002</v>
      </c>
      <c r="N28" s="46">
        <v>43907.388134000001</v>
      </c>
      <c r="O28" s="46">
        <v>31694.717723065001</v>
      </c>
      <c r="P28" s="46">
        <v>66123.393298320007</v>
      </c>
      <c r="Q28" s="46">
        <v>48957.325668899903</v>
      </c>
      <c r="R28" s="46">
        <v>48957.325668899903</v>
      </c>
      <c r="S28" s="46">
        <v>21642.906158999998</v>
      </c>
      <c r="T28" s="46">
        <v>24304.530042999999</v>
      </c>
      <c r="U28" s="46">
        <v>65568.876711000004</v>
      </c>
      <c r="V28" s="46">
        <v>11393.004601770001</v>
      </c>
      <c r="W28" s="46">
        <v>25135.785055</v>
      </c>
      <c r="X28" s="46">
        <v>373397.5453</v>
      </c>
    </row>
    <row r="29" spans="1:24" x14ac:dyDescent="0.35">
      <c r="A29" s="46" t="s">
        <v>28</v>
      </c>
      <c r="B29" s="46">
        <v>49763.243849999999</v>
      </c>
      <c r="C29" s="46">
        <v>25153.327740000001</v>
      </c>
      <c r="D29" s="46">
        <v>25153.327740000001</v>
      </c>
      <c r="E29" s="46">
        <v>6224.8702049999902</v>
      </c>
      <c r="F29" s="46">
        <v>92937.764899999893</v>
      </c>
      <c r="G29" s="46">
        <v>45173.405469999998</v>
      </c>
      <c r="H29" s="46">
        <v>240283.29670000001</v>
      </c>
      <c r="I29" s="46">
        <v>36036.729319999999</v>
      </c>
      <c r="J29" s="46">
        <v>8576.6086739999901</v>
      </c>
      <c r="K29" s="46">
        <v>59202.528030000001</v>
      </c>
      <c r="L29" s="46">
        <v>34300.613059999901</v>
      </c>
      <c r="M29" s="46">
        <v>34300.613059999901</v>
      </c>
      <c r="N29" s="46">
        <v>91408.499169999894</v>
      </c>
      <c r="O29" s="46">
        <v>162404.19932799999</v>
      </c>
      <c r="P29" s="46">
        <v>154201.82869599899</v>
      </c>
      <c r="Q29" s="46">
        <v>8031.6908046799999</v>
      </c>
      <c r="R29" s="46">
        <v>8031.6908046799999</v>
      </c>
      <c r="S29" s="46">
        <v>45025.94814</v>
      </c>
      <c r="T29" s="46">
        <v>46247.799740000002</v>
      </c>
      <c r="U29" s="46">
        <v>129814.0325</v>
      </c>
      <c r="V29" s="46">
        <v>28078.331738999899</v>
      </c>
      <c r="W29" s="46">
        <v>262918.64509999898</v>
      </c>
      <c r="X29" s="46">
        <v>1094331.83389999</v>
      </c>
    </row>
    <row r="30" spans="1:24" x14ac:dyDescent="0.35">
      <c r="A30" s="46" t="s">
        <v>29</v>
      </c>
      <c r="B30" s="46">
        <v>3973.4323599999998</v>
      </c>
      <c r="C30" s="46">
        <v>2006.2013769999901</v>
      </c>
      <c r="D30" s="46">
        <v>2006.2013769999901</v>
      </c>
      <c r="E30" s="46">
        <v>496.48856199999898</v>
      </c>
      <c r="F30" s="46">
        <v>9117.10347</v>
      </c>
      <c r="G30" s="46">
        <v>6568.9422299999997</v>
      </c>
      <c r="H30" s="46">
        <v>19301.807349999901</v>
      </c>
      <c r="I30" s="46">
        <v>2877.41616999999</v>
      </c>
      <c r="J30" s="46">
        <v>693.56508199999905</v>
      </c>
      <c r="K30" s="46">
        <v>4727.1297400000003</v>
      </c>
      <c r="L30" s="46">
        <v>2735.7761299999902</v>
      </c>
      <c r="M30" s="46">
        <v>2735.7761299999902</v>
      </c>
      <c r="N30" s="46">
        <v>7293.4783100000004</v>
      </c>
      <c r="O30" s="46">
        <v>23560.653333799899</v>
      </c>
      <c r="P30" s="46">
        <v>7750.0401407999998</v>
      </c>
      <c r="Q30" s="46">
        <v>687.74364600000001</v>
      </c>
      <c r="R30" s="46">
        <v>687.74364600000001</v>
      </c>
      <c r="S30" s="46">
        <v>3630.1850299999901</v>
      </c>
      <c r="T30" s="46">
        <v>3436.8913499999999</v>
      </c>
      <c r="U30" s="46">
        <v>9973.9011300000002</v>
      </c>
      <c r="V30" s="46">
        <v>1330.9396216999901</v>
      </c>
      <c r="W30" s="46">
        <v>42455.347500000003</v>
      </c>
      <c r="X30" s="46">
        <v>113311.21309999999</v>
      </c>
    </row>
    <row r="31" spans="1:24" x14ac:dyDescent="0.35">
      <c r="A31" s="46" t="s">
        <v>30</v>
      </c>
      <c r="B31" s="46">
        <v>2978.5764177000001</v>
      </c>
      <c r="C31" s="46">
        <v>1502.52131729999</v>
      </c>
      <c r="D31" s="46">
        <v>1502.52131729999</v>
      </c>
      <c r="E31" s="46">
        <v>371.83939160999898</v>
      </c>
      <c r="F31" s="46">
        <v>10544.847763</v>
      </c>
      <c r="G31" s="46">
        <v>3243.2609540999902</v>
      </c>
      <c r="H31" s="46">
        <v>14737.716087000001</v>
      </c>
      <c r="I31" s="46">
        <v>2156.9787957999902</v>
      </c>
      <c r="J31" s="46">
        <v>523.44782329999896</v>
      </c>
      <c r="K31" s="46">
        <v>3543.5683588000002</v>
      </c>
      <c r="L31" s="46">
        <v>2048.9285727000001</v>
      </c>
      <c r="M31" s="46">
        <v>2048.9285727000001</v>
      </c>
      <c r="N31" s="46">
        <v>5468.8965369999996</v>
      </c>
      <c r="O31" s="46">
        <v>54549.4993586899</v>
      </c>
      <c r="P31" s="46">
        <v>7161.29155257</v>
      </c>
      <c r="Q31" s="46">
        <v>1283.3045762576901</v>
      </c>
      <c r="R31" s="46">
        <v>1283.3045762576901</v>
      </c>
      <c r="S31" s="46">
        <v>2735.8309551999901</v>
      </c>
      <c r="T31" s="46">
        <v>2717.4722213999898</v>
      </c>
      <c r="U31" s="46">
        <v>7691.4507350000003</v>
      </c>
      <c r="V31" s="46">
        <v>1396.1961290899901</v>
      </c>
      <c r="W31" s="46">
        <v>22358.890717999999</v>
      </c>
      <c r="X31" s="46">
        <v>114469.56243999999</v>
      </c>
    </row>
    <row r="32" spans="1:24" x14ac:dyDescent="0.35">
      <c r="A32" s="46" t="s">
        <v>31</v>
      </c>
      <c r="B32" s="46">
        <v>61145.455929999996</v>
      </c>
      <c r="C32" s="46">
        <v>30914.274259999998</v>
      </c>
      <c r="D32" s="46">
        <v>30914.274259999998</v>
      </c>
      <c r="E32" s="46">
        <v>7650.5830180000003</v>
      </c>
      <c r="F32" s="46">
        <v>108907.61698999999</v>
      </c>
      <c r="G32" s="46">
        <v>48254.500740000003</v>
      </c>
      <c r="H32" s="46">
        <v>295230.56530000002</v>
      </c>
      <c r="I32" s="46">
        <v>44279.310749999997</v>
      </c>
      <c r="J32" s="46">
        <v>10550.431173999899</v>
      </c>
      <c r="K32" s="46">
        <v>72743.772349999999</v>
      </c>
      <c r="L32" s="46">
        <v>42156.597549999999</v>
      </c>
      <c r="M32" s="46">
        <v>42156.597549999999</v>
      </c>
      <c r="N32" s="46">
        <v>112341.65188999999</v>
      </c>
      <c r="O32" s="46">
        <v>157658.42741699901</v>
      </c>
      <c r="P32" s="46">
        <v>188438.67296</v>
      </c>
      <c r="Q32" s="46">
        <v>30812.8789399999</v>
      </c>
      <c r="R32" s="46">
        <v>30812.8789399999</v>
      </c>
      <c r="S32" s="46">
        <v>55376.718599999898</v>
      </c>
      <c r="T32" s="46">
        <v>83053.474619999994</v>
      </c>
      <c r="U32" s="46">
        <v>198902.5264</v>
      </c>
      <c r="V32" s="46">
        <v>32716.327990999998</v>
      </c>
      <c r="W32" s="46">
        <v>283450.24150999897</v>
      </c>
      <c r="X32" s="46">
        <v>1326001.7552999901</v>
      </c>
    </row>
    <row r="33" spans="1:24" x14ac:dyDescent="0.35">
      <c r="A33" s="46" t="s">
        <v>32</v>
      </c>
      <c r="B33" s="46">
        <v>16084.0125185</v>
      </c>
      <c r="C33" s="46">
        <v>8110.7473099999897</v>
      </c>
      <c r="D33" s="46">
        <v>8110.7473099999897</v>
      </c>
      <c r="E33" s="46">
        <v>2007.22695649</v>
      </c>
      <c r="F33" s="46">
        <v>26624.626389699999</v>
      </c>
      <c r="G33" s="46">
        <v>13906.722807099901</v>
      </c>
      <c r="H33" s="46">
        <v>78301.373131999993</v>
      </c>
      <c r="I33" s="46">
        <v>11647.459606500001</v>
      </c>
      <c r="J33" s="46">
        <v>2831.6131808199998</v>
      </c>
      <c r="K33" s="46">
        <v>19134.8925064</v>
      </c>
      <c r="L33" s="46">
        <v>11060.317800500001</v>
      </c>
      <c r="M33" s="46">
        <v>11060.317800500001</v>
      </c>
      <c r="N33" s="46">
        <v>29491.520511800001</v>
      </c>
      <c r="O33" s="46">
        <v>125444.22430435001</v>
      </c>
      <c r="P33" s="46">
        <v>35279.768255559997</v>
      </c>
      <c r="Q33" s="46">
        <v>8843.2707816040001</v>
      </c>
      <c r="R33" s="46">
        <v>8843.2707816040001</v>
      </c>
      <c r="S33" s="46">
        <v>14789.227313699999</v>
      </c>
      <c r="T33" s="46">
        <v>14109.601760400001</v>
      </c>
      <c r="U33" s="46">
        <v>40675.632897000003</v>
      </c>
      <c r="V33" s="46">
        <v>5995.4772227499998</v>
      </c>
      <c r="W33" s="46">
        <v>112760.276323999</v>
      </c>
      <c r="X33" s="46">
        <v>434632.91442199901</v>
      </c>
    </row>
    <row r="34" spans="1:24" x14ac:dyDescent="0.35">
      <c r="A34" s="46" t="s">
        <v>33</v>
      </c>
      <c r="B34" s="46">
        <v>30338.420101</v>
      </c>
      <c r="C34" s="46">
        <v>15312.217842</v>
      </c>
      <c r="D34" s="46">
        <v>15312.217842</v>
      </c>
      <c r="E34" s="46">
        <v>3789.4260420999899</v>
      </c>
      <c r="F34" s="46">
        <v>155036.70791999999</v>
      </c>
      <c r="G34" s="46">
        <v>67627.291956999994</v>
      </c>
      <c r="H34" s="46">
        <v>147523.41767</v>
      </c>
      <c r="I34" s="46">
        <v>21969.975673999899</v>
      </c>
      <c r="J34" s="46">
        <v>5309.9856246999998</v>
      </c>
      <c r="K34" s="46">
        <v>36093.121292000003</v>
      </c>
      <c r="L34" s="46">
        <v>20880.6880199999</v>
      </c>
      <c r="M34" s="46">
        <v>20880.6880199999</v>
      </c>
      <c r="N34" s="46">
        <v>55671.226046999996</v>
      </c>
      <c r="O34" s="46">
        <v>459899.7271668</v>
      </c>
      <c r="P34" s="46">
        <v>80313.202242200001</v>
      </c>
      <c r="Q34" s="46">
        <v>14486.861070479999</v>
      </c>
      <c r="R34" s="46">
        <v>14486.861070479999</v>
      </c>
      <c r="S34" s="46">
        <v>27774.298768999899</v>
      </c>
      <c r="T34" s="46">
        <v>30111.377882000001</v>
      </c>
      <c r="U34" s="46">
        <v>79104.170224999907</v>
      </c>
      <c r="V34" s="46">
        <v>25042.2309045</v>
      </c>
      <c r="W34" s="46">
        <v>356384.22527</v>
      </c>
      <c r="X34" s="46">
        <v>1220220.25205</v>
      </c>
    </row>
    <row r="35" spans="1:24" x14ac:dyDescent="0.35">
      <c r="A35" s="46" t="s">
        <v>34</v>
      </c>
      <c r="B35" s="46">
        <v>15273.710703000001</v>
      </c>
      <c r="C35" s="46">
        <v>7723.4497079999901</v>
      </c>
      <c r="D35" s="46">
        <v>7723.4497079999901</v>
      </c>
      <c r="E35" s="46">
        <v>1911.3762555000001</v>
      </c>
      <c r="F35" s="46">
        <v>7083.7993667999999</v>
      </c>
      <c r="G35" s="46">
        <v>3544.2898393</v>
      </c>
      <c r="H35" s="46">
        <v>74900.272359999901</v>
      </c>
      <c r="I35" s="46">
        <v>11060.66387</v>
      </c>
      <c r="J35" s="46">
        <v>2635.2317536</v>
      </c>
      <c r="K35" s="46">
        <v>18170.886218</v>
      </c>
      <c r="L35" s="46">
        <v>10532.172916</v>
      </c>
      <c r="M35" s="46">
        <v>10532.172916</v>
      </c>
      <c r="N35" s="46">
        <v>28094.011127999998</v>
      </c>
      <c r="O35" s="46">
        <v>16548.858051879</v>
      </c>
      <c r="P35" s="46">
        <v>37576.684980979997</v>
      </c>
      <c r="Q35" s="46">
        <v>33619.108375016403</v>
      </c>
      <c r="R35" s="46">
        <v>33619.108375016403</v>
      </c>
      <c r="S35" s="46">
        <v>13835.4643939999</v>
      </c>
      <c r="T35" s="46">
        <v>13542.109053</v>
      </c>
      <c r="U35" s="46">
        <v>38940.160080000001</v>
      </c>
      <c r="V35" s="46">
        <v>5951.1701086199901</v>
      </c>
      <c r="W35" s="46">
        <v>20307.802562999899</v>
      </c>
      <c r="X35" s="46">
        <v>228268.24514999901</v>
      </c>
    </row>
    <row r="36" spans="1:24" x14ac:dyDescent="0.35">
      <c r="A36" s="46" t="s">
        <v>35</v>
      </c>
      <c r="B36" s="46">
        <v>13035.894532999901</v>
      </c>
      <c r="C36" s="46">
        <v>6574.8793610000002</v>
      </c>
      <c r="D36" s="46">
        <v>6574.8793610000002</v>
      </c>
      <c r="E36" s="46">
        <v>1627.1361784999999</v>
      </c>
      <c r="F36" s="46">
        <v>10445.739364999999</v>
      </c>
      <c r="G36" s="46">
        <v>4915.2323646999903</v>
      </c>
      <c r="H36" s="46">
        <v>63023.476343999901</v>
      </c>
      <c r="I36" s="46">
        <v>9440.1204229999894</v>
      </c>
      <c r="J36" s="46">
        <v>2295.7529368</v>
      </c>
      <c r="K36" s="46">
        <v>15508.594846</v>
      </c>
      <c r="L36" s="46">
        <v>8965.9010199999902</v>
      </c>
      <c r="M36" s="46">
        <v>8965.9010199999902</v>
      </c>
      <c r="N36" s="46">
        <v>23896.169675000001</v>
      </c>
      <c r="O36" s="46">
        <v>154049.71240623001</v>
      </c>
      <c r="P36" s="46">
        <v>33759.706193979997</v>
      </c>
      <c r="Q36" s="46">
        <v>18120.075979785001</v>
      </c>
      <c r="R36" s="46">
        <v>18120.075979785001</v>
      </c>
      <c r="S36" s="46">
        <v>11988.8972939999</v>
      </c>
      <c r="T36" s="46">
        <v>11508.347148000001</v>
      </c>
      <c r="U36" s="46">
        <v>33094.183430999998</v>
      </c>
      <c r="V36" s="46">
        <v>5801.8868361299901</v>
      </c>
      <c r="W36" s="46">
        <v>40597.570288999901</v>
      </c>
      <c r="X36" s="46">
        <v>360155.87540000002</v>
      </c>
    </row>
    <row r="37" spans="1:24" x14ac:dyDescent="0.35">
      <c r="A37" s="46" t="s">
        <v>36</v>
      </c>
      <c r="B37" s="46">
        <v>37146.210180000002</v>
      </c>
      <c r="C37" s="46">
        <v>18757.934116</v>
      </c>
      <c r="D37" s="46">
        <v>18757.934116</v>
      </c>
      <c r="E37" s="46">
        <v>4642.1591740000003</v>
      </c>
      <c r="F37" s="46">
        <v>47359.148269999903</v>
      </c>
      <c r="G37" s="46">
        <v>17361.309045999998</v>
      </c>
      <c r="H37" s="46">
        <v>179351.44252999901</v>
      </c>
      <c r="I37" s="46">
        <v>26899.94355</v>
      </c>
      <c r="J37" s="46">
        <v>6480.7007839999997</v>
      </c>
      <c r="K37" s="46">
        <v>44192.259550000002</v>
      </c>
      <c r="L37" s="46">
        <v>25579.462510000001</v>
      </c>
      <c r="M37" s="46">
        <v>25579.462510000001</v>
      </c>
      <c r="N37" s="46">
        <v>68167.433850000001</v>
      </c>
      <c r="O37" s="46">
        <v>560996.59339449997</v>
      </c>
      <c r="P37" s="46">
        <v>106470.3851742</v>
      </c>
      <c r="Q37" s="46">
        <v>40374.602011199902</v>
      </c>
      <c r="R37" s="46">
        <v>40374.602011199902</v>
      </c>
      <c r="S37" s="46">
        <v>33922.470719999903</v>
      </c>
      <c r="T37" s="46">
        <v>32550.533360000001</v>
      </c>
      <c r="U37" s="46">
        <v>93684.87083</v>
      </c>
      <c r="V37" s="46">
        <v>22860.028352399899</v>
      </c>
      <c r="W37" s="46">
        <v>120715.174629999</v>
      </c>
      <c r="X37" s="46">
        <v>1169143.78619999</v>
      </c>
    </row>
    <row r="38" spans="1:24" x14ac:dyDescent="0.35">
      <c r="A38" s="46" t="s">
        <v>37</v>
      </c>
      <c r="B38" s="46">
        <v>48922.97507</v>
      </c>
      <c r="C38" s="46">
        <v>24737.735359999999</v>
      </c>
      <c r="D38" s="46">
        <v>24737.735359999999</v>
      </c>
      <c r="E38" s="46">
        <v>6122.0229570000001</v>
      </c>
      <c r="F38" s="46">
        <v>96278.710810000004</v>
      </c>
      <c r="G38" s="46">
        <v>53090.262689999901</v>
      </c>
      <c r="H38" s="46">
        <v>236579.200699999</v>
      </c>
      <c r="I38" s="46">
        <v>35428.232689999997</v>
      </c>
      <c r="J38" s="46">
        <v>8439.2796999999991</v>
      </c>
      <c r="K38" s="46">
        <v>58202.8700199999</v>
      </c>
      <c r="L38" s="46">
        <v>33733.856589999901</v>
      </c>
      <c r="M38" s="46">
        <v>33733.856589999901</v>
      </c>
      <c r="N38" s="46">
        <v>89904.369699999996</v>
      </c>
      <c r="O38" s="46">
        <v>74017.469419600005</v>
      </c>
      <c r="P38" s="46">
        <v>101851.031057599</v>
      </c>
      <c r="Q38" s="46">
        <v>11581.41825185</v>
      </c>
      <c r="R38" s="46">
        <v>11581.41825185</v>
      </c>
      <c r="S38" s="46">
        <v>44300.516449999901</v>
      </c>
      <c r="T38" s="46">
        <v>90621.196689999997</v>
      </c>
      <c r="U38" s="46">
        <v>195346.00109999999</v>
      </c>
      <c r="V38" s="46">
        <v>16299.024278999999</v>
      </c>
      <c r="W38" s="46">
        <v>272667.09519999998</v>
      </c>
      <c r="X38" s="46">
        <v>1056293.25709999</v>
      </c>
    </row>
    <row r="39" spans="1:24" x14ac:dyDescent="0.35">
      <c r="A39" s="46" t="s">
        <v>130</v>
      </c>
      <c r="B39" s="46">
        <v>14017.885762</v>
      </c>
      <c r="C39" s="46">
        <v>7059.7490390000003</v>
      </c>
      <c r="D39" s="46">
        <v>7059.7490390000003</v>
      </c>
      <c r="E39" s="46">
        <v>1747.132157</v>
      </c>
      <c r="F39" s="46">
        <v>15253.1178959999</v>
      </c>
      <c r="G39" s="46">
        <v>6424.4959229999904</v>
      </c>
      <c r="H39" s="46">
        <v>67793.844830000002</v>
      </c>
      <c r="I39" s="46">
        <v>10151.239341</v>
      </c>
      <c r="J39" s="46">
        <v>2496.8985198999999</v>
      </c>
      <c r="K39" s="46">
        <v>16676.858677999899</v>
      </c>
      <c r="L39" s="46">
        <v>9627.1132340000004</v>
      </c>
      <c r="M39" s="46">
        <v>9627.1132340000004</v>
      </c>
      <c r="N39" s="46">
        <v>25659.948864999998</v>
      </c>
      <c r="O39" s="46">
        <v>295379.71855889901</v>
      </c>
      <c r="P39" s="46">
        <v>33286.0582853999</v>
      </c>
      <c r="Q39" s="46">
        <v>9906.2290294825998</v>
      </c>
      <c r="R39" s="46">
        <v>9906.2290294825998</v>
      </c>
      <c r="S39" s="46">
        <v>13002.682076999899</v>
      </c>
      <c r="T39" s="46">
        <v>12334.6107609999</v>
      </c>
      <c r="U39" s="46">
        <v>35495.248459000002</v>
      </c>
      <c r="V39" s="46">
        <v>5556.9291427300004</v>
      </c>
      <c r="W39" s="46">
        <v>63280.250679999903</v>
      </c>
      <c r="X39" s="46">
        <v>532769.61817999999</v>
      </c>
    </row>
    <row r="40" spans="1:24" x14ac:dyDescent="0.35">
      <c r="A40" s="46" t="s">
        <v>39</v>
      </c>
      <c r="B40" s="46">
        <v>387.66663699999998</v>
      </c>
      <c r="C40" s="46">
        <v>195.24957529999901</v>
      </c>
      <c r="D40" s="46">
        <v>195.24957529999901</v>
      </c>
      <c r="E40" s="46">
        <v>48.320240200000001</v>
      </c>
      <c r="F40" s="46">
        <v>651.62613399999998</v>
      </c>
      <c r="G40" s="46">
        <v>301.434101</v>
      </c>
      <c r="H40" s="46">
        <v>1922.4850690000001</v>
      </c>
      <c r="I40" s="46">
        <v>280.73421339999902</v>
      </c>
      <c r="J40" s="46">
        <v>68.811089299999907</v>
      </c>
      <c r="K40" s="46">
        <v>461.19990100000001</v>
      </c>
      <c r="L40" s="46">
        <v>266.25535059999999</v>
      </c>
      <c r="M40" s="46">
        <v>266.25535059999999</v>
      </c>
      <c r="N40" s="46">
        <v>710.81491000000005</v>
      </c>
      <c r="O40" s="46">
        <v>11088.951673199999</v>
      </c>
      <c r="P40" s="46">
        <v>842.02070939999999</v>
      </c>
      <c r="Q40" s="46">
        <v>149.03626405399999</v>
      </c>
      <c r="R40" s="46">
        <v>149.03626405399999</v>
      </c>
      <c r="S40" s="46">
        <v>358.740647999999</v>
      </c>
      <c r="T40" s="46">
        <v>347.78584000000001</v>
      </c>
      <c r="U40" s="46">
        <v>992.09687599999995</v>
      </c>
      <c r="V40" s="46">
        <v>168.04652798999999</v>
      </c>
      <c r="W40" s="46">
        <v>2444.5583150000002</v>
      </c>
      <c r="X40" s="46">
        <v>18302.508459999899</v>
      </c>
    </row>
    <row r="41" spans="1:24" x14ac:dyDescent="0.35">
      <c r="A41" s="46" t="s">
        <v>40</v>
      </c>
      <c r="B41" s="46">
        <v>24636.426879999999</v>
      </c>
      <c r="C41" s="46">
        <v>12444.61773</v>
      </c>
      <c r="D41" s="46">
        <v>12444.61773</v>
      </c>
      <c r="E41" s="46">
        <v>3079.7552310000001</v>
      </c>
      <c r="F41" s="46">
        <v>167935.75200000001</v>
      </c>
      <c r="G41" s="46">
        <v>74384.465399999899</v>
      </c>
      <c r="H41" s="46">
        <v>120107.3122</v>
      </c>
      <c r="I41" s="46">
        <v>17840.800519999899</v>
      </c>
      <c r="J41" s="46">
        <v>4285.7596759999997</v>
      </c>
      <c r="K41" s="46">
        <v>29309.557570000001</v>
      </c>
      <c r="L41" s="46">
        <v>16970.242750000001</v>
      </c>
      <c r="M41" s="46">
        <v>16970.242750000001</v>
      </c>
      <c r="N41" s="46">
        <v>45251.720500000003</v>
      </c>
      <c r="O41" s="46">
        <v>287661.39952069998</v>
      </c>
      <c r="P41" s="46">
        <v>69094.073810999995</v>
      </c>
      <c r="Q41" s="46">
        <v>8044.3714900000004</v>
      </c>
      <c r="R41" s="46">
        <v>8044.3714900000004</v>
      </c>
      <c r="S41" s="46">
        <v>22452.382639999902</v>
      </c>
      <c r="T41" s="46">
        <v>27189.201929999999</v>
      </c>
      <c r="U41" s="46">
        <v>67078.430900000007</v>
      </c>
      <c r="V41" s="46">
        <v>26782.867350999899</v>
      </c>
      <c r="W41" s="46">
        <v>353569.90139999997</v>
      </c>
      <c r="X41" s="46">
        <v>985194.86640000006</v>
      </c>
    </row>
    <row r="42" spans="1:24" x14ac:dyDescent="0.35">
      <c r="A42" s="46" t="s">
        <v>41</v>
      </c>
      <c r="B42" s="46">
        <v>21980.564297999899</v>
      </c>
      <c r="C42" s="46">
        <v>11113.925960799999</v>
      </c>
      <c r="D42" s="46">
        <v>11113.925960799999</v>
      </c>
      <c r="E42" s="46">
        <v>2750.4475076999902</v>
      </c>
      <c r="F42" s="46">
        <v>10314.539072</v>
      </c>
      <c r="G42" s="46">
        <v>7615.9413967999999</v>
      </c>
      <c r="H42" s="46">
        <v>106580.794044999</v>
      </c>
      <c r="I42" s="46">
        <v>15917.529436999999</v>
      </c>
      <c r="J42" s="46">
        <v>3791.0237304999901</v>
      </c>
      <c r="K42" s="46">
        <v>26149.9272119999</v>
      </c>
      <c r="L42" s="46">
        <v>15155.6321309999</v>
      </c>
      <c r="M42" s="46">
        <v>15155.6321309999</v>
      </c>
      <c r="N42" s="46">
        <v>40398.361778999999</v>
      </c>
      <c r="O42" s="46">
        <v>18496.046471059999</v>
      </c>
      <c r="P42" s="46">
        <v>60501.496880359897</v>
      </c>
      <c r="Q42" s="46">
        <v>42371.985453727997</v>
      </c>
      <c r="R42" s="46">
        <v>42371.985453727997</v>
      </c>
      <c r="S42" s="46">
        <v>19901.655137000002</v>
      </c>
      <c r="T42" s="46">
        <v>29555.817488999899</v>
      </c>
      <c r="U42" s="46">
        <v>71115.537561999998</v>
      </c>
      <c r="V42" s="46">
        <v>10667.4505285999</v>
      </c>
      <c r="W42" s="46">
        <v>35675.005899999902</v>
      </c>
      <c r="X42" s="46">
        <v>363268.71119999897</v>
      </c>
    </row>
    <row r="43" spans="1:24" x14ac:dyDescent="0.35">
      <c r="A43" s="46" t="s">
        <v>42</v>
      </c>
      <c r="B43" s="46">
        <v>21008.805134999999</v>
      </c>
      <c r="C43" s="46">
        <v>10587.551170000001</v>
      </c>
      <c r="D43" s="46">
        <v>10587.551170000001</v>
      </c>
      <c r="E43" s="46">
        <v>2620.1768826999901</v>
      </c>
      <c r="F43" s="46">
        <v>39158.094320999997</v>
      </c>
      <c r="G43" s="46">
        <v>14392.937626000001</v>
      </c>
      <c r="H43" s="46">
        <v>101457.37105</v>
      </c>
      <c r="I43" s="46">
        <v>15213.814942999899</v>
      </c>
      <c r="J43" s="46">
        <v>3723.8416537999901</v>
      </c>
      <c r="K43" s="46">
        <v>24993.840875000002</v>
      </c>
      <c r="L43" s="46">
        <v>14437.834573</v>
      </c>
      <c r="M43" s="46">
        <v>14437.834573</v>
      </c>
      <c r="N43" s="46">
        <v>38478.236419000001</v>
      </c>
      <c r="O43" s="46">
        <v>586617.41627282905</v>
      </c>
      <c r="P43" s="46">
        <v>58097.268279499898</v>
      </c>
      <c r="Q43" s="46">
        <v>14901.5863223999</v>
      </c>
      <c r="R43" s="46">
        <v>14901.5863223999</v>
      </c>
      <c r="S43" s="46">
        <v>19415.283233999999</v>
      </c>
      <c r="T43" s="46">
        <v>18280.5057219999</v>
      </c>
      <c r="U43" s="46">
        <v>52637.669188</v>
      </c>
      <c r="V43" s="46">
        <v>11410.1293293</v>
      </c>
      <c r="W43" s="46">
        <v>117162.843400999</v>
      </c>
      <c r="X43" s="46">
        <v>975269.95206000004</v>
      </c>
    </row>
    <row r="44" spans="1:24" x14ac:dyDescent="0.35">
      <c r="A44" s="46" t="s">
        <v>43</v>
      </c>
      <c r="B44" s="46">
        <v>202936.70897999901</v>
      </c>
      <c r="C44" s="46">
        <v>102525.079505</v>
      </c>
      <c r="D44" s="46">
        <v>102525.079505</v>
      </c>
      <c r="E44" s="46">
        <v>25372.609439</v>
      </c>
      <c r="F44" s="46">
        <v>410976.85356999998</v>
      </c>
      <c r="G44" s="46">
        <v>171056.56667799901</v>
      </c>
      <c r="H44" s="46">
        <v>982847.71618999995</v>
      </c>
      <c r="I44" s="46">
        <v>146959.41253999999</v>
      </c>
      <c r="J44" s="46">
        <v>35248.489327000003</v>
      </c>
      <c r="K44" s="46">
        <v>241430.58594999899</v>
      </c>
      <c r="L44" s="46">
        <v>139809.46097999901</v>
      </c>
      <c r="M44" s="46">
        <v>139809.46097999901</v>
      </c>
      <c r="N44" s="46">
        <v>372650.92268999899</v>
      </c>
      <c r="O44" s="46">
        <v>1538764.3108516</v>
      </c>
      <c r="P44" s="46">
        <v>587726.88709460001</v>
      </c>
      <c r="Q44" s="46">
        <v>107283.336674399</v>
      </c>
      <c r="R44" s="46">
        <v>107283.336674399</v>
      </c>
      <c r="S44" s="46">
        <v>184713.86730000001</v>
      </c>
      <c r="T44" s="46">
        <v>181481.21848999901</v>
      </c>
      <c r="U44" s="46">
        <v>514807.96348999901</v>
      </c>
      <c r="V44" s="46">
        <v>144082.20561879899</v>
      </c>
      <c r="W44" s="46">
        <v>999316.38684000005</v>
      </c>
      <c r="X44" s="46">
        <v>5233112.2214000002</v>
      </c>
    </row>
    <row r="45" spans="1:24" x14ac:dyDescent="0.35">
      <c r="A45" s="46" t="s">
        <v>44</v>
      </c>
      <c r="B45" s="46">
        <v>34821.279399999999</v>
      </c>
      <c r="C45" s="46">
        <v>17574.7152299999</v>
      </c>
      <c r="D45" s="46">
        <v>17574.7152299999</v>
      </c>
      <c r="E45" s="46">
        <v>4349.3381810000001</v>
      </c>
      <c r="F45" s="46">
        <v>69555.158939999994</v>
      </c>
      <c r="G45" s="46">
        <v>29058.707450000002</v>
      </c>
      <c r="H45" s="46">
        <v>167989.6249</v>
      </c>
      <c r="I45" s="46">
        <v>25216.311849999998</v>
      </c>
      <c r="J45" s="46">
        <v>5996.8225419999999</v>
      </c>
      <c r="K45" s="46">
        <v>41426.327609999898</v>
      </c>
      <c r="L45" s="46">
        <v>23965.963559999898</v>
      </c>
      <c r="M45" s="46">
        <v>23965.963559999898</v>
      </c>
      <c r="N45" s="46">
        <v>63869.730859999901</v>
      </c>
      <c r="O45" s="46">
        <v>135570.94621199899</v>
      </c>
      <c r="P45" s="46">
        <v>101897.55463</v>
      </c>
      <c r="Q45" s="46">
        <v>8225.5640994200003</v>
      </c>
      <c r="R45" s="46">
        <v>8225.5640994200003</v>
      </c>
      <c r="S45" s="46">
        <v>31477.6034</v>
      </c>
      <c r="T45" s="46">
        <v>36834.583279999999</v>
      </c>
      <c r="U45" s="46">
        <v>97470.803599999999</v>
      </c>
      <c r="V45" s="46">
        <v>17723.048045999902</v>
      </c>
      <c r="W45" s="46">
        <v>183098.61720000001</v>
      </c>
      <c r="X45" s="46">
        <v>789815.793899999</v>
      </c>
    </row>
    <row r="46" spans="1:24" x14ac:dyDescent="0.35">
      <c r="A46" s="46" t="s">
        <v>45</v>
      </c>
      <c r="B46" s="46">
        <v>3601.0726139999902</v>
      </c>
      <c r="C46" s="46">
        <v>1816.5957940000001</v>
      </c>
      <c r="D46" s="46">
        <v>1816.5957940000001</v>
      </c>
      <c r="E46" s="46">
        <v>449.56695969999902</v>
      </c>
      <c r="F46" s="46">
        <v>6580.812833</v>
      </c>
      <c r="G46" s="46">
        <v>4176.9459870000001</v>
      </c>
      <c r="H46" s="46">
        <v>17446.929349999999</v>
      </c>
      <c r="I46" s="46">
        <v>2607.7650619999899</v>
      </c>
      <c r="J46" s="46">
        <v>631.85847969999998</v>
      </c>
      <c r="K46" s="46">
        <v>4284.1357280000002</v>
      </c>
      <c r="L46" s="46">
        <v>2477.2216480000002</v>
      </c>
      <c r="M46" s="46">
        <v>2477.2216480000002</v>
      </c>
      <c r="N46" s="46">
        <v>6603.2811539999902</v>
      </c>
      <c r="O46" s="46">
        <v>12923.4834723</v>
      </c>
      <c r="P46" s="46">
        <v>7036.1646075999997</v>
      </c>
      <c r="Q46" s="46">
        <v>1230.7265786389901</v>
      </c>
      <c r="R46" s="46">
        <v>1230.7265786389901</v>
      </c>
      <c r="S46" s="46">
        <v>3302.6222910000001</v>
      </c>
      <c r="T46" s="46">
        <v>3115.4005050000001</v>
      </c>
      <c r="U46" s="46">
        <v>9038.6902200000004</v>
      </c>
      <c r="V46" s="46">
        <v>1196.5475728399999</v>
      </c>
      <c r="W46" s="46">
        <v>30655.631020000001</v>
      </c>
      <c r="X46" s="46">
        <v>86437.406879999995</v>
      </c>
    </row>
    <row r="47" spans="1:24" x14ac:dyDescent="0.35">
      <c r="A47" s="46" t="s">
        <v>46</v>
      </c>
      <c r="B47" s="46">
        <v>19460.7527640999</v>
      </c>
      <c r="C47" s="46">
        <v>9812.6997179999908</v>
      </c>
      <c r="D47" s="46">
        <v>9812.6997179999908</v>
      </c>
      <c r="E47" s="46">
        <v>2428.4183371899899</v>
      </c>
      <c r="F47" s="46">
        <v>75415.879259499896</v>
      </c>
      <c r="G47" s="46">
        <v>30100.522218699902</v>
      </c>
      <c r="H47" s="46">
        <v>94464.119160000002</v>
      </c>
      <c r="I47" s="46">
        <v>14092.7590044999</v>
      </c>
      <c r="J47" s="46">
        <v>3434.3253802699901</v>
      </c>
      <c r="K47" s="46">
        <v>23152.147086799901</v>
      </c>
      <c r="L47" s="46">
        <v>13381.200429999901</v>
      </c>
      <c r="M47" s="46">
        <v>13381.200429999901</v>
      </c>
      <c r="N47" s="46">
        <v>35673.225218799998</v>
      </c>
      <c r="O47" s="46">
        <v>465744.34477162798</v>
      </c>
      <c r="P47" s="46">
        <v>49710.027303869902</v>
      </c>
      <c r="Q47" s="46">
        <v>9165.633515558</v>
      </c>
      <c r="R47" s="46">
        <v>9165.633515558</v>
      </c>
      <c r="S47" s="46">
        <v>17926.5382742</v>
      </c>
      <c r="T47" s="46">
        <v>16706.090686899901</v>
      </c>
      <c r="U47" s="46">
        <v>47399.024746000003</v>
      </c>
      <c r="V47" s="46">
        <v>13440.3576202399</v>
      </c>
      <c r="W47" s="46">
        <v>184581.63585300001</v>
      </c>
      <c r="X47" s="46">
        <v>899017.15096799901</v>
      </c>
    </row>
    <row r="48" spans="1:24" x14ac:dyDescent="0.35">
      <c r="A48" s="46" t="s">
        <v>47</v>
      </c>
      <c r="B48" s="46">
        <v>34333.0864699999</v>
      </c>
      <c r="C48" s="46">
        <v>17358.608120000001</v>
      </c>
      <c r="D48" s="46">
        <v>17358.608120000001</v>
      </c>
      <c r="E48" s="46">
        <v>4295.8610150000004</v>
      </c>
      <c r="F48" s="46">
        <v>62499.232559999997</v>
      </c>
      <c r="G48" s="46">
        <v>30022.86534</v>
      </c>
      <c r="H48" s="46">
        <v>166109.2262</v>
      </c>
      <c r="I48" s="46">
        <v>24862.778819999901</v>
      </c>
      <c r="J48" s="46">
        <v>5923.9927580000003</v>
      </c>
      <c r="K48" s="46">
        <v>40845.535069999998</v>
      </c>
      <c r="L48" s="46">
        <v>23671.259269999999</v>
      </c>
      <c r="M48" s="46">
        <v>23671.259269999999</v>
      </c>
      <c r="N48" s="46">
        <v>63088.71675</v>
      </c>
      <c r="O48" s="46">
        <v>35180.961960300003</v>
      </c>
      <c r="P48" s="46">
        <v>59268.226595100001</v>
      </c>
      <c r="Q48" s="46">
        <v>12583.766076176</v>
      </c>
      <c r="R48" s="46">
        <v>12583.766076176</v>
      </c>
      <c r="S48" s="46">
        <v>31094.72565</v>
      </c>
      <c r="T48" s="46">
        <v>46187.757079999901</v>
      </c>
      <c r="U48" s="46">
        <v>110972.909999999</v>
      </c>
      <c r="V48" s="46">
        <v>10535.617152999999</v>
      </c>
      <c r="W48" s="46">
        <v>180443.258</v>
      </c>
      <c r="X48" s="46">
        <v>656968.54790000001</v>
      </c>
    </row>
    <row r="49" spans="1:24" x14ac:dyDescent="0.35">
      <c r="A49" s="46" t="s">
        <v>48</v>
      </c>
      <c r="B49" s="46">
        <v>8655.5788410000005</v>
      </c>
      <c r="C49" s="46">
        <v>4352.5524711999997</v>
      </c>
      <c r="D49" s="46">
        <v>4352.5524711999997</v>
      </c>
      <c r="E49" s="46">
        <v>1077.1535303999999</v>
      </c>
      <c r="F49" s="46">
        <v>10081.894233999999</v>
      </c>
      <c r="G49" s="46">
        <v>3846.59947009999</v>
      </c>
      <c r="H49" s="46">
        <v>41730.776591000002</v>
      </c>
      <c r="I49" s="46">
        <v>6268.0566930000005</v>
      </c>
      <c r="J49" s="46">
        <v>1559.4968371999901</v>
      </c>
      <c r="K49" s="46">
        <v>10297.400234000001</v>
      </c>
      <c r="L49" s="46">
        <v>5935.4024159999899</v>
      </c>
      <c r="M49" s="46">
        <v>5935.4024159999899</v>
      </c>
      <c r="N49" s="46">
        <v>15817.658219999899</v>
      </c>
      <c r="O49" s="46">
        <v>310203.15093541</v>
      </c>
      <c r="P49" s="46">
        <v>20751.774985700002</v>
      </c>
      <c r="Q49" s="46">
        <v>3845.2873276627802</v>
      </c>
      <c r="R49" s="46">
        <v>3845.2873276627802</v>
      </c>
      <c r="S49" s="46">
        <v>8097.9582979999896</v>
      </c>
      <c r="T49" s="46">
        <v>7524.4040649999997</v>
      </c>
      <c r="U49" s="46">
        <v>21762.802277999999</v>
      </c>
      <c r="V49" s="46">
        <v>3608.3735365900002</v>
      </c>
      <c r="W49" s="46">
        <v>40971.082807999999</v>
      </c>
      <c r="X49" s="46">
        <v>458784.91295000003</v>
      </c>
    </row>
    <row r="50" spans="1:24" x14ac:dyDescent="0.35">
      <c r="A50" s="46" t="s">
        <v>49</v>
      </c>
      <c r="B50" s="46">
        <v>16345.270743999899</v>
      </c>
      <c r="C50" s="46">
        <v>8248.9617619999899</v>
      </c>
      <c r="D50" s="46">
        <v>8248.9617619999899</v>
      </c>
      <c r="E50" s="46">
        <v>2041.4340224</v>
      </c>
      <c r="F50" s="46">
        <v>20221.937440999998</v>
      </c>
      <c r="G50" s="46">
        <v>11100.9539159999</v>
      </c>
      <c r="H50" s="46">
        <v>80626.216409999994</v>
      </c>
      <c r="I50" s="46">
        <v>11836.6566749999</v>
      </c>
      <c r="J50" s="46">
        <v>2865.2732286</v>
      </c>
      <c r="K50" s="46">
        <v>19445.709499000001</v>
      </c>
      <c r="L50" s="46">
        <v>11248.792594999901</v>
      </c>
      <c r="M50" s="46">
        <v>11248.792594999901</v>
      </c>
      <c r="N50" s="46">
        <v>30018.303577999999</v>
      </c>
      <c r="O50" s="46">
        <v>188178.61402534999</v>
      </c>
      <c r="P50" s="46">
        <v>36061.466554829902</v>
      </c>
      <c r="Q50" s="46">
        <v>16095.061833147</v>
      </c>
      <c r="R50" s="46">
        <v>16095.061833147</v>
      </c>
      <c r="S50" s="46">
        <v>14984.625465999899</v>
      </c>
      <c r="T50" s="46">
        <v>17301.604164</v>
      </c>
      <c r="U50" s="46">
        <v>45828.50675</v>
      </c>
      <c r="V50" s="46">
        <v>6017.0700871700001</v>
      </c>
      <c r="W50" s="46">
        <v>89342.025699999896</v>
      </c>
      <c r="X50" s="46">
        <v>484779.654979999</v>
      </c>
    </row>
    <row r="51" spans="1:24" x14ac:dyDescent="0.35">
      <c r="A51" s="46" t="s">
        <v>50</v>
      </c>
      <c r="B51" s="46">
        <v>27698.841049999901</v>
      </c>
      <c r="C51" s="46">
        <v>14006.526619999901</v>
      </c>
      <c r="D51" s="46">
        <v>14006.526619999901</v>
      </c>
      <c r="E51" s="46">
        <v>3466.2955299999999</v>
      </c>
      <c r="F51" s="46">
        <v>43291.358849999997</v>
      </c>
      <c r="G51" s="46">
        <v>24020.9282199999</v>
      </c>
      <c r="H51" s="46">
        <v>134057.50539999901</v>
      </c>
      <c r="I51" s="46">
        <v>20058.483129999899</v>
      </c>
      <c r="J51" s="46">
        <v>4775.5197189999999</v>
      </c>
      <c r="K51" s="46">
        <v>32952.862649999901</v>
      </c>
      <c r="L51" s="46">
        <v>19100.14459</v>
      </c>
      <c r="M51" s="46">
        <v>19100.14459</v>
      </c>
      <c r="N51" s="46">
        <v>50906.603179999998</v>
      </c>
      <c r="O51" s="46">
        <v>67595.252929199996</v>
      </c>
      <c r="P51" s="46">
        <v>78563.463462</v>
      </c>
      <c r="Q51" s="46">
        <v>18149.5716259377</v>
      </c>
      <c r="R51" s="46">
        <v>18149.5716259377</v>
      </c>
      <c r="S51" s="46">
        <v>25071.868149999998</v>
      </c>
      <c r="T51" s="46">
        <v>45550.41433</v>
      </c>
      <c r="U51" s="46">
        <v>102010.2622</v>
      </c>
      <c r="V51" s="46">
        <v>11478.372281600001</v>
      </c>
      <c r="W51" s="46">
        <v>136839.14715</v>
      </c>
      <c r="X51" s="46">
        <v>615002.31819999905</v>
      </c>
    </row>
    <row r="52" spans="1:24" x14ac:dyDescent="0.35">
      <c r="A52" s="46"/>
      <c r="B52" s="46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</row>
    <row r="53" spans="1:24" x14ac:dyDescent="0.35">
      <c r="A53" s="46" t="s">
        <v>56</v>
      </c>
      <c r="B53" s="46">
        <f t="shared" ref="B53:P53" si="0">SUM(B3:B51)</f>
        <v>1474972.9219525978</v>
      </c>
      <c r="C53" s="46">
        <f t="shared" si="0"/>
        <v>745035.03064079955</v>
      </c>
      <c r="D53" s="46">
        <f t="shared" si="0"/>
        <v>745035.03064079955</v>
      </c>
      <c r="E53" s="46">
        <f t="shared" si="0"/>
        <v>184379.16558299979</v>
      </c>
      <c r="F53" s="46">
        <f t="shared" si="0"/>
        <v>3698571.9668490947</v>
      </c>
      <c r="G53" s="46">
        <f t="shared" si="0"/>
        <v>1773808.399886396</v>
      </c>
      <c r="H53" s="46">
        <f t="shared" si="0"/>
        <v>7163806.4394079903</v>
      </c>
      <c r="I53" s="46">
        <f t="shared" si="0"/>
        <v>1068121.7879133981</v>
      </c>
      <c r="J53" s="46">
        <f t="shared" si="0"/>
        <v>256289.27690946963</v>
      </c>
      <c r="K53" s="46">
        <f t="shared" si="0"/>
        <v>1754751.6837648961</v>
      </c>
      <c r="L53" s="46">
        <f t="shared" si="0"/>
        <v>1015975.2344778979</v>
      </c>
      <c r="M53" s="46">
        <f t="shared" si="0"/>
        <v>1015975.2344778979</v>
      </c>
      <c r="N53" s="46">
        <f t="shared" si="0"/>
        <v>2708507.9420279972</v>
      </c>
      <c r="O53" s="46">
        <f t="shared" si="0"/>
        <v>12532873.180517565</v>
      </c>
      <c r="P53" s="46">
        <f t="shared" si="0"/>
        <v>3952334.6939257146</v>
      </c>
      <c r="Q53" s="46">
        <f t="shared" ref="Q53:V53" si="1">SUM(Q3:Q51)</f>
        <v>966420.83735536097</v>
      </c>
      <c r="R53" s="46">
        <f t="shared" si="1"/>
        <v>966420.83735536097</v>
      </c>
      <c r="S53" s="46">
        <f t="shared" si="1"/>
        <v>1342928.7026564979</v>
      </c>
      <c r="T53" s="46">
        <f t="shared" si="1"/>
        <v>1740439.4235430954</v>
      </c>
      <c r="U53" s="46">
        <f t="shared" si="1"/>
        <v>4367164.9872560902</v>
      </c>
      <c r="V53" s="46">
        <f t="shared" si="1"/>
        <v>894643.26349744201</v>
      </c>
      <c r="W53" s="46">
        <f t="shared" ref="W53:X53" si="2">SUM(W3:W51)</f>
        <v>9400363.3914120905</v>
      </c>
      <c r="X53" s="46">
        <f t="shared" si="2"/>
        <v>42095853.090750903</v>
      </c>
    </row>
    <row r="54" spans="1:24" x14ac:dyDescent="0.35">
      <c r="A54" s="46" t="s">
        <v>377</v>
      </c>
      <c r="B54" s="46">
        <f t="shared" ref="B54:U54" si="3">SUM(B3:B51)-B4-B6-B7-B13-B27-B29-B32-B38-B45-B48-B51</f>
        <v>923819.30231559824</v>
      </c>
      <c r="C54" s="46">
        <f t="shared" si="3"/>
        <v>466466.12121579982</v>
      </c>
      <c r="D54" s="46">
        <f t="shared" si="3"/>
        <v>466466.12121579982</v>
      </c>
      <c r="E54" s="46">
        <f t="shared" si="3"/>
        <v>115439.71415309991</v>
      </c>
      <c r="F54" s="46">
        <f t="shared" si="3"/>
        <v>2713921.4801930948</v>
      </c>
      <c r="G54" s="46">
        <f t="shared" si="3"/>
        <v>1274855.6643313961</v>
      </c>
      <c r="H54" s="46">
        <f t="shared" si="3"/>
        <v>4501097.6227279939</v>
      </c>
      <c r="I54" s="46">
        <f t="shared" si="3"/>
        <v>668996.40191439877</v>
      </c>
      <c r="J54" s="46">
        <f t="shared" si="3"/>
        <v>161202.32224646988</v>
      </c>
      <c r="K54" s="46">
        <f t="shared" si="3"/>
        <v>1099053.116898898</v>
      </c>
      <c r="L54" s="46">
        <f t="shared" si="3"/>
        <v>636101.70698289829</v>
      </c>
      <c r="M54" s="46">
        <f t="shared" si="3"/>
        <v>636101.70698289829</v>
      </c>
      <c r="N54" s="46">
        <f t="shared" si="3"/>
        <v>1696139.8755769981</v>
      </c>
      <c r="O54" s="46">
        <f t="shared" si="3"/>
        <v>10857604.689900607</v>
      </c>
      <c r="P54" s="46">
        <f t="shared" si="3"/>
        <v>2482194.7680508187</v>
      </c>
      <c r="Q54" s="46">
        <f t="shared" si="3"/>
        <v>732749.64848221093</v>
      </c>
      <c r="R54" s="46">
        <f t="shared" si="3"/>
        <v>732749.64848221093</v>
      </c>
      <c r="S54" s="46">
        <f t="shared" si="3"/>
        <v>843853.43735249829</v>
      </c>
      <c r="T54" s="46">
        <f t="shared" si="3"/>
        <v>898693.17052309751</v>
      </c>
      <c r="U54" s="46">
        <f t="shared" si="3"/>
        <v>2435044.2346510943</v>
      </c>
      <c r="V54" s="46">
        <f>SUM(V3:V51)-V4-V6-V7-V13-V27-V29-V32-V38-V45-V48-V51</f>
        <v>619734.23287034209</v>
      </c>
      <c r="W54" s="46">
        <f t="shared" ref="W54:X54" si="4">SUM(W3:W51)-W4-W6-W7-W13-W27-W29-W32-W38-W45-W48-W51</f>
        <v>6614160.8886940954</v>
      </c>
      <c r="X54" s="46">
        <f t="shared" si="4"/>
        <v>29674650.771880955</v>
      </c>
    </row>
    <row r="55" spans="1:24" x14ac:dyDescent="0.35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</row>
  </sheetData>
  <pageMargins left="0.75" right="0.75" top="1" bottom="1" header="0.5" footer="0.5"/>
  <pageSetup orientation="portrait" r:id="rId1"/>
  <headerFooter alignWithMargins="0">
    <oddHeader>&amp;A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38</vt:i4>
      </vt:variant>
      <vt:variant>
        <vt:lpstr>Named Ranges</vt:lpstr>
      </vt:variant>
      <vt:variant>
        <vt:i4>28</vt:i4>
      </vt:variant>
    </vt:vector>
  </HeadingPairs>
  <TitlesOfParts>
    <vt:vector size="66" baseType="lpstr">
      <vt:lpstr>README</vt:lpstr>
      <vt:lpstr>State Totals 12</vt:lpstr>
      <vt:lpstr>All Sectors 12</vt:lpstr>
      <vt:lpstr>Model Species 12</vt:lpstr>
      <vt:lpstr>Model Species 36</vt:lpstr>
      <vt:lpstr>afdust</vt:lpstr>
      <vt:lpstr>ag</vt:lpstr>
      <vt:lpstr>biogenics 36</vt:lpstr>
      <vt:lpstr>biogenics 12</vt:lpstr>
      <vt:lpstr>rail</vt:lpstr>
      <vt:lpstr>cmv_c1c2</vt:lpstr>
      <vt:lpstr>cmv_c3 36</vt:lpstr>
      <vt:lpstr>cmv_c3 12</vt:lpstr>
      <vt:lpstr>nonpt</vt:lpstr>
      <vt:lpstr>ptagfire</vt:lpstr>
      <vt:lpstr>nonroad</vt:lpstr>
      <vt:lpstr>onroad all</vt:lpstr>
      <vt:lpstr>othar 12US1</vt:lpstr>
      <vt:lpstr>othar 36US3</vt:lpstr>
      <vt:lpstr>onroad_can 12US1</vt:lpstr>
      <vt:lpstr>onroad_can 36US3</vt:lpstr>
      <vt:lpstr>onroad_mex 12US1</vt:lpstr>
      <vt:lpstr>onroad_mex 36US3</vt:lpstr>
      <vt:lpstr>othpt 12US1</vt:lpstr>
      <vt:lpstr>othpt 36US3</vt:lpstr>
      <vt:lpstr>othafdust 12US1</vt:lpstr>
      <vt:lpstr>othafdust 36US3</vt:lpstr>
      <vt:lpstr>othptdust 12US1</vt:lpstr>
      <vt:lpstr>othptdust 36US3</vt:lpstr>
      <vt:lpstr>ptfire</vt:lpstr>
      <vt:lpstr>ptfire_othna 12US1</vt:lpstr>
      <vt:lpstr>ptfire_othna 36US3</vt:lpstr>
      <vt:lpstr>ptegu_summer</vt:lpstr>
      <vt:lpstr>ptegu_winter</vt:lpstr>
      <vt:lpstr>ptnonipm</vt:lpstr>
      <vt:lpstr>pt_oilgas</vt:lpstr>
      <vt:lpstr>np_oilgas</vt:lpstr>
      <vt:lpstr>rwc</vt:lpstr>
      <vt:lpstr>ptfire!annual_2011_draft_ptfire_12US2_cbo5_soa</vt:lpstr>
      <vt:lpstr>afdust!annual_2011ea_v6_11f_afdust_12US2_cmaq_cb05_soa_state</vt:lpstr>
      <vt:lpstr>afdust!annual_2011ea_v6_11f_afdust_12US2_cmaq_cb05_soa_state_1</vt:lpstr>
      <vt:lpstr>ag!annual_2011ea_v6_11f_c1c2rail_12US2_cbo5_soa_state</vt:lpstr>
      <vt:lpstr>rail!annual_2011ea_v6_11f_c1c2rail_12US2_cbo5_soa_state</vt:lpstr>
      <vt:lpstr>cmv_c1c2!annual_2011ea_v6_11f_c3marine_12US2_cbo5_soa_state</vt:lpstr>
      <vt:lpstr>'cmv_c3 12'!annual_2011ea_v6_11f_c3marine_12US2_cbo5_soa_state</vt:lpstr>
      <vt:lpstr>'cmv_c3 36'!annual_2011ea_v6_11f_c3marine_12US2_cbo5_soa_state</vt:lpstr>
      <vt:lpstr>nonpt!annual_2011ea_v6_11f_nonpt_12US2_cbo5_soa_state</vt:lpstr>
      <vt:lpstr>ptagfire!annual_2011ea_v6_11f_nonpt_12US2_cbo5_soa_state</vt:lpstr>
      <vt:lpstr>nonroad!annual_2011ea_v6_11f_nonroad_12US2_cbo5_soa_state</vt:lpstr>
      <vt:lpstr>'othar 12US1'!annual_2011ea_v6_11f_othar_12US2_cmaq_cb05_soa_state</vt:lpstr>
      <vt:lpstr>'othar 36US3'!annual_2011ea_v6_11f_othar_12US2_cmaq_cb05_soa_state</vt:lpstr>
      <vt:lpstr>'ptfire_othna 12US1'!annual_2011ea_v6_11f_othar_12US2_cmaq_cb05_soa_state</vt:lpstr>
      <vt:lpstr>'ptfire_othna 36US3'!annual_2011ea_v6_11f_othar_12US2_cmaq_cb05_soa_state</vt:lpstr>
      <vt:lpstr>'onroad_can 12US1'!annual_2011ea_v6_11f_othon_12US2_cmaq_cb05_soa_state</vt:lpstr>
      <vt:lpstr>'onroad_can 36US3'!annual_2011ea_v6_11f_othon_12US2_cmaq_cb05_soa_state</vt:lpstr>
      <vt:lpstr>'onroad_mex 12US1'!annual_2011ea_v6_11f_othon_12US2_cmaq_cb05_soa_state</vt:lpstr>
      <vt:lpstr>'onroad_mex 36US3'!annual_2011ea_v6_11f_othon_12US2_cmaq_cb05_soa_state</vt:lpstr>
      <vt:lpstr>'othpt 12US1'!annual_2011ea_v6_11f_othpt_12US2_cmaq_cb05_soa_state</vt:lpstr>
      <vt:lpstr>'othpt 36US3'!annual_2011ea_v6_11f_othpt_12US2_cmaq_cb05_soa_state</vt:lpstr>
      <vt:lpstr>ptegu_summer!annual_2011ea_v6_11f_ptipm_12US2_cbo5_soa_state</vt:lpstr>
      <vt:lpstr>ptegu_winter!annual_2011ea_v6_11f_ptipm_12US2_cbo5_soa_state</vt:lpstr>
      <vt:lpstr>pt_oilgas!annual_2011ea_v6_11f_ptnonipm_12US2_cbo5_soa_state</vt:lpstr>
      <vt:lpstr>ptnonipm!annual_2011ea_v6_11f_ptnonipm_12US2_cbo5_soa_state</vt:lpstr>
      <vt:lpstr>rwc!annual_2011ea_v6_11f_rwc_12US2_cbo5_soa_state</vt:lpstr>
      <vt:lpstr>'biogenics 36'!beis</vt:lpstr>
      <vt:lpstr>beis</vt:lpstr>
    </vt:vector>
  </TitlesOfParts>
  <Company>US-EPA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jbeidler</dc:creator>
  <cp:lastModifiedBy>Allen, Chris</cp:lastModifiedBy>
  <dcterms:created xsi:type="dcterms:W3CDTF">2013-06-04T13:06:38Z</dcterms:created>
  <dcterms:modified xsi:type="dcterms:W3CDTF">2019-09-14T19:43:57Z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2cd34214-4147-4e57-9bee-9b794e65ab80</vt:lpwstr>
  </property>
</Properties>
</file>